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.low\AppData\Local\Microsoft\Windows\INetCache\Content.Outlook\H26BMU6U\"/>
    </mc:Choice>
  </mc:AlternateContent>
  <xr:revisionPtr revIDLastSave="0" documentId="13_ncr:1_{1CC36C06-72E4-4557-A37E-3409475C8C7A}" xr6:coauthVersionLast="45" xr6:coauthVersionMax="45" xr10:uidLastSave="{00000000-0000-0000-0000-000000000000}"/>
  <bookViews>
    <workbookView xWindow="-108" yWindow="-108" windowWidth="23256" windowHeight="12576" tabRatio="813" firstSheet="4" activeTab="4" xr2:uid="{69C5CA0B-7EA4-480A-92D3-1181A4C97AB9}"/>
  </bookViews>
  <sheets>
    <sheet name="Compiled" sheetId="1" state="hidden" r:id="rId1"/>
    <sheet name="Pivot" sheetId="2" state="hidden" r:id="rId2"/>
    <sheet name="SA &amp; PT 2020" sheetId="9" state="hidden" r:id="rId3"/>
    <sheet name="REvised" sheetId="47" state="hidden" r:id="rId4"/>
    <sheet name="Sheet1" sheetId="48" r:id="rId5"/>
    <sheet name="Demand Forecast 3-Jul" sheetId="43" r:id="rId6"/>
    <sheet name="Sales Budget 2020 v3" sheetId="5" state="hidden" r:id="rId7"/>
    <sheet name="2020 FC" sheetId="8" state="hidden" r:id="rId8"/>
    <sheet name="Minutes" sheetId="6" state="hidden" r:id="rId9"/>
  </sheets>
  <externalReferences>
    <externalReference r:id="rId10"/>
  </externalReferences>
  <definedNames>
    <definedName name="_xlnm._FilterDatabase" localSheetId="7" hidden="1">'2020 FC'!$A$2:$O$114</definedName>
    <definedName name="_xlnm._FilterDatabase" localSheetId="0" hidden="1">Compiled!$A$2:$AC$1847</definedName>
    <definedName name="_xlnm._FilterDatabase" localSheetId="5" hidden="1">'Demand Forecast 3-Jul'!$A$1:$G$189</definedName>
    <definedName name="_xlnm._FilterDatabase" localSheetId="2" hidden="1">'SA &amp; PT 2020'!$A$2:$AF$1908</definedName>
  </definedNames>
  <calcPr calcId="191028"/>
  <pivotCaches>
    <pivotCache cacheId="0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47" l="1"/>
  <c r="C52" i="47"/>
  <c r="C51" i="47"/>
  <c r="C50" i="47"/>
  <c r="C49" i="47"/>
  <c r="C48" i="47"/>
  <c r="C47" i="47"/>
  <c r="I43" i="47"/>
  <c r="F43" i="47"/>
  <c r="C43" i="47"/>
  <c r="L43" i="47" s="1"/>
  <c r="L42" i="47"/>
  <c r="H42" i="47"/>
  <c r="J42" i="47" s="1"/>
  <c r="E42" i="47"/>
  <c r="G42" i="47" s="1"/>
  <c r="B42" i="47"/>
  <c r="D42" i="47" s="1"/>
  <c r="L41" i="47"/>
  <c r="H41" i="47"/>
  <c r="J41" i="47" s="1"/>
  <c r="E41" i="47"/>
  <c r="G41" i="47" s="1"/>
  <c r="B41" i="47"/>
  <c r="D41" i="47" s="1"/>
  <c r="L40" i="47"/>
  <c r="H40" i="47"/>
  <c r="J40" i="47" s="1"/>
  <c r="E40" i="47"/>
  <c r="G40" i="47" s="1"/>
  <c r="B40" i="47"/>
  <c r="K40" i="47" s="1"/>
  <c r="M40" i="47" s="1"/>
  <c r="L39" i="47"/>
  <c r="H39" i="47"/>
  <c r="J39" i="47" s="1"/>
  <c r="E39" i="47"/>
  <c r="G39" i="47" s="1"/>
  <c r="B39" i="47"/>
  <c r="D39" i="47" s="1"/>
  <c r="L38" i="47"/>
  <c r="H38" i="47"/>
  <c r="J38" i="47" s="1"/>
  <c r="E38" i="47"/>
  <c r="G38" i="47" s="1"/>
  <c r="B38" i="47"/>
  <c r="D38" i="47" s="1"/>
  <c r="L37" i="47"/>
  <c r="H37" i="47"/>
  <c r="J37" i="47" s="1"/>
  <c r="E37" i="47"/>
  <c r="G37" i="47" s="1"/>
  <c r="B37" i="47"/>
  <c r="D37" i="47" s="1"/>
  <c r="L36" i="47"/>
  <c r="H36" i="47"/>
  <c r="H43" i="47" s="1"/>
  <c r="J43" i="47" s="1"/>
  <c r="E36" i="47"/>
  <c r="E43" i="47" s="1"/>
  <c r="G43" i="47" s="1"/>
  <c r="B36" i="47"/>
  <c r="D36" i="47" s="1"/>
  <c r="I32" i="47"/>
  <c r="F32" i="47"/>
  <c r="C32" i="47"/>
  <c r="L32" i="47" s="1"/>
  <c r="L31" i="47"/>
  <c r="H31" i="47"/>
  <c r="J31" i="47" s="1"/>
  <c r="E31" i="47"/>
  <c r="G31" i="47" s="1"/>
  <c r="B31" i="47"/>
  <c r="D31" i="47" s="1"/>
  <c r="L30" i="47"/>
  <c r="H30" i="47"/>
  <c r="J30" i="47" s="1"/>
  <c r="E30" i="47"/>
  <c r="G30" i="47" s="1"/>
  <c r="B30" i="47"/>
  <c r="D30" i="47" s="1"/>
  <c r="L29" i="47"/>
  <c r="H29" i="47"/>
  <c r="J29" i="47" s="1"/>
  <c r="E29" i="47"/>
  <c r="G29" i="47" s="1"/>
  <c r="B29" i="47"/>
  <c r="D29" i="47" s="1"/>
  <c r="L28" i="47"/>
  <c r="H28" i="47"/>
  <c r="J28" i="47" s="1"/>
  <c r="E28" i="47"/>
  <c r="G28" i="47" s="1"/>
  <c r="B28" i="47"/>
  <c r="D28" i="47" s="1"/>
  <c r="L27" i="47"/>
  <c r="H27" i="47"/>
  <c r="J27" i="47" s="1"/>
  <c r="E27" i="47"/>
  <c r="G27" i="47" s="1"/>
  <c r="B27" i="47"/>
  <c r="K27" i="47" s="1"/>
  <c r="M27" i="47" s="1"/>
  <c r="L26" i="47"/>
  <c r="H26" i="47"/>
  <c r="J26" i="47" s="1"/>
  <c r="E26" i="47"/>
  <c r="G26" i="47" s="1"/>
  <c r="B26" i="47"/>
  <c r="D26" i="47" s="1"/>
  <c r="L25" i="47"/>
  <c r="H25" i="47"/>
  <c r="H32" i="47" s="1"/>
  <c r="J32" i="47" s="1"/>
  <c r="E25" i="47"/>
  <c r="G25" i="47" s="1"/>
  <c r="B25" i="47"/>
  <c r="D25" i="47" s="1"/>
  <c r="I21" i="47"/>
  <c r="F21" i="47"/>
  <c r="C21" i="47"/>
  <c r="L21" i="47" s="1"/>
  <c r="L20" i="47"/>
  <c r="H20" i="47"/>
  <c r="J20" i="47" s="1"/>
  <c r="E20" i="47"/>
  <c r="G20" i="47" s="1"/>
  <c r="B20" i="47"/>
  <c r="D20" i="47" s="1"/>
  <c r="L19" i="47"/>
  <c r="H19" i="47"/>
  <c r="J19" i="47" s="1"/>
  <c r="E19" i="47"/>
  <c r="G19" i="47" s="1"/>
  <c r="B19" i="47"/>
  <c r="D19" i="47" s="1"/>
  <c r="L18" i="47"/>
  <c r="H18" i="47"/>
  <c r="J18" i="47" s="1"/>
  <c r="E18" i="47"/>
  <c r="G18" i="47" s="1"/>
  <c r="B18" i="47"/>
  <c r="D18" i="47" s="1"/>
  <c r="L17" i="47"/>
  <c r="H17" i="47"/>
  <c r="J17" i="47" s="1"/>
  <c r="E17" i="47"/>
  <c r="G17" i="47" s="1"/>
  <c r="B17" i="47"/>
  <c r="D17" i="47" s="1"/>
  <c r="L16" i="47"/>
  <c r="H16" i="47"/>
  <c r="J16" i="47" s="1"/>
  <c r="E16" i="47"/>
  <c r="G16" i="47" s="1"/>
  <c r="B16" i="47"/>
  <c r="K16" i="47" s="1"/>
  <c r="M16" i="47" s="1"/>
  <c r="L15" i="47"/>
  <c r="H15" i="47"/>
  <c r="E15" i="47"/>
  <c r="G15" i="47" s="1"/>
  <c r="B15" i="47"/>
  <c r="D15" i="47" s="1"/>
  <c r="L14" i="47"/>
  <c r="H14" i="47"/>
  <c r="J14" i="47" s="1"/>
  <c r="E14" i="47"/>
  <c r="G14" i="47" s="1"/>
  <c r="B14" i="47"/>
  <c r="D14" i="47" s="1"/>
  <c r="I10" i="47"/>
  <c r="F10" i="47"/>
  <c r="C10" i="47"/>
  <c r="L9" i="47"/>
  <c r="H9" i="47"/>
  <c r="J9" i="47" s="1"/>
  <c r="E9" i="47"/>
  <c r="G9" i="47" s="1"/>
  <c r="B9" i="47"/>
  <c r="D9" i="47" s="1"/>
  <c r="L8" i="47"/>
  <c r="H8" i="47"/>
  <c r="J8" i="47" s="1"/>
  <c r="E8" i="47"/>
  <c r="G8" i="47" s="1"/>
  <c r="B8" i="47"/>
  <c r="D8" i="47" s="1"/>
  <c r="L7" i="47"/>
  <c r="H7" i="47"/>
  <c r="J7" i="47" s="1"/>
  <c r="E7" i="47"/>
  <c r="G7" i="47" s="1"/>
  <c r="B7" i="47"/>
  <c r="D7" i="47" s="1"/>
  <c r="L6" i="47"/>
  <c r="H6" i="47"/>
  <c r="J6" i="47" s="1"/>
  <c r="E6" i="47"/>
  <c r="G6" i="47" s="1"/>
  <c r="B6" i="47"/>
  <c r="D6" i="47" s="1"/>
  <c r="L5" i="47"/>
  <c r="H5" i="47"/>
  <c r="J5" i="47" s="1"/>
  <c r="E5" i="47"/>
  <c r="G5" i="47" s="1"/>
  <c r="B5" i="47"/>
  <c r="D5" i="47" s="1"/>
  <c r="L4" i="47"/>
  <c r="H4" i="47"/>
  <c r="J4" i="47" s="1"/>
  <c r="E4" i="47"/>
  <c r="G4" i="47" s="1"/>
  <c r="B4" i="47"/>
  <c r="D4" i="47" s="1"/>
  <c r="L3" i="47"/>
  <c r="H3" i="47"/>
  <c r="J3" i="47" s="1"/>
  <c r="E3" i="47"/>
  <c r="E10" i="47" s="1"/>
  <c r="B3" i="47"/>
  <c r="D3" i="47" s="1"/>
  <c r="K5" i="47" l="1"/>
  <c r="B49" i="47" s="1"/>
  <c r="D49" i="47" s="1"/>
  <c r="B43" i="47"/>
  <c r="D43" i="47" s="1"/>
  <c r="K6" i="47"/>
  <c r="M6" i="47" s="1"/>
  <c r="K30" i="47"/>
  <c r="M30" i="47" s="1"/>
  <c r="K38" i="47"/>
  <c r="M38" i="47" s="1"/>
  <c r="K15" i="47"/>
  <c r="M15" i="47" s="1"/>
  <c r="K29" i="47"/>
  <c r="M29" i="47" s="1"/>
  <c r="K37" i="47"/>
  <c r="M37" i="47" s="1"/>
  <c r="K14" i="47"/>
  <c r="M14" i="47" s="1"/>
  <c r="G10" i="47"/>
  <c r="L10" i="47"/>
  <c r="C54" i="47"/>
  <c r="D27" i="47"/>
  <c r="K7" i="47"/>
  <c r="B21" i="47"/>
  <c r="K31" i="47"/>
  <c r="M31" i="47" s="1"/>
  <c r="K39" i="47"/>
  <c r="M39" i="47" s="1"/>
  <c r="G3" i="47"/>
  <c r="K8" i="47"/>
  <c r="K9" i="47"/>
  <c r="K17" i="47"/>
  <c r="M17" i="47" s="1"/>
  <c r="K25" i="47"/>
  <c r="M25" i="47" s="1"/>
  <c r="G36" i="47"/>
  <c r="K41" i="47"/>
  <c r="M41" i="47" s="1"/>
  <c r="H10" i="47"/>
  <c r="J10" i="47" s="1"/>
  <c r="E21" i="47"/>
  <c r="G21" i="47" s="1"/>
  <c r="B32" i="47"/>
  <c r="K42" i="47"/>
  <c r="M42" i="47" s="1"/>
  <c r="K3" i="47"/>
  <c r="D16" i="47"/>
  <c r="K19" i="47"/>
  <c r="M19" i="47" s="1"/>
  <c r="J36" i="47"/>
  <c r="D40" i="47"/>
  <c r="K18" i="47"/>
  <c r="M18" i="47" s="1"/>
  <c r="K26" i="47"/>
  <c r="M26" i="47" s="1"/>
  <c r="K4" i="47"/>
  <c r="B10" i="47"/>
  <c r="K20" i="47"/>
  <c r="M20" i="47" s="1"/>
  <c r="K28" i="47"/>
  <c r="M28" i="47" s="1"/>
  <c r="K36" i="47"/>
  <c r="M36" i="47" s="1"/>
  <c r="E32" i="47"/>
  <c r="G32" i="47" s="1"/>
  <c r="J15" i="47"/>
  <c r="H21" i="47"/>
  <c r="J21" i="47" s="1"/>
  <c r="J25" i="47"/>
  <c r="M5" i="47" l="1"/>
  <c r="K43" i="47"/>
  <c r="M43" i="47" s="1"/>
  <c r="B50" i="47"/>
  <c r="D50" i="47" s="1"/>
  <c r="M4" i="47"/>
  <c r="B48" i="47"/>
  <c r="D48" i="47" s="1"/>
  <c r="D32" i="47"/>
  <c r="K32" i="47"/>
  <c r="M32" i="47" s="1"/>
  <c r="B52" i="47"/>
  <c r="D52" i="47" s="1"/>
  <c r="M8" i="47"/>
  <c r="K21" i="47"/>
  <c r="M21" i="47" s="1"/>
  <c r="D21" i="47"/>
  <c r="B53" i="47"/>
  <c r="D53" i="47" s="1"/>
  <c r="M9" i="47"/>
  <c r="D10" i="47"/>
  <c r="K10" i="47"/>
  <c r="M10" i="47" s="1"/>
  <c r="M3" i="47"/>
  <c r="B47" i="47"/>
  <c r="B51" i="47"/>
  <c r="D51" i="47" s="1"/>
  <c r="M7" i="47"/>
  <c r="B54" i="47" l="1"/>
  <c r="D54" i="47" s="1"/>
  <c r="D47" i="47"/>
  <c r="O20" i="5" l="1"/>
  <c r="C17" i="8" l="1"/>
  <c r="C12" i="8"/>
  <c r="T1910" i="9" l="1"/>
  <c r="T1911" i="9"/>
  <c r="AE1" i="9" l="1"/>
  <c r="AD1" i="9"/>
  <c r="AC1" i="9"/>
  <c r="AB1" i="9"/>
  <c r="AA1" i="9"/>
  <c r="Z1" i="9"/>
  <c r="Y1" i="9"/>
  <c r="X1" i="9"/>
  <c r="W1" i="9"/>
  <c r="V1" i="9"/>
  <c r="U1" i="9"/>
  <c r="T1" i="9"/>
  <c r="A306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1" i="9"/>
  <c r="AK1907" i="9"/>
  <c r="AJ1907" i="9"/>
  <c r="AI1907" i="9"/>
  <c r="AH1907" i="9"/>
  <c r="AK1906" i="9"/>
  <c r="AJ1906" i="9"/>
  <c r="AI1906" i="9"/>
  <c r="AH1906" i="9"/>
  <c r="AK1905" i="9"/>
  <c r="AJ1905" i="9"/>
  <c r="AI1905" i="9"/>
  <c r="AH1905" i="9"/>
  <c r="AK1904" i="9"/>
  <c r="AJ1904" i="9"/>
  <c r="AI1904" i="9"/>
  <c r="AH1904" i="9"/>
  <c r="AK1903" i="9"/>
  <c r="AJ1903" i="9"/>
  <c r="AI1903" i="9"/>
  <c r="AH1903" i="9"/>
  <c r="AK1902" i="9"/>
  <c r="AJ1902" i="9"/>
  <c r="AI1902" i="9"/>
  <c r="AH1902" i="9"/>
  <c r="AK1901" i="9"/>
  <c r="AJ1901" i="9"/>
  <c r="AI1901" i="9"/>
  <c r="AH1901" i="9"/>
  <c r="AK1900" i="9"/>
  <c r="AJ1900" i="9"/>
  <c r="AI1900" i="9"/>
  <c r="AH1900" i="9"/>
  <c r="AK1899" i="9"/>
  <c r="AJ1899" i="9"/>
  <c r="AI1899" i="9"/>
  <c r="AH1899" i="9"/>
  <c r="AK1898" i="9"/>
  <c r="AJ1898" i="9"/>
  <c r="AI1898" i="9"/>
  <c r="AH1898" i="9"/>
  <c r="AK1897" i="9"/>
  <c r="AJ1897" i="9"/>
  <c r="AI1897" i="9"/>
  <c r="AH1897" i="9"/>
  <c r="AK1896" i="9"/>
  <c r="AJ1896" i="9"/>
  <c r="AI1896" i="9"/>
  <c r="AH1896" i="9"/>
  <c r="AK1895" i="9"/>
  <c r="AJ1895" i="9"/>
  <c r="AI1895" i="9"/>
  <c r="AH1895" i="9"/>
  <c r="AK1894" i="9"/>
  <c r="AJ1894" i="9"/>
  <c r="AI1894" i="9"/>
  <c r="AH1894" i="9"/>
  <c r="AK1893" i="9"/>
  <c r="AJ1893" i="9"/>
  <c r="AI1893" i="9"/>
  <c r="AH1893" i="9"/>
  <c r="AK1892" i="9"/>
  <c r="AJ1892" i="9"/>
  <c r="AI1892" i="9"/>
  <c r="AH1892" i="9"/>
  <c r="AK1891" i="9"/>
  <c r="AJ1891" i="9"/>
  <c r="AI1891" i="9"/>
  <c r="AH1891" i="9"/>
  <c r="AK1890" i="9"/>
  <c r="AJ1890" i="9"/>
  <c r="AI1890" i="9"/>
  <c r="AH1890" i="9"/>
  <c r="AK1889" i="9"/>
  <c r="AJ1889" i="9"/>
  <c r="AI1889" i="9"/>
  <c r="AH1889" i="9"/>
  <c r="AK1888" i="9"/>
  <c r="AJ1888" i="9"/>
  <c r="AI1888" i="9"/>
  <c r="AH1888" i="9"/>
  <c r="AK1887" i="9"/>
  <c r="AJ1887" i="9"/>
  <c r="AI1887" i="9"/>
  <c r="AH1887" i="9"/>
  <c r="AK1886" i="9"/>
  <c r="AJ1886" i="9"/>
  <c r="AI1886" i="9"/>
  <c r="AH1886" i="9"/>
  <c r="AK1885" i="9"/>
  <c r="AJ1885" i="9"/>
  <c r="AI1885" i="9"/>
  <c r="AH1885" i="9"/>
  <c r="AK1884" i="9"/>
  <c r="AJ1884" i="9"/>
  <c r="AI1884" i="9"/>
  <c r="AH1884" i="9"/>
  <c r="AK1883" i="9"/>
  <c r="AJ1883" i="9"/>
  <c r="AI1883" i="9"/>
  <c r="AH1883" i="9"/>
  <c r="AK1882" i="9"/>
  <c r="AJ1882" i="9"/>
  <c r="AI1882" i="9"/>
  <c r="AH1882" i="9"/>
  <c r="AK1881" i="9"/>
  <c r="AJ1881" i="9"/>
  <c r="AI1881" i="9"/>
  <c r="AH1881" i="9"/>
  <c r="AK1880" i="9"/>
  <c r="AJ1880" i="9"/>
  <c r="AI1880" i="9"/>
  <c r="AH1880" i="9"/>
  <c r="AK1879" i="9"/>
  <c r="AJ1879" i="9"/>
  <c r="AI1879" i="9"/>
  <c r="AH1879" i="9"/>
  <c r="AK1878" i="9"/>
  <c r="AJ1878" i="9"/>
  <c r="AI1878" i="9"/>
  <c r="AH1878" i="9"/>
  <c r="AK1877" i="9"/>
  <c r="AJ1877" i="9"/>
  <c r="AI1877" i="9"/>
  <c r="AH1877" i="9"/>
  <c r="AK1876" i="9"/>
  <c r="AJ1876" i="9"/>
  <c r="AI1876" i="9"/>
  <c r="AH1876" i="9"/>
  <c r="AK1875" i="9"/>
  <c r="AJ1875" i="9"/>
  <c r="AI1875" i="9"/>
  <c r="AH1875" i="9"/>
  <c r="AK1874" i="9"/>
  <c r="AJ1874" i="9"/>
  <c r="AI1874" i="9"/>
  <c r="AH1874" i="9"/>
  <c r="AK1873" i="9"/>
  <c r="AJ1873" i="9"/>
  <c r="AI1873" i="9"/>
  <c r="AH1873" i="9"/>
  <c r="AK1872" i="9"/>
  <c r="AJ1872" i="9"/>
  <c r="AI1872" i="9"/>
  <c r="AH1872" i="9"/>
  <c r="AK1871" i="9"/>
  <c r="AJ1871" i="9"/>
  <c r="AI1871" i="9"/>
  <c r="AH1871" i="9"/>
  <c r="AK1870" i="9"/>
  <c r="AJ1870" i="9"/>
  <c r="AI1870" i="9"/>
  <c r="AH1870" i="9"/>
  <c r="AK1869" i="9"/>
  <c r="AJ1869" i="9"/>
  <c r="AI1869" i="9"/>
  <c r="AH1869" i="9"/>
  <c r="AK1868" i="9"/>
  <c r="AJ1868" i="9"/>
  <c r="AI1868" i="9"/>
  <c r="AH1868" i="9"/>
  <c r="AK1867" i="9"/>
  <c r="AJ1867" i="9"/>
  <c r="AI1867" i="9"/>
  <c r="AH1867" i="9"/>
  <c r="AK1866" i="9"/>
  <c r="AJ1866" i="9"/>
  <c r="AI1866" i="9"/>
  <c r="AH1866" i="9"/>
  <c r="AK1865" i="9"/>
  <c r="AJ1865" i="9"/>
  <c r="AI1865" i="9"/>
  <c r="AH1865" i="9"/>
  <c r="AK1864" i="9"/>
  <c r="AJ1864" i="9"/>
  <c r="AI1864" i="9"/>
  <c r="AH1864" i="9"/>
  <c r="AK1863" i="9"/>
  <c r="AJ1863" i="9"/>
  <c r="AI1863" i="9"/>
  <c r="AH1863" i="9"/>
  <c r="AK1862" i="9"/>
  <c r="AJ1862" i="9"/>
  <c r="AI1862" i="9"/>
  <c r="AH1862" i="9"/>
  <c r="AK1861" i="9"/>
  <c r="AJ1861" i="9"/>
  <c r="AI1861" i="9"/>
  <c r="AH1861" i="9"/>
  <c r="AK1860" i="9"/>
  <c r="AJ1860" i="9"/>
  <c r="AI1860" i="9"/>
  <c r="AH1860" i="9"/>
  <c r="AK1859" i="9"/>
  <c r="AJ1859" i="9"/>
  <c r="AI1859" i="9"/>
  <c r="AH1859" i="9"/>
  <c r="AK1858" i="9"/>
  <c r="AJ1858" i="9"/>
  <c r="AI1858" i="9"/>
  <c r="AH1858" i="9"/>
  <c r="AK1857" i="9"/>
  <c r="AJ1857" i="9"/>
  <c r="AI1857" i="9"/>
  <c r="AH1857" i="9"/>
  <c r="AK1856" i="9"/>
  <c r="AJ1856" i="9"/>
  <c r="AI1856" i="9"/>
  <c r="AH1856" i="9"/>
  <c r="AK1855" i="9"/>
  <c r="AJ1855" i="9"/>
  <c r="AI1855" i="9"/>
  <c r="AH1855" i="9"/>
  <c r="AK1854" i="9"/>
  <c r="AJ1854" i="9"/>
  <c r="AI1854" i="9"/>
  <c r="AH1854" i="9"/>
  <c r="AK1853" i="9"/>
  <c r="AJ1853" i="9"/>
  <c r="AI1853" i="9"/>
  <c r="AH1853" i="9"/>
  <c r="AK1852" i="9"/>
  <c r="AJ1852" i="9"/>
  <c r="AI1852" i="9"/>
  <c r="AH1852" i="9"/>
  <c r="AK1851" i="9"/>
  <c r="AJ1851" i="9"/>
  <c r="AI1851" i="9"/>
  <c r="AH1851" i="9"/>
  <c r="AK1850" i="9"/>
  <c r="AJ1850" i="9"/>
  <c r="AI1850" i="9"/>
  <c r="AH1850" i="9"/>
  <c r="AK1849" i="9"/>
  <c r="AJ1849" i="9"/>
  <c r="AI1849" i="9"/>
  <c r="AH1849" i="9"/>
  <c r="AK1848" i="9"/>
  <c r="AJ1848" i="9"/>
  <c r="AI1848" i="9"/>
  <c r="AH1848" i="9"/>
  <c r="AK1847" i="9"/>
  <c r="AJ1847" i="9"/>
  <c r="AI1847" i="9"/>
  <c r="AH1847" i="9"/>
  <c r="AK1846" i="9"/>
  <c r="AJ1846" i="9"/>
  <c r="AI1846" i="9"/>
  <c r="AH1846" i="9"/>
  <c r="AK1845" i="9"/>
  <c r="AJ1845" i="9"/>
  <c r="AI1845" i="9"/>
  <c r="AH1845" i="9"/>
  <c r="AK1844" i="9"/>
  <c r="AJ1844" i="9"/>
  <c r="AI1844" i="9"/>
  <c r="AH1844" i="9"/>
  <c r="AK1843" i="9"/>
  <c r="AJ1843" i="9"/>
  <c r="AI1843" i="9"/>
  <c r="AH1843" i="9"/>
  <c r="AK1842" i="9"/>
  <c r="AJ1842" i="9"/>
  <c r="AI1842" i="9"/>
  <c r="AH1842" i="9"/>
  <c r="AK1841" i="9"/>
  <c r="AJ1841" i="9"/>
  <c r="AI1841" i="9"/>
  <c r="AH1841" i="9"/>
  <c r="AK1840" i="9"/>
  <c r="AJ1840" i="9"/>
  <c r="AI1840" i="9"/>
  <c r="AH1840" i="9"/>
  <c r="AK1839" i="9"/>
  <c r="AJ1839" i="9"/>
  <c r="AI1839" i="9"/>
  <c r="AH1839" i="9"/>
  <c r="AK1838" i="9"/>
  <c r="AJ1838" i="9"/>
  <c r="AI1838" i="9"/>
  <c r="AH1838" i="9"/>
  <c r="AK1837" i="9"/>
  <c r="AJ1837" i="9"/>
  <c r="AI1837" i="9"/>
  <c r="AH1837" i="9"/>
  <c r="AK1836" i="9"/>
  <c r="AJ1836" i="9"/>
  <c r="AI1836" i="9"/>
  <c r="AH1836" i="9"/>
  <c r="AK1835" i="9"/>
  <c r="AJ1835" i="9"/>
  <c r="AI1835" i="9"/>
  <c r="AH1835" i="9"/>
  <c r="AK1834" i="9"/>
  <c r="AJ1834" i="9"/>
  <c r="AI1834" i="9"/>
  <c r="AH1834" i="9"/>
  <c r="AK1833" i="9"/>
  <c r="AJ1833" i="9"/>
  <c r="AI1833" i="9"/>
  <c r="AH1833" i="9"/>
  <c r="AK1832" i="9"/>
  <c r="AJ1832" i="9"/>
  <c r="AI1832" i="9"/>
  <c r="AH1832" i="9"/>
  <c r="AK1831" i="9"/>
  <c r="AJ1831" i="9"/>
  <c r="AI1831" i="9"/>
  <c r="AH1831" i="9"/>
  <c r="AK1830" i="9"/>
  <c r="AJ1830" i="9"/>
  <c r="AI1830" i="9"/>
  <c r="AH1830" i="9"/>
  <c r="AK1829" i="9"/>
  <c r="AJ1829" i="9"/>
  <c r="AI1829" i="9"/>
  <c r="AH1829" i="9"/>
  <c r="AK1828" i="9"/>
  <c r="AJ1828" i="9"/>
  <c r="AI1828" i="9"/>
  <c r="AH1828" i="9"/>
  <c r="AK1827" i="9"/>
  <c r="AJ1827" i="9"/>
  <c r="AI1827" i="9"/>
  <c r="AH1827" i="9"/>
  <c r="AK1826" i="9"/>
  <c r="AJ1826" i="9"/>
  <c r="AI1826" i="9"/>
  <c r="AH1826" i="9"/>
  <c r="AK1825" i="9"/>
  <c r="AJ1825" i="9"/>
  <c r="AI1825" i="9"/>
  <c r="AH1825" i="9"/>
  <c r="AK1824" i="9"/>
  <c r="AJ1824" i="9"/>
  <c r="AI1824" i="9"/>
  <c r="AH1824" i="9"/>
  <c r="AK1823" i="9"/>
  <c r="AJ1823" i="9"/>
  <c r="AI1823" i="9"/>
  <c r="AH1823" i="9"/>
  <c r="AK1822" i="9"/>
  <c r="AJ1822" i="9"/>
  <c r="AI1822" i="9"/>
  <c r="AH1822" i="9"/>
  <c r="AK1821" i="9"/>
  <c r="AJ1821" i="9"/>
  <c r="AI1821" i="9"/>
  <c r="AH1821" i="9"/>
  <c r="AK1820" i="9"/>
  <c r="AJ1820" i="9"/>
  <c r="AI1820" i="9"/>
  <c r="AH1820" i="9"/>
  <c r="AK1819" i="9"/>
  <c r="AJ1819" i="9"/>
  <c r="AI1819" i="9"/>
  <c r="AH1819" i="9"/>
  <c r="AK1818" i="9"/>
  <c r="AJ1818" i="9"/>
  <c r="AI1818" i="9"/>
  <c r="AH1818" i="9"/>
  <c r="AK1817" i="9"/>
  <c r="AJ1817" i="9"/>
  <c r="AI1817" i="9"/>
  <c r="AH1817" i="9"/>
  <c r="AK1816" i="9"/>
  <c r="AJ1816" i="9"/>
  <c r="AI1816" i="9"/>
  <c r="AH1816" i="9"/>
  <c r="AK1815" i="9"/>
  <c r="AJ1815" i="9"/>
  <c r="AI1815" i="9"/>
  <c r="AH1815" i="9"/>
  <c r="AK1814" i="9"/>
  <c r="AJ1814" i="9"/>
  <c r="AI1814" i="9"/>
  <c r="AH1814" i="9"/>
  <c r="AK1813" i="9"/>
  <c r="AJ1813" i="9"/>
  <c r="AI1813" i="9"/>
  <c r="AH1813" i="9"/>
  <c r="AK1812" i="9"/>
  <c r="AJ1812" i="9"/>
  <c r="AI1812" i="9"/>
  <c r="AH1812" i="9"/>
  <c r="AK1811" i="9"/>
  <c r="AJ1811" i="9"/>
  <c r="AI1811" i="9"/>
  <c r="AH1811" i="9"/>
  <c r="AK1810" i="9"/>
  <c r="AJ1810" i="9"/>
  <c r="AI1810" i="9"/>
  <c r="AH1810" i="9"/>
  <c r="AK1809" i="9"/>
  <c r="AJ1809" i="9"/>
  <c r="AI1809" i="9"/>
  <c r="AH1809" i="9"/>
  <c r="AK1808" i="9"/>
  <c r="AJ1808" i="9"/>
  <c r="AI1808" i="9"/>
  <c r="AH1808" i="9"/>
  <c r="AK1807" i="9"/>
  <c r="AJ1807" i="9"/>
  <c r="AI1807" i="9"/>
  <c r="AH1807" i="9"/>
  <c r="AK1806" i="9"/>
  <c r="AJ1806" i="9"/>
  <c r="AI1806" i="9"/>
  <c r="AH1806" i="9"/>
  <c r="AK1805" i="9"/>
  <c r="AJ1805" i="9"/>
  <c r="AI1805" i="9"/>
  <c r="AH1805" i="9"/>
  <c r="AK1804" i="9"/>
  <c r="AJ1804" i="9"/>
  <c r="AI1804" i="9"/>
  <c r="AH1804" i="9"/>
  <c r="AK1803" i="9"/>
  <c r="AJ1803" i="9"/>
  <c r="AI1803" i="9"/>
  <c r="AH1803" i="9"/>
  <c r="AK1802" i="9"/>
  <c r="AJ1802" i="9"/>
  <c r="AI1802" i="9"/>
  <c r="AH1802" i="9"/>
  <c r="AK1801" i="9"/>
  <c r="AJ1801" i="9"/>
  <c r="AI1801" i="9"/>
  <c r="AH1801" i="9"/>
  <c r="AK1800" i="9"/>
  <c r="AJ1800" i="9"/>
  <c r="AI1800" i="9"/>
  <c r="AH1800" i="9"/>
  <c r="AK1799" i="9"/>
  <c r="AJ1799" i="9"/>
  <c r="AI1799" i="9"/>
  <c r="AH1799" i="9"/>
  <c r="AK1798" i="9"/>
  <c r="AJ1798" i="9"/>
  <c r="AI1798" i="9"/>
  <c r="AH1798" i="9"/>
  <c r="AK1797" i="9"/>
  <c r="AJ1797" i="9"/>
  <c r="AI1797" i="9"/>
  <c r="AH1797" i="9"/>
  <c r="AK1796" i="9"/>
  <c r="AJ1796" i="9"/>
  <c r="AI1796" i="9"/>
  <c r="AH1796" i="9"/>
  <c r="AK1795" i="9"/>
  <c r="AJ1795" i="9"/>
  <c r="AI1795" i="9"/>
  <c r="AH1795" i="9"/>
  <c r="AK1794" i="9"/>
  <c r="AJ1794" i="9"/>
  <c r="AI1794" i="9"/>
  <c r="AH1794" i="9"/>
  <c r="AK1793" i="9"/>
  <c r="AJ1793" i="9"/>
  <c r="AI1793" i="9"/>
  <c r="AH1793" i="9"/>
  <c r="AK1792" i="9"/>
  <c r="AJ1792" i="9"/>
  <c r="AI1792" i="9"/>
  <c r="AH1792" i="9"/>
  <c r="AK1791" i="9"/>
  <c r="AJ1791" i="9"/>
  <c r="AI1791" i="9"/>
  <c r="AH1791" i="9"/>
  <c r="AK1790" i="9"/>
  <c r="AJ1790" i="9"/>
  <c r="AI1790" i="9"/>
  <c r="AH1790" i="9"/>
  <c r="AK1789" i="9"/>
  <c r="AJ1789" i="9"/>
  <c r="AI1789" i="9"/>
  <c r="AH1789" i="9"/>
  <c r="AK1788" i="9"/>
  <c r="AJ1788" i="9"/>
  <c r="AI1788" i="9"/>
  <c r="AH1788" i="9"/>
  <c r="AK1787" i="9"/>
  <c r="AJ1787" i="9"/>
  <c r="AI1787" i="9"/>
  <c r="AH1787" i="9"/>
  <c r="AK1786" i="9"/>
  <c r="AJ1786" i="9"/>
  <c r="AI1786" i="9"/>
  <c r="AH1786" i="9"/>
  <c r="AK1785" i="9"/>
  <c r="AJ1785" i="9"/>
  <c r="AI1785" i="9"/>
  <c r="AH1785" i="9"/>
  <c r="AK1784" i="9"/>
  <c r="AJ1784" i="9"/>
  <c r="AI1784" i="9"/>
  <c r="AH1784" i="9"/>
  <c r="AK1783" i="9"/>
  <c r="AJ1783" i="9"/>
  <c r="AI1783" i="9"/>
  <c r="AH1783" i="9"/>
  <c r="AK1782" i="9"/>
  <c r="AJ1782" i="9"/>
  <c r="AI1782" i="9"/>
  <c r="AH1782" i="9"/>
  <c r="AK1781" i="9"/>
  <c r="AJ1781" i="9"/>
  <c r="AI1781" i="9"/>
  <c r="AH1781" i="9"/>
  <c r="AK1780" i="9"/>
  <c r="AJ1780" i="9"/>
  <c r="AI1780" i="9"/>
  <c r="AH1780" i="9"/>
  <c r="AK1779" i="9"/>
  <c r="AJ1779" i="9"/>
  <c r="AI1779" i="9"/>
  <c r="AH1779" i="9"/>
  <c r="AK1778" i="9"/>
  <c r="AJ1778" i="9"/>
  <c r="AI1778" i="9"/>
  <c r="AH1778" i="9"/>
  <c r="AK1777" i="9"/>
  <c r="AJ1777" i="9"/>
  <c r="AI1777" i="9"/>
  <c r="AH1777" i="9"/>
  <c r="AK1776" i="9"/>
  <c r="AJ1776" i="9"/>
  <c r="AI1776" i="9"/>
  <c r="AH1776" i="9"/>
  <c r="AK1775" i="9"/>
  <c r="AJ1775" i="9"/>
  <c r="AI1775" i="9"/>
  <c r="AH1775" i="9"/>
  <c r="AK1774" i="9"/>
  <c r="AJ1774" i="9"/>
  <c r="AI1774" i="9"/>
  <c r="AH1774" i="9"/>
  <c r="AK1773" i="9"/>
  <c r="AJ1773" i="9"/>
  <c r="AI1773" i="9"/>
  <c r="AH1773" i="9"/>
  <c r="AK1772" i="9"/>
  <c r="AJ1772" i="9"/>
  <c r="AI1772" i="9"/>
  <c r="AH1772" i="9"/>
  <c r="AK1771" i="9"/>
  <c r="AJ1771" i="9"/>
  <c r="AI1771" i="9"/>
  <c r="AH1771" i="9"/>
  <c r="AK1770" i="9"/>
  <c r="AJ1770" i="9"/>
  <c r="AI1770" i="9"/>
  <c r="AH1770" i="9"/>
  <c r="AK1769" i="9"/>
  <c r="AJ1769" i="9"/>
  <c r="AI1769" i="9"/>
  <c r="AH1769" i="9"/>
  <c r="AK1768" i="9"/>
  <c r="AJ1768" i="9"/>
  <c r="AI1768" i="9"/>
  <c r="AH1768" i="9"/>
  <c r="AK1767" i="9"/>
  <c r="AJ1767" i="9"/>
  <c r="AI1767" i="9"/>
  <c r="AH1767" i="9"/>
  <c r="AK1766" i="9"/>
  <c r="AJ1766" i="9"/>
  <c r="AI1766" i="9"/>
  <c r="AH1766" i="9"/>
  <c r="AK1765" i="9"/>
  <c r="AJ1765" i="9"/>
  <c r="AI1765" i="9"/>
  <c r="AH1765" i="9"/>
  <c r="AK1764" i="9"/>
  <c r="AJ1764" i="9"/>
  <c r="AI1764" i="9"/>
  <c r="AH1764" i="9"/>
  <c r="AK1763" i="9"/>
  <c r="AJ1763" i="9"/>
  <c r="AI1763" i="9"/>
  <c r="AH1763" i="9"/>
  <c r="AK1762" i="9"/>
  <c r="AJ1762" i="9"/>
  <c r="AI1762" i="9"/>
  <c r="AH1762" i="9"/>
  <c r="AK1761" i="9"/>
  <c r="AJ1761" i="9"/>
  <c r="AI1761" i="9"/>
  <c r="AH1761" i="9"/>
  <c r="AK1760" i="9"/>
  <c r="AJ1760" i="9"/>
  <c r="AI1760" i="9"/>
  <c r="AH1760" i="9"/>
  <c r="AK1759" i="9"/>
  <c r="AJ1759" i="9"/>
  <c r="AI1759" i="9"/>
  <c r="AH1759" i="9"/>
  <c r="AK1758" i="9"/>
  <c r="AJ1758" i="9"/>
  <c r="AI1758" i="9"/>
  <c r="AH1758" i="9"/>
  <c r="AK1757" i="9"/>
  <c r="AJ1757" i="9"/>
  <c r="AI1757" i="9"/>
  <c r="AH1757" i="9"/>
  <c r="AK1756" i="9"/>
  <c r="AJ1756" i="9"/>
  <c r="AI1756" i="9"/>
  <c r="AH1756" i="9"/>
  <c r="AK1755" i="9"/>
  <c r="AJ1755" i="9"/>
  <c r="AI1755" i="9"/>
  <c r="AH1755" i="9"/>
  <c r="AK1754" i="9"/>
  <c r="AJ1754" i="9"/>
  <c r="AI1754" i="9"/>
  <c r="AH1754" i="9"/>
  <c r="AK1753" i="9"/>
  <c r="AJ1753" i="9"/>
  <c r="AI1753" i="9"/>
  <c r="AH1753" i="9"/>
  <c r="AK1752" i="9"/>
  <c r="AJ1752" i="9"/>
  <c r="AI1752" i="9"/>
  <c r="AH1752" i="9"/>
  <c r="AK1751" i="9"/>
  <c r="AJ1751" i="9"/>
  <c r="AI1751" i="9"/>
  <c r="AH1751" i="9"/>
  <c r="AK1750" i="9"/>
  <c r="AJ1750" i="9"/>
  <c r="AI1750" i="9"/>
  <c r="AH1750" i="9"/>
  <c r="AK1749" i="9"/>
  <c r="AJ1749" i="9"/>
  <c r="AI1749" i="9"/>
  <c r="AH1749" i="9"/>
  <c r="AK1748" i="9"/>
  <c r="AJ1748" i="9"/>
  <c r="AI1748" i="9"/>
  <c r="AH1748" i="9"/>
  <c r="AK1747" i="9"/>
  <c r="AJ1747" i="9"/>
  <c r="AI1747" i="9"/>
  <c r="AH1747" i="9"/>
  <c r="AK1746" i="9"/>
  <c r="AJ1746" i="9"/>
  <c r="AI1746" i="9"/>
  <c r="AH1746" i="9"/>
  <c r="AK1745" i="9"/>
  <c r="AJ1745" i="9"/>
  <c r="AI1745" i="9"/>
  <c r="AH1745" i="9"/>
  <c r="AK1744" i="9"/>
  <c r="AJ1744" i="9"/>
  <c r="AI1744" i="9"/>
  <c r="AH1744" i="9"/>
  <c r="AK1743" i="9"/>
  <c r="AJ1743" i="9"/>
  <c r="AI1743" i="9"/>
  <c r="AH1743" i="9"/>
  <c r="AK1742" i="9"/>
  <c r="AJ1742" i="9"/>
  <c r="AI1742" i="9"/>
  <c r="AH1742" i="9"/>
  <c r="AK1741" i="9"/>
  <c r="AJ1741" i="9"/>
  <c r="AI1741" i="9"/>
  <c r="AH1741" i="9"/>
  <c r="AK1740" i="9"/>
  <c r="AJ1740" i="9"/>
  <c r="AI1740" i="9"/>
  <c r="AH1740" i="9"/>
  <c r="AK1739" i="9"/>
  <c r="AJ1739" i="9"/>
  <c r="AI1739" i="9"/>
  <c r="AH1739" i="9"/>
  <c r="AK1738" i="9"/>
  <c r="AJ1738" i="9"/>
  <c r="AI1738" i="9"/>
  <c r="AH1738" i="9"/>
  <c r="AK1737" i="9"/>
  <c r="AJ1737" i="9"/>
  <c r="AI1737" i="9"/>
  <c r="AH1737" i="9"/>
  <c r="AK1736" i="9"/>
  <c r="AJ1736" i="9"/>
  <c r="AI1736" i="9"/>
  <c r="AH1736" i="9"/>
  <c r="AK1735" i="9"/>
  <c r="AJ1735" i="9"/>
  <c r="AI1735" i="9"/>
  <c r="AH1735" i="9"/>
  <c r="AK1734" i="9"/>
  <c r="AJ1734" i="9"/>
  <c r="AI1734" i="9"/>
  <c r="AH1734" i="9"/>
  <c r="AK1733" i="9"/>
  <c r="AJ1733" i="9"/>
  <c r="AI1733" i="9"/>
  <c r="AH1733" i="9"/>
  <c r="AK1732" i="9"/>
  <c r="AJ1732" i="9"/>
  <c r="AI1732" i="9"/>
  <c r="AH1732" i="9"/>
  <c r="AK1731" i="9"/>
  <c r="AJ1731" i="9"/>
  <c r="AI1731" i="9"/>
  <c r="AH1731" i="9"/>
  <c r="AK1730" i="9"/>
  <c r="AJ1730" i="9"/>
  <c r="AI1730" i="9"/>
  <c r="AH1730" i="9"/>
  <c r="AK1729" i="9"/>
  <c r="AJ1729" i="9"/>
  <c r="AI1729" i="9"/>
  <c r="AH1729" i="9"/>
  <c r="AK1728" i="9"/>
  <c r="AJ1728" i="9"/>
  <c r="AI1728" i="9"/>
  <c r="AH1728" i="9"/>
  <c r="AK1727" i="9"/>
  <c r="AJ1727" i="9"/>
  <c r="AI1727" i="9"/>
  <c r="AH1727" i="9"/>
  <c r="AK1726" i="9"/>
  <c r="AJ1726" i="9"/>
  <c r="AI1726" i="9"/>
  <c r="AH1726" i="9"/>
  <c r="AK1725" i="9"/>
  <c r="AJ1725" i="9"/>
  <c r="AI1725" i="9"/>
  <c r="AH1725" i="9"/>
  <c r="AK1724" i="9"/>
  <c r="AJ1724" i="9"/>
  <c r="AI1724" i="9"/>
  <c r="AH1724" i="9"/>
  <c r="AK1723" i="9"/>
  <c r="AJ1723" i="9"/>
  <c r="AI1723" i="9"/>
  <c r="AH1723" i="9"/>
  <c r="AK1722" i="9"/>
  <c r="AJ1722" i="9"/>
  <c r="AI1722" i="9"/>
  <c r="AH1722" i="9"/>
  <c r="AK1721" i="9"/>
  <c r="AJ1721" i="9"/>
  <c r="AI1721" i="9"/>
  <c r="AH1721" i="9"/>
  <c r="AK1720" i="9"/>
  <c r="AJ1720" i="9"/>
  <c r="AI1720" i="9"/>
  <c r="AH1720" i="9"/>
  <c r="AK1719" i="9"/>
  <c r="AJ1719" i="9"/>
  <c r="AI1719" i="9"/>
  <c r="AH1719" i="9"/>
  <c r="AK1718" i="9"/>
  <c r="AJ1718" i="9"/>
  <c r="AI1718" i="9"/>
  <c r="AH1718" i="9"/>
  <c r="AK1717" i="9"/>
  <c r="AJ1717" i="9"/>
  <c r="AI1717" i="9"/>
  <c r="AH1717" i="9"/>
  <c r="AK1716" i="9"/>
  <c r="AJ1716" i="9"/>
  <c r="AI1716" i="9"/>
  <c r="AH1716" i="9"/>
  <c r="AK1715" i="9"/>
  <c r="AJ1715" i="9"/>
  <c r="AI1715" i="9"/>
  <c r="AH1715" i="9"/>
  <c r="AK1714" i="9"/>
  <c r="AJ1714" i="9"/>
  <c r="AI1714" i="9"/>
  <c r="AH1714" i="9"/>
  <c r="AK1713" i="9"/>
  <c r="AJ1713" i="9"/>
  <c r="AI1713" i="9"/>
  <c r="AH1713" i="9"/>
  <c r="AK1712" i="9"/>
  <c r="AJ1712" i="9"/>
  <c r="AI1712" i="9"/>
  <c r="AH1712" i="9"/>
  <c r="AK1711" i="9"/>
  <c r="AJ1711" i="9"/>
  <c r="AI1711" i="9"/>
  <c r="AH1711" i="9"/>
  <c r="AK1710" i="9"/>
  <c r="AJ1710" i="9"/>
  <c r="AI1710" i="9"/>
  <c r="AH1710" i="9"/>
  <c r="AK1709" i="9"/>
  <c r="AJ1709" i="9"/>
  <c r="AI1709" i="9"/>
  <c r="AH1709" i="9"/>
  <c r="AK1708" i="9"/>
  <c r="AJ1708" i="9"/>
  <c r="AI1708" i="9"/>
  <c r="AH1708" i="9"/>
  <c r="AK1707" i="9"/>
  <c r="AJ1707" i="9"/>
  <c r="AI1707" i="9"/>
  <c r="AH1707" i="9"/>
  <c r="AK1706" i="9"/>
  <c r="AJ1706" i="9"/>
  <c r="AI1706" i="9"/>
  <c r="AH1706" i="9"/>
  <c r="AK1705" i="9"/>
  <c r="AJ1705" i="9"/>
  <c r="AI1705" i="9"/>
  <c r="AH1705" i="9"/>
  <c r="AK1704" i="9"/>
  <c r="AJ1704" i="9"/>
  <c r="AI1704" i="9"/>
  <c r="AH1704" i="9"/>
  <c r="AK1703" i="9"/>
  <c r="AJ1703" i="9"/>
  <c r="AI1703" i="9"/>
  <c r="AH1703" i="9"/>
  <c r="AK1702" i="9"/>
  <c r="AJ1702" i="9"/>
  <c r="AI1702" i="9"/>
  <c r="AH1702" i="9"/>
  <c r="AK1701" i="9"/>
  <c r="AJ1701" i="9"/>
  <c r="AI1701" i="9"/>
  <c r="AH1701" i="9"/>
  <c r="AK1700" i="9"/>
  <c r="AJ1700" i="9"/>
  <c r="AI1700" i="9"/>
  <c r="AH1700" i="9"/>
  <c r="AK1699" i="9"/>
  <c r="AJ1699" i="9"/>
  <c r="AI1699" i="9"/>
  <c r="AH1699" i="9"/>
  <c r="AK1698" i="9"/>
  <c r="AJ1698" i="9"/>
  <c r="AI1698" i="9"/>
  <c r="AH1698" i="9"/>
  <c r="AK1697" i="9"/>
  <c r="AJ1697" i="9"/>
  <c r="AI1697" i="9"/>
  <c r="AH1697" i="9"/>
  <c r="AK1696" i="9"/>
  <c r="AJ1696" i="9"/>
  <c r="AI1696" i="9"/>
  <c r="AH1696" i="9"/>
  <c r="AK1695" i="9"/>
  <c r="AJ1695" i="9"/>
  <c r="AI1695" i="9"/>
  <c r="AH1695" i="9"/>
  <c r="AK1694" i="9"/>
  <c r="AJ1694" i="9"/>
  <c r="AI1694" i="9"/>
  <c r="AH1694" i="9"/>
  <c r="AK1693" i="9"/>
  <c r="AJ1693" i="9"/>
  <c r="AI1693" i="9"/>
  <c r="AH1693" i="9"/>
  <c r="AK1692" i="9"/>
  <c r="AJ1692" i="9"/>
  <c r="AI1692" i="9"/>
  <c r="AH1692" i="9"/>
  <c r="AK1691" i="9"/>
  <c r="AJ1691" i="9"/>
  <c r="AI1691" i="9"/>
  <c r="AH1691" i="9"/>
  <c r="AK1690" i="9"/>
  <c r="AJ1690" i="9"/>
  <c r="AI1690" i="9"/>
  <c r="AH1690" i="9"/>
  <c r="AK1689" i="9"/>
  <c r="AJ1689" i="9"/>
  <c r="AI1689" i="9"/>
  <c r="AH1689" i="9"/>
  <c r="AK1688" i="9"/>
  <c r="AJ1688" i="9"/>
  <c r="AI1688" i="9"/>
  <c r="AH1688" i="9"/>
  <c r="AK1687" i="9"/>
  <c r="AJ1687" i="9"/>
  <c r="AI1687" i="9"/>
  <c r="AH1687" i="9"/>
  <c r="AK1686" i="9"/>
  <c r="AJ1686" i="9"/>
  <c r="AI1686" i="9"/>
  <c r="AH1686" i="9"/>
  <c r="AK1685" i="9"/>
  <c r="AJ1685" i="9"/>
  <c r="AI1685" i="9"/>
  <c r="AH1685" i="9"/>
  <c r="AK1684" i="9"/>
  <c r="AJ1684" i="9"/>
  <c r="AI1684" i="9"/>
  <c r="AH1684" i="9"/>
  <c r="AK1683" i="9"/>
  <c r="AJ1683" i="9"/>
  <c r="AI1683" i="9"/>
  <c r="AH1683" i="9"/>
  <c r="AK1682" i="9"/>
  <c r="AJ1682" i="9"/>
  <c r="AI1682" i="9"/>
  <c r="AH1682" i="9"/>
  <c r="AK1681" i="9"/>
  <c r="AJ1681" i="9"/>
  <c r="AI1681" i="9"/>
  <c r="AH1681" i="9"/>
  <c r="AK1680" i="9"/>
  <c r="AJ1680" i="9"/>
  <c r="AI1680" i="9"/>
  <c r="AH1680" i="9"/>
  <c r="AK1679" i="9"/>
  <c r="AJ1679" i="9"/>
  <c r="AI1679" i="9"/>
  <c r="AH1679" i="9"/>
  <c r="AK1678" i="9"/>
  <c r="AJ1678" i="9"/>
  <c r="AI1678" i="9"/>
  <c r="AH1678" i="9"/>
  <c r="AK1677" i="9"/>
  <c r="AJ1677" i="9"/>
  <c r="AI1677" i="9"/>
  <c r="AH1677" i="9"/>
  <c r="AK1676" i="9"/>
  <c r="AJ1676" i="9"/>
  <c r="AI1676" i="9"/>
  <c r="AH1676" i="9"/>
  <c r="AK1675" i="9"/>
  <c r="AJ1675" i="9"/>
  <c r="AI1675" i="9"/>
  <c r="AH1675" i="9"/>
  <c r="AK1674" i="9"/>
  <c r="AJ1674" i="9"/>
  <c r="AI1674" i="9"/>
  <c r="AH1674" i="9"/>
  <c r="AK1673" i="9"/>
  <c r="AJ1673" i="9"/>
  <c r="AI1673" i="9"/>
  <c r="AH1673" i="9"/>
  <c r="AK1672" i="9"/>
  <c r="AJ1672" i="9"/>
  <c r="AI1672" i="9"/>
  <c r="AH1672" i="9"/>
  <c r="AK1671" i="9"/>
  <c r="AJ1671" i="9"/>
  <c r="AI1671" i="9"/>
  <c r="AH1671" i="9"/>
  <c r="AK1670" i="9"/>
  <c r="AJ1670" i="9"/>
  <c r="AI1670" i="9"/>
  <c r="AH1670" i="9"/>
  <c r="AK1669" i="9"/>
  <c r="AJ1669" i="9"/>
  <c r="AI1669" i="9"/>
  <c r="AH1669" i="9"/>
  <c r="AK1668" i="9"/>
  <c r="AJ1668" i="9"/>
  <c r="AI1668" i="9"/>
  <c r="AH1668" i="9"/>
  <c r="AK1667" i="9"/>
  <c r="AJ1667" i="9"/>
  <c r="AI1667" i="9"/>
  <c r="AH1667" i="9"/>
  <c r="AK1666" i="9"/>
  <c r="AJ1666" i="9"/>
  <c r="AI1666" i="9"/>
  <c r="AH1666" i="9"/>
  <c r="AK1665" i="9"/>
  <c r="AJ1665" i="9"/>
  <c r="AI1665" i="9"/>
  <c r="AH1665" i="9"/>
  <c r="AK1664" i="9"/>
  <c r="AJ1664" i="9"/>
  <c r="AI1664" i="9"/>
  <c r="AH1664" i="9"/>
  <c r="AK1663" i="9"/>
  <c r="AJ1663" i="9"/>
  <c r="AI1663" i="9"/>
  <c r="AH1663" i="9"/>
  <c r="AK1662" i="9"/>
  <c r="AJ1662" i="9"/>
  <c r="AI1662" i="9"/>
  <c r="AH1662" i="9"/>
  <c r="AK1661" i="9"/>
  <c r="AJ1661" i="9"/>
  <c r="AI1661" i="9"/>
  <c r="AH1661" i="9"/>
  <c r="AK1660" i="9"/>
  <c r="AJ1660" i="9"/>
  <c r="AI1660" i="9"/>
  <c r="AH1660" i="9"/>
  <c r="AK1659" i="9"/>
  <c r="AJ1659" i="9"/>
  <c r="AI1659" i="9"/>
  <c r="AH1659" i="9"/>
  <c r="AK1658" i="9"/>
  <c r="AJ1658" i="9"/>
  <c r="AI1658" i="9"/>
  <c r="AH1658" i="9"/>
  <c r="AK1657" i="9"/>
  <c r="AJ1657" i="9"/>
  <c r="AI1657" i="9"/>
  <c r="AH1657" i="9"/>
  <c r="AK1656" i="9"/>
  <c r="AJ1656" i="9"/>
  <c r="AI1656" i="9"/>
  <c r="AH1656" i="9"/>
  <c r="AK1655" i="9"/>
  <c r="AJ1655" i="9"/>
  <c r="AI1655" i="9"/>
  <c r="AH1655" i="9"/>
  <c r="AK1654" i="9"/>
  <c r="AJ1654" i="9"/>
  <c r="AI1654" i="9"/>
  <c r="AH1654" i="9"/>
  <c r="AK1653" i="9"/>
  <c r="AJ1653" i="9"/>
  <c r="AI1653" i="9"/>
  <c r="AH1653" i="9"/>
  <c r="AK1652" i="9"/>
  <c r="AJ1652" i="9"/>
  <c r="AI1652" i="9"/>
  <c r="AH1652" i="9"/>
  <c r="AK1651" i="9"/>
  <c r="AJ1651" i="9"/>
  <c r="AI1651" i="9"/>
  <c r="AH1651" i="9"/>
  <c r="AK1650" i="9"/>
  <c r="AJ1650" i="9"/>
  <c r="AI1650" i="9"/>
  <c r="AH1650" i="9"/>
  <c r="AK1649" i="9"/>
  <c r="AJ1649" i="9"/>
  <c r="AI1649" i="9"/>
  <c r="AH1649" i="9"/>
  <c r="AK1648" i="9"/>
  <c r="AJ1648" i="9"/>
  <c r="AI1648" i="9"/>
  <c r="AH1648" i="9"/>
  <c r="AK1647" i="9"/>
  <c r="AJ1647" i="9"/>
  <c r="AI1647" i="9"/>
  <c r="AH1647" i="9"/>
  <c r="AK1646" i="9"/>
  <c r="AJ1646" i="9"/>
  <c r="AI1646" i="9"/>
  <c r="AH1646" i="9"/>
  <c r="AK1645" i="9"/>
  <c r="AJ1645" i="9"/>
  <c r="AI1645" i="9"/>
  <c r="AH1645" i="9"/>
  <c r="AK1644" i="9"/>
  <c r="AJ1644" i="9"/>
  <c r="AI1644" i="9"/>
  <c r="AH1644" i="9"/>
  <c r="AK1643" i="9"/>
  <c r="AJ1643" i="9"/>
  <c r="AI1643" i="9"/>
  <c r="AH1643" i="9"/>
  <c r="AK1642" i="9"/>
  <c r="AJ1642" i="9"/>
  <c r="AI1642" i="9"/>
  <c r="AH1642" i="9"/>
  <c r="AK1641" i="9"/>
  <c r="AJ1641" i="9"/>
  <c r="AI1641" i="9"/>
  <c r="AH1641" i="9"/>
  <c r="AK1640" i="9"/>
  <c r="AJ1640" i="9"/>
  <c r="AI1640" i="9"/>
  <c r="AH1640" i="9"/>
  <c r="AK1639" i="9"/>
  <c r="AJ1639" i="9"/>
  <c r="AI1639" i="9"/>
  <c r="AH1639" i="9"/>
  <c r="AK1638" i="9"/>
  <c r="AJ1638" i="9"/>
  <c r="AI1638" i="9"/>
  <c r="AH1638" i="9"/>
  <c r="AK1637" i="9"/>
  <c r="AJ1637" i="9"/>
  <c r="AI1637" i="9"/>
  <c r="AH1637" i="9"/>
  <c r="AK1636" i="9"/>
  <c r="AJ1636" i="9"/>
  <c r="AI1636" i="9"/>
  <c r="AH1636" i="9"/>
  <c r="AK1635" i="9"/>
  <c r="AJ1635" i="9"/>
  <c r="AI1635" i="9"/>
  <c r="AH1635" i="9"/>
  <c r="AK1634" i="9"/>
  <c r="AJ1634" i="9"/>
  <c r="AI1634" i="9"/>
  <c r="AH1634" i="9"/>
  <c r="AK1633" i="9"/>
  <c r="AJ1633" i="9"/>
  <c r="AI1633" i="9"/>
  <c r="AH1633" i="9"/>
  <c r="AK1632" i="9"/>
  <c r="AJ1632" i="9"/>
  <c r="AI1632" i="9"/>
  <c r="AH1632" i="9"/>
  <c r="AK1631" i="9"/>
  <c r="AJ1631" i="9"/>
  <c r="AI1631" i="9"/>
  <c r="AH1631" i="9"/>
  <c r="AK1630" i="9"/>
  <c r="AJ1630" i="9"/>
  <c r="AI1630" i="9"/>
  <c r="AH1630" i="9"/>
  <c r="AK1629" i="9"/>
  <c r="AJ1629" i="9"/>
  <c r="AI1629" i="9"/>
  <c r="AH1629" i="9"/>
  <c r="AK1628" i="9"/>
  <c r="AJ1628" i="9"/>
  <c r="AI1628" i="9"/>
  <c r="AH1628" i="9"/>
  <c r="AK1627" i="9"/>
  <c r="AJ1627" i="9"/>
  <c r="AI1627" i="9"/>
  <c r="AH1627" i="9"/>
  <c r="AK1626" i="9"/>
  <c r="AJ1626" i="9"/>
  <c r="AI1626" i="9"/>
  <c r="AH1626" i="9"/>
  <c r="AK1625" i="9"/>
  <c r="AJ1625" i="9"/>
  <c r="AI1625" i="9"/>
  <c r="AH1625" i="9"/>
  <c r="AK1624" i="9"/>
  <c r="AJ1624" i="9"/>
  <c r="AI1624" i="9"/>
  <c r="AH1624" i="9"/>
  <c r="AK1623" i="9"/>
  <c r="AJ1623" i="9"/>
  <c r="AI1623" i="9"/>
  <c r="AH1623" i="9"/>
  <c r="AK1622" i="9"/>
  <c r="AJ1622" i="9"/>
  <c r="AI1622" i="9"/>
  <c r="AH1622" i="9"/>
  <c r="AK1621" i="9"/>
  <c r="AJ1621" i="9"/>
  <c r="AI1621" i="9"/>
  <c r="AH1621" i="9"/>
  <c r="AK1620" i="9"/>
  <c r="AJ1620" i="9"/>
  <c r="AI1620" i="9"/>
  <c r="AH1620" i="9"/>
  <c r="AK1619" i="9"/>
  <c r="AJ1619" i="9"/>
  <c r="AI1619" i="9"/>
  <c r="AH1619" i="9"/>
  <c r="AK1618" i="9"/>
  <c r="AJ1618" i="9"/>
  <c r="AI1618" i="9"/>
  <c r="AH1618" i="9"/>
  <c r="AK1617" i="9"/>
  <c r="AJ1617" i="9"/>
  <c r="AI1617" i="9"/>
  <c r="AH1617" i="9"/>
  <c r="AK1616" i="9"/>
  <c r="AJ1616" i="9"/>
  <c r="AI1616" i="9"/>
  <c r="AH1616" i="9"/>
  <c r="AK1615" i="9"/>
  <c r="AJ1615" i="9"/>
  <c r="AI1615" i="9"/>
  <c r="AH1615" i="9"/>
  <c r="AK1614" i="9"/>
  <c r="AJ1614" i="9"/>
  <c r="AI1614" i="9"/>
  <c r="AH1614" i="9"/>
  <c r="AK1613" i="9"/>
  <c r="AJ1613" i="9"/>
  <c r="AI1613" i="9"/>
  <c r="AH1613" i="9"/>
  <c r="AK1612" i="9"/>
  <c r="AJ1612" i="9"/>
  <c r="AI1612" i="9"/>
  <c r="AH1612" i="9"/>
  <c r="AK1611" i="9"/>
  <c r="AJ1611" i="9"/>
  <c r="AI1611" i="9"/>
  <c r="AH1611" i="9"/>
  <c r="AK1610" i="9"/>
  <c r="AJ1610" i="9"/>
  <c r="AI1610" i="9"/>
  <c r="AH1610" i="9"/>
  <c r="AK1609" i="9"/>
  <c r="AJ1609" i="9"/>
  <c r="AI1609" i="9"/>
  <c r="AH1609" i="9"/>
  <c r="AK1608" i="9"/>
  <c r="AJ1608" i="9"/>
  <c r="AI1608" i="9"/>
  <c r="AH1608" i="9"/>
  <c r="AK1607" i="9"/>
  <c r="AJ1607" i="9"/>
  <c r="AI1607" i="9"/>
  <c r="AH1607" i="9"/>
  <c r="AK1606" i="9"/>
  <c r="AJ1606" i="9"/>
  <c r="AI1606" i="9"/>
  <c r="AH1606" i="9"/>
  <c r="AK1605" i="9"/>
  <c r="AJ1605" i="9"/>
  <c r="AI1605" i="9"/>
  <c r="AH1605" i="9"/>
  <c r="AK1604" i="9"/>
  <c r="AJ1604" i="9"/>
  <c r="AI1604" i="9"/>
  <c r="AH1604" i="9"/>
  <c r="AK1603" i="9"/>
  <c r="AJ1603" i="9"/>
  <c r="AI1603" i="9"/>
  <c r="AH1603" i="9"/>
  <c r="AK1602" i="9"/>
  <c r="AJ1602" i="9"/>
  <c r="AI1602" i="9"/>
  <c r="AH1602" i="9"/>
  <c r="AK1601" i="9"/>
  <c r="AJ1601" i="9"/>
  <c r="AI1601" i="9"/>
  <c r="AH1601" i="9"/>
  <c r="AK1600" i="9"/>
  <c r="AJ1600" i="9"/>
  <c r="AI1600" i="9"/>
  <c r="AH1600" i="9"/>
  <c r="AK1599" i="9"/>
  <c r="AJ1599" i="9"/>
  <c r="AI1599" i="9"/>
  <c r="AH1599" i="9"/>
  <c r="AK1598" i="9"/>
  <c r="AJ1598" i="9"/>
  <c r="AI1598" i="9"/>
  <c r="AH1598" i="9"/>
  <c r="AK1597" i="9"/>
  <c r="AJ1597" i="9"/>
  <c r="AI1597" i="9"/>
  <c r="AH1597" i="9"/>
  <c r="AK1596" i="9"/>
  <c r="AJ1596" i="9"/>
  <c r="AI1596" i="9"/>
  <c r="AH1596" i="9"/>
  <c r="AK1595" i="9"/>
  <c r="AJ1595" i="9"/>
  <c r="AI1595" i="9"/>
  <c r="AH1595" i="9"/>
  <c r="AK1594" i="9"/>
  <c r="AJ1594" i="9"/>
  <c r="AI1594" i="9"/>
  <c r="AH1594" i="9"/>
  <c r="AK1593" i="9"/>
  <c r="AJ1593" i="9"/>
  <c r="AI1593" i="9"/>
  <c r="AH1593" i="9"/>
  <c r="AK1592" i="9"/>
  <c r="AJ1592" i="9"/>
  <c r="AI1592" i="9"/>
  <c r="AH1592" i="9"/>
  <c r="AK1591" i="9"/>
  <c r="AJ1591" i="9"/>
  <c r="AI1591" i="9"/>
  <c r="AH1591" i="9"/>
  <c r="AK1590" i="9"/>
  <c r="AJ1590" i="9"/>
  <c r="AI1590" i="9"/>
  <c r="AH1590" i="9"/>
  <c r="AK1589" i="9"/>
  <c r="AJ1589" i="9"/>
  <c r="AI1589" i="9"/>
  <c r="AH1589" i="9"/>
  <c r="AK1588" i="9"/>
  <c r="AJ1588" i="9"/>
  <c r="AI1588" i="9"/>
  <c r="AH1588" i="9"/>
  <c r="AK1587" i="9"/>
  <c r="AJ1587" i="9"/>
  <c r="AI1587" i="9"/>
  <c r="AH1587" i="9"/>
  <c r="AK1586" i="9"/>
  <c r="AJ1586" i="9"/>
  <c r="AI1586" i="9"/>
  <c r="AH1586" i="9"/>
  <c r="AK1585" i="9"/>
  <c r="AJ1585" i="9"/>
  <c r="AI1585" i="9"/>
  <c r="AH1585" i="9"/>
  <c r="AK1584" i="9"/>
  <c r="AJ1584" i="9"/>
  <c r="AI1584" i="9"/>
  <c r="AH1584" i="9"/>
  <c r="AK1583" i="9"/>
  <c r="AJ1583" i="9"/>
  <c r="AI1583" i="9"/>
  <c r="AH1583" i="9"/>
  <c r="AK1582" i="9"/>
  <c r="AJ1582" i="9"/>
  <c r="AI1582" i="9"/>
  <c r="AH1582" i="9"/>
  <c r="AK1581" i="9"/>
  <c r="AJ1581" i="9"/>
  <c r="AI1581" i="9"/>
  <c r="AH1581" i="9"/>
  <c r="AK1580" i="9"/>
  <c r="AJ1580" i="9"/>
  <c r="AI1580" i="9"/>
  <c r="AH1580" i="9"/>
  <c r="AK1579" i="9"/>
  <c r="AJ1579" i="9"/>
  <c r="AI1579" i="9"/>
  <c r="AH1579" i="9"/>
  <c r="AK1578" i="9"/>
  <c r="AJ1578" i="9"/>
  <c r="AI1578" i="9"/>
  <c r="AH1578" i="9"/>
  <c r="AK1577" i="9"/>
  <c r="AJ1577" i="9"/>
  <c r="AI1577" i="9"/>
  <c r="AH1577" i="9"/>
  <c r="AK1576" i="9"/>
  <c r="AJ1576" i="9"/>
  <c r="AI1576" i="9"/>
  <c r="AH1576" i="9"/>
  <c r="AK1575" i="9"/>
  <c r="AJ1575" i="9"/>
  <c r="AI1575" i="9"/>
  <c r="AH1575" i="9"/>
  <c r="AK1574" i="9"/>
  <c r="AJ1574" i="9"/>
  <c r="AI1574" i="9"/>
  <c r="AH1574" i="9"/>
  <c r="AK1573" i="9"/>
  <c r="AJ1573" i="9"/>
  <c r="AI1573" i="9"/>
  <c r="AH1573" i="9"/>
  <c r="AK1572" i="9"/>
  <c r="AJ1572" i="9"/>
  <c r="AI1572" i="9"/>
  <c r="AH1572" i="9"/>
  <c r="AK1571" i="9"/>
  <c r="AJ1571" i="9"/>
  <c r="AI1571" i="9"/>
  <c r="AH1571" i="9"/>
  <c r="AK1570" i="9"/>
  <c r="AJ1570" i="9"/>
  <c r="AI1570" i="9"/>
  <c r="AH1570" i="9"/>
  <c r="AK1569" i="9"/>
  <c r="AJ1569" i="9"/>
  <c r="AI1569" i="9"/>
  <c r="AH1569" i="9"/>
  <c r="AK1568" i="9"/>
  <c r="AJ1568" i="9"/>
  <c r="AI1568" i="9"/>
  <c r="AH1568" i="9"/>
  <c r="AK1567" i="9"/>
  <c r="AJ1567" i="9"/>
  <c r="AI1567" i="9"/>
  <c r="AH1567" i="9"/>
  <c r="AK1566" i="9"/>
  <c r="AJ1566" i="9"/>
  <c r="AI1566" i="9"/>
  <c r="AH1566" i="9"/>
  <c r="AK1565" i="9"/>
  <c r="AJ1565" i="9"/>
  <c r="AI1565" i="9"/>
  <c r="AH1565" i="9"/>
  <c r="AK1564" i="9"/>
  <c r="AJ1564" i="9"/>
  <c r="AI1564" i="9"/>
  <c r="AH1564" i="9"/>
  <c r="AK1563" i="9"/>
  <c r="AJ1563" i="9"/>
  <c r="AI1563" i="9"/>
  <c r="AH1563" i="9"/>
  <c r="AK1562" i="9"/>
  <c r="AJ1562" i="9"/>
  <c r="AI1562" i="9"/>
  <c r="AH1562" i="9"/>
  <c r="AK1561" i="9"/>
  <c r="AJ1561" i="9"/>
  <c r="AI1561" i="9"/>
  <c r="AH1561" i="9"/>
  <c r="AK1560" i="9"/>
  <c r="AJ1560" i="9"/>
  <c r="AI1560" i="9"/>
  <c r="AH1560" i="9"/>
  <c r="AK1559" i="9"/>
  <c r="AJ1559" i="9"/>
  <c r="AI1559" i="9"/>
  <c r="AH1559" i="9"/>
  <c r="AK1558" i="9"/>
  <c r="AJ1558" i="9"/>
  <c r="AI1558" i="9"/>
  <c r="AH1558" i="9"/>
  <c r="AK1557" i="9"/>
  <c r="AJ1557" i="9"/>
  <c r="AI1557" i="9"/>
  <c r="AH1557" i="9"/>
  <c r="AK1556" i="9"/>
  <c r="AJ1556" i="9"/>
  <c r="AI1556" i="9"/>
  <c r="AH1556" i="9"/>
  <c r="AK1555" i="9"/>
  <c r="AJ1555" i="9"/>
  <c r="AI1555" i="9"/>
  <c r="AH1555" i="9"/>
  <c r="AK1554" i="9"/>
  <c r="AJ1554" i="9"/>
  <c r="AI1554" i="9"/>
  <c r="AH1554" i="9"/>
  <c r="AK1553" i="9"/>
  <c r="AJ1553" i="9"/>
  <c r="AI1553" i="9"/>
  <c r="AH1553" i="9"/>
  <c r="AK1552" i="9"/>
  <c r="AJ1552" i="9"/>
  <c r="AI1552" i="9"/>
  <c r="AH1552" i="9"/>
  <c r="AK1551" i="9"/>
  <c r="AJ1551" i="9"/>
  <c r="AI1551" i="9"/>
  <c r="AH1551" i="9"/>
  <c r="AK1550" i="9"/>
  <c r="AJ1550" i="9"/>
  <c r="AI1550" i="9"/>
  <c r="AH1550" i="9"/>
  <c r="AK1549" i="9"/>
  <c r="AJ1549" i="9"/>
  <c r="AI1549" i="9"/>
  <c r="AH1549" i="9"/>
  <c r="AK1548" i="9"/>
  <c r="AJ1548" i="9"/>
  <c r="AI1548" i="9"/>
  <c r="AH1548" i="9"/>
  <c r="AK1547" i="9"/>
  <c r="AJ1547" i="9"/>
  <c r="AI1547" i="9"/>
  <c r="AH1547" i="9"/>
  <c r="AK1546" i="9"/>
  <c r="AJ1546" i="9"/>
  <c r="AI1546" i="9"/>
  <c r="AH1546" i="9"/>
  <c r="AK1545" i="9"/>
  <c r="AJ1545" i="9"/>
  <c r="AI1545" i="9"/>
  <c r="AH1545" i="9"/>
  <c r="AK1544" i="9"/>
  <c r="AJ1544" i="9"/>
  <c r="AI1544" i="9"/>
  <c r="AH1544" i="9"/>
  <c r="AK1543" i="9"/>
  <c r="AJ1543" i="9"/>
  <c r="AI1543" i="9"/>
  <c r="AH1543" i="9"/>
  <c r="AK1542" i="9"/>
  <c r="AJ1542" i="9"/>
  <c r="AI1542" i="9"/>
  <c r="AH1542" i="9"/>
  <c r="AK1541" i="9"/>
  <c r="AJ1541" i="9"/>
  <c r="AI1541" i="9"/>
  <c r="AH1541" i="9"/>
  <c r="AK1540" i="9"/>
  <c r="AJ1540" i="9"/>
  <c r="AI1540" i="9"/>
  <c r="AH1540" i="9"/>
  <c r="AK1539" i="9"/>
  <c r="AJ1539" i="9"/>
  <c r="AI1539" i="9"/>
  <c r="AH1539" i="9"/>
  <c r="AK1538" i="9"/>
  <c r="AJ1538" i="9"/>
  <c r="AI1538" i="9"/>
  <c r="AH1538" i="9"/>
  <c r="AK1537" i="9"/>
  <c r="AJ1537" i="9"/>
  <c r="AI1537" i="9"/>
  <c r="AH1537" i="9"/>
  <c r="AK1536" i="9"/>
  <c r="AJ1536" i="9"/>
  <c r="AI1536" i="9"/>
  <c r="AH1536" i="9"/>
  <c r="AK1535" i="9"/>
  <c r="AJ1535" i="9"/>
  <c r="AI1535" i="9"/>
  <c r="AH1535" i="9"/>
  <c r="AK1534" i="9"/>
  <c r="AJ1534" i="9"/>
  <c r="AI1534" i="9"/>
  <c r="AH1534" i="9"/>
  <c r="AK1533" i="9"/>
  <c r="AJ1533" i="9"/>
  <c r="AI1533" i="9"/>
  <c r="AH1533" i="9"/>
  <c r="AK1532" i="9"/>
  <c r="AJ1532" i="9"/>
  <c r="AI1532" i="9"/>
  <c r="AH1532" i="9"/>
  <c r="AK1531" i="9"/>
  <c r="AJ1531" i="9"/>
  <c r="AI1531" i="9"/>
  <c r="AH1531" i="9"/>
  <c r="AK1530" i="9"/>
  <c r="AJ1530" i="9"/>
  <c r="AI1530" i="9"/>
  <c r="AH1530" i="9"/>
  <c r="AK1529" i="9"/>
  <c r="AJ1529" i="9"/>
  <c r="AI1529" i="9"/>
  <c r="AH1529" i="9"/>
  <c r="AK1528" i="9"/>
  <c r="AJ1528" i="9"/>
  <c r="AI1528" i="9"/>
  <c r="AH1528" i="9"/>
  <c r="AK1527" i="9"/>
  <c r="AJ1527" i="9"/>
  <c r="AI1527" i="9"/>
  <c r="AH1527" i="9"/>
  <c r="AK1526" i="9"/>
  <c r="AJ1526" i="9"/>
  <c r="AI1526" i="9"/>
  <c r="AH1526" i="9"/>
  <c r="AK1525" i="9"/>
  <c r="AJ1525" i="9"/>
  <c r="AI1525" i="9"/>
  <c r="AH1525" i="9"/>
  <c r="AK1524" i="9"/>
  <c r="AJ1524" i="9"/>
  <c r="AI1524" i="9"/>
  <c r="AH1524" i="9"/>
  <c r="AK1523" i="9"/>
  <c r="AJ1523" i="9"/>
  <c r="AI1523" i="9"/>
  <c r="AH1523" i="9"/>
  <c r="AK1522" i="9"/>
  <c r="AJ1522" i="9"/>
  <c r="AI1522" i="9"/>
  <c r="AH1522" i="9"/>
  <c r="AK1521" i="9"/>
  <c r="AJ1521" i="9"/>
  <c r="AI1521" i="9"/>
  <c r="AH1521" i="9"/>
  <c r="AK1520" i="9"/>
  <c r="AJ1520" i="9"/>
  <c r="AI1520" i="9"/>
  <c r="AH1520" i="9"/>
  <c r="AK1519" i="9"/>
  <c r="AJ1519" i="9"/>
  <c r="AI1519" i="9"/>
  <c r="AH1519" i="9"/>
  <c r="AK1518" i="9"/>
  <c r="AJ1518" i="9"/>
  <c r="AI1518" i="9"/>
  <c r="AH1518" i="9"/>
  <c r="AK1517" i="9"/>
  <c r="AJ1517" i="9"/>
  <c r="AI1517" i="9"/>
  <c r="AH1517" i="9"/>
  <c r="AK1516" i="9"/>
  <c r="AJ1516" i="9"/>
  <c r="AI1516" i="9"/>
  <c r="AH1516" i="9"/>
  <c r="AK1515" i="9"/>
  <c r="AJ1515" i="9"/>
  <c r="AI1515" i="9"/>
  <c r="AH1515" i="9"/>
  <c r="AK1514" i="9"/>
  <c r="AJ1514" i="9"/>
  <c r="AI1514" i="9"/>
  <c r="AH1514" i="9"/>
  <c r="AK1513" i="9"/>
  <c r="AJ1513" i="9"/>
  <c r="AI1513" i="9"/>
  <c r="AH1513" i="9"/>
  <c r="AK1512" i="9"/>
  <c r="AJ1512" i="9"/>
  <c r="AI1512" i="9"/>
  <c r="AH1512" i="9"/>
  <c r="AK1511" i="9"/>
  <c r="AJ1511" i="9"/>
  <c r="AI1511" i="9"/>
  <c r="AH1511" i="9"/>
  <c r="AK1510" i="9"/>
  <c r="AJ1510" i="9"/>
  <c r="AI1510" i="9"/>
  <c r="AH1510" i="9"/>
  <c r="AK1509" i="9"/>
  <c r="AJ1509" i="9"/>
  <c r="AI1509" i="9"/>
  <c r="AH1509" i="9"/>
  <c r="AK1508" i="9"/>
  <c r="AJ1508" i="9"/>
  <c r="AI1508" i="9"/>
  <c r="AH1508" i="9"/>
  <c r="AK1507" i="9"/>
  <c r="AJ1507" i="9"/>
  <c r="AI1507" i="9"/>
  <c r="AH1507" i="9"/>
  <c r="AK1506" i="9"/>
  <c r="AJ1506" i="9"/>
  <c r="AI1506" i="9"/>
  <c r="AH1506" i="9"/>
  <c r="AK1505" i="9"/>
  <c r="AJ1505" i="9"/>
  <c r="AI1505" i="9"/>
  <c r="AH1505" i="9"/>
  <c r="AK1504" i="9"/>
  <c r="AJ1504" i="9"/>
  <c r="AI1504" i="9"/>
  <c r="AH1504" i="9"/>
  <c r="AK1503" i="9"/>
  <c r="AJ1503" i="9"/>
  <c r="AI1503" i="9"/>
  <c r="AH1503" i="9"/>
  <c r="AK1502" i="9"/>
  <c r="AJ1502" i="9"/>
  <c r="AI1502" i="9"/>
  <c r="AH1502" i="9"/>
  <c r="AK1501" i="9"/>
  <c r="AJ1501" i="9"/>
  <c r="AI1501" i="9"/>
  <c r="AH1501" i="9"/>
  <c r="AK1500" i="9"/>
  <c r="AJ1500" i="9"/>
  <c r="AI1500" i="9"/>
  <c r="AH1500" i="9"/>
  <c r="AK1499" i="9"/>
  <c r="AJ1499" i="9"/>
  <c r="AI1499" i="9"/>
  <c r="AH1499" i="9"/>
  <c r="AK1498" i="9"/>
  <c r="AJ1498" i="9"/>
  <c r="AI1498" i="9"/>
  <c r="AH1498" i="9"/>
  <c r="AK1497" i="9"/>
  <c r="AJ1497" i="9"/>
  <c r="AI1497" i="9"/>
  <c r="AH1497" i="9"/>
  <c r="AK1496" i="9"/>
  <c r="AJ1496" i="9"/>
  <c r="AI1496" i="9"/>
  <c r="AH1496" i="9"/>
  <c r="AK1495" i="9"/>
  <c r="AJ1495" i="9"/>
  <c r="AI1495" i="9"/>
  <c r="AH1495" i="9"/>
  <c r="AK1494" i="9"/>
  <c r="AJ1494" i="9"/>
  <c r="AI1494" i="9"/>
  <c r="AH1494" i="9"/>
  <c r="AK1493" i="9"/>
  <c r="AJ1493" i="9"/>
  <c r="AI1493" i="9"/>
  <c r="AH1493" i="9"/>
  <c r="AK1492" i="9"/>
  <c r="AJ1492" i="9"/>
  <c r="AI1492" i="9"/>
  <c r="AH1492" i="9"/>
  <c r="AK1491" i="9"/>
  <c r="AJ1491" i="9"/>
  <c r="AI1491" i="9"/>
  <c r="AH1491" i="9"/>
  <c r="AK1490" i="9"/>
  <c r="AJ1490" i="9"/>
  <c r="AI1490" i="9"/>
  <c r="AH1490" i="9"/>
  <c r="AK1489" i="9"/>
  <c r="AJ1489" i="9"/>
  <c r="AI1489" i="9"/>
  <c r="AH1489" i="9"/>
  <c r="AK1488" i="9"/>
  <c r="AJ1488" i="9"/>
  <c r="AI1488" i="9"/>
  <c r="AH1488" i="9"/>
  <c r="AK1487" i="9"/>
  <c r="AJ1487" i="9"/>
  <c r="AI1487" i="9"/>
  <c r="AH1487" i="9"/>
  <c r="AK1486" i="9"/>
  <c r="AJ1486" i="9"/>
  <c r="AI1486" i="9"/>
  <c r="AH1486" i="9"/>
  <c r="AK1485" i="9"/>
  <c r="AJ1485" i="9"/>
  <c r="AI1485" i="9"/>
  <c r="AH1485" i="9"/>
  <c r="AK1484" i="9"/>
  <c r="AJ1484" i="9"/>
  <c r="AI1484" i="9"/>
  <c r="AH1484" i="9"/>
  <c r="AK1483" i="9"/>
  <c r="AJ1483" i="9"/>
  <c r="AI1483" i="9"/>
  <c r="AH1483" i="9"/>
  <c r="AK1482" i="9"/>
  <c r="AJ1482" i="9"/>
  <c r="AI1482" i="9"/>
  <c r="AH1482" i="9"/>
  <c r="AK1481" i="9"/>
  <c r="AJ1481" i="9"/>
  <c r="AI1481" i="9"/>
  <c r="AH1481" i="9"/>
  <c r="AK1480" i="9"/>
  <c r="AJ1480" i="9"/>
  <c r="AI1480" i="9"/>
  <c r="AH1480" i="9"/>
  <c r="AK1479" i="9"/>
  <c r="AJ1479" i="9"/>
  <c r="AI1479" i="9"/>
  <c r="AH1479" i="9"/>
  <c r="AK1478" i="9"/>
  <c r="AJ1478" i="9"/>
  <c r="AI1478" i="9"/>
  <c r="AH1478" i="9"/>
  <c r="AK1477" i="9"/>
  <c r="AJ1477" i="9"/>
  <c r="AI1477" i="9"/>
  <c r="AH1477" i="9"/>
  <c r="AK1476" i="9"/>
  <c r="AJ1476" i="9"/>
  <c r="AI1476" i="9"/>
  <c r="AH1476" i="9"/>
  <c r="AK1475" i="9"/>
  <c r="AJ1475" i="9"/>
  <c r="AI1475" i="9"/>
  <c r="AH1475" i="9"/>
  <c r="AK1474" i="9"/>
  <c r="AJ1474" i="9"/>
  <c r="AI1474" i="9"/>
  <c r="AH1474" i="9"/>
  <c r="AK1473" i="9"/>
  <c r="AJ1473" i="9"/>
  <c r="AI1473" i="9"/>
  <c r="AH1473" i="9"/>
  <c r="AK1472" i="9"/>
  <c r="AJ1472" i="9"/>
  <c r="AI1472" i="9"/>
  <c r="AH1472" i="9"/>
  <c r="AK1471" i="9"/>
  <c r="AJ1471" i="9"/>
  <c r="AI1471" i="9"/>
  <c r="AH1471" i="9"/>
  <c r="AK1470" i="9"/>
  <c r="AJ1470" i="9"/>
  <c r="AI1470" i="9"/>
  <c r="AH1470" i="9"/>
  <c r="AK1469" i="9"/>
  <c r="AJ1469" i="9"/>
  <c r="AI1469" i="9"/>
  <c r="AH1469" i="9"/>
  <c r="AK1468" i="9"/>
  <c r="AJ1468" i="9"/>
  <c r="AI1468" i="9"/>
  <c r="AH1468" i="9"/>
  <c r="AK1467" i="9"/>
  <c r="AJ1467" i="9"/>
  <c r="AI1467" i="9"/>
  <c r="AH1467" i="9"/>
  <c r="AK1466" i="9"/>
  <c r="AJ1466" i="9"/>
  <c r="AI1466" i="9"/>
  <c r="AH1466" i="9"/>
  <c r="AK1465" i="9"/>
  <c r="AJ1465" i="9"/>
  <c r="AI1465" i="9"/>
  <c r="AH1465" i="9"/>
  <c r="AK1464" i="9"/>
  <c r="AJ1464" i="9"/>
  <c r="AI1464" i="9"/>
  <c r="AH1464" i="9"/>
  <c r="AK1463" i="9"/>
  <c r="AJ1463" i="9"/>
  <c r="AI1463" i="9"/>
  <c r="AH1463" i="9"/>
  <c r="AK1462" i="9"/>
  <c r="AJ1462" i="9"/>
  <c r="AI1462" i="9"/>
  <c r="AH1462" i="9"/>
  <c r="AK1461" i="9"/>
  <c r="AJ1461" i="9"/>
  <c r="AI1461" i="9"/>
  <c r="AH1461" i="9"/>
  <c r="AK1460" i="9"/>
  <c r="AJ1460" i="9"/>
  <c r="AI1460" i="9"/>
  <c r="AH1460" i="9"/>
  <c r="AK1459" i="9"/>
  <c r="AJ1459" i="9"/>
  <c r="AI1459" i="9"/>
  <c r="AH1459" i="9"/>
  <c r="AK1458" i="9"/>
  <c r="AJ1458" i="9"/>
  <c r="AI1458" i="9"/>
  <c r="AH1458" i="9"/>
  <c r="AK1457" i="9"/>
  <c r="AJ1457" i="9"/>
  <c r="AI1457" i="9"/>
  <c r="AH1457" i="9"/>
  <c r="AK1456" i="9"/>
  <c r="AJ1456" i="9"/>
  <c r="AI1456" i="9"/>
  <c r="AH1456" i="9"/>
  <c r="AK1455" i="9"/>
  <c r="AJ1455" i="9"/>
  <c r="AI1455" i="9"/>
  <c r="AH1455" i="9"/>
  <c r="AK1454" i="9"/>
  <c r="AJ1454" i="9"/>
  <c r="AI1454" i="9"/>
  <c r="AH1454" i="9"/>
  <c r="AK1453" i="9"/>
  <c r="AJ1453" i="9"/>
  <c r="AI1453" i="9"/>
  <c r="AH1453" i="9"/>
  <c r="AK1452" i="9"/>
  <c r="AJ1452" i="9"/>
  <c r="AI1452" i="9"/>
  <c r="AH1452" i="9"/>
  <c r="AK1451" i="9"/>
  <c r="AJ1451" i="9"/>
  <c r="AI1451" i="9"/>
  <c r="AH1451" i="9"/>
  <c r="AK1450" i="9"/>
  <c r="AJ1450" i="9"/>
  <c r="AI1450" i="9"/>
  <c r="AH1450" i="9"/>
  <c r="AK1449" i="9"/>
  <c r="AJ1449" i="9"/>
  <c r="AI1449" i="9"/>
  <c r="AH1449" i="9"/>
  <c r="AK1448" i="9"/>
  <c r="AJ1448" i="9"/>
  <c r="AI1448" i="9"/>
  <c r="AH1448" i="9"/>
  <c r="AK1447" i="9"/>
  <c r="AJ1447" i="9"/>
  <c r="AI1447" i="9"/>
  <c r="AH1447" i="9"/>
  <c r="AK1446" i="9"/>
  <c r="AJ1446" i="9"/>
  <c r="AI1446" i="9"/>
  <c r="AH1446" i="9"/>
  <c r="AK1445" i="9"/>
  <c r="AJ1445" i="9"/>
  <c r="AI1445" i="9"/>
  <c r="AH1445" i="9"/>
  <c r="AK1444" i="9"/>
  <c r="AJ1444" i="9"/>
  <c r="AI1444" i="9"/>
  <c r="AH1444" i="9"/>
  <c r="AK1443" i="9"/>
  <c r="AJ1443" i="9"/>
  <c r="AI1443" i="9"/>
  <c r="AH1443" i="9"/>
  <c r="AK1442" i="9"/>
  <c r="AJ1442" i="9"/>
  <c r="AI1442" i="9"/>
  <c r="AH1442" i="9"/>
  <c r="AK1441" i="9"/>
  <c r="AJ1441" i="9"/>
  <c r="AI1441" i="9"/>
  <c r="AH1441" i="9"/>
  <c r="AK1440" i="9"/>
  <c r="AJ1440" i="9"/>
  <c r="AI1440" i="9"/>
  <c r="AH1440" i="9"/>
  <c r="AK1439" i="9"/>
  <c r="AJ1439" i="9"/>
  <c r="AI1439" i="9"/>
  <c r="AH1439" i="9"/>
  <c r="AK1438" i="9"/>
  <c r="AJ1438" i="9"/>
  <c r="AI1438" i="9"/>
  <c r="AH1438" i="9"/>
  <c r="AK1437" i="9"/>
  <c r="AJ1437" i="9"/>
  <c r="AI1437" i="9"/>
  <c r="AH1437" i="9"/>
  <c r="AK1436" i="9"/>
  <c r="AJ1436" i="9"/>
  <c r="AI1436" i="9"/>
  <c r="AH1436" i="9"/>
  <c r="AK1435" i="9"/>
  <c r="AJ1435" i="9"/>
  <c r="AI1435" i="9"/>
  <c r="AH1435" i="9"/>
  <c r="AK1434" i="9"/>
  <c r="AJ1434" i="9"/>
  <c r="AI1434" i="9"/>
  <c r="AH1434" i="9"/>
  <c r="AK1433" i="9"/>
  <c r="AJ1433" i="9"/>
  <c r="AI1433" i="9"/>
  <c r="AH1433" i="9"/>
  <c r="AK1432" i="9"/>
  <c r="AJ1432" i="9"/>
  <c r="AI1432" i="9"/>
  <c r="AH1432" i="9"/>
  <c r="AK1431" i="9"/>
  <c r="AJ1431" i="9"/>
  <c r="AI1431" i="9"/>
  <c r="AH1431" i="9"/>
  <c r="AK1430" i="9"/>
  <c r="AJ1430" i="9"/>
  <c r="AI1430" i="9"/>
  <c r="AH1430" i="9"/>
  <c r="AK1429" i="9"/>
  <c r="AJ1429" i="9"/>
  <c r="AI1429" i="9"/>
  <c r="AH1429" i="9"/>
  <c r="AK1428" i="9"/>
  <c r="AJ1428" i="9"/>
  <c r="AI1428" i="9"/>
  <c r="AH1428" i="9"/>
  <c r="AK1427" i="9"/>
  <c r="AJ1427" i="9"/>
  <c r="AI1427" i="9"/>
  <c r="AH1427" i="9"/>
  <c r="AK1426" i="9"/>
  <c r="AJ1426" i="9"/>
  <c r="AI1426" i="9"/>
  <c r="AH1426" i="9"/>
  <c r="AK1425" i="9"/>
  <c r="AJ1425" i="9"/>
  <c r="AI1425" i="9"/>
  <c r="AH1425" i="9"/>
  <c r="AK1424" i="9"/>
  <c r="AJ1424" i="9"/>
  <c r="AI1424" i="9"/>
  <c r="AH1424" i="9"/>
  <c r="AK1423" i="9"/>
  <c r="AJ1423" i="9"/>
  <c r="AI1423" i="9"/>
  <c r="AH1423" i="9"/>
  <c r="AK1422" i="9"/>
  <c r="AJ1422" i="9"/>
  <c r="AI1422" i="9"/>
  <c r="AH1422" i="9"/>
  <c r="AK1421" i="9"/>
  <c r="AJ1421" i="9"/>
  <c r="AI1421" i="9"/>
  <c r="AH1421" i="9"/>
  <c r="AK1420" i="9"/>
  <c r="AJ1420" i="9"/>
  <c r="AI1420" i="9"/>
  <c r="AH1420" i="9"/>
  <c r="AK1419" i="9"/>
  <c r="AJ1419" i="9"/>
  <c r="AI1419" i="9"/>
  <c r="AH1419" i="9"/>
  <c r="AK1418" i="9"/>
  <c r="AJ1418" i="9"/>
  <c r="AI1418" i="9"/>
  <c r="AH1418" i="9"/>
  <c r="AK1417" i="9"/>
  <c r="AJ1417" i="9"/>
  <c r="AI1417" i="9"/>
  <c r="AH1417" i="9"/>
  <c r="AK1416" i="9"/>
  <c r="AJ1416" i="9"/>
  <c r="AI1416" i="9"/>
  <c r="AH1416" i="9"/>
  <c r="AK1415" i="9"/>
  <c r="AJ1415" i="9"/>
  <c r="AI1415" i="9"/>
  <c r="AH1415" i="9"/>
  <c r="AK1414" i="9"/>
  <c r="AJ1414" i="9"/>
  <c r="AI1414" i="9"/>
  <c r="AH1414" i="9"/>
  <c r="AK1413" i="9"/>
  <c r="AJ1413" i="9"/>
  <c r="AI1413" i="9"/>
  <c r="AH1413" i="9"/>
  <c r="AK1412" i="9"/>
  <c r="AJ1412" i="9"/>
  <c r="AI1412" i="9"/>
  <c r="AH1412" i="9"/>
  <c r="AK1411" i="9"/>
  <c r="AJ1411" i="9"/>
  <c r="AI1411" i="9"/>
  <c r="AH1411" i="9"/>
  <c r="AK1410" i="9"/>
  <c r="AJ1410" i="9"/>
  <c r="AI1410" i="9"/>
  <c r="AH1410" i="9"/>
  <c r="AK1409" i="9"/>
  <c r="AJ1409" i="9"/>
  <c r="AI1409" i="9"/>
  <c r="AH1409" i="9"/>
  <c r="AK1408" i="9"/>
  <c r="AJ1408" i="9"/>
  <c r="AI1408" i="9"/>
  <c r="AH1408" i="9"/>
  <c r="AK1407" i="9"/>
  <c r="AJ1407" i="9"/>
  <c r="AI1407" i="9"/>
  <c r="AH1407" i="9"/>
  <c r="AK1406" i="9"/>
  <c r="AJ1406" i="9"/>
  <c r="AI1406" i="9"/>
  <c r="AH1406" i="9"/>
  <c r="AK1405" i="9"/>
  <c r="AJ1405" i="9"/>
  <c r="AI1405" i="9"/>
  <c r="AH1405" i="9"/>
  <c r="AK1404" i="9"/>
  <c r="AJ1404" i="9"/>
  <c r="AI1404" i="9"/>
  <c r="AH1404" i="9"/>
  <c r="AK1403" i="9"/>
  <c r="AJ1403" i="9"/>
  <c r="AI1403" i="9"/>
  <c r="AH1403" i="9"/>
  <c r="AK1402" i="9"/>
  <c r="AJ1402" i="9"/>
  <c r="AI1402" i="9"/>
  <c r="AH1402" i="9"/>
  <c r="AK1401" i="9"/>
  <c r="AJ1401" i="9"/>
  <c r="AI1401" i="9"/>
  <c r="AH1401" i="9"/>
  <c r="AK1400" i="9"/>
  <c r="AJ1400" i="9"/>
  <c r="AI1400" i="9"/>
  <c r="AH1400" i="9"/>
  <c r="AK1399" i="9"/>
  <c r="AJ1399" i="9"/>
  <c r="AI1399" i="9"/>
  <c r="AH1399" i="9"/>
  <c r="AK1398" i="9"/>
  <c r="AJ1398" i="9"/>
  <c r="AI1398" i="9"/>
  <c r="AH1398" i="9"/>
  <c r="AK1397" i="9"/>
  <c r="AJ1397" i="9"/>
  <c r="AI1397" i="9"/>
  <c r="AH1397" i="9"/>
  <c r="AK1396" i="9"/>
  <c r="AJ1396" i="9"/>
  <c r="AI1396" i="9"/>
  <c r="AH1396" i="9"/>
  <c r="AK1395" i="9"/>
  <c r="AJ1395" i="9"/>
  <c r="AI1395" i="9"/>
  <c r="AH1395" i="9"/>
  <c r="AK1394" i="9"/>
  <c r="AJ1394" i="9"/>
  <c r="AI1394" i="9"/>
  <c r="AH1394" i="9"/>
  <c r="AK1393" i="9"/>
  <c r="AJ1393" i="9"/>
  <c r="AI1393" i="9"/>
  <c r="AH1393" i="9"/>
  <c r="AK1392" i="9"/>
  <c r="AJ1392" i="9"/>
  <c r="AI1392" i="9"/>
  <c r="AH1392" i="9"/>
  <c r="AK1391" i="9"/>
  <c r="AJ1391" i="9"/>
  <c r="AI1391" i="9"/>
  <c r="AH1391" i="9"/>
  <c r="AK1390" i="9"/>
  <c r="AJ1390" i="9"/>
  <c r="AI1390" i="9"/>
  <c r="AH1390" i="9"/>
  <c r="AK1389" i="9"/>
  <c r="AJ1389" i="9"/>
  <c r="AI1389" i="9"/>
  <c r="AH1389" i="9"/>
  <c r="AK1388" i="9"/>
  <c r="AJ1388" i="9"/>
  <c r="AI1388" i="9"/>
  <c r="AH1388" i="9"/>
  <c r="AK1387" i="9"/>
  <c r="AJ1387" i="9"/>
  <c r="AI1387" i="9"/>
  <c r="AH1387" i="9"/>
  <c r="AK1386" i="9"/>
  <c r="AJ1386" i="9"/>
  <c r="AI1386" i="9"/>
  <c r="AH1386" i="9"/>
  <c r="AK1385" i="9"/>
  <c r="AJ1385" i="9"/>
  <c r="AI1385" i="9"/>
  <c r="AH1385" i="9"/>
  <c r="AK1384" i="9"/>
  <c r="AJ1384" i="9"/>
  <c r="AI1384" i="9"/>
  <c r="AH1384" i="9"/>
  <c r="AK1383" i="9"/>
  <c r="AJ1383" i="9"/>
  <c r="AI1383" i="9"/>
  <c r="AH1383" i="9"/>
  <c r="AK1382" i="9"/>
  <c r="AJ1382" i="9"/>
  <c r="AI1382" i="9"/>
  <c r="AH1382" i="9"/>
  <c r="AK1381" i="9"/>
  <c r="AJ1381" i="9"/>
  <c r="AI1381" i="9"/>
  <c r="AH1381" i="9"/>
  <c r="AK1380" i="9"/>
  <c r="AJ1380" i="9"/>
  <c r="AI1380" i="9"/>
  <c r="AH1380" i="9"/>
  <c r="AK1379" i="9"/>
  <c r="AJ1379" i="9"/>
  <c r="AI1379" i="9"/>
  <c r="AH1379" i="9"/>
  <c r="AK1378" i="9"/>
  <c r="AJ1378" i="9"/>
  <c r="AI1378" i="9"/>
  <c r="AH1378" i="9"/>
  <c r="AK1377" i="9"/>
  <c r="AJ1377" i="9"/>
  <c r="AI1377" i="9"/>
  <c r="AH1377" i="9"/>
  <c r="AK1376" i="9"/>
  <c r="AJ1376" i="9"/>
  <c r="AI1376" i="9"/>
  <c r="AH1376" i="9"/>
  <c r="AK1375" i="9"/>
  <c r="AJ1375" i="9"/>
  <c r="AI1375" i="9"/>
  <c r="AH1375" i="9"/>
  <c r="AK1374" i="9"/>
  <c r="AJ1374" i="9"/>
  <c r="AI1374" i="9"/>
  <c r="AH1374" i="9"/>
  <c r="AK1373" i="9"/>
  <c r="AJ1373" i="9"/>
  <c r="AI1373" i="9"/>
  <c r="AH1373" i="9"/>
  <c r="AK1372" i="9"/>
  <c r="AJ1372" i="9"/>
  <c r="AI1372" i="9"/>
  <c r="AH1372" i="9"/>
  <c r="AK1371" i="9"/>
  <c r="AJ1371" i="9"/>
  <c r="AI1371" i="9"/>
  <c r="AH1371" i="9"/>
  <c r="AK1370" i="9"/>
  <c r="AJ1370" i="9"/>
  <c r="AI1370" i="9"/>
  <c r="AH1370" i="9"/>
  <c r="AK1369" i="9"/>
  <c r="AJ1369" i="9"/>
  <c r="AI1369" i="9"/>
  <c r="AH1369" i="9"/>
  <c r="AK1368" i="9"/>
  <c r="AJ1368" i="9"/>
  <c r="AI1368" i="9"/>
  <c r="AH1368" i="9"/>
  <c r="AK1367" i="9"/>
  <c r="AJ1367" i="9"/>
  <c r="AI1367" i="9"/>
  <c r="AH1367" i="9"/>
  <c r="AK1366" i="9"/>
  <c r="AJ1366" i="9"/>
  <c r="AI1366" i="9"/>
  <c r="AH1366" i="9"/>
  <c r="AK1365" i="9"/>
  <c r="AJ1365" i="9"/>
  <c r="AI1365" i="9"/>
  <c r="AH1365" i="9"/>
  <c r="AK1364" i="9"/>
  <c r="AJ1364" i="9"/>
  <c r="AI1364" i="9"/>
  <c r="AH1364" i="9"/>
  <c r="AK1363" i="9"/>
  <c r="AJ1363" i="9"/>
  <c r="AI1363" i="9"/>
  <c r="AH1363" i="9"/>
  <c r="AK1362" i="9"/>
  <c r="AJ1362" i="9"/>
  <c r="AI1362" i="9"/>
  <c r="AH1362" i="9"/>
  <c r="AK1361" i="9"/>
  <c r="AJ1361" i="9"/>
  <c r="AI1361" i="9"/>
  <c r="AH1361" i="9"/>
  <c r="AK1360" i="9"/>
  <c r="AJ1360" i="9"/>
  <c r="AI1360" i="9"/>
  <c r="AH1360" i="9"/>
  <c r="AK1359" i="9"/>
  <c r="AJ1359" i="9"/>
  <c r="AI1359" i="9"/>
  <c r="AH1359" i="9"/>
  <c r="AK1358" i="9"/>
  <c r="AJ1358" i="9"/>
  <c r="AI1358" i="9"/>
  <c r="AH1358" i="9"/>
  <c r="AK1357" i="9"/>
  <c r="AJ1357" i="9"/>
  <c r="AI1357" i="9"/>
  <c r="AH1357" i="9"/>
  <c r="AK1356" i="9"/>
  <c r="AJ1356" i="9"/>
  <c r="AI1356" i="9"/>
  <c r="AH1356" i="9"/>
  <c r="AK1355" i="9"/>
  <c r="AJ1355" i="9"/>
  <c r="AI1355" i="9"/>
  <c r="AH1355" i="9"/>
  <c r="AK1354" i="9"/>
  <c r="AJ1354" i="9"/>
  <c r="AI1354" i="9"/>
  <c r="AH1354" i="9"/>
  <c r="AK1353" i="9"/>
  <c r="AJ1353" i="9"/>
  <c r="AI1353" i="9"/>
  <c r="AH1353" i="9"/>
  <c r="AK1352" i="9"/>
  <c r="AJ1352" i="9"/>
  <c r="AI1352" i="9"/>
  <c r="AH1352" i="9"/>
  <c r="AK1351" i="9"/>
  <c r="AJ1351" i="9"/>
  <c r="AI1351" i="9"/>
  <c r="AH1351" i="9"/>
  <c r="AK1350" i="9"/>
  <c r="AJ1350" i="9"/>
  <c r="AI1350" i="9"/>
  <c r="AH1350" i="9"/>
  <c r="AK1349" i="9"/>
  <c r="AJ1349" i="9"/>
  <c r="AI1349" i="9"/>
  <c r="AH1349" i="9"/>
  <c r="AK1348" i="9"/>
  <c r="AJ1348" i="9"/>
  <c r="AI1348" i="9"/>
  <c r="AH1348" i="9"/>
  <c r="AK1347" i="9"/>
  <c r="AJ1347" i="9"/>
  <c r="AI1347" i="9"/>
  <c r="AH1347" i="9"/>
  <c r="AK1346" i="9"/>
  <c r="AJ1346" i="9"/>
  <c r="AI1346" i="9"/>
  <c r="AH1346" i="9"/>
  <c r="AK1345" i="9"/>
  <c r="AJ1345" i="9"/>
  <c r="AI1345" i="9"/>
  <c r="AH1345" i="9"/>
  <c r="AK1344" i="9"/>
  <c r="AJ1344" i="9"/>
  <c r="AI1344" i="9"/>
  <c r="AH1344" i="9"/>
  <c r="AK1343" i="9"/>
  <c r="AJ1343" i="9"/>
  <c r="AI1343" i="9"/>
  <c r="AH1343" i="9"/>
  <c r="AK1342" i="9"/>
  <c r="AJ1342" i="9"/>
  <c r="AI1342" i="9"/>
  <c r="AH1342" i="9"/>
  <c r="AK1341" i="9"/>
  <c r="AJ1341" i="9"/>
  <c r="AI1341" i="9"/>
  <c r="AH1341" i="9"/>
  <c r="AK1340" i="9"/>
  <c r="AJ1340" i="9"/>
  <c r="AI1340" i="9"/>
  <c r="AH1340" i="9"/>
  <c r="AK1339" i="9"/>
  <c r="AJ1339" i="9"/>
  <c r="AI1339" i="9"/>
  <c r="AH1339" i="9"/>
  <c r="AK1338" i="9"/>
  <c r="AJ1338" i="9"/>
  <c r="AI1338" i="9"/>
  <c r="AH1338" i="9"/>
  <c r="AK1337" i="9"/>
  <c r="AJ1337" i="9"/>
  <c r="AI1337" i="9"/>
  <c r="AH1337" i="9"/>
  <c r="AK1336" i="9"/>
  <c r="AJ1336" i="9"/>
  <c r="AI1336" i="9"/>
  <c r="AH1336" i="9"/>
  <c r="AK1335" i="9"/>
  <c r="AJ1335" i="9"/>
  <c r="AI1335" i="9"/>
  <c r="AH1335" i="9"/>
  <c r="AK1334" i="9"/>
  <c r="AJ1334" i="9"/>
  <c r="AI1334" i="9"/>
  <c r="AH1334" i="9"/>
  <c r="AK1333" i="9"/>
  <c r="AJ1333" i="9"/>
  <c r="AI1333" i="9"/>
  <c r="AH1333" i="9"/>
  <c r="AK1332" i="9"/>
  <c r="AJ1332" i="9"/>
  <c r="AI1332" i="9"/>
  <c r="AH1332" i="9"/>
  <c r="AK1331" i="9"/>
  <c r="AJ1331" i="9"/>
  <c r="AI1331" i="9"/>
  <c r="AH1331" i="9"/>
  <c r="AK1330" i="9"/>
  <c r="AJ1330" i="9"/>
  <c r="AI1330" i="9"/>
  <c r="AH1330" i="9"/>
  <c r="AK1329" i="9"/>
  <c r="AJ1329" i="9"/>
  <c r="AI1329" i="9"/>
  <c r="AH1329" i="9"/>
  <c r="AK1328" i="9"/>
  <c r="AJ1328" i="9"/>
  <c r="AI1328" i="9"/>
  <c r="AH1328" i="9"/>
  <c r="AK1327" i="9"/>
  <c r="AJ1327" i="9"/>
  <c r="AI1327" i="9"/>
  <c r="AH1327" i="9"/>
  <c r="AK1326" i="9"/>
  <c r="AJ1326" i="9"/>
  <c r="AI1326" i="9"/>
  <c r="AH1326" i="9"/>
  <c r="AK1325" i="9"/>
  <c r="AJ1325" i="9"/>
  <c r="AI1325" i="9"/>
  <c r="AH1325" i="9"/>
  <c r="AK1324" i="9"/>
  <c r="AJ1324" i="9"/>
  <c r="AI1324" i="9"/>
  <c r="AH1324" i="9"/>
  <c r="AK1323" i="9"/>
  <c r="AJ1323" i="9"/>
  <c r="AI1323" i="9"/>
  <c r="AH1323" i="9"/>
  <c r="AK1322" i="9"/>
  <c r="AJ1322" i="9"/>
  <c r="AI1322" i="9"/>
  <c r="AH1322" i="9"/>
  <c r="AK1321" i="9"/>
  <c r="AJ1321" i="9"/>
  <c r="AI1321" i="9"/>
  <c r="AH1321" i="9"/>
  <c r="AK1320" i="9"/>
  <c r="AJ1320" i="9"/>
  <c r="AI1320" i="9"/>
  <c r="AH1320" i="9"/>
  <c r="AK1319" i="9"/>
  <c r="AJ1319" i="9"/>
  <c r="AI1319" i="9"/>
  <c r="AH1319" i="9"/>
  <c r="AK1318" i="9"/>
  <c r="AJ1318" i="9"/>
  <c r="AI1318" i="9"/>
  <c r="AH1318" i="9"/>
  <c r="AK1317" i="9"/>
  <c r="AJ1317" i="9"/>
  <c r="AI1317" i="9"/>
  <c r="AH1317" i="9"/>
  <c r="AK1316" i="9"/>
  <c r="AJ1316" i="9"/>
  <c r="AI1316" i="9"/>
  <c r="AH1316" i="9"/>
  <c r="AK1315" i="9"/>
  <c r="AJ1315" i="9"/>
  <c r="AI1315" i="9"/>
  <c r="AH1315" i="9"/>
  <c r="AK1314" i="9"/>
  <c r="AJ1314" i="9"/>
  <c r="AI1314" i="9"/>
  <c r="AH1314" i="9"/>
  <c r="AK1313" i="9"/>
  <c r="AJ1313" i="9"/>
  <c r="AI1313" i="9"/>
  <c r="AH1313" i="9"/>
  <c r="AK1312" i="9"/>
  <c r="AJ1312" i="9"/>
  <c r="AI1312" i="9"/>
  <c r="AH1312" i="9"/>
  <c r="AK1311" i="9"/>
  <c r="AJ1311" i="9"/>
  <c r="AI1311" i="9"/>
  <c r="AH1311" i="9"/>
  <c r="AK1310" i="9"/>
  <c r="AJ1310" i="9"/>
  <c r="AI1310" i="9"/>
  <c r="AH1310" i="9"/>
  <c r="AK1309" i="9"/>
  <c r="AJ1309" i="9"/>
  <c r="AI1309" i="9"/>
  <c r="AH1309" i="9"/>
  <c r="AK1308" i="9"/>
  <c r="AJ1308" i="9"/>
  <c r="AI1308" i="9"/>
  <c r="AH1308" i="9"/>
  <c r="AK1307" i="9"/>
  <c r="AJ1307" i="9"/>
  <c r="AI1307" i="9"/>
  <c r="AH1307" i="9"/>
  <c r="AK1306" i="9"/>
  <c r="AJ1306" i="9"/>
  <c r="AI1306" i="9"/>
  <c r="AH1306" i="9"/>
  <c r="AK1305" i="9"/>
  <c r="AJ1305" i="9"/>
  <c r="AI1305" i="9"/>
  <c r="AH1305" i="9"/>
  <c r="AK1304" i="9"/>
  <c r="AJ1304" i="9"/>
  <c r="AI1304" i="9"/>
  <c r="AH1304" i="9"/>
  <c r="AK1303" i="9"/>
  <c r="AJ1303" i="9"/>
  <c r="AI1303" i="9"/>
  <c r="AH1303" i="9"/>
  <c r="AK1302" i="9"/>
  <c r="AJ1302" i="9"/>
  <c r="AI1302" i="9"/>
  <c r="AH1302" i="9"/>
  <c r="AK1301" i="9"/>
  <c r="AJ1301" i="9"/>
  <c r="AI1301" i="9"/>
  <c r="AH1301" i="9"/>
  <c r="AK1300" i="9"/>
  <c r="AJ1300" i="9"/>
  <c r="AI1300" i="9"/>
  <c r="AH1300" i="9"/>
  <c r="AK1299" i="9"/>
  <c r="AJ1299" i="9"/>
  <c r="AI1299" i="9"/>
  <c r="AH1299" i="9"/>
  <c r="AK1298" i="9"/>
  <c r="AJ1298" i="9"/>
  <c r="AI1298" i="9"/>
  <c r="AH1298" i="9"/>
  <c r="AK1297" i="9"/>
  <c r="AJ1297" i="9"/>
  <c r="AI1297" i="9"/>
  <c r="AH1297" i="9"/>
  <c r="AK1296" i="9"/>
  <c r="AJ1296" i="9"/>
  <c r="AI1296" i="9"/>
  <c r="AH1296" i="9"/>
  <c r="AK1295" i="9"/>
  <c r="AJ1295" i="9"/>
  <c r="AI1295" i="9"/>
  <c r="AH1295" i="9"/>
  <c r="AK1294" i="9"/>
  <c r="AJ1294" i="9"/>
  <c r="AI1294" i="9"/>
  <c r="AH1294" i="9"/>
  <c r="AK1293" i="9"/>
  <c r="AJ1293" i="9"/>
  <c r="AI1293" i="9"/>
  <c r="AH1293" i="9"/>
  <c r="AK1292" i="9"/>
  <c r="AJ1292" i="9"/>
  <c r="AI1292" i="9"/>
  <c r="AH1292" i="9"/>
  <c r="AK1291" i="9"/>
  <c r="AJ1291" i="9"/>
  <c r="AI1291" i="9"/>
  <c r="AH1291" i="9"/>
  <c r="AK1290" i="9"/>
  <c r="AJ1290" i="9"/>
  <c r="AI1290" i="9"/>
  <c r="AH1290" i="9"/>
  <c r="AK1289" i="9"/>
  <c r="AJ1289" i="9"/>
  <c r="AI1289" i="9"/>
  <c r="AH1289" i="9"/>
  <c r="AK1288" i="9"/>
  <c r="AJ1288" i="9"/>
  <c r="AI1288" i="9"/>
  <c r="AH1288" i="9"/>
  <c r="AK1287" i="9"/>
  <c r="AJ1287" i="9"/>
  <c r="AI1287" i="9"/>
  <c r="AH1287" i="9"/>
  <c r="AK1286" i="9"/>
  <c r="AJ1286" i="9"/>
  <c r="AI1286" i="9"/>
  <c r="AH1286" i="9"/>
  <c r="AK1285" i="9"/>
  <c r="AJ1285" i="9"/>
  <c r="AI1285" i="9"/>
  <c r="AH1285" i="9"/>
  <c r="AK1284" i="9"/>
  <c r="AJ1284" i="9"/>
  <c r="AI1284" i="9"/>
  <c r="AH1284" i="9"/>
  <c r="AK1283" i="9"/>
  <c r="AJ1283" i="9"/>
  <c r="AI1283" i="9"/>
  <c r="AH1283" i="9"/>
  <c r="AK1282" i="9"/>
  <c r="AJ1282" i="9"/>
  <c r="AI1282" i="9"/>
  <c r="AH1282" i="9"/>
  <c r="AK1281" i="9"/>
  <c r="AJ1281" i="9"/>
  <c r="AI1281" i="9"/>
  <c r="AH1281" i="9"/>
  <c r="AK1280" i="9"/>
  <c r="AJ1280" i="9"/>
  <c r="AI1280" i="9"/>
  <c r="AH1280" i="9"/>
  <c r="AK1279" i="9"/>
  <c r="AJ1279" i="9"/>
  <c r="AI1279" i="9"/>
  <c r="AH1279" i="9"/>
  <c r="AK1278" i="9"/>
  <c r="AJ1278" i="9"/>
  <c r="AI1278" i="9"/>
  <c r="AH1278" i="9"/>
  <c r="AK1277" i="9"/>
  <c r="AJ1277" i="9"/>
  <c r="AI1277" i="9"/>
  <c r="AH1277" i="9"/>
  <c r="AK1276" i="9"/>
  <c r="AJ1276" i="9"/>
  <c r="AI1276" i="9"/>
  <c r="AH1276" i="9"/>
  <c r="AK1275" i="9"/>
  <c r="AJ1275" i="9"/>
  <c r="AI1275" i="9"/>
  <c r="AH1275" i="9"/>
  <c r="AK1274" i="9"/>
  <c r="AJ1274" i="9"/>
  <c r="AI1274" i="9"/>
  <c r="AH1274" i="9"/>
  <c r="AK1273" i="9"/>
  <c r="AJ1273" i="9"/>
  <c r="AI1273" i="9"/>
  <c r="AH1273" i="9"/>
  <c r="AK1272" i="9"/>
  <c r="AJ1272" i="9"/>
  <c r="AI1272" i="9"/>
  <c r="AH1272" i="9"/>
  <c r="AK1271" i="9"/>
  <c r="AJ1271" i="9"/>
  <c r="AI1271" i="9"/>
  <c r="AH1271" i="9"/>
  <c r="AK1270" i="9"/>
  <c r="AJ1270" i="9"/>
  <c r="AI1270" i="9"/>
  <c r="AH1270" i="9"/>
  <c r="AK1269" i="9"/>
  <c r="AJ1269" i="9"/>
  <c r="AI1269" i="9"/>
  <c r="AH1269" i="9"/>
  <c r="AK1268" i="9"/>
  <c r="AJ1268" i="9"/>
  <c r="AI1268" i="9"/>
  <c r="AH1268" i="9"/>
  <c r="AK1267" i="9"/>
  <c r="AJ1267" i="9"/>
  <c r="AI1267" i="9"/>
  <c r="AH1267" i="9"/>
  <c r="AK1266" i="9"/>
  <c r="AJ1266" i="9"/>
  <c r="AI1266" i="9"/>
  <c r="AH1266" i="9"/>
  <c r="AK1265" i="9"/>
  <c r="AJ1265" i="9"/>
  <c r="AI1265" i="9"/>
  <c r="AH1265" i="9"/>
  <c r="AK1264" i="9"/>
  <c r="AJ1264" i="9"/>
  <c r="AI1264" i="9"/>
  <c r="AH1264" i="9"/>
  <c r="AK1263" i="9"/>
  <c r="AJ1263" i="9"/>
  <c r="AI1263" i="9"/>
  <c r="AH1263" i="9"/>
  <c r="AK1262" i="9"/>
  <c r="AJ1262" i="9"/>
  <c r="AI1262" i="9"/>
  <c r="AH1262" i="9"/>
  <c r="AK1261" i="9"/>
  <c r="AJ1261" i="9"/>
  <c r="AI1261" i="9"/>
  <c r="AH1261" i="9"/>
  <c r="AK1260" i="9"/>
  <c r="AJ1260" i="9"/>
  <c r="AI1260" i="9"/>
  <c r="AH1260" i="9"/>
  <c r="AK1259" i="9"/>
  <c r="AJ1259" i="9"/>
  <c r="AI1259" i="9"/>
  <c r="AH1259" i="9"/>
  <c r="AK1258" i="9"/>
  <c r="AJ1258" i="9"/>
  <c r="AI1258" i="9"/>
  <c r="AH1258" i="9"/>
  <c r="AK1257" i="9"/>
  <c r="AJ1257" i="9"/>
  <c r="AI1257" i="9"/>
  <c r="AH1257" i="9"/>
  <c r="AK1256" i="9"/>
  <c r="AJ1256" i="9"/>
  <c r="AI1256" i="9"/>
  <c r="AH1256" i="9"/>
  <c r="AK1255" i="9"/>
  <c r="AJ1255" i="9"/>
  <c r="AI1255" i="9"/>
  <c r="AH1255" i="9"/>
  <c r="AK1254" i="9"/>
  <c r="AJ1254" i="9"/>
  <c r="AI1254" i="9"/>
  <c r="AH1254" i="9"/>
  <c r="AK1253" i="9"/>
  <c r="AJ1253" i="9"/>
  <c r="AI1253" i="9"/>
  <c r="AH1253" i="9"/>
  <c r="AK1252" i="9"/>
  <c r="AJ1252" i="9"/>
  <c r="AI1252" i="9"/>
  <c r="AH1252" i="9"/>
  <c r="AK1251" i="9"/>
  <c r="AJ1251" i="9"/>
  <c r="AI1251" i="9"/>
  <c r="AH1251" i="9"/>
  <c r="AK1250" i="9"/>
  <c r="AJ1250" i="9"/>
  <c r="AI1250" i="9"/>
  <c r="AH1250" i="9"/>
  <c r="AK1249" i="9"/>
  <c r="AJ1249" i="9"/>
  <c r="AI1249" i="9"/>
  <c r="AH1249" i="9"/>
  <c r="AK1248" i="9"/>
  <c r="AJ1248" i="9"/>
  <c r="AI1248" i="9"/>
  <c r="AH1248" i="9"/>
  <c r="AK1247" i="9"/>
  <c r="AJ1247" i="9"/>
  <c r="AI1247" i="9"/>
  <c r="AH1247" i="9"/>
  <c r="AK1246" i="9"/>
  <c r="AJ1246" i="9"/>
  <c r="AI1246" i="9"/>
  <c r="AH1246" i="9"/>
  <c r="AK1245" i="9"/>
  <c r="AJ1245" i="9"/>
  <c r="AI1245" i="9"/>
  <c r="AH1245" i="9"/>
  <c r="AK1244" i="9"/>
  <c r="AJ1244" i="9"/>
  <c r="AI1244" i="9"/>
  <c r="AH1244" i="9"/>
  <c r="AK1243" i="9"/>
  <c r="AJ1243" i="9"/>
  <c r="AI1243" i="9"/>
  <c r="AH1243" i="9"/>
  <c r="AK1242" i="9"/>
  <c r="AJ1242" i="9"/>
  <c r="AI1242" i="9"/>
  <c r="AH1242" i="9"/>
  <c r="AK1241" i="9"/>
  <c r="AJ1241" i="9"/>
  <c r="AI1241" i="9"/>
  <c r="AH1241" i="9"/>
  <c r="AK1240" i="9"/>
  <c r="AJ1240" i="9"/>
  <c r="AI1240" i="9"/>
  <c r="AH1240" i="9"/>
  <c r="AK1239" i="9"/>
  <c r="AJ1239" i="9"/>
  <c r="AI1239" i="9"/>
  <c r="AH1239" i="9"/>
  <c r="AK1238" i="9"/>
  <c r="AJ1238" i="9"/>
  <c r="AI1238" i="9"/>
  <c r="AH1238" i="9"/>
  <c r="AK1237" i="9"/>
  <c r="AJ1237" i="9"/>
  <c r="AI1237" i="9"/>
  <c r="AH1237" i="9"/>
  <c r="AK1236" i="9"/>
  <c r="AJ1236" i="9"/>
  <c r="AI1236" i="9"/>
  <c r="AH1236" i="9"/>
  <c r="AK1235" i="9"/>
  <c r="AJ1235" i="9"/>
  <c r="AI1235" i="9"/>
  <c r="AH1235" i="9"/>
  <c r="AK1234" i="9"/>
  <c r="AJ1234" i="9"/>
  <c r="AI1234" i="9"/>
  <c r="AH1234" i="9"/>
  <c r="AK1233" i="9"/>
  <c r="AJ1233" i="9"/>
  <c r="AI1233" i="9"/>
  <c r="AH1233" i="9"/>
  <c r="AK1232" i="9"/>
  <c r="AJ1232" i="9"/>
  <c r="AI1232" i="9"/>
  <c r="AH1232" i="9"/>
  <c r="AK1231" i="9"/>
  <c r="AJ1231" i="9"/>
  <c r="AI1231" i="9"/>
  <c r="AH1231" i="9"/>
  <c r="AK1230" i="9"/>
  <c r="AJ1230" i="9"/>
  <c r="AI1230" i="9"/>
  <c r="AH1230" i="9"/>
  <c r="AK1229" i="9"/>
  <c r="AJ1229" i="9"/>
  <c r="AI1229" i="9"/>
  <c r="AH1229" i="9"/>
  <c r="AK1228" i="9"/>
  <c r="AJ1228" i="9"/>
  <c r="AI1228" i="9"/>
  <c r="AH1228" i="9"/>
  <c r="AK1227" i="9"/>
  <c r="AJ1227" i="9"/>
  <c r="AI1227" i="9"/>
  <c r="AH1227" i="9"/>
  <c r="AK1226" i="9"/>
  <c r="AJ1226" i="9"/>
  <c r="AI1226" i="9"/>
  <c r="AH1226" i="9"/>
  <c r="AK1225" i="9"/>
  <c r="AJ1225" i="9"/>
  <c r="AI1225" i="9"/>
  <c r="AH1225" i="9"/>
  <c r="AK1224" i="9"/>
  <c r="AJ1224" i="9"/>
  <c r="AI1224" i="9"/>
  <c r="AH1224" i="9"/>
  <c r="AK1223" i="9"/>
  <c r="AJ1223" i="9"/>
  <c r="AI1223" i="9"/>
  <c r="AH1223" i="9"/>
  <c r="AK1222" i="9"/>
  <c r="AJ1222" i="9"/>
  <c r="AI1222" i="9"/>
  <c r="AH1222" i="9"/>
  <c r="AK1221" i="9"/>
  <c r="AJ1221" i="9"/>
  <c r="AI1221" i="9"/>
  <c r="AH1221" i="9"/>
  <c r="AK1220" i="9"/>
  <c r="AJ1220" i="9"/>
  <c r="AI1220" i="9"/>
  <c r="AH1220" i="9"/>
  <c r="AK1219" i="9"/>
  <c r="AJ1219" i="9"/>
  <c r="AI1219" i="9"/>
  <c r="AH1219" i="9"/>
  <c r="AK1218" i="9"/>
  <c r="AJ1218" i="9"/>
  <c r="AI1218" i="9"/>
  <c r="AH1218" i="9"/>
  <c r="AK1217" i="9"/>
  <c r="AJ1217" i="9"/>
  <c r="AI1217" i="9"/>
  <c r="AH1217" i="9"/>
  <c r="AK1216" i="9"/>
  <c r="AJ1216" i="9"/>
  <c r="AI1216" i="9"/>
  <c r="AH1216" i="9"/>
  <c r="AK1215" i="9"/>
  <c r="AJ1215" i="9"/>
  <c r="AI1215" i="9"/>
  <c r="AH1215" i="9"/>
  <c r="AK1214" i="9"/>
  <c r="AJ1214" i="9"/>
  <c r="AI1214" i="9"/>
  <c r="AH1214" i="9"/>
  <c r="AK1213" i="9"/>
  <c r="AJ1213" i="9"/>
  <c r="AI1213" i="9"/>
  <c r="AH1213" i="9"/>
  <c r="AK1212" i="9"/>
  <c r="AJ1212" i="9"/>
  <c r="AI1212" i="9"/>
  <c r="AH1212" i="9"/>
  <c r="AK1211" i="9"/>
  <c r="AJ1211" i="9"/>
  <c r="AI1211" i="9"/>
  <c r="AH1211" i="9"/>
  <c r="AK1210" i="9"/>
  <c r="AJ1210" i="9"/>
  <c r="AI1210" i="9"/>
  <c r="AH1210" i="9"/>
  <c r="AK1209" i="9"/>
  <c r="AJ1209" i="9"/>
  <c r="AI1209" i="9"/>
  <c r="AH1209" i="9"/>
  <c r="AK1208" i="9"/>
  <c r="AJ1208" i="9"/>
  <c r="AI1208" i="9"/>
  <c r="AH1208" i="9"/>
  <c r="AK1207" i="9"/>
  <c r="AJ1207" i="9"/>
  <c r="AI1207" i="9"/>
  <c r="AH1207" i="9"/>
  <c r="AK1206" i="9"/>
  <c r="AJ1206" i="9"/>
  <c r="AI1206" i="9"/>
  <c r="AH1206" i="9"/>
  <c r="AK1205" i="9"/>
  <c r="AJ1205" i="9"/>
  <c r="AI1205" i="9"/>
  <c r="AH1205" i="9"/>
  <c r="AK1204" i="9"/>
  <c r="AJ1204" i="9"/>
  <c r="AI1204" i="9"/>
  <c r="AH1204" i="9"/>
  <c r="AK1203" i="9"/>
  <c r="AJ1203" i="9"/>
  <c r="AI1203" i="9"/>
  <c r="AH1203" i="9"/>
  <c r="AK1202" i="9"/>
  <c r="AJ1202" i="9"/>
  <c r="AI1202" i="9"/>
  <c r="AH1202" i="9"/>
  <c r="AK1201" i="9"/>
  <c r="AJ1201" i="9"/>
  <c r="AI1201" i="9"/>
  <c r="AH1201" i="9"/>
  <c r="AK1200" i="9"/>
  <c r="AJ1200" i="9"/>
  <c r="AI1200" i="9"/>
  <c r="AH1200" i="9"/>
  <c r="AK1199" i="9"/>
  <c r="AJ1199" i="9"/>
  <c r="AI1199" i="9"/>
  <c r="AH1199" i="9"/>
  <c r="AK1198" i="9"/>
  <c r="AJ1198" i="9"/>
  <c r="AI1198" i="9"/>
  <c r="AH1198" i="9"/>
  <c r="AK1197" i="9"/>
  <c r="AJ1197" i="9"/>
  <c r="AI1197" i="9"/>
  <c r="AH1197" i="9"/>
  <c r="AK1196" i="9"/>
  <c r="AJ1196" i="9"/>
  <c r="AI1196" i="9"/>
  <c r="AH1196" i="9"/>
  <c r="AK1195" i="9"/>
  <c r="AJ1195" i="9"/>
  <c r="AI1195" i="9"/>
  <c r="AH1195" i="9"/>
  <c r="AK1194" i="9"/>
  <c r="AJ1194" i="9"/>
  <c r="AI1194" i="9"/>
  <c r="AH1194" i="9"/>
  <c r="AK1193" i="9"/>
  <c r="AJ1193" i="9"/>
  <c r="AI1193" i="9"/>
  <c r="AH1193" i="9"/>
  <c r="AK1192" i="9"/>
  <c r="AJ1192" i="9"/>
  <c r="AI1192" i="9"/>
  <c r="AH1192" i="9"/>
  <c r="AK1191" i="9"/>
  <c r="AJ1191" i="9"/>
  <c r="AI1191" i="9"/>
  <c r="AH1191" i="9"/>
  <c r="AK1190" i="9"/>
  <c r="AJ1190" i="9"/>
  <c r="AI1190" i="9"/>
  <c r="AH1190" i="9"/>
  <c r="AK1189" i="9"/>
  <c r="AJ1189" i="9"/>
  <c r="AI1189" i="9"/>
  <c r="AH1189" i="9"/>
  <c r="AK1188" i="9"/>
  <c r="AJ1188" i="9"/>
  <c r="AI1188" i="9"/>
  <c r="AH1188" i="9"/>
  <c r="AK1187" i="9"/>
  <c r="AJ1187" i="9"/>
  <c r="AI1187" i="9"/>
  <c r="AH1187" i="9"/>
  <c r="AK1186" i="9"/>
  <c r="AJ1186" i="9"/>
  <c r="AI1186" i="9"/>
  <c r="AH1186" i="9"/>
  <c r="AK1185" i="9"/>
  <c r="AJ1185" i="9"/>
  <c r="AI1185" i="9"/>
  <c r="AH1185" i="9"/>
  <c r="AK1184" i="9"/>
  <c r="AJ1184" i="9"/>
  <c r="AI1184" i="9"/>
  <c r="AH1184" i="9"/>
  <c r="AK1183" i="9"/>
  <c r="AJ1183" i="9"/>
  <c r="AI1183" i="9"/>
  <c r="AH1183" i="9"/>
  <c r="AK1182" i="9"/>
  <c r="AJ1182" i="9"/>
  <c r="AI1182" i="9"/>
  <c r="AH1182" i="9"/>
  <c r="AK1181" i="9"/>
  <c r="AJ1181" i="9"/>
  <c r="AI1181" i="9"/>
  <c r="AH1181" i="9"/>
  <c r="AK1180" i="9"/>
  <c r="AJ1180" i="9"/>
  <c r="AI1180" i="9"/>
  <c r="AH1180" i="9"/>
  <c r="AK1179" i="9"/>
  <c r="AJ1179" i="9"/>
  <c r="AI1179" i="9"/>
  <c r="AH1179" i="9"/>
  <c r="AK1178" i="9"/>
  <c r="AJ1178" i="9"/>
  <c r="AI1178" i="9"/>
  <c r="AH1178" i="9"/>
  <c r="AK1177" i="9"/>
  <c r="AJ1177" i="9"/>
  <c r="AI1177" i="9"/>
  <c r="AH1177" i="9"/>
  <c r="AK1176" i="9"/>
  <c r="AJ1176" i="9"/>
  <c r="AI1176" i="9"/>
  <c r="AH1176" i="9"/>
  <c r="AK1175" i="9"/>
  <c r="AJ1175" i="9"/>
  <c r="AI1175" i="9"/>
  <c r="AH1175" i="9"/>
  <c r="AK1174" i="9"/>
  <c r="AJ1174" i="9"/>
  <c r="AI1174" i="9"/>
  <c r="AH1174" i="9"/>
  <c r="AK1173" i="9"/>
  <c r="AJ1173" i="9"/>
  <c r="AI1173" i="9"/>
  <c r="AH1173" i="9"/>
  <c r="AK1172" i="9"/>
  <c r="AJ1172" i="9"/>
  <c r="AI1172" i="9"/>
  <c r="AH1172" i="9"/>
  <c r="AK1171" i="9"/>
  <c r="AJ1171" i="9"/>
  <c r="AI1171" i="9"/>
  <c r="AH1171" i="9"/>
  <c r="AK1170" i="9"/>
  <c r="AJ1170" i="9"/>
  <c r="AI1170" i="9"/>
  <c r="AH1170" i="9"/>
  <c r="AK1169" i="9"/>
  <c r="AJ1169" i="9"/>
  <c r="AI1169" i="9"/>
  <c r="AH1169" i="9"/>
  <c r="AK1168" i="9"/>
  <c r="AJ1168" i="9"/>
  <c r="AI1168" i="9"/>
  <c r="AH1168" i="9"/>
  <c r="AK1167" i="9"/>
  <c r="AJ1167" i="9"/>
  <c r="AI1167" i="9"/>
  <c r="AH1167" i="9"/>
  <c r="AK1166" i="9"/>
  <c r="AJ1166" i="9"/>
  <c r="AI1166" i="9"/>
  <c r="AH1166" i="9"/>
  <c r="AK1165" i="9"/>
  <c r="AJ1165" i="9"/>
  <c r="AI1165" i="9"/>
  <c r="AH1165" i="9"/>
  <c r="AK1164" i="9"/>
  <c r="AJ1164" i="9"/>
  <c r="AI1164" i="9"/>
  <c r="AH1164" i="9"/>
  <c r="AK1163" i="9"/>
  <c r="AJ1163" i="9"/>
  <c r="AI1163" i="9"/>
  <c r="AH1163" i="9"/>
  <c r="AK1162" i="9"/>
  <c r="AJ1162" i="9"/>
  <c r="AI1162" i="9"/>
  <c r="AH1162" i="9"/>
  <c r="AK1161" i="9"/>
  <c r="AJ1161" i="9"/>
  <c r="AI1161" i="9"/>
  <c r="AH1161" i="9"/>
  <c r="AK1160" i="9"/>
  <c r="AJ1160" i="9"/>
  <c r="AI1160" i="9"/>
  <c r="AH1160" i="9"/>
  <c r="AK1159" i="9"/>
  <c r="AJ1159" i="9"/>
  <c r="AI1159" i="9"/>
  <c r="AH1159" i="9"/>
  <c r="AK1158" i="9"/>
  <c r="AJ1158" i="9"/>
  <c r="AI1158" i="9"/>
  <c r="AH1158" i="9"/>
  <c r="AK1157" i="9"/>
  <c r="AJ1157" i="9"/>
  <c r="AI1157" i="9"/>
  <c r="AH1157" i="9"/>
  <c r="AK1156" i="9"/>
  <c r="AJ1156" i="9"/>
  <c r="AI1156" i="9"/>
  <c r="AH1156" i="9"/>
  <c r="AK1155" i="9"/>
  <c r="AJ1155" i="9"/>
  <c r="AI1155" i="9"/>
  <c r="AH1155" i="9"/>
  <c r="AK1154" i="9"/>
  <c r="AJ1154" i="9"/>
  <c r="AI1154" i="9"/>
  <c r="AH1154" i="9"/>
  <c r="AK1153" i="9"/>
  <c r="AJ1153" i="9"/>
  <c r="AI1153" i="9"/>
  <c r="AH1153" i="9"/>
  <c r="AK1152" i="9"/>
  <c r="AJ1152" i="9"/>
  <c r="AI1152" i="9"/>
  <c r="AH1152" i="9"/>
  <c r="AK1151" i="9"/>
  <c r="AJ1151" i="9"/>
  <c r="AI1151" i="9"/>
  <c r="AH1151" i="9"/>
  <c r="AK1150" i="9"/>
  <c r="AJ1150" i="9"/>
  <c r="AI1150" i="9"/>
  <c r="AH1150" i="9"/>
  <c r="AK1149" i="9"/>
  <c r="AJ1149" i="9"/>
  <c r="AI1149" i="9"/>
  <c r="AH1149" i="9"/>
  <c r="AK1148" i="9"/>
  <c r="AJ1148" i="9"/>
  <c r="AI1148" i="9"/>
  <c r="AH1148" i="9"/>
  <c r="AK1147" i="9"/>
  <c r="AJ1147" i="9"/>
  <c r="AI1147" i="9"/>
  <c r="AH1147" i="9"/>
  <c r="AK1146" i="9"/>
  <c r="AJ1146" i="9"/>
  <c r="AI1146" i="9"/>
  <c r="AH1146" i="9"/>
  <c r="AK1145" i="9"/>
  <c r="AJ1145" i="9"/>
  <c r="AI1145" i="9"/>
  <c r="AH1145" i="9"/>
  <c r="AK1144" i="9"/>
  <c r="AJ1144" i="9"/>
  <c r="AI1144" i="9"/>
  <c r="AH1144" i="9"/>
  <c r="AK1143" i="9"/>
  <c r="AJ1143" i="9"/>
  <c r="AI1143" i="9"/>
  <c r="AH1143" i="9"/>
  <c r="AK1142" i="9"/>
  <c r="AJ1142" i="9"/>
  <c r="AI1142" i="9"/>
  <c r="AH1142" i="9"/>
  <c r="AK1141" i="9"/>
  <c r="AJ1141" i="9"/>
  <c r="AI1141" i="9"/>
  <c r="AH1141" i="9"/>
  <c r="AK1140" i="9"/>
  <c r="AJ1140" i="9"/>
  <c r="AI1140" i="9"/>
  <c r="AH1140" i="9"/>
  <c r="AK1139" i="9"/>
  <c r="AJ1139" i="9"/>
  <c r="AI1139" i="9"/>
  <c r="AH1139" i="9"/>
  <c r="AK1138" i="9"/>
  <c r="AJ1138" i="9"/>
  <c r="AI1138" i="9"/>
  <c r="AH1138" i="9"/>
  <c r="AK1137" i="9"/>
  <c r="AJ1137" i="9"/>
  <c r="AI1137" i="9"/>
  <c r="AH1137" i="9"/>
  <c r="AK1136" i="9"/>
  <c r="AJ1136" i="9"/>
  <c r="AI1136" i="9"/>
  <c r="AH1136" i="9"/>
  <c r="AK1135" i="9"/>
  <c r="AJ1135" i="9"/>
  <c r="AI1135" i="9"/>
  <c r="AH1135" i="9"/>
  <c r="AK1134" i="9"/>
  <c r="AJ1134" i="9"/>
  <c r="AI1134" i="9"/>
  <c r="AH1134" i="9"/>
  <c r="AK1133" i="9"/>
  <c r="AJ1133" i="9"/>
  <c r="AI1133" i="9"/>
  <c r="AH1133" i="9"/>
  <c r="AK1132" i="9"/>
  <c r="AJ1132" i="9"/>
  <c r="AI1132" i="9"/>
  <c r="AH1132" i="9"/>
  <c r="AK1131" i="9"/>
  <c r="AJ1131" i="9"/>
  <c r="AI1131" i="9"/>
  <c r="AH1131" i="9"/>
  <c r="AK1130" i="9"/>
  <c r="AJ1130" i="9"/>
  <c r="AI1130" i="9"/>
  <c r="AH1130" i="9"/>
  <c r="AK1129" i="9"/>
  <c r="AJ1129" i="9"/>
  <c r="AI1129" i="9"/>
  <c r="AH1129" i="9"/>
  <c r="AK1128" i="9"/>
  <c r="AJ1128" i="9"/>
  <c r="AI1128" i="9"/>
  <c r="AH1128" i="9"/>
  <c r="AK1127" i="9"/>
  <c r="AJ1127" i="9"/>
  <c r="AI1127" i="9"/>
  <c r="AH1127" i="9"/>
  <c r="AK1126" i="9"/>
  <c r="AJ1126" i="9"/>
  <c r="AI1126" i="9"/>
  <c r="AH1126" i="9"/>
  <c r="AK1125" i="9"/>
  <c r="AJ1125" i="9"/>
  <c r="AI1125" i="9"/>
  <c r="AH1125" i="9"/>
  <c r="AK1124" i="9"/>
  <c r="AJ1124" i="9"/>
  <c r="AI1124" i="9"/>
  <c r="AH1124" i="9"/>
  <c r="AK1123" i="9"/>
  <c r="AJ1123" i="9"/>
  <c r="AI1123" i="9"/>
  <c r="AH1123" i="9"/>
  <c r="AK1122" i="9"/>
  <c r="AJ1122" i="9"/>
  <c r="AI1122" i="9"/>
  <c r="AH1122" i="9"/>
  <c r="AK1121" i="9"/>
  <c r="AJ1121" i="9"/>
  <c r="AI1121" i="9"/>
  <c r="AH1121" i="9"/>
  <c r="AK1120" i="9"/>
  <c r="AJ1120" i="9"/>
  <c r="AI1120" i="9"/>
  <c r="AH1120" i="9"/>
  <c r="AK1119" i="9"/>
  <c r="AJ1119" i="9"/>
  <c r="AI1119" i="9"/>
  <c r="AH1119" i="9"/>
  <c r="AK1118" i="9"/>
  <c r="AJ1118" i="9"/>
  <c r="AI1118" i="9"/>
  <c r="AH1118" i="9"/>
  <c r="AK1117" i="9"/>
  <c r="AJ1117" i="9"/>
  <c r="AI1117" i="9"/>
  <c r="AH1117" i="9"/>
  <c r="AK1116" i="9"/>
  <c r="AJ1116" i="9"/>
  <c r="AI1116" i="9"/>
  <c r="AH1116" i="9"/>
  <c r="AK1115" i="9"/>
  <c r="AJ1115" i="9"/>
  <c r="AI1115" i="9"/>
  <c r="AH1115" i="9"/>
  <c r="AK1114" i="9"/>
  <c r="AJ1114" i="9"/>
  <c r="AI1114" i="9"/>
  <c r="AH1114" i="9"/>
  <c r="AK1113" i="9"/>
  <c r="AJ1113" i="9"/>
  <c r="AI1113" i="9"/>
  <c r="AH1113" i="9"/>
  <c r="AK1112" i="9"/>
  <c r="AJ1112" i="9"/>
  <c r="AI1112" i="9"/>
  <c r="AH1112" i="9"/>
  <c r="AK1111" i="9"/>
  <c r="AJ1111" i="9"/>
  <c r="AI1111" i="9"/>
  <c r="AH1111" i="9"/>
  <c r="AK1110" i="9"/>
  <c r="AJ1110" i="9"/>
  <c r="AI1110" i="9"/>
  <c r="AH1110" i="9"/>
  <c r="AK1109" i="9"/>
  <c r="AJ1109" i="9"/>
  <c r="AI1109" i="9"/>
  <c r="AH1109" i="9"/>
  <c r="AK1108" i="9"/>
  <c r="AJ1108" i="9"/>
  <c r="AI1108" i="9"/>
  <c r="AH1108" i="9"/>
  <c r="AK1107" i="9"/>
  <c r="AJ1107" i="9"/>
  <c r="AI1107" i="9"/>
  <c r="AH1107" i="9"/>
  <c r="AK1106" i="9"/>
  <c r="AJ1106" i="9"/>
  <c r="AI1106" i="9"/>
  <c r="AH1106" i="9"/>
  <c r="AK1105" i="9"/>
  <c r="AJ1105" i="9"/>
  <c r="AI1105" i="9"/>
  <c r="AH1105" i="9"/>
  <c r="AK1104" i="9"/>
  <c r="AJ1104" i="9"/>
  <c r="AI1104" i="9"/>
  <c r="AH1104" i="9"/>
  <c r="AK1103" i="9"/>
  <c r="AJ1103" i="9"/>
  <c r="AI1103" i="9"/>
  <c r="AH1103" i="9"/>
  <c r="AK1102" i="9"/>
  <c r="AJ1102" i="9"/>
  <c r="AI1102" i="9"/>
  <c r="AH1102" i="9"/>
  <c r="AK1101" i="9"/>
  <c r="AJ1101" i="9"/>
  <c r="AI1101" i="9"/>
  <c r="AH1101" i="9"/>
  <c r="AK1100" i="9"/>
  <c r="AJ1100" i="9"/>
  <c r="AI1100" i="9"/>
  <c r="AH1100" i="9"/>
  <c r="AK1099" i="9"/>
  <c r="AJ1099" i="9"/>
  <c r="AI1099" i="9"/>
  <c r="AH1099" i="9"/>
  <c r="AK1098" i="9"/>
  <c r="AJ1098" i="9"/>
  <c r="AI1098" i="9"/>
  <c r="AH1098" i="9"/>
  <c r="AK1097" i="9"/>
  <c r="AJ1097" i="9"/>
  <c r="AI1097" i="9"/>
  <c r="AH1097" i="9"/>
  <c r="AK1096" i="9"/>
  <c r="AJ1096" i="9"/>
  <c r="AI1096" i="9"/>
  <c r="AH1096" i="9"/>
  <c r="AK1095" i="9"/>
  <c r="AJ1095" i="9"/>
  <c r="AI1095" i="9"/>
  <c r="AH1095" i="9"/>
  <c r="AK1094" i="9"/>
  <c r="AJ1094" i="9"/>
  <c r="AI1094" i="9"/>
  <c r="AH1094" i="9"/>
  <c r="AK1093" i="9"/>
  <c r="AJ1093" i="9"/>
  <c r="AI1093" i="9"/>
  <c r="AH1093" i="9"/>
  <c r="AK1092" i="9"/>
  <c r="AJ1092" i="9"/>
  <c r="AI1092" i="9"/>
  <c r="AH1092" i="9"/>
  <c r="AK1091" i="9"/>
  <c r="AJ1091" i="9"/>
  <c r="AI1091" i="9"/>
  <c r="AH1091" i="9"/>
  <c r="AK1090" i="9"/>
  <c r="AJ1090" i="9"/>
  <c r="AI1090" i="9"/>
  <c r="AH1090" i="9"/>
  <c r="AK1089" i="9"/>
  <c r="AJ1089" i="9"/>
  <c r="AI1089" i="9"/>
  <c r="AH1089" i="9"/>
  <c r="AK1088" i="9"/>
  <c r="AJ1088" i="9"/>
  <c r="AI1088" i="9"/>
  <c r="AH1088" i="9"/>
  <c r="AK1087" i="9"/>
  <c r="AJ1087" i="9"/>
  <c r="AI1087" i="9"/>
  <c r="AH1087" i="9"/>
  <c r="AK1086" i="9"/>
  <c r="AJ1086" i="9"/>
  <c r="AI1086" i="9"/>
  <c r="AH1086" i="9"/>
  <c r="AK1085" i="9"/>
  <c r="AJ1085" i="9"/>
  <c r="AI1085" i="9"/>
  <c r="AH1085" i="9"/>
  <c r="AK1084" i="9"/>
  <c r="AJ1084" i="9"/>
  <c r="AI1084" i="9"/>
  <c r="AH1084" i="9"/>
  <c r="AK1083" i="9"/>
  <c r="AJ1083" i="9"/>
  <c r="AI1083" i="9"/>
  <c r="AH1083" i="9"/>
  <c r="AK1082" i="9"/>
  <c r="AJ1082" i="9"/>
  <c r="AI1082" i="9"/>
  <c r="AH1082" i="9"/>
  <c r="AK1081" i="9"/>
  <c r="AJ1081" i="9"/>
  <c r="AI1081" i="9"/>
  <c r="AH1081" i="9"/>
  <c r="AK1080" i="9"/>
  <c r="AJ1080" i="9"/>
  <c r="AI1080" i="9"/>
  <c r="AH1080" i="9"/>
  <c r="AK1079" i="9"/>
  <c r="AJ1079" i="9"/>
  <c r="AI1079" i="9"/>
  <c r="AH1079" i="9"/>
  <c r="AK1078" i="9"/>
  <c r="AJ1078" i="9"/>
  <c r="AI1078" i="9"/>
  <c r="AH1078" i="9"/>
  <c r="AK1077" i="9"/>
  <c r="AJ1077" i="9"/>
  <c r="AI1077" i="9"/>
  <c r="AH1077" i="9"/>
  <c r="AK1076" i="9"/>
  <c r="AJ1076" i="9"/>
  <c r="AI1076" i="9"/>
  <c r="AH1076" i="9"/>
  <c r="AK1075" i="9"/>
  <c r="AJ1075" i="9"/>
  <c r="AI1075" i="9"/>
  <c r="AH1075" i="9"/>
  <c r="AK1074" i="9"/>
  <c r="AJ1074" i="9"/>
  <c r="AI1074" i="9"/>
  <c r="AH1074" i="9"/>
  <c r="AK1073" i="9"/>
  <c r="AJ1073" i="9"/>
  <c r="AI1073" i="9"/>
  <c r="AH1073" i="9"/>
  <c r="AK1072" i="9"/>
  <c r="AJ1072" i="9"/>
  <c r="AI1072" i="9"/>
  <c r="AH1072" i="9"/>
  <c r="AK1071" i="9"/>
  <c r="AJ1071" i="9"/>
  <c r="AI1071" i="9"/>
  <c r="AH1071" i="9"/>
  <c r="AK1070" i="9"/>
  <c r="AJ1070" i="9"/>
  <c r="AI1070" i="9"/>
  <c r="AH1070" i="9"/>
  <c r="AK1069" i="9"/>
  <c r="AJ1069" i="9"/>
  <c r="AI1069" i="9"/>
  <c r="AH1069" i="9"/>
  <c r="AK1068" i="9"/>
  <c r="AJ1068" i="9"/>
  <c r="AI1068" i="9"/>
  <c r="AH1068" i="9"/>
  <c r="AK1067" i="9"/>
  <c r="AJ1067" i="9"/>
  <c r="AI1067" i="9"/>
  <c r="AH1067" i="9"/>
  <c r="AK1066" i="9"/>
  <c r="AJ1066" i="9"/>
  <c r="AI1066" i="9"/>
  <c r="AH1066" i="9"/>
  <c r="AK1065" i="9"/>
  <c r="AJ1065" i="9"/>
  <c r="AI1065" i="9"/>
  <c r="AH1065" i="9"/>
  <c r="AK1064" i="9"/>
  <c r="AJ1064" i="9"/>
  <c r="AI1064" i="9"/>
  <c r="AH1064" i="9"/>
  <c r="AK1063" i="9"/>
  <c r="AJ1063" i="9"/>
  <c r="AI1063" i="9"/>
  <c r="AH1063" i="9"/>
  <c r="AK1062" i="9"/>
  <c r="AJ1062" i="9"/>
  <c r="AI1062" i="9"/>
  <c r="AH1062" i="9"/>
  <c r="AK1061" i="9"/>
  <c r="AJ1061" i="9"/>
  <c r="AI1061" i="9"/>
  <c r="AH1061" i="9"/>
  <c r="AK1060" i="9"/>
  <c r="AJ1060" i="9"/>
  <c r="AI1060" i="9"/>
  <c r="AH1060" i="9"/>
  <c r="AK1059" i="9"/>
  <c r="AJ1059" i="9"/>
  <c r="AI1059" i="9"/>
  <c r="AH1059" i="9"/>
  <c r="AK1058" i="9"/>
  <c r="AJ1058" i="9"/>
  <c r="AI1058" i="9"/>
  <c r="AH1058" i="9"/>
  <c r="AK1057" i="9"/>
  <c r="AJ1057" i="9"/>
  <c r="AI1057" i="9"/>
  <c r="AH1057" i="9"/>
  <c r="AK1056" i="9"/>
  <c r="AJ1056" i="9"/>
  <c r="AI1056" i="9"/>
  <c r="AH1056" i="9"/>
  <c r="AK1055" i="9"/>
  <c r="AJ1055" i="9"/>
  <c r="AI1055" i="9"/>
  <c r="AH1055" i="9"/>
  <c r="AK1054" i="9"/>
  <c r="AJ1054" i="9"/>
  <c r="AI1054" i="9"/>
  <c r="AH1054" i="9"/>
  <c r="AK1053" i="9"/>
  <c r="AJ1053" i="9"/>
  <c r="AI1053" i="9"/>
  <c r="AH1053" i="9"/>
  <c r="AK1052" i="9"/>
  <c r="AJ1052" i="9"/>
  <c r="AI1052" i="9"/>
  <c r="AH1052" i="9"/>
  <c r="AK1051" i="9"/>
  <c r="AJ1051" i="9"/>
  <c r="AI1051" i="9"/>
  <c r="AH1051" i="9"/>
  <c r="AK1050" i="9"/>
  <c r="AJ1050" i="9"/>
  <c r="AI1050" i="9"/>
  <c r="AH1050" i="9"/>
  <c r="AK1049" i="9"/>
  <c r="AJ1049" i="9"/>
  <c r="AI1049" i="9"/>
  <c r="AH1049" i="9"/>
  <c r="AK1048" i="9"/>
  <c r="AJ1048" i="9"/>
  <c r="AI1048" i="9"/>
  <c r="AH1048" i="9"/>
  <c r="AK1047" i="9"/>
  <c r="AJ1047" i="9"/>
  <c r="AI1047" i="9"/>
  <c r="AH1047" i="9"/>
  <c r="AK1046" i="9"/>
  <c r="AJ1046" i="9"/>
  <c r="AI1046" i="9"/>
  <c r="AH1046" i="9"/>
  <c r="AK1045" i="9"/>
  <c r="AJ1045" i="9"/>
  <c r="AI1045" i="9"/>
  <c r="AH1045" i="9"/>
  <c r="AK1044" i="9"/>
  <c r="AJ1044" i="9"/>
  <c r="AI1044" i="9"/>
  <c r="AH1044" i="9"/>
  <c r="AK1043" i="9"/>
  <c r="AJ1043" i="9"/>
  <c r="AI1043" i="9"/>
  <c r="AH1043" i="9"/>
  <c r="AK1042" i="9"/>
  <c r="AJ1042" i="9"/>
  <c r="AI1042" i="9"/>
  <c r="AH1042" i="9"/>
  <c r="AK1041" i="9"/>
  <c r="AJ1041" i="9"/>
  <c r="AI1041" i="9"/>
  <c r="AH1041" i="9"/>
  <c r="AK1040" i="9"/>
  <c r="AJ1040" i="9"/>
  <c r="AI1040" i="9"/>
  <c r="AH1040" i="9"/>
  <c r="AK1039" i="9"/>
  <c r="AJ1039" i="9"/>
  <c r="AI1039" i="9"/>
  <c r="AH1039" i="9"/>
  <c r="AK1038" i="9"/>
  <c r="AJ1038" i="9"/>
  <c r="AI1038" i="9"/>
  <c r="AH1038" i="9"/>
  <c r="AK1037" i="9"/>
  <c r="AJ1037" i="9"/>
  <c r="AI1037" i="9"/>
  <c r="AH1037" i="9"/>
  <c r="AK1036" i="9"/>
  <c r="AJ1036" i="9"/>
  <c r="AI1036" i="9"/>
  <c r="AH1036" i="9"/>
  <c r="AK1035" i="9"/>
  <c r="AJ1035" i="9"/>
  <c r="AI1035" i="9"/>
  <c r="AH1035" i="9"/>
  <c r="AK1034" i="9"/>
  <c r="AJ1034" i="9"/>
  <c r="AI1034" i="9"/>
  <c r="AH1034" i="9"/>
  <c r="AK1033" i="9"/>
  <c r="AJ1033" i="9"/>
  <c r="AI1033" i="9"/>
  <c r="AH1033" i="9"/>
  <c r="AK1032" i="9"/>
  <c r="AJ1032" i="9"/>
  <c r="AI1032" i="9"/>
  <c r="AH1032" i="9"/>
  <c r="AK1031" i="9"/>
  <c r="AJ1031" i="9"/>
  <c r="AI1031" i="9"/>
  <c r="AH1031" i="9"/>
  <c r="AK1030" i="9"/>
  <c r="AJ1030" i="9"/>
  <c r="AI1030" i="9"/>
  <c r="AH1030" i="9"/>
  <c r="AK1029" i="9"/>
  <c r="AJ1029" i="9"/>
  <c r="AI1029" i="9"/>
  <c r="AH1029" i="9"/>
  <c r="AK1028" i="9"/>
  <c r="AJ1028" i="9"/>
  <c r="AI1028" i="9"/>
  <c r="AH1028" i="9"/>
  <c r="AK1027" i="9"/>
  <c r="AJ1027" i="9"/>
  <c r="AI1027" i="9"/>
  <c r="AH1027" i="9"/>
  <c r="AK1026" i="9"/>
  <c r="AJ1026" i="9"/>
  <c r="AI1026" i="9"/>
  <c r="AH1026" i="9"/>
  <c r="AK1025" i="9"/>
  <c r="AJ1025" i="9"/>
  <c r="AI1025" i="9"/>
  <c r="AH1025" i="9"/>
  <c r="AK1024" i="9"/>
  <c r="AJ1024" i="9"/>
  <c r="AI1024" i="9"/>
  <c r="AH1024" i="9"/>
  <c r="AK1023" i="9"/>
  <c r="AJ1023" i="9"/>
  <c r="AI1023" i="9"/>
  <c r="AH1023" i="9"/>
  <c r="AK1022" i="9"/>
  <c r="AJ1022" i="9"/>
  <c r="AI1022" i="9"/>
  <c r="AH1022" i="9"/>
  <c r="AK1021" i="9"/>
  <c r="AJ1021" i="9"/>
  <c r="AI1021" i="9"/>
  <c r="AH1021" i="9"/>
  <c r="AK1020" i="9"/>
  <c r="AJ1020" i="9"/>
  <c r="AI1020" i="9"/>
  <c r="AH1020" i="9"/>
  <c r="AK1019" i="9"/>
  <c r="AJ1019" i="9"/>
  <c r="AI1019" i="9"/>
  <c r="AH1019" i="9"/>
  <c r="AK1018" i="9"/>
  <c r="AJ1018" i="9"/>
  <c r="AI1018" i="9"/>
  <c r="AH1018" i="9"/>
  <c r="AK1017" i="9"/>
  <c r="AJ1017" i="9"/>
  <c r="AI1017" i="9"/>
  <c r="AH1017" i="9"/>
  <c r="AK1016" i="9"/>
  <c r="AJ1016" i="9"/>
  <c r="AI1016" i="9"/>
  <c r="AH1016" i="9"/>
  <c r="AK1015" i="9"/>
  <c r="AJ1015" i="9"/>
  <c r="AI1015" i="9"/>
  <c r="AH1015" i="9"/>
  <c r="AK1014" i="9"/>
  <c r="AJ1014" i="9"/>
  <c r="AI1014" i="9"/>
  <c r="AH1014" i="9"/>
  <c r="AK1013" i="9"/>
  <c r="AJ1013" i="9"/>
  <c r="AI1013" i="9"/>
  <c r="AH1013" i="9"/>
  <c r="AK1012" i="9"/>
  <c r="AJ1012" i="9"/>
  <c r="AI1012" i="9"/>
  <c r="AH1012" i="9"/>
  <c r="AK1011" i="9"/>
  <c r="AJ1011" i="9"/>
  <c r="AI1011" i="9"/>
  <c r="AH1011" i="9"/>
  <c r="AK1010" i="9"/>
  <c r="AJ1010" i="9"/>
  <c r="AI1010" i="9"/>
  <c r="AH1010" i="9"/>
  <c r="AK1009" i="9"/>
  <c r="AJ1009" i="9"/>
  <c r="AI1009" i="9"/>
  <c r="AH1009" i="9"/>
  <c r="AK1008" i="9"/>
  <c r="AJ1008" i="9"/>
  <c r="AI1008" i="9"/>
  <c r="AH1008" i="9"/>
  <c r="AK1007" i="9"/>
  <c r="AJ1007" i="9"/>
  <c r="AI1007" i="9"/>
  <c r="AH1007" i="9"/>
  <c r="AK1006" i="9"/>
  <c r="AJ1006" i="9"/>
  <c r="AI1006" i="9"/>
  <c r="AH1006" i="9"/>
  <c r="AK1005" i="9"/>
  <c r="AJ1005" i="9"/>
  <c r="AI1005" i="9"/>
  <c r="AH1005" i="9"/>
  <c r="AK1004" i="9"/>
  <c r="AJ1004" i="9"/>
  <c r="AI1004" i="9"/>
  <c r="AH1004" i="9"/>
  <c r="AK1003" i="9"/>
  <c r="AJ1003" i="9"/>
  <c r="AI1003" i="9"/>
  <c r="AH1003" i="9"/>
  <c r="AK1002" i="9"/>
  <c r="AJ1002" i="9"/>
  <c r="AI1002" i="9"/>
  <c r="AH1002" i="9"/>
  <c r="AK1001" i="9"/>
  <c r="AJ1001" i="9"/>
  <c r="AI1001" i="9"/>
  <c r="AH1001" i="9"/>
  <c r="AK1000" i="9"/>
  <c r="AJ1000" i="9"/>
  <c r="AI1000" i="9"/>
  <c r="AH1000" i="9"/>
  <c r="AK999" i="9"/>
  <c r="AJ999" i="9"/>
  <c r="AI999" i="9"/>
  <c r="AH999" i="9"/>
  <c r="AK998" i="9"/>
  <c r="AJ998" i="9"/>
  <c r="AI998" i="9"/>
  <c r="AH998" i="9"/>
  <c r="AK997" i="9"/>
  <c r="AJ997" i="9"/>
  <c r="AI997" i="9"/>
  <c r="AH997" i="9"/>
  <c r="AK996" i="9"/>
  <c r="AJ996" i="9"/>
  <c r="AI996" i="9"/>
  <c r="AH996" i="9"/>
  <c r="AK995" i="9"/>
  <c r="AJ995" i="9"/>
  <c r="AI995" i="9"/>
  <c r="AH995" i="9"/>
  <c r="AK994" i="9"/>
  <c r="AJ994" i="9"/>
  <c r="AI994" i="9"/>
  <c r="AH994" i="9"/>
  <c r="AK993" i="9"/>
  <c r="AJ993" i="9"/>
  <c r="AI993" i="9"/>
  <c r="AH993" i="9"/>
  <c r="AK992" i="9"/>
  <c r="AJ992" i="9"/>
  <c r="AI992" i="9"/>
  <c r="AH992" i="9"/>
  <c r="AK991" i="9"/>
  <c r="AJ991" i="9"/>
  <c r="AI991" i="9"/>
  <c r="AH991" i="9"/>
  <c r="AK990" i="9"/>
  <c r="AJ990" i="9"/>
  <c r="AI990" i="9"/>
  <c r="AH990" i="9"/>
  <c r="AK989" i="9"/>
  <c r="AJ989" i="9"/>
  <c r="AI989" i="9"/>
  <c r="AH989" i="9"/>
  <c r="AK988" i="9"/>
  <c r="AJ988" i="9"/>
  <c r="AI988" i="9"/>
  <c r="AH988" i="9"/>
  <c r="AK987" i="9"/>
  <c r="AJ987" i="9"/>
  <c r="AI987" i="9"/>
  <c r="AH987" i="9"/>
  <c r="AK986" i="9"/>
  <c r="AJ986" i="9"/>
  <c r="AI986" i="9"/>
  <c r="AH986" i="9"/>
  <c r="AK985" i="9"/>
  <c r="AJ985" i="9"/>
  <c r="AI985" i="9"/>
  <c r="AH985" i="9"/>
  <c r="AK984" i="9"/>
  <c r="AJ984" i="9"/>
  <c r="AI984" i="9"/>
  <c r="AH984" i="9"/>
  <c r="AK983" i="9"/>
  <c r="AJ983" i="9"/>
  <c r="AI983" i="9"/>
  <c r="AH983" i="9"/>
  <c r="AK982" i="9"/>
  <c r="AJ982" i="9"/>
  <c r="AI982" i="9"/>
  <c r="AH982" i="9"/>
  <c r="AK981" i="9"/>
  <c r="AJ981" i="9"/>
  <c r="AI981" i="9"/>
  <c r="AH981" i="9"/>
  <c r="AK980" i="9"/>
  <c r="AJ980" i="9"/>
  <c r="AI980" i="9"/>
  <c r="AH980" i="9"/>
  <c r="AK979" i="9"/>
  <c r="AJ979" i="9"/>
  <c r="AI979" i="9"/>
  <c r="AH979" i="9"/>
  <c r="AK978" i="9"/>
  <c r="AJ978" i="9"/>
  <c r="AI978" i="9"/>
  <c r="AH978" i="9"/>
  <c r="AK977" i="9"/>
  <c r="AJ977" i="9"/>
  <c r="AI977" i="9"/>
  <c r="AH977" i="9"/>
  <c r="AK976" i="9"/>
  <c r="AJ976" i="9"/>
  <c r="AI976" i="9"/>
  <c r="AH976" i="9"/>
  <c r="AK975" i="9"/>
  <c r="AJ975" i="9"/>
  <c r="AI975" i="9"/>
  <c r="AH975" i="9"/>
  <c r="AK974" i="9"/>
  <c r="AJ974" i="9"/>
  <c r="AI974" i="9"/>
  <c r="AH974" i="9"/>
  <c r="AK973" i="9"/>
  <c r="AJ973" i="9"/>
  <c r="AI973" i="9"/>
  <c r="AH973" i="9"/>
  <c r="AK972" i="9"/>
  <c r="AJ972" i="9"/>
  <c r="AI972" i="9"/>
  <c r="AH972" i="9"/>
  <c r="AK971" i="9"/>
  <c r="AJ971" i="9"/>
  <c r="AI971" i="9"/>
  <c r="AH971" i="9"/>
  <c r="AK970" i="9"/>
  <c r="AJ970" i="9"/>
  <c r="AI970" i="9"/>
  <c r="AH970" i="9"/>
  <c r="AK969" i="9"/>
  <c r="AJ969" i="9"/>
  <c r="AI969" i="9"/>
  <c r="AH969" i="9"/>
  <c r="AK968" i="9"/>
  <c r="AJ968" i="9"/>
  <c r="AI968" i="9"/>
  <c r="AH968" i="9"/>
  <c r="AK967" i="9"/>
  <c r="AJ967" i="9"/>
  <c r="AI967" i="9"/>
  <c r="AH967" i="9"/>
  <c r="AK966" i="9"/>
  <c r="AJ966" i="9"/>
  <c r="AI966" i="9"/>
  <c r="AH966" i="9"/>
  <c r="AK965" i="9"/>
  <c r="AJ965" i="9"/>
  <c r="AI965" i="9"/>
  <c r="AH965" i="9"/>
  <c r="AK964" i="9"/>
  <c r="AJ964" i="9"/>
  <c r="AI964" i="9"/>
  <c r="AH964" i="9"/>
  <c r="AK963" i="9"/>
  <c r="AJ963" i="9"/>
  <c r="AI963" i="9"/>
  <c r="AH963" i="9"/>
  <c r="AK962" i="9"/>
  <c r="AJ962" i="9"/>
  <c r="AI962" i="9"/>
  <c r="AH962" i="9"/>
  <c r="AK961" i="9"/>
  <c r="AJ961" i="9"/>
  <c r="AI961" i="9"/>
  <c r="AH961" i="9"/>
  <c r="AK960" i="9"/>
  <c r="AJ960" i="9"/>
  <c r="AI960" i="9"/>
  <c r="AH960" i="9"/>
  <c r="AK959" i="9"/>
  <c r="AJ959" i="9"/>
  <c r="AI959" i="9"/>
  <c r="AH959" i="9"/>
  <c r="AK958" i="9"/>
  <c r="AJ958" i="9"/>
  <c r="AI958" i="9"/>
  <c r="AH958" i="9"/>
  <c r="AK957" i="9"/>
  <c r="AJ957" i="9"/>
  <c r="AI957" i="9"/>
  <c r="AH957" i="9"/>
  <c r="AK956" i="9"/>
  <c r="AJ956" i="9"/>
  <c r="AI956" i="9"/>
  <c r="AH956" i="9"/>
  <c r="AK955" i="9"/>
  <c r="AJ955" i="9"/>
  <c r="AI955" i="9"/>
  <c r="AH955" i="9"/>
  <c r="AK954" i="9"/>
  <c r="AJ954" i="9"/>
  <c r="AI954" i="9"/>
  <c r="AH954" i="9"/>
  <c r="AK953" i="9"/>
  <c r="AJ953" i="9"/>
  <c r="AI953" i="9"/>
  <c r="AH953" i="9"/>
  <c r="AK952" i="9"/>
  <c r="AJ952" i="9"/>
  <c r="AI952" i="9"/>
  <c r="AH952" i="9"/>
  <c r="AK951" i="9"/>
  <c r="AJ951" i="9"/>
  <c r="AI951" i="9"/>
  <c r="AH951" i="9"/>
  <c r="AK950" i="9"/>
  <c r="AJ950" i="9"/>
  <c r="AI950" i="9"/>
  <c r="AH950" i="9"/>
  <c r="AK949" i="9"/>
  <c r="AJ949" i="9"/>
  <c r="AI949" i="9"/>
  <c r="AH949" i="9"/>
  <c r="AK948" i="9"/>
  <c r="AJ948" i="9"/>
  <c r="AI948" i="9"/>
  <c r="AH948" i="9"/>
  <c r="AK947" i="9"/>
  <c r="AJ947" i="9"/>
  <c r="AI947" i="9"/>
  <c r="AH947" i="9"/>
  <c r="AK946" i="9"/>
  <c r="AJ946" i="9"/>
  <c r="AI946" i="9"/>
  <c r="AH946" i="9"/>
  <c r="AK945" i="9"/>
  <c r="AJ945" i="9"/>
  <c r="AI945" i="9"/>
  <c r="AH945" i="9"/>
  <c r="AK944" i="9"/>
  <c r="AJ944" i="9"/>
  <c r="AI944" i="9"/>
  <c r="AH944" i="9"/>
  <c r="AK943" i="9"/>
  <c r="AJ943" i="9"/>
  <c r="AI943" i="9"/>
  <c r="AH943" i="9"/>
  <c r="AK942" i="9"/>
  <c r="AJ942" i="9"/>
  <c r="AI942" i="9"/>
  <c r="AH942" i="9"/>
  <c r="AK941" i="9"/>
  <c r="AJ941" i="9"/>
  <c r="AI941" i="9"/>
  <c r="AH941" i="9"/>
  <c r="AK940" i="9"/>
  <c r="AJ940" i="9"/>
  <c r="AI940" i="9"/>
  <c r="AH940" i="9"/>
  <c r="AK939" i="9"/>
  <c r="AJ939" i="9"/>
  <c r="AI939" i="9"/>
  <c r="AH939" i="9"/>
  <c r="AK938" i="9"/>
  <c r="AJ938" i="9"/>
  <c r="AI938" i="9"/>
  <c r="AH938" i="9"/>
  <c r="AK937" i="9"/>
  <c r="AJ937" i="9"/>
  <c r="AI937" i="9"/>
  <c r="AH937" i="9"/>
  <c r="AK936" i="9"/>
  <c r="AJ936" i="9"/>
  <c r="AI936" i="9"/>
  <c r="AH936" i="9"/>
  <c r="AK935" i="9"/>
  <c r="AJ935" i="9"/>
  <c r="AI935" i="9"/>
  <c r="AH935" i="9"/>
  <c r="AK934" i="9"/>
  <c r="AJ934" i="9"/>
  <c r="AI934" i="9"/>
  <c r="AH934" i="9"/>
  <c r="AK933" i="9"/>
  <c r="AJ933" i="9"/>
  <c r="AI933" i="9"/>
  <c r="AH933" i="9"/>
  <c r="AK932" i="9"/>
  <c r="AJ932" i="9"/>
  <c r="AI932" i="9"/>
  <c r="AH932" i="9"/>
  <c r="AK931" i="9"/>
  <c r="AJ931" i="9"/>
  <c r="AI931" i="9"/>
  <c r="AH931" i="9"/>
  <c r="AK930" i="9"/>
  <c r="AJ930" i="9"/>
  <c r="AI930" i="9"/>
  <c r="AH930" i="9"/>
  <c r="AK929" i="9"/>
  <c r="AJ929" i="9"/>
  <c r="AI929" i="9"/>
  <c r="AH929" i="9"/>
  <c r="AK928" i="9"/>
  <c r="AJ928" i="9"/>
  <c r="AI928" i="9"/>
  <c r="AH928" i="9"/>
  <c r="AK927" i="9"/>
  <c r="AJ927" i="9"/>
  <c r="AI927" i="9"/>
  <c r="AH927" i="9"/>
  <c r="AK926" i="9"/>
  <c r="AJ926" i="9"/>
  <c r="AI926" i="9"/>
  <c r="AH926" i="9"/>
  <c r="AK925" i="9"/>
  <c r="AJ925" i="9"/>
  <c r="AI925" i="9"/>
  <c r="AH925" i="9"/>
  <c r="AK924" i="9"/>
  <c r="AJ924" i="9"/>
  <c r="AI924" i="9"/>
  <c r="AH924" i="9"/>
  <c r="AK923" i="9"/>
  <c r="AJ923" i="9"/>
  <c r="AI923" i="9"/>
  <c r="AH923" i="9"/>
  <c r="AK922" i="9"/>
  <c r="AJ922" i="9"/>
  <c r="AI922" i="9"/>
  <c r="AH922" i="9"/>
  <c r="AK921" i="9"/>
  <c r="AJ921" i="9"/>
  <c r="AI921" i="9"/>
  <c r="AH921" i="9"/>
  <c r="AK920" i="9"/>
  <c r="AJ920" i="9"/>
  <c r="AI920" i="9"/>
  <c r="AH920" i="9"/>
  <c r="AK919" i="9"/>
  <c r="AJ919" i="9"/>
  <c r="AI919" i="9"/>
  <c r="AH919" i="9"/>
  <c r="AK918" i="9"/>
  <c r="AJ918" i="9"/>
  <c r="AI918" i="9"/>
  <c r="AH918" i="9"/>
  <c r="AK917" i="9"/>
  <c r="AJ917" i="9"/>
  <c r="AI917" i="9"/>
  <c r="AH917" i="9"/>
  <c r="AK916" i="9"/>
  <c r="AJ916" i="9"/>
  <c r="AI916" i="9"/>
  <c r="AH916" i="9"/>
  <c r="AK915" i="9"/>
  <c r="AJ915" i="9"/>
  <c r="AI915" i="9"/>
  <c r="AH915" i="9"/>
  <c r="AK914" i="9"/>
  <c r="AJ914" i="9"/>
  <c r="AI914" i="9"/>
  <c r="AH914" i="9"/>
  <c r="AK913" i="9"/>
  <c r="AJ913" i="9"/>
  <c r="AI913" i="9"/>
  <c r="AH913" i="9"/>
  <c r="AK912" i="9"/>
  <c r="AJ912" i="9"/>
  <c r="AI912" i="9"/>
  <c r="AH912" i="9"/>
  <c r="AK911" i="9"/>
  <c r="AJ911" i="9"/>
  <c r="AI911" i="9"/>
  <c r="AH911" i="9"/>
  <c r="AK910" i="9"/>
  <c r="AJ910" i="9"/>
  <c r="AI910" i="9"/>
  <c r="AH910" i="9"/>
  <c r="AK909" i="9"/>
  <c r="AJ909" i="9"/>
  <c r="AI909" i="9"/>
  <c r="AH909" i="9"/>
  <c r="AK908" i="9"/>
  <c r="AJ908" i="9"/>
  <c r="AI908" i="9"/>
  <c r="AH908" i="9"/>
  <c r="AK907" i="9"/>
  <c r="AJ907" i="9"/>
  <c r="AI907" i="9"/>
  <c r="AH907" i="9"/>
  <c r="AK906" i="9"/>
  <c r="AJ906" i="9"/>
  <c r="AI906" i="9"/>
  <c r="AH906" i="9"/>
  <c r="AK905" i="9"/>
  <c r="AJ905" i="9"/>
  <c r="AI905" i="9"/>
  <c r="AH905" i="9"/>
  <c r="AK904" i="9"/>
  <c r="AJ904" i="9"/>
  <c r="AI904" i="9"/>
  <c r="AH904" i="9"/>
  <c r="AK903" i="9"/>
  <c r="AJ903" i="9"/>
  <c r="AI903" i="9"/>
  <c r="AH903" i="9"/>
  <c r="AK902" i="9"/>
  <c r="AJ902" i="9"/>
  <c r="AI902" i="9"/>
  <c r="AH902" i="9"/>
  <c r="AK901" i="9"/>
  <c r="AJ901" i="9"/>
  <c r="AI901" i="9"/>
  <c r="AH901" i="9"/>
  <c r="AK900" i="9"/>
  <c r="AJ900" i="9"/>
  <c r="AI900" i="9"/>
  <c r="AH900" i="9"/>
  <c r="AK899" i="9"/>
  <c r="AJ899" i="9"/>
  <c r="AI899" i="9"/>
  <c r="AH899" i="9"/>
  <c r="AK898" i="9"/>
  <c r="AJ898" i="9"/>
  <c r="AI898" i="9"/>
  <c r="AH898" i="9"/>
  <c r="AK897" i="9"/>
  <c r="AJ897" i="9"/>
  <c r="AI897" i="9"/>
  <c r="AH897" i="9"/>
  <c r="AK896" i="9"/>
  <c r="AJ896" i="9"/>
  <c r="AI896" i="9"/>
  <c r="AH896" i="9"/>
  <c r="AK895" i="9"/>
  <c r="AJ895" i="9"/>
  <c r="AI895" i="9"/>
  <c r="AH895" i="9"/>
  <c r="AK894" i="9"/>
  <c r="AJ894" i="9"/>
  <c r="AI894" i="9"/>
  <c r="AH894" i="9"/>
  <c r="AK893" i="9"/>
  <c r="AJ893" i="9"/>
  <c r="AI893" i="9"/>
  <c r="AH893" i="9"/>
  <c r="AK892" i="9"/>
  <c r="AJ892" i="9"/>
  <c r="AI892" i="9"/>
  <c r="AH892" i="9"/>
  <c r="AK891" i="9"/>
  <c r="AJ891" i="9"/>
  <c r="AI891" i="9"/>
  <c r="AH891" i="9"/>
  <c r="AK890" i="9"/>
  <c r="AJ890" i="9"/>
  <c r="AI890" i="9"/>
  <c r="AH890" i="9"/>
  <c r="AK889" i="9"/>
  <c r="AJ889" i="9"/>
  <c r="AI889" i="9"/>
  <c r="AH889" i="9"/>
  <c r="AK888" i="9"/>
  <c r="AJ888" i="9"/>
  <c r="AI888" i="9"/>
  <c r="AH888" i="9"/>
  <c r="AK887" i="9"/>
  <c r="AJ887" i="9"/>
  <c r="AI887" i="9"/>
  <c r="AH887" i="9"/>
  <c r="AK886" i="9"/>
  <c r="AJ886" i="9"/>
  <c r="AI886" i="9"/>
  <c r="AH886" i="9"/>
  <c r="AK885" i="9"/>
  <c r="AJ885" i="9"/>
  <c r="AI885" i="9"/>
  <c r="AH885" i="9"/>
  <c r="AK884" i="9"/>
  <c r="AJ884" i="9"/>
  <c r="AI884" i="9"/>
  <c r="AH884" i="9"/>
  <c r="AK883" i="9"/>
  <c r="AJ883" i="9"/>
  <c r="AI883" i="9"/>
  <c r="AH883" i="9"/>
  <c r="AK882" i="9"/>
  <c r="AJ882" i="9"/>
  <c r="AI882" i="9"/>
  <c r="AH882" i="9"/>
  <c r="AK881" i="9"/>
  <c r="AJ881" i="9"/>
  <c r="AI881" i="9"/>
  <c r="AH881" i="9"/>
  <c r="AK880" i="9"/>
  <c r="AJ880" i="9"/>
  <c r="AI880" i="9"/>
  <c r="AH880" i="9"/>
  <c r="AK879" i="9"/>
  <c r="AJ879" i="9"/>
  <c r="AI879" i="9"/>
  <c r="AH879" i="9"/>
  <c r="AK878" i="9"/>
  <c r="AJ878" i="9"/>
  <c r="AI878" i="9"/>
  <c r="AH878" i="9"/>
  <c r="AK877" i="9"/>
  <c r="AJ877" i="9"/>
  <c r="AI877" i="9"/>
  <c r="AH877" i="9"/>
  <c r="AK876" i="9"/>
  <c r="AJ876" i="9"/>
  <c r="AI876" i="9"/>
  <c r="AH876" i="9"/>
  <c r="AK875" i="9"/>
  <c r="AJ875" i="9"/>
  <c r="AI875" i="9"/>
  <c r="AH875" i="9"/>
  <c r="AK874" i="9"/>
  <c r="AJ874" i="9"/>
  <c r="AI874" i="9"/>
  <c r="AH874" i="9"/>
  <c r="AK873" i="9"/>
  <c r="AJ873" i="9"/>
  <c r="AI873" i="9"/>
  <c r="AH873" i="9"/>
  <c r="AK872" i="9"/>
  <c r="AJ872" i="9"/>
  <c r="AI872" i="9"/>
  <c r="AH872" i="9"/>
  <c r="AK871" i="9"/>
  <c r="AJ871" i="9"/>
  <c r="AI871" i="9"/>
  <c r="AH871" i="9"/>
  <c r="AK870" i="9"/>
  <c r="AJ870" i="9"/>
  <c r="AI870" i="9"/>
  <c r="AH870" i="9"/>
  <c r="AK869" i="9"/>
  <c r="AJ869" i="9"/>
  <c r="AI869" i="9"/>
  <c r="AH869" i="9"/>
  <c r="AK868" i="9"/>
  <c r="AJ868" i="9"/>
  <c r="AI868" i="9"/>
  <c r="AH868" i="9"/>
  <c r="AK867" i="9"/>
  <c r="AJ867" i="9"/>
  <c r="AI867" i="9"/>
  <c r="AH867" i="9"/>
  <c r="AK866" i="9"/>
  <c r="AJ866" i="9"/>
  <c r="AI866" i="9"/>
  <c r="AH866" i="9"/>
  <c r="AK865" i="9"/>
  <c r="AJ865" i="9"/>
  <c r="AI865" i="9"/>
  <c r="AH865" i="9"/>
  <c r="AK864" i="9"/>
  <c r="AJ864" i="9"/>
  <c r="AI864" i="9"/>
  <c r="AH864" i="9"/>
  <c r="AK863" i="9"/>
  <c r="AJ863" i="9"/>
  <c r="AI863" i="9"/>
  <c r="AH863" i="9"/>
  <c r="AK862" i="9"/>
  <c r="AJ862" i="9"/>
  <c r="AI862" i="9"/>
  <c r="AH862" i="9"/>
  <c r="AK861" i="9"/>
  <c r="AJ861" i="9"/>
  <c r="AI861" i="9"/>
  <c r="AH861" i="9"/>
  <c r="AK860" i="9"/>
  <c r="AJ860" i="9"/>
  <c r="AI860" i="9"/>
  <c r="AH860" i="9"/>
  <c r="AK859" i="9"/>
  <c r="AJ859" i="9"/>
  <c r="AI859" i="9"/>
  <c r="AH859" i="9"/>
  <c r="AK858" i="9"/>
  <c r="AJ858" i="9"/>
  <c r="AI858" i="9"/>
  <c r="AH858" i="9"/>
  <c r="AK857" i="9"/>
  <c r="AJ857" i="9"/>
  <c r="AI857" i="9"/>
  <c r="AH857" i="9"/>
  <c r="AK856" i="9"/>
  <c r="AJ856" i="9"/>
  <c r="AI856" i="9"/>
  <c r="AH856" i="9"/>
  <c r="AK855" i="9"/>
  <c r="AJ855" i="9"/>
  <c r="AI855" i="9"/>
  <c r="AH855" i="9"/>
  <c r="AK854" i="9"/>
  <c r="AJ854" i="9"/>
  <c r="AI854" i="9"/>
  <c r="AH854" i="9"/>
  <c r="AK853" i="9"/>
  <c r="AJ853" i="9"/>
  <c r="AI853" i="9"/>
  <c r="AH853" i="9"/>
  <c r="AK852" i="9"/>
  <c r="AJ852" i="9"/>
  <c r="AI852" i="9"/>
  <c r="AH852" i="9"/>
  <c r="AK851" i="9"/>
  <c r="AJ851" i="9"/>
  <c r="AI851" i="9"/>
  <c r="AH851" i="9"/>
  <c r="AK850" i="9"/>
  <c r="AJ850" i="9"/>
  <c r="AI850" i="9"/>
  <c r="AH850" i="9"/>
  <c r="AK849" i="9"/>
  <c r="AJ849" i="9"/>
  <c r="AI849" i="9"/>
  <c r="AH849" i="9"/>
  <c r="AK848" i="9"/>
  <c r="AJ848" i="9"/>
  <c r="AI848" i="9"/>
  <c r="AH848" i="9"/>
  <c r="AK847" i="9"/>
  <c r="AJ847" i="9"/>
  <c r="AI847" i="9"/>
  <c r="AH847" i="9"/>
  <c r="AK846" i="9"/>
  <c r="AJ846" i="9"/>
  <c r="AI846" i="9"/>
  <c r="AH846" i="9"/>
  <c r="AK845" i="9"/>
  <c r="AJ845" i="9"/>
  <c r="AI845" i="9"/>
  <c r="AH845" i="9"/>
  <c r="AK844" i="9"/>
  <c r="AJ844" i="9"/>
  <c r="AI844" i="9"/>
  <c r="AH844" i="9"/>
  <c r="AK843" i="9"/>
  <c r="AJ843" i="9"/>
  <c r="AI843" i="9"/>
  <c r="AH843" i="9"/>
  <c r="AK842" i="9"/>
  <c r="AJ842" i="9"/>
  <c r="AI842" i="9"/>
  <c r="AH842" i="9"/>
  <c r="AK841" i="9"/>
  <c r="AJ841" i="9"/>
  <c r="AI841" i="9"/>
  <c r="AH841" i="9"/>
  <c r="AK840" i="9"/>
  <c r="AJ840" i="9"/>
  <c r="AI840" i="9"/>
  <c r="AH840" i="9"/>
  <c r="AK839" i="9"/>
  <c r="AJ839" i="9"/>
  <c r="AI839" i="9"/>
  <c r="AH839" i="9"/>
  <c r="AK838" i="9"/>
  <c r="AJ838" i="9"/>
  <c r="AI838" i="9"/>
  <c r="AH838" i="9"/>
  <c r="AK837" i="9"/>
  <c r="AJ837" i="9"/>
  <c r="AI837" i="9"/>
  <c r="AH837" i="9"/>
  <c r="AK836" i="9"/>
  <c r="AJ836" i="9"/>
  <c r="AI836" i="9"/>
  <c r="AH836" i="9"/>
  <c r="AK835" i="9"/>
  <c r="AJ835" i="9"/>
  <c r="AI835" i="9"/>
  <c r="AH835" i="9"/>
  <c r="AK834" i="9"/>
  <c r="AJ834" i="9"/>
  <c r="AI834" i="9"/>
  <c r="AH834" i="9"/>
  <c r="AK833" i="9"/>
  <c r="AJ833" i="9"/>
  <c r="AI833" i="9"/>
  <c r="AH833" i="9"/>
  <c r="AK832" i="9"/>
  <c r="AJ832" i="9"/>
  <c r="AI832" i="9"/>
  <c r="AH832" i="9"/>
  <c r="AK831" i="9"/>
  <c r="AJ831" i="9"/>
  <c r="AI831" i="9"/>
  <c r="AH831" i="9"/>
  <c r="AK830" i="9"/>
  <c r="AJ830" i="9"/>
  <c r="AI830" i="9"/>
  <c r="AH830" i="9"/>
  <c r="AK829" i="9"/>
  <c r="AJ829" i="9"/>
  <c r="AI829" i="9"/>
  <c r="AH829" i="9"/>
  <c r="AK828" i="9"/>
  <c r="AJ828" i="9"/>
  <c r="AI828" i="9"/>
  <c r="AH828" i="9"/>
  <c r="AK827" i="9"/>
  <c r="AJ827" i="9"/>
  <c r="AI827" i="9"/>
  <c r="AH827" i="9"/>
  <c r="AK826" i="9"/>
  <c r="AJ826" i="9"/>
  <c r="AI826" i="9"/>
  <c r="AH826" i="9"/>
  <c r="AK825" i="9"/>
  <c r="AJ825" i="9"/>
  <c r="AI825" i="9"/>
  <c r="AH825" i="9"/>
  <c r="AK824" i="9"/>
  <c r="AJ824" i="9"/>
  <c r="AI824" i="9"/>
  <c r="AH824" i="9"/>
  <c r="AK823" i="9"/>
  <c r="AJ823" i="9"/>
  <c r="AI823" i="9"/>
  <c r="AH823" i="9"/>
  <c r="AK822" i="9"/>
  <c r="AJ822" i="9"/>
  <c r="AI822" i="9"/>
  <c r="AH822" i="9"/>
  <c r="AK821" i="9"/>
  <c r="AJ821" i="9"/>
  <c r="AI821" i="9"/>
  <c r="AH821" i="9"/>
  <c r="AK820" i="9"/>
  <c r="AJ820" i="9"/>
  <c r="AI820" i="9"/>
  <c r="AH820" i="9"/>
  <c r="AK819" i="9"/>
  <c r="AJ819" i="9"/>
  <c r="AI819" i="9"/>
  <c r="AH819" i="9"/>
  <c r="AK818" i="9"/>
  <c r="AJ818" i="9"/>
  <c r="AI818" i="9"/>
  <c r="AH818" i="9"/>
  <c r="AK817" i="9"/>
  <c r="AJ817" i="9"/>
  <c r="AI817" i="9"/>
  <c r="AH817" i="9"/>
  <c r="AK816" i="9"/>
  <c r="AJ816" i="9"/>
  <c r="AI816" i="9"/>
  <c r="AH816" i="9"/>
  <c r="AK815" i="9"/>
  <c r="AJ815" i="9"/>
  <c r="AI815" i="9"/>
  <c r="AH815" i="9"/>
  <c r="AK814" i="9"/>
  <c r="AJ814" i="9"/>
  <c r="AI814" i="9"/>
  <c r="AH814" i="9"/>
  <c r="AK813" i="9"/>
  <c r="AJ813" i="9"/>
  <c r="AI813" i="9"/>
  <c r="AH813" i="9"/>
  <c r="AK812" i="9"/>
  <c r="AJ812" i="9"/>
  <c r="AI812" i="9"/>
  <c r="AH812" i="9"/>
  <c r="AK811" i="9"/>
  <c r="AJ811" i="9"/>
  <c r="AI811" i="9"/>
  <c r="AH811" i="9"/>
  <c r="AK810" i="9"/>
  <c r="AJ810" i="9"/>
  <c r="AI810" i="9"/>
  <c r="AH810" i="9"/>
  <c r="AK809" i="9"/>
  <c r="AJ809" i="9"/>
  <c r="AI809" i="9"/>
  <c r="AH809" i="9"/>
  <c r="AK808" i="9"/>
  <c r="AJ808" i="9"/>
  <c r="AI808" i="9"/>
  <c r="AH808" i="9"/>
  <c r="AK807" i="9"/>
  <c r="AJ807" i="9"/>
  <c r="AI807" i="9"/>
  <c r="AH807" i="9"/>
  <c r="AK806" i="9"/>
  <c r="AJ806" i="9"/>
  <c r="AI806" i="9"/>
  <c r="AH806" i="9"/>
  <c r="AK805" i="9"/>
  <c r="AJ805" i="9"/>
  <c r="AI805" i="9"/>
  <c r="AH805" i="9"/>
  <c r="AK804" i="9"/>
  <c r="AJ804" i="9"/>
  <c r="AI804" i="9"/>
  <c r="AH804" i="9"/>
  <c r="AK803" i="9"/>
  <c r="AJ803" i="9"/>
  <c r="AI803" i="9"/>
  <c r="AH803" i="9"/>
  <c r="AK802" i="9"/>
  <c r="AJ802" i="9"/>
  <c r="AI802" i="9"/>
  <c r="AH802" i="9"/>
  <c r="AK801" i="9"/>
  <c r="AJ801" i="9"/>
  <c r="AI801" i="9"/>
  <c r="AH801" i="9"/>
  <c r="AK800" i="9"/>
  <c r="AJ800" i="9"/>
  <c r="AI800" i="9"/>
  <c r="AH800" i="9"/>
  <c r="AK799" i="9"/>
  <c r="AJ799" i="9"/>
  <c r="AI799" i="9"/>
  <c r="AH799" i="9"/>
  <c r="AK798" i="9"/>
  <c r="AJ798" i="9"/>
  <c r="AI798" i="9"/>
  <c r="AH798" i="9"/>
  <c r="AK797" i="9"/>
  <c r="AJ797" i="9"/>
  <c r="AI797" i="9"/>
  <c r="AH797" i="9"/>
  <c r="AK796" i="9"/>
  <c r="AJ796" i="9"/>
  <c r="AI796" i="9"/>
  <c r="AH796" i="9"/>
  <c r="AK795" i="9"/>
  <c r="AJ795" i="9"/>
  <c r="AI795" i="9"/>
  <c r="AH795" i="9"/>
  <c r="AK794" i="9"/>
  <c r="AJ794" i="9"/>
  <c r="AI794" i="9"/>
  <c r="AH794" i="9"/>
  <c r="AK793" i="9"/>
  <c r="AJ793" i="9"/>
  <c r="AI793" i="9"/>
  <c r="AH793" i="9"/>
  <c r="AK792" i="9"/>
  <c r="AJ792" i="9"/>
  <c r="AI792" i="9"/>
  <c r="AH792" i="9"/>
  <c r="AK791" i="9"/>
  <c r="AJ791" i="9"/>
  <c r="AI791" i="9"/>
  <c r="AH791" i="9"/>
  <c r="AK790" i="9"/>
  <c r="AJ790" i="9"/>
  <c r="AI790" i="9"/>
  <c r="AH790" i="9"/>
  <c r="AK789" i="9"/>
  <c r="AJ789" i="9"/>
  <c r="AI789" i="9"/>
  <c r="AH789" i="9"/>
  <c r="AK788" i="9"/>
  <c r="AJ788" i="9"/>
  <c r="AI788" i="9"/>
  <c r="AH788" i="9"/>
  <c r="AK787" i="9"/>
  <c r="AJ787" i="9"/>
  <c r="AI787" i="9"/>
  <c r="AH787" i="9"/>
  <c r="AK786" i="9"/>
  <c r="AJ786" i="9"/>
  <c r="AI786" i="9"/>
  <c r="AH786" i="9"/>
  <c r="AK785" i="9"/>
  <c r="AJ785" i="9"/>
  <c r="AI785" i="9"/>
  <c r="AH785" i="9"/>
  <c r="AK784" i="9"/>
  <c r="AJ784" i="9"/>
  <c r="AI784" i="9"/>
  <c r="AH784" i="9"/>
  <c r="AK783" i="9"/>
  <c r="AJ783" i="9"/>
  <c r="AI783" i="9"/>
  <c r="AH783" i="9"/>
  <c r="AK782" i="9"/>
  <c r="AJ782" i="9"/>
  <c r="AI782" i="9"/>
  <c r="AH782" i="9"/>
  <c r="AK781" i="9"/>
  <c r="AJ781" i="9"/>
  <c r="AI781" i="9"/>
  <c r="AH781" i="9"/>
  <c r="AK780" i="9"/>
  <c r="AJ780" i="9"/>
  <c r="AI780" i="9"/>
  <c r="AH780" i="9"/>
  <c r="AK779" i="9"/>
  <c r="AJ779" i="9"/>
  <c r="AI779" i="9"/>
  <c r="AH779" i="9"/>
  <c r="AK778" i="9"/>
  <c r="AJ778" i="9"/>
  <c r="AI778" i="9"/>
  <c r="AH778" i="9"/>
  <c r="AK777" i="9"/>
  <c r="AJ777" i="9"/>
  <c r="AI777" i="9"/>
  <c r="AH777" i="9"/>
  <c r="AK776" i="9"/>
  <c r="AJ776" i="9"/>
  <c r="AI776" i="9"/>
  <c r="AH776" i="9"/>
  <c r="AK775" i="9"/>
  <c r="AJ775" i="9"/>
  <c r="AI775" i="9"/>
  <c r="AH775" i="9"/>
  <c r="AK774" i="9"/>
  <c r="AJ774" i="9"/>
  <c r="AI774" i="9"/>
  <c r="AH774" i="9"/>
  <c r="AK773" i="9"/>
  <c r="AJ773" i="9"/>
  <c r="AI773" i="9"/>
  <c r="AH773" i="9"/>
  <c r="AK772" i="9"/>
  <c r="AJ772" i="9"/>
  <c r="AI772" i="9"/>
  <c r="AH772" i="9"/>
  <c r="AK771" i="9"/>
  <c r="AJ771" i="9"/>
  <c r="AI771" i="9"/>
  <c r="AH771" i="9"/>
  <c r="AK770" i="9"/>
  <c r="AJ770" i="9"/>
  <c r="AI770" i="9"/>
  <c r="AH770" i="9"/>
  <c r="AK769" i="9"/>
  <c r="AJ769" i="9"/>
  <c r="AI769" i="9"/>
  <c r="AH769" i="9"/>
  <c r="AK768" i="9"/>
  <c r="AJ768" i="9"/>
  <c r="AI768" i="9"/>
  <c r="AH768" i="9"/>
  <c r="AK767" i="9"/>
  <c r="AJ767" i="9"/>
  <c r="AI767" i="9"/>
  <c r="AH767" i="9"/>
  <c r="AK766" i="9"/>
  <c r="AJ766" i="9"/>
  <c r="AI766" i="9"/>
  <c r="AH766" i="9"/>
  <c r="AK765" i="9"/>
  <c r="AJ765" i="9"/>
  <c r="AI765" i="9"/>
  <c r="AH765" i="9"/>
  <c r="AK764" i="9"/>
  <c r="AJ764" i="9"/>
  <c r="AI764" i="9"/>
  <c r="AH764" i="9"/>
  <c r="AK763" i="9"/>
  <c r="AJ763" i="9"/>
  <c r="AI763" i="9"/>
  <c r="AH763" i="9"/>
  <c r="AK762" i="9"/>
  <c r="AJ762" i="9"/>
  <c r="AI762" i="9"/>
  <c r="AH762" i="9"/>
  <c r="AK761" i="9"/>
  <c r="AJ761" i="9"/>
  <c r="AI761" i="9"/>
  <c r="AH761" i="9"/>
  <c r="AK760" i="9"/>
  <c r="AJ760" i="9"/>
  <c r="AI760" i="9"/>
  <c r="AH760" i="9"/>
  <c r="AK759" i="9"/>
  <c r="AJ759" i="9"/>
  <c r="AI759" i="9"/>
  <c r="AH759" i="9"/>
  <c r="AK758" i="9"/>
  <c r="AJ758" i="9"/>
  <c r="AI758" i="9"/>
  <c r="AH758" i="9"/>
  <c r="AK757" i="9"/>
  <c r="AJ757" i="9"/>
  <c r="AI757" i="9"/>
  <c r="AH757" i="9"/>
  <c r="AK756" i="9"/>
  <c r="AJ756" i="9"/>
  <c r="AI756" i="9"/>
  <c r="AH756" i="9"/>
  <c r="AK755" i="9"/>
  <c r="AJ755" i="9"/>
  <c r="AI755" i="9"/>
  <c r="AH755" i="9"/>
  <c r="AK754" i="9"/>
  <c r="AJ754" i="9"/>
  <c r="AI754" i="9"/>
  <c r="AH754" i="9"/>
  <c r="AK753" i="9"/>
  <c r="AJ753" i="9"/>
  <c r="AI753" i="9"/>
  <c r="AH753" i="9"/>
  <c r="AK752" i="9"/>
  <c r="AJ752" i="9"/>
  <c r="AI752" i="9"/>
  <c r="AH752" i="9"/>
  <c r="AK751" i="9"/>
  <c r="AJ751" i="9"/>
  <c r="AI751" i="9"/>
  <c r="AH751" i="9"/>
  <c r="AK750" i="9"/>
  <c r="AJ750" i="9"/>
  <c r="AI750" i="9"/>
  <c r="AH750" i="9"/>
  <c r="AK749" i="9"/>
  <c r="AJ749" i="9"/>
  <c r="AI749" i="9"/>
  <c r="AH749" i="9"/>
  <c r="AK748" i="9"/>
  <c r="AJ748" i="9"/>
  <c r="AI748" i="9"/>
  <c r="AH748" i="9"/>
  <c r="AK747" i="9"/>
  <c r="AJ747" i="9"/>
  <c r="AI747" i="9"/>
  <c r="AH747" i="9"/>
  <c r="AK746" i="9"/>
  <c r="AJ746" i="9"/>
  <c r="AI746" i="9"/>
  <c r="AH746" i="9"/>
  <c r="AK745" i="9"/>
  <c r="AJ745" i="9"/>
  <c r="AI745" i="9"/>
  <c r="AH745" i="9"/>
  <c r="AK744" i="9"/>
  <c r="AJ744" i="9"/>
  <c r="AI744" i="9"/>
  <c r="AH744" i="9"/>
  <c r="AK743" i="9"/>
  <c r="AJ743" i="9"/>
  <c r="AI743" i="9"/>
  <c r="AH743" i="9"/>
  <c r="AK742" i="9"/>
  <c r="AJ742" i="9"/>
  <c r="AI742" i="9"/>
  <c r="AH742" i="9"/>
  <c r="AK741" i="9"/>
  <c r="AJ741" i="9"/>
  <c r="AI741" i="9"/>
  <c r="AH741" i="9"/>
  <c r="AK740" i="9"/>
  <c r="AJ740" i="9"/>
  <c r="AI740" i="9"/>
  <c r="AH740" i="9"/>
  <c r="AK739" i="9"/>
  <c r="AJ739" i="9"/>
  <c r="AI739" i="9"/>
  <c r="AH739" i="9"/>
  <c r="AK738" i="9"/>
  <c r="AJ738" i="9"/>
  <c r="AI738" i="9"/>
  <c r="AH738" i="9"/>
  <c r="AK737" i="9"/>
  <c r="AJ737" i="9"/>
  <c r="AI737" i="9"/>
  <c r="AH737" i="9"/>
  <c r="AK736" i="9"/>
  <c r="AJ736" i="9"/>
  <c r="AI736" i="9"/>
  <c r="AH736" i="9"/>
  <c r="AK735" i="9"/>
  <c r="AJ735" i="9"/>
  <c r="AI735" i="9"/>
  <c r="AH735" i="9"/>
  <c r="AK734" i="9"/>
  <c r="AJ734" i="9"/>
  <c r="AI734" i="9"/>
  <c r="AH734" i="9"/>
  <c r="AK733" i="9"/>
  <c r="AJ733" i="9"/>
  <c r="AI733" i="9"/>
  <c r="AH733" i="9"/>
  <c r="AK732" i="9"/>
  <c r="AJ732" i="9"/>
  <c r="AI732" i="9"/>
  <c r="AH732" i="9"/>
  <c r="AK731" i="9"/>
  <c r="AJ731" i="9"/>
  <c r="AI731" i="9"/>
  <c r="AH731" i="9"/>
  <c r="AK730" i="9"/>
  <c r="AJ730" i="9"/>
  <c r="AI730" i="9"/>
  <c r="AH730" i="9"/>
  <c r="AK729" i="9"/>
  <c r="AJ729" i="9"/>
  <c r="AI729" i="9"/>
  <c r="AH729" i="9"/>
  <c r="AK728" i="9"/>
  <c r="AJ728" i="9"/>
  <c r="AI728" i="9"/>
  <c r="AH728" i="9"/>
  <c r="AK727" i="9"/>
  <c r="AJ727" i="9"/>
  <c r="AI727" i="9"/>
  <c r="AH727" i="9"/>
  <c r="AK726" i="9"/>
  <c r="AJ726" i="9"/>
  <c r="AI726" i="9"/>
  <c r="AH726" i="9"/>
  <c r="AK725" i="9"/>
  <c r="AJ725" i="9"/>
  <c r="AI725" i="9"/>
  <c r="AH725" i="9"/>
  <c r="AK724" i="9"/>
  <c r="AJ724" i="9"/>
  <c r="AI724" i="9"/>
  <c r="AH724" i="9"/>
  <c r="AK723" i="9"/>
  <c r="AJ723" i="9"/>
  <c r="AI723" i="9"/>
  <c r="AH723" i="9"/>
  <c r="AK722" i="9"/>
  <c r="AJ722" i="9"/>
  <c r="AI722" i="9"/>
  <c r="AH722" i="9"/>
  <c r="AK721" i="9"/>
  <c r="AJ721" i="9"/>
  <c r="AI721" i="9"/>
  <c r="AH721" i="9"/>
  <c r="AK720" i="9"/>
  <c r="AJ720" i="9"/>
  <c r="AI720" i="9"/>
  <c r="AH720" i="9"/>
  <c r="AK719" i="9"/>
  <c r="AJ719" i="9"/>
  <c r="AI719" i="9"/>
  <c r="AH719" i="9"/>
  <c r="AK718" i="9"/>
  <c r="AJ718" i="9"/>
  <c r="AI718" i="9"/>
  <c r="AH718" i="9"/>
  <c r="AK717" i="9"/>
  <c r="AJ717" i="9"/>
  <c r="AI717" i="9"/>
  <c r="AH717" i="9"/>
  <c r="AK716" i="9"/>
  <c r="AJ716" i="9"/>
  <c r="AI716" i="9"/>
  <c r="AH716" i="9"/>
  <c r="AK715" i="9"/>
  <c r="AJ715" i="9"/>
  <c r="AI715" i="9"/>
  <c r="AH715" i="9"/>
  <c r="AK714" i="9"/>
  <c r="AJ714" i="9"/>
  <c r="AI714" i="9"/>
  <c r="AH714" i="9"/>
  <c r="AK713" i="9"/>
  <c r="AJ713" i="9"/>
  <c r="AI713" i="9"/>
  <c r="AH713" i="9"/>
  <c r="AK712" i="9"/>
  <c r="AJ712" i="9"/>
  <c r="AI712" i="9"/>
  <c r="AH712" i="9"/>
  <c r="AK711" i="9"/>
  <c r="AJ711" i="9"/>
  <c r="AI711" i="9"/>
  <c r="AH711" i="9"/>
  <c r="AK710" i="9"/>
  <c r="AJ710" i="9"/>
  <c r="AI710" i="9"/>
  <c r="AH710" i="9"/>
  <c r="AK709" i="9"/>
  <c r="AJ709" i="9"/>
  <c r="AI709" i="9"/>
  <c r="AH709" i="9"/>
  <c r="AK708" i="9"/>
  <c r="AJ708" i="9"/>
  <c r="AI708" i="9"/>
  <c r="AH708" i="9"/>
  <c r="AK707" i="9"/>
  <c r="AJ707" i="9"/>
  <c r="AI707" i="9"/>
  <c r="AH707" i="9"/>
  <c r="AK706" i="9"/>
  <c r="AJ706" i="9"/>
  <c r="AI706" i="9"/>
  <c r="AH706" i="9"/>
  <c r="AK705" i="9"/>
  <c r="AJ705" i="9"/>
  <c r="AI705" i="9"/>
  <c r="AH705" i="9"/>
  <c r="AK704" i="9"/>
  <c r="AJ704" i="9"/>
  <c r="AI704" i="9"/>
  <c r="AH704" i="9"/>
  <c r="AK703" i="9"/>
  <c r="AJ703" i="9"/>
  <c r="AI703" i="9"/>
  <c r="AH703" i="9"/>
  <c r="AK702" i="9"/>
  <c r="AJ702" i="9"/>
  <c r="AI702" i="9"/>
  <c r="AH702" i="9"/>
  <c r="AK701" i="9"/>
  <c r="AJ701" i="9"/>
  <c r="AI701" i="9"/>
  <c r="AH701" i="9"/>
  <c r="AK700" i="9"/>
  <c r="AJ700" i="9"/>
  <c r="AI700" i="9"/>
  <c r="AH700" i="9"/>
  <c r="AK699" i="9"/>
  <c r="AJ699" i="9"/>
  <c r="AI699" i="9"/>
  <c r="AH699" i="9"/>
  <c r="AK698" i="9"/>
  <c r="AJ698" i="9"/>
  <c r="AI698" i="9"/>
  <c r="AH698" i="9"/>
  <c r="AK697" i="9"/>
  <c r="AJ697" i="9"/>
  <c r="AI697" i="9"/>
  <c r="AH697" i="9"/>
  <c r="AK696" i="9"/>
  <c r="AJ696" i="9"/>
  <c r="AI696" i="9"/>
  <c r="AH696" i="9"/>
  <c r="AK695" i="9"/>
  <c r="AJ695" i="9"/>
  <c r="AI695" i="9"/>
  <c r="AH695" i="9"/>
  <c r="AK694" i="9"/>
  <c r="AJ694" i="9"/>
  <c r="AI694" i="9"/>
  <c r="AH694" i="9"/>
  <c r="AK693" i="9"/>
  <c r="AJ693" i="9"/>
  <c r="AI693" i="9"/>
  <c r="AH693" i="9"/>
  <c r="AK692" i="9"/>
  <c r="AJ692" i="9"/>
  <c r="AI692" i="9"/>
  <c r="AH692" i="9"/>
  <c r="AK691" i="9"/>
  <c r="AJ691" i="9"/>
  <c r="AI691" i="9"/>
  <c r="AH691" i="9"/>
  <c r="AK690" i="9"/>
  <c r="AJ690" i="9"/>
  <c r="AI690" i="9"/>
  <c r="AH690" i="9"/>
  <c r="AK689" i="9"/>
  <c r="AJ689" i="9"/>
  <c r="AI689" i="9"/>
  <c r="AH689" i="9"/>
  <c r="AK688" i="9"/>
  <c r="AJ688" i="9"/>
  <c r="AI688" i="9"/>
  <c r="AH688" i="9"/>
  <c r="AK687" i="9"/>
  <c r="AJ687" i="9"/>
  <c r="AI687" i="9"/>
  <c r="AH687" i="9"/>
  <c r="AK686" i="9"/>
  <c r="AJ686" i="9"/>
  <c r="AI686" i="9"/>
  <c r="AH686" i="9"/>
  <c r="AK685" i="9"/>
  <c r="AJ685" i="9"/>
  <c r="AI685" i="9"/>
  <c r="AH685" i="9"/>
  <c r="AK684" i="9"/>
  <c r="AJ684" i="9"/>
  <c r="AI684" i="9"/>
  <c r="AH684" i="9"/>
  <c r="AK683" i="9"/>
  <c r="AJ683" i="9"/>
  <c r="AI683" i="9"/>
  <c r="AH683" i="9"/>
  <c r="AK682" i="9"/>
  <c r="AJ682" i="9"/>
  <c r="AI682" i="9"/>
  <c r="AH682" i="9"/>
  <c r="AK681" i="9"/>
  <c r="AJ681" i="9"/>
  <c r="AI681" i="9"/>
  <c r="AH681" i="9"/>
  <c r="AK680" i="9"/>
  <c r="AJ680" i="9"/>
  <c r="AI680" i="9"/>
  <c r="AH680" i="9"/>
  <c r="AK679" i="9"/>
  <c r="AJ679" i="9"/>
  <c r="AI679" i="9"/>
  <c r="AH679" i="9"/>
  <c r="AK678" i="9"/>
  <c r="AJ678" i="9"/>
  <c r="AI678" i="9"/>
  <c r="AH678" i="9"/>
  <c r="AK677" i="9"/>
  <c r="AJ677" i="9"/>
  <c r="AI677" i="9"/>
  <c r="AH677" i="9"/>
  <c r="AK676" i="9"/>
  <c r="AJ676" i="9"/>
  <c r="AI676" i="9"/>
  <c r="AH676" i="9"/>
  <c r="AK675" i="9"/>
  <c r="AJ675" i="9"/>
  <c r="AI675" i="9"/>
  <c r="AH675" i="9"/>
  <c r="AK674" i="9"/>
  <c r="AJ674" i="9"/>
  <c r="AI674" i="9"/>
  <c r="AH674" i="9"/>
  <c r="AK673" i="9"/>
  <c r="AJ673" i="9"/>
  <c r="AI673" i="9"/>
  <c r="AH673" i="9"/>
  <c r="AK672" i="9"/>
  <c r="AJ672" i="9"/>
  <c r="AI672" i="9"/>
  <c r="AH672" i="9"/>
  <c r="AK671" i="9"/>
  <c r="AJ671" i="9"/>
  <c r="AI671" i="9"/>
  <c r="AH671" i="9"/>
  <c r="AK670" i="9"/>
  <c r="AJ670" i="9"/>
  <c r="AI670" i="9"/>
  <c r="AH670" i="9"/>
  <c r="AK669" i="9"/>
  <c r="AJ669" i="9"/>
  <c r="AI669" i="9"/>
  <c r="AH669" i="9"/>
  <c r="AK668" i="9"/>
  <c r="AJ668" i="9"/>
  <c r="AI668" i="9"/>
  <c r="AH668" i="9"/>
  <c r="AK667" i="9"/>
  <c r="AJ667" i="9"/>
  <c r="AI667" i="9"/>
  <c r="AH667" i="9"/>
  <c r="AK666" i="9"/>
  <c r="AJ666" i="9"/>
  <c r="AI666" i="9"/>
  <c r="AH666" i="9"/>
  <c r="AK665" i="9"/>
  <c r="AJ665" i="9"/>
  <c r="AI665" i="9"/>
  <c r="AH665" i="9"/>
  <c r="AK664" i="9"/>
  <c r="AJ664" i="9"/>
  <c r="AI664" i="9"/>
  <c r="AH664" i="9"/>
  <c r="AK663" i="9"/>
  <c r="AJ663" i="9"/>
  <c r="AI663" i="9"/>
  <c r="AH663" i="9"/>
  <c r="AK662" i="9"/>
  <c r="AJ662" i="9"/>
  <c r="AI662" i="9"/>
  <c r="AH662" i="9"/>
  <c r="AK661" i="9"/>
  <c r="AJ661" i="9"/>
  <c r="AI661" i="9"/>
  <c r="AH661" i="9"/>
  <c r="AK660" i="9"/>
  <c r="AJ660" i="9"/>
  <c r="AI660" i="9"/>
  <c r="AH660" i="9"/>
  <c r="AK659" i="9"/>
  <c r="AJ659" i="9"/>
  <c r="AI659" i="9"/>
  <c r="AH659" i="9"/>
  <c r="AK658" i="9"/>
  <c r="AJ658" i="9"/>
  <c r="AI658" i="9"/>
  <c r="AH658" i="9"/>
  <c r="AK657" i="9"/>
  <c r="AJ657" i="9"/>
  <c r="AI657" i="9"/>
  <c r="AH657" i="9"/>
  <c r="AK656" i="9"/>
  <c r="AJ656" i="9"/>
  <c r="AI656" i="9"/>
  <c r="AH656" i="9"/>
  <c r="AK655" i="9"/>
  <c r="AJ655" i="9"/>
  <c r="AI655" i="9"/>
  <c r="AH655" i="9"/>
  <c r="AK654" i="9"/>
  <c r="AJ654" i="9"/>
  <c r="AI654" i="9"/>
  <c r="AH654" i="9"/>
  <c r="AK653" i="9"/>
  <c r="AJ653" i="9"/>
  <c r="AI653" i="9"/>
  <c r="AH653" i="9"/>
  <c r="AK652" i="9"/>
  <c r="AJ652" i="9"/>
  <c r="AI652" i="9"/>
  <c r="AH652" i="9"/>
  <c r="AK651" i="9"/>
  <c r="AJ651" i="9"/>
  <c r="AI651" i="9"/>
  <c r="AH651" i="9"/>
  <c r="AK650" i="9"/>
  <c r="AJ650" i="9"/>
  <c r="AI650" i="9"/>
  <c r="AH650" i="9"/>
  <c r="AK649" i="9"/>
  <c r="AJ649" i="9"/>
  <c r="AI649" i="9"/>
  <c r="AH649" i="9"/>
  <c r="AK648" i="9"/>
  <c r="AJ648" i="9"/>
  <c r="AI648" i="9"/>
  <c r="AH648" i="9"/>
  <c r="AK647" i="9"/>
  <c r="AJ647" i="9"/>
  <c r="AI647" i="9"/>
  <c r="AH647" i="9"/>
  <c r="AK646" i="9"/>
  <c r="AJ646" i="9"/>
  <c r="AI646" i="9"/>
  <c r="AH646" i="9"/>
  <c r="AK645" i="9"/>
  <c r="AJ645" i="9"/>
  <c r="AI645" i="9"/>
  <c r="AH645" i="9"/>
  <c r="AK644" i="9"/>
  <c r="AJ644" i="9"/>
  <c r="AI644" i="9"/>
  <c r="AH644" i="9"/>
  <c r="AK643" i="9"/>
  <c r="AJ643" i="9"/>
  <c r="AI643" i="9"/>
  <c r="AH643" i="9"/>
  <c r="AK642" i="9"/>
  <c r="AJ642" i="9"/>
  <c r="AI642" i="9"/>
  <c r="AH642" i="9"/>
  <c r="AK641" i="9"/>
  <c r="AJ641" i="9"/>
  <c r="AI641" i="9"/>
  <c r="AH641" i="9"/>
  <c r="AK640" i="9"/>
  <c r="AJ640" i="9"/>
  <c r="AI640" i="9"/>
  <c r="AH640" i="9"/>
  <c r="AK639" i="9"/>
  <c r="AJ639" i="9"/>
  <c r="AI639" i="9"/>
  <c r="AH639" i="9"/>
  <c r="AK638" i="9"/>
  <c r="AJ638" i="9"/>
  <c r="AI638" i="9"/>
  <c r="AH638" i="9"/>
  <c r="AK637" i="9"/>
  <c r="AJ637" i="9"/>
  <c r="AI637" i="9"/>
  <c r="AH637" i="9"/>
  <c r="AK636" i="9"/>
  <c r="AJ636" i="9"/>
  <c r="AI636" i="9"/>
  <c r="AH636" i="9"/>
  <c r="AK635" i="9"/>
  <c r="AJ635" i="9"/>
  <c r="AI635" i="9"/>
  <c r="AH635" i="9"/>
  <c r="AK634" i="9"/>
  <c r="AJ634" i="9"/>
  <c r="AI634" i="9"/>
  <c r="AH634" i="9"/>
  <c r="AK633" i="9"/>
  <c r="AJ633" i="9"/>
  <c r="AI633" i="9"/>
  <c r="AH633" i="9"/>
  <c r="AK632" i="9"/>
  <c r="AJ632" i="9"/>
  <c r="AI632" i="9"/>
  <c r="AH632" i="9"/>
  <c r="AK631" i="9"/>
  <c r="AJ631" i="9"/>
  <c r="AI631" i="9"/>
  <c r="AH631" i="9"/>
  <c r="AK630" i="9"/>
  <c r="AJ630" i="9"/>
  <c r="AI630" i="9"/>
  <c r="AH630" i="9"/>
  <c r="AK629" i="9"/>
  <c r="AJ629" i="9"/>
  <c r="AI629" i="9"/>
  <c r="AH629" i="9"/>
  <c r="AK628" i="9"/>
  <c r="AJ628" i="9"/>
  <c r="AI628" i="9"/>
  <c r="AH628" i="9"/>
  <c r="AK627" i="9"/>
  <c r="AJ627" i="9"/>
  <c r="AI627" i="9"/>
  <c r="AH627" i="9"/>
  <c r="AK626" i="9"/>
  <c r="AJ626" i="9"/>
  <c r="AI626" i="9"/>
  <c r="AH626" i="9"/>
  <c r="AK625" i="9"/>
  <c r="AJ625" i="9"/>
  <c r="AI625" i="9"/>
  <c r="AH625" i="9"/>
  <c r="AK624" i="9"/>
  <c r="AJ624" i="9"/>
  <c r="AI624" i="9"/>
  <c r="AH624" i="9"/>
  <c r="AK623" i="9"/>
  <c r="AJ623" i="9"/>
  <c r="AI623" i="9"/>
  <c r="AH623" i="9"/>
  <c r="AK622" i="9"/>
  <c r="AJ622" i="9"/>
  <c r="AI622" i="9"/>
  <c r="AH622" i="9"/>
  <c r="AK621" i="9"/>
  <c r="AJ621" i="9"/>
  <c r="AI621" i="9"/>
  <c r="AH621" i="9"/>
  <c r="AK620" i="9"/>
  <c r="AJ620" i="9"/>
  <c r="AI620" i="9"/>
  <c r="AH620" i="9"/>
  <c r="AK619" i="9"/>
  <c r="AJ619" i="9"/>
  <c r="AI619" i="9"/>
  <c r="AH619" i="9"/>
  <c r="AK618" i="9"/>
  <c r="AJ618" i="9"/>
  <c r="AI618" i="9"/>
  <c r="AH618" i="9"/>
  <c r="AK617" i="9"/>
  <c r="AJ617" i="9"/>
  <c r="AI617" i="9"/>
  <c r="AH617" i="9"/>
  <c r="AK616" i="9"/>
  <c r="AJ616" i="9"/>
  <c r="AI616" i="9"/>
  <c r="AH616" i="9"/>
  <c r="AK615" i="9"/>
  <c r="AJ615" i="9"/>
  <c r="AI615" i="9"/>
  <c r="AH615" i="9"/>
  <c r="AK614" i="9"/>
  <c r="AJ614" i="9"/>
  <c r="AI614" i="9"/>
  <c r="AH614" i="9"/>
  <c r="AK613" i="9"/>
  <c r="AJ613" i="9"/>
  <c r="AI613" i="9"/>
  <c r="AH613" i="9"/>
  <c r="AK612" i="9"/>
  <c r="AJ612" i="9"/>
  <c r="AI612" i="9"/>
  <c r="AH612" i="9"/>
  <c r="AK611" i="9"/>
  <c r="AJ611" i="9"/>
  <c r="AI611" i="9"/>
  <c r="AH611" i="9"/>
  <c r="AK610" i="9"/>
  <c r="AJ610" i="9"/>
  <c r="AI610" i="9"/>
  <c r="AH610" i="9"/>
  <c r="AK609" i="9"/>
  <c r="AJ609" i="9"/>
  <c r="AI609" i="9"/>
  <c r="AH609" i="9"/>
  <c r="AK608" i="9"/>
  <c r="AJ608" i="9"/>
  <c r="AI608" i="9"/>
  <c r="AH608" i="9"/>
  <c r="AK607" i="9"/>
  <c r="AJ607" i="9"/>
  <c r="AI607" i="9"/>
  <c r="AH607" i="9"/>
  <c r="AK606" i="9"/>
  <c r="AJ606" i="9"/>
  <c r="AI606" i="9"/>
  <c r="AH606" i="9"/>
  <c r="AK605" i="9"/>
  <c r="AJ605" i="9"/>
  <c r="AI605" i="9"/>
  <c r="AH605" i="9"/>
  <c r="AK604" i="9"/>
  <c r="AJ604" i="9"/>
  <c r="AI604" i="9"/>
  <c r="AH604" i="9"/>
  <c r="AK603" i="9"/>
  <c r="AJ603" i="9"/>
  <c r="AI603" i="9"/>
  <c r="AH603" i="9"/>
  <c r="AK602" i="9"/>
  <c r="AJ602" i="9"/>
  <c r="AI602" i="9"/>
  <c r="AH602" i="9"/>
  <c r="AK601" i="9"/>
  <c r="AJ601" i="9"/>
  <c r="AI601" i="9"/>
  <c r="AH601" i="9"/>
  <c r="AK600" i="9"/>
  <c r="AJ600" i="9"/>
  <c r="AI600" i="9"/>
  <c r="AH600" i="9"/>
  <c r="AK599" i="9"/>
  <c r="AJ599" i="9"/>
  <c r="AI599" i="9"/>
  <c r="AH599" i="9"/>
  <c r="AK598" i="9"/>
  <c r="AJ598" i="9"/>
  <c r="AI598" i="9"/>
  <c r="AH598" i="9"/>
  <c r="AK597" i="9"/>
  <c r="AJ597" i="9"/>
  <c r="AI597" i="9"/>
  <c r="AH597" i="9"/>
  <c r="AK596" i="9"/>
  <c r="AJ596" i="9"/>
  <c r="AI596" i="9"/>
  <c r="AH596" i="9"/>
  <c r="AK595" i="9"/>
  <c r="AJ595" i="9"/>
  <c r="AI595" i="9"/>
  <c r="AH595" i="9"/>
  <c r="AK594" i="9"/>
  <c r="AJ594" i="9"/>
  <c r="AI594" i="9"/>
  <c r="AH594" i="9"/>
  <c r="AK593" i="9"/>
  <c r="AJ593" i="9"/>
  <c r="AI593" i="9"/>
  <c r="AH593" i="9"/>
  <c r="AK592" i="9"/>
  <c r="AJ592" i="9"/>
  <c r="AI592" i="9"/>
  <c r="AH592" i="9"/>
  <c r="AK591" i="9"/>
  <c r="AJ591" i="9"/>
  <c r="AI591" i="9"/>
  <c r="AH591" i="9"/>
  <c r="AK590" i="9"/>
  <c r="AJ590" i="9"/>
  <c r="AI590" i="9"/>
  <c r="AH590" i="9"/>
  <c r="AK589" i="9"/>
  <c r="AJ589" i="9"/>
  <c r="AI589" i="9"/>
  <c r="AH589" i="9"/>
  <c r="AK588" i="9"/>
  <c r="AJ588" i="9"/>
  <c r="AI588" i="9"/>
  <c r="AH588" i="9"/>
  <c r="AK587" i="9"/>
  <c r="AJ587" i="9"/>
  <c r="AI587" i="9"/>
  <c r="AH587" i="9"/>
  <c r="AK586" i="9"/>
  <c r="AJ586" i="9"/>
  <c r="AI586" i="9"/>
  <c r="AH586" i="9"/>
  <c r="AK585" i="9"/>
  <c r="AJ585" i="9"/>
  <c r="AI585" i="9"/>
  <c r="AH585" i="9"/>
  <c r="AK584" i="9"/>
  <c r="AJ584" i="9"/>
  <c r="AI584" i="9"/>
  <c r="AH584" i="9"/>
  <c r="AK583" i="9"/>
  <c r="AJ583" i="9"/>
  <c r="AI583" i="9"/>
  <c r="AH583" i="9"/>
  <c r="AK582" i="9"/>
  <c r="AJ582" i="9"/>
  <c r="AI582" i="9"/>
  <c r="AH582" i="9"/>
  <c r="AK581" i="9"/>
  <c r="AJ581" i="9"/>
  <c r="AI581" i="9"/>
  <c r="AH581" i="9"/>
  <c r="AK580" i="9"/>
  <c r="AJ580" i="9"/>
  <c r="AI580" i="9"/>
  <c r="AH580" i="9"/>
  <c r="AK579" i="9"/>
  <c r="AJ579" i="9"/>
  <c r="AI579" i="9"/>
  <c r="AH579" i="9"/>
  <c r="AK578" i="9"/>
  <c r="AJ578" i="9"/>
  <c r="AI578" i="9"/>
  <c r="AH578" i="9"/>
  <c r="AK577" i="9"/>
  <c r="AJ577" i="9"/>
  <c r="AI577" i="9"/>
  <c r="AH577" i="9"/>
  <c r="AK576" i="9"/>
  <c r="AJ576" i="9"/>
  <c r="AI576" i="9"/>
  <c r="AH576" i="9"/>
  <c r="AK575" i="9"/>
  <c r="AJ575" i="9"/>
  <c r="AI575" i="9"/>
  <c r="AH575" i="9"/>
  <c r="AK574" i="9"/>
  <c r="AJ574" i="9"/>
  <c r="AI574" i="9"/>
  <c r="AH574" i="9"/>
  <c r="AK573" i="9"/>
  <c r="AJ573" i="9"/>
  <c r="AI573" i="9"/>
  <c r="AH573" i="9"/>
  <c r="AK572" i="9"/>
  <c r="AJ572" i="9"/>
  <c r="AI572" i="9"/>
  <c r="AH572" i="9"/>
  <c r="AK571" i="9"/>
  <c r="AJ571" i="9"/>
  <c r="AI571" i="9"/>
  <c r="AH571" i="9"/>
  <c r="AK570" i="9"/>
  <c r="AJ570" i="9"/>
  <c r="AI570" i="9"/>
  <c r="AH570" i="9"/>
  <c r="AK569" i="9"/>
  <c r="AJ569" i="9"/>
  <c r="AI569" i="9"/>
  <c r="AH569" i="9"/>
  <c r="AK568" i="9"/>
  <c r="AJ568" i="9"/>
  <c r="AI568" i="9"/>
  <c r="AH568" i="9"/>
  <c r="AK567" i="9"/>
  <c r="AJ567" i="9"/>
  <c r="AI567" i="9"/>
  <c r="AH567" i="9"/>
  <c r="AK566" i="9"/>
  <c r="AJ566" i="9"/>
  <c r="AI566" i="9"/>
  <c r="AH566" i="9"/>
  <c r="AK565" i="9"/>
  <c r="AJ565" i="9"/>
  <c r="AI565" i="9"/>
  <c r="AH565" i="9"/>
  <c r="AK564" i="9"/>
  <c r="AJ564" i="9"/>
  <c r="AI564" i="9"/>
  <c r="AH564" i="9"/>
  <c r="AK563" i="9"/>
  <c r="AJ563" i="9"/>
  <c r="AI563" i="9"/>
  <c r="AH563" i="9"/>
  <c r="AK562" i="9"/>
  <c r="AJ562" i="9"/>
  <c r="AI562" i="9"/>
  <c r="AH562" i="9"/>
  <c r="AK561" i="9"/>
  <c r="AJ561" i="9"/>
  <c r="AI561" i="9"/>
  <c r="AH561" i="9"/>
  <c r="AK560" i="9"/>
  <c r="AJ560" i="9"/>
  <c r="AI560" i="9"/>
  <c r="AH560" i="9"/>
  <c r="AK559" i="9"/>
  <c r="AJ559" i="9"/>
  <c r="AI559" i="9"/>
  <c r="AH559" i="9"/>
  <c r="AK558" i="9"/>
  <c r="AJ558" i="9"/>
  <c r="AI558" i="9"/>
  <c r="AH558" i="9"/>
  <c r="AK557" i="9"/>
  <c r="AJ557" i="9"/>
  <c r="AI557" i="9"/>
  <c r="AH557" i="9"/>
  <c r="AK556" i="9"/>
  <c r="AJ556" i="9"/>
  <c r="AI556" i="9"/>
  <c r="AH556" i="9"/>
  <c r="AK555" i="9"/>
  <c r="AJ555" i="9"/>
  <c r="AI555" i="9"/>
  <c r="AH555" i="9"/>
  <c r="AK554" i="9"/>
  <c r="AJ554" i="9"/>
  <c r="AI554" i="9"/>
  <c r="AH554" i="9"/>
  <c r="AK553" i="9"/>
  <c r="AJ553" i="9"/>
  <c r="AI553" i="9"/>
  <c r="AH553" i="9"/>
  <c r="AK552" i="9"/>
  <c r="AJ552" i="9"/>
  <c r="AI552" i="9"/>
  <c r="AH552" i="9"/>
  <c r="AK551" i="9"/>
  <c r="AJ551" i="9"/>
  <c r="AI551" i="9"/>
  <c r="AH551" i="9"/>
  <c r="AK550" i="9"/>
  <c r="AJ550" i="9"/>
  <c r="AI550" i="9"/>
  <c r="AH550" i="9"/>
  <c r="AK549" i="9"/>
  <c r="AJ549" i="9"/>
  <c r="AI549" i="9"/>
  <c r="AH549" i="9"/>
  <c r="AK548" i="9"/>
  <c r="AJ548" i="9"/>
  <c r="AI548" i="9"/>
  <c r="AH548" i="9"/>
  <c r="AK547" i="9"/>
  <c r="AJ547" i="9"/>
  <c r="AI547" i="9"/>
  <c r="AH547" i="9"/>
  <c r="AK546" i="9"/>
  <c r="AJ546" i="9"/>
  <c r="AI546" i="9"/>
  <c r="AH546" i="9"/>
  <c r="AK545" i="9"/>
  <c r="AJ545" i="9"/>
  <c r="AI545" i="9"/>
  <c r="AH545" i="9"/>
  <c r="AK544" i="9"/>
  <c r="AJ544" i="9"/>
  <c r="AI544" i="9"/>
  <c r="AH544" i="9"/>
  <c r="AK543" i="9"/>
  <c r="AJ543" i="9"/>
  <c r="AI543" i="9"/>
  <c r="AH543" i="9"/>
  <c r="AK542" i="9"/>
  <c r="AJ542" i="9"/>
  <c r="AI542" i="9"/>
  <c r="AH542" i="9"/>
  <c r="AK541" i="9"/>
  <c r="AJ541" i="9"/>
  <c r="AI541" i="9"/>
  <c r="AH541" i="9"/>
  <c r="AK540" i="9"/>
  <c r="AJ540" i="9"/>
  <c r="AI540" i="9"/>
  <c r="AH540" i="9"/>
  <c r="AK539" i="9"/>
  <c r="AJ539" i="9"/>
  <c r="AI539" i="9"/>
  <c r="AH539" i="9"/>
  <c r="AK538" i="9"/>
  <c r="AJ538" i="9"/>
  <c r="AI538" i="9"/>
  <c r="AH538" i="9"/>
  <c r="AK537" i="9"/>
  <c r="AJ537" i="9"/>
  <c r="AI537" i="9"/>
  <c r="AH537" i="9"/>
  <c r="AK536" i="9"/>
  <c r="AJ536" i="9"/>
  <c r="AI536" i="9"/>
  <c r="AH536" i="9"/>
  <c r="AK535" i="9"/>
  <c r="AJ535" i="9"/>
  <c r="AI535" i="9"/>
  <c r="AH535" i="9"/>
  <c r="AK534" i="9"/>
  <c r="AJ534" i="9"/>
  <c r="AI534" i="9"/>
  <c r="AH534" i="9"/>
  <c r="AK533" i="9"/>
  <c r="AJ533" i="9"/>
  <c r="AI533" i="9"/>
  <c r="AH533" i="9"/>
  <c r="AK532" i="9"/>
  <c r="AJ532" i="9"/>
  <c r="AI532" i="9"/>
  <c r="AH532" i="9"/>
  <c r="AK531" i="9"/>
  <c r="AJ531" i="9"/>
  <c r="AI531" i="9"/>
  <c r="AH531" i="9"/>
  <c r="AK530" i="9"/>
  <c r="AJ530" i="9"/>
  <c r="AI530" i="9"/>
  <c r="AH530" i="9"/>
  <c r="AK529" i="9"/>
  <c r="AJ529" i="9"/>
  <c r="AI529" i="9"/>
  <c r="AH529" i="9"/>
  <c r="AK528" i="9"/>
  <c r="AJ528" i="9"/>
  <c r="AI528" i="9"/>
  <c r="AH528" i="9"/>
  <c r="AK527" i="9"/>
  <c r="AJ527" i="9"/>
  <c r="AI527" i="9"/>
  <c r="AH527" i="9"/>
  <c r="AK526" i="9"/>
  <c r="AJ526" i="9"/>
  <c r="AI526" i="9"/>
  <c r="AH526" i="9"/>
  <c r="AK525" i="9"/>
  <c r="AJ525" i="9"/>
  <c r="AI525" i="9"/>
  <c r="AH525" i="9"/>
  <c r="AK524" i="9"/>
  <c r="AJ524" i="9"/>
  <c r="AI524" i="9"/>
  <c r="AH524" i="9"/>
  <c r="AK523" i="9"/>
  <c r="AJ523" i="9"/>
  <c r="AI523" i="9"/>
  <c r="AH523" i="9"/>
  <c r="AK522" i="9"/>
  <c r="AJ522" i="9"/>
  <c r="AI522" i="9"/>
  <c r="AH522" i="9"/>
  <c r="AK521" i="9"/>
  <c r="AJ521" i="9"/>
  <c r="AI521" i="9"/>
  <c r="AH521" i="9"/>
  <c r="AK520" i="9"/>
  <c r="AJ520" i="9"/>
  <c r="AI520" i="9"/>
  <c r="AH520" i="9"/>
  <c r="AK519" i="9"/>
  <c r="AJ519" i="9"/>
  <c r="AI519" i="9"/>
  <c r="AH519" i="9"/>
  <c r="AK518" i="9"/>
  <c r="AJ518" i="9"/>
  <c r="AI518" i="9"/>
  <c r="AH518" i="9"/>
  <c r="AK517" i="9"/>
  <c r="AJ517" i="9"/>
  <c r="AI517" i="9"/>
  <c r="AH517" i="9"/>
  <c r="AK516" i="9"/>
  <c r="AJ516" i="9"/>
  <c r="AI516" i="9"/>
  <c r="AH516" i="9"/>
  <c r="AK515" i="9"/>
  <c r="AJ515" i="9"/>
  <c r="AI515" i="9"/>
  <c r="AH515" i="9"/>
  <c r="AK514" i="9"/>
  <c r="AJ514" i="9"/>
  <c r="AI514" i="9"/>
  <c r="AH514" i="9"/>
  <c r="AK513" i="9"/>
  <c r="AJ513" i="9"/>
  <c r="AI513" i="9"/>
  <c r="AH513" i="9"/>
  <c r="AK512" i="9"/>
  <c r="AJ512" i="9"/>
  <c r="AI512" i="9"/>
  <c r="AH512" i="9"/>
  <c r="AK511" i="9"/>
  <c r="AJ511" i="9"/>
  <c r="AI511" i="9"/>
  <c r="AH511" i="9"/>
  <c r="AK510" i="9"/>
  <c r="AJ510" i="9"/>
  <c r="AI510" i="9"/>
  <c r="AH510" i="9"/>
  <c r="AK509" i="9"/>
  <c r="AJ509" i="9"/>
  <c r="AI509" i="9"/>
  <c r="AH509" i="9"/>
  <c r="AK508" i="9"/>
  <c r="AJ508" i="9"/>
  <c r="AI508" i="9"/>
  <c r="AH508" i="9"/>
  <c r="AK507" i="9"/>
  <c r="AJ507" i="9"/>
  <c r="AI507" i="9"/>
  <c r="AH507" i="9"/>
  <c r="AK506" i="9"/>
  <c r="AJ506" i="9"/>
  <c r="AI506" i="9"/>
  <c r="AH506" i="9"/>
  <c r="AK505" i="9"/>
  <c r="AJ505" i="9"/>
  <c r="AI505" i="9"/>
  <c r="AH505" i="9"/>
  <c r="AK504" i="9"/>
  <c r="AJ504" i="9"/>
  <c r="AI504" i="9"/>
  <c r="AH504" i="9"/>
  <c r="AK503" i="9"/>
  <c r="AJ503" i="9"/>
  <c r="AI503" i="9"/>
  <c r="AH503" i="9"/>
  <c r="AK502" i="9"/>
  <c r="AJ502" i="9"/>
  <c r="AI502" i="9"/>
  <c r="AH502" i="9"/>
  <c r="AK501" i="9"/>
  <c r="AJ501" i="9"/>
  <c r="AI501" i="9"/>
  <c r="AH501" i="9"/>
  <c r="AK500" i="9"/>
  <c r="AJ500" i="9"/>
  <c r="AI500" i="9"/>
  <c r="AH500" i="9"/>
  <c r="AK499" i="9"/>
  <c r="AJ499" i="9"/>
  <c r="AI499" i="9"/>
  <c r="AH499" i="9"/>
  <c r="AK498" i="9"/>
  <c r="AJ498" i="9"/>
  <c r="AI498" i="9"/>
  <c r="AH498" i="9"/>
  <c r="AK497" i="9"/>
  <c r="AJ497" i="9"/>
  <c r="AI497" i="9"/>
  <c r="AH497" i="9"/>
  <c r="AK496" i="9"/>
  <c r="AJ496" i="9"/>
  <c r="AI496" i="9"/>
  <c r="AH496" i="9"/>
  <c r="AK495" i="9"/>
  <c r="AJ495" i="9"/>
  <c r="AI495" i="9"/>
  <c r="AH495" i="9"/>
  <c r="AK494" i="9"/>
  <c r="AJ494" i="9"/>
  <c r="AI494" i="9"/>
  <c r="AH494" i="9"/>
  <c r="AK493" i="9"/>
  <c r="AJ493" i="9"/>
  <c r="AI493" i="9"/>
  <c r="AH493" i="9"/>
  <c r="AK492" i="9"/>
  <c r="AJ492" i="9"/>
  <c r="AI492" i="9"/>
  <c r="AH492" i="9"/>
  <c r="AK491" i="9"/>
  <c r="AJ491" i="9"/>
  <c r="AI491" i="9"/>
  <c r="AH491" i="9"/>
  <c r="AK490" i="9"/>
  <c r="AJ490" i="9"/>
  <c r="AI490" i="9"/>
  <c r="AH490" i="9"/>
  <c r="AK489" i="9"/>
  <c r="AJ489" i="9"/>
  <c r="AI489" i="9"/>
  <c r="AH489" i="9"/>
  <c r="AK488" i="9"/>
  <c r="AJ488" i="9"/>
  <c r="AI488" i="9"/>
  <c r="AH488" i="9"/>
  <c r="AK487" i="9"/>
  <c r="AJ487" i="9"/>
  <c r="AI487" i="9"/>
  <c r="AH487" i="9"/>
  <c r="AK486" i="9"/>
  <c r="AJ486" i="9"/>
  <c r="AI486" i="9"/>
  <c r="AH486" i="9"/>
  <c r="AK485" i="9"/>
  <c r="AJ485" i="9"/>
  <c r="AI485" i="9"/>
  <c r="AH485" i="9"/>
  <c r="AK484" i="9"/>
  <c r="AJ484" i="9"/>
  <c r="AI484" i="9"/>
  <c r="AH484" i="9"/>
  <c r="AK483" i="9"/>
  <c r="AJ483" i="9"/>
  <c r="AI483" i="9"/>
  <c r="AH483" i="9"/>
  <c r="AK482" i="9"/>
  <c r="AJ482" i="9"/>
  <c r="AI482" i="9"/>
  <c r="AH482" i="9"/>
  <c r="AK481" i="9"/>
  <c r="AJ481" i="9"/>
  <c r="AI481" i="9"/>
  <c r="AH481" i="9"/>
  <c r="AK480" i="9"/>
  <c r="AJ480" i="9"/>
  <c r="AI480" i="9"/>
  <c r="AH480" i="9"/>
  <c r="AK479" i="9"/>
  <c r="AJ479" i="9"/>
  <c r="AI479" i="9"/>
  <c r="AH479" i="9"/>
  <c r="AK478" i="9"/>
  <c r="AJ478" i="9"/>
  <c r="AI478" i="9"/>
  <c r="AH478" i="9"/>
  <c r="AK477" i="9"/>
  <c r="AJ477" i="9"/>
  <c r="AI477" i="9"/>
  <c r="AH477" i="9"/>
  <c r="AK476" i="9"/>
  <c r="AJ476" i="9"/>
  <c r="AI476" i="9"/>
  <c r="AH476" i="9"/>
  <c r="AK475" i="9"/>
  <c r="AJ475" i="9"/>
  <c r="AI475" i="9"/>
  <c r="AH475" i="9"/>
  <c r="AK474" i="9"/>
  <c r="AJ474" i="9"/>
  <c r="AI474" i="9"/>
  <c r="AH474" i="9"/>
  <c r="AK473" i="9"/>
  <c r="AJ473" i="9"/>
  <c r="AI473" i="9"/>
  <c r="AH473" i="9"/>
  <c r="AK472" i="9"/>
  <c r="AJ472" i="9"/>
  <c r="AI472" i="9"/>
  <c r="AH472" i="9"/>
  <c r="AK471" i="9"/>
  <c r="AJ471" i="9"/>
  <c r="AI471" i="9"/>
  <c r="AH471" i="9"/>
  <c r="AK470" i="9"/>
  <c r="AJ470" i="9"/>
  <c r="AI470" i="9"/>
  <c r="AH470" i="9"/>
  <c r="AK469" i="9"/>
  <c r="AJ469" i="9"/>
  <c r="AI469" i="9"/>
  <c r="AH469" i="9"/>
  <c r="AK468" i="9"/>
  <c r="AJ468" i="9"/>
  <c r="AI468" i="9"/>
  <c r="AH468" i="9"/>
  <c r="AK467" i="9"/>
  <c r="AJ467" i="9"/>
  <c r="AI467" i="9"/>
  <c r="AH467" i="9"/>
  <c r="AK466" i="9"/>
  <c r="AJ466" i="9"/>
  <c r="AI466" i="9"/>
  <c r="AH466" i="9"/>
  <c r="AK465" i="9"/>
  <c r="AJ465" i="9"/>
  <c r="AI465" i="9"/>
  <c r="AH465" i="9"/>
  <c r="AK464" i="9"/>
  <c r="AJ464" i="9"/>
  <c r="AI464" i="9"/>
  <c r="AH464" i="9"/>
  <c r="AK463" i="9"/>
  <c r="AJ463" i="9"/>
  <c r="AI463" i="9"/>
  <c r="AH463" i="9"/>
  <c r="AK462" i="9"/>
  <c r="AJ462" i="9"/>
  <c r="AI462" i="9"/>
  <c r="AH462" i="9"/>
  <c r="AK461" i="9"/>
  <c r="AJ461" i="9"/>
  <c r="AI461" i="9"/>
  <c r="AH461" i="9"/>
  <c r="AK460" i="9"/>
  <c r="AJ460" i="9"/>
  <c r="AI460" i="9"/>
  <c r="AH460" i="9"/>
  <c r="AK459" i="9"/>
  <c r="AJ459" i="9"/>
  <c r="AI459" i="9"/>
  <c r="AH459" i="9"/>
  <c r="AK458" i="9"/>
  <c r="AJ458" i="9"/>
  <c r="AI458" i="9"/>
  <c r="AH458" i="9"/>
  <c r="AK457" i="9"/>
  <c r="AJ457" i="9"/>
  <c r="AI457" i="9"/>
  <c r="AH457" i="9"/>
  <c r="AK456" i="9"/>
  <c r="AJ456" i="9"/>
  <c r="AI456" i="9"/>
  <c r="AH456" i="9"/>
  <c r="AK455" i="9"/>
  <c r="AJ455" i="9"/>
  <c r="AI455" i="9"/>
  <c r="AH455" i="9"/>
  <c r="AK454" i="9"/>
  <c r="AJ454" i="9"/>
  <c r="AI454" i="9"/>
  <c r="AH454" i="9"/>
  <c r="AK453" i="9"/>
  <c r="AJ453" i="9"/>
  <c r="AI453" i="9"/>
  <c r="AH453" i="9"/>
  <c r="AK452" i="9"/>
  <c r="AJ452" i="9"/>
  <c r="AI452" i="9"/>
  <c r="AH452" i="9"/>
  <c r="AK451" i="9"/>
  <c r="AJ451" i="9"/>
  <c r="AI451" i="9"/>
  <c r="AH451" i="9"/>
  <c r="AK450" i="9"/>
  <c r="AJ450" i="9"/>
  <c r="AI450" i="9"/>
  <c r="AH450" i="9"/>
  <c r="AK449" i="9"/>
  <c r="AJ449" i="9"/>
  <c r="AI449" i="9"/>
  <c r="AH449" i="9"/>
  <c r="AK448" i="9"/>
  <c r="AJ448" i="9"/>
  <c r="AI448" i="9"/>
  <c r="AH448" i="9"/>
  <c r="AK447" i="9"/>
  <c r="AJ447" i="9"/>
  <c r="AI447" i="9"/>
  <c r="AH447" i="9"/>
  <c r="AK446" i="9"/>
  <c r="AJ446" i="9"/>
  <c r="AI446" i="9"/>
  <c r="AH446" i="9"/>
  <c r="AK445" i="9"/>
  <c r="AJ445" i="9"/>
  <c r="AI445" i="9"/>
  <c r="AH445" i="9"/>
  <c r="AK444" i="9"/>
  <c r="AJ444" i="9"/>
  <c r="AI444" i="9"/>
  <c r="AH444" i="9"/>
  <c r="AK443" i="9"/>
  <c r="AJ443" i="9"/>
  <c r="AI443" i="9"/>
  <c r="AH443" i="9"/>
  <c r="AK442" i="9"/>
  <c r="AJ442" i="9"/>
  <c r="AI442" i="9"/>
  <c r="AH442" i="9"/>
  <c r="AK441" i="9"/>
  <c r="AJ441" i="9"/>
  <c r="AI441" i="9"/>
  <c r="AH441" i="9"/>
  <c r="AK440" i="9"/>
  <c r="AJ440" i="9"/>
  <c r="AI440" i="9"/>
  <c r="AH440" i="9"/>
  <c r="AK439" i="9"/>
  <c r="AJ439" i="9"/>
  <c r="AI439" i="9"/>
  <c r="AH439" i="9"/>
  <c r="AK438" i="9"/>
  <c r="AJ438" i="9"/>
  <c r="AI438" i="9"/>
  <c r="AH438" i="9"/>
  <c r="AK437" i="9"/>
  <c r="AJ437" i="9"/>
  <c r="AI437" i="9"/>
  <c r="AH437" i="9"/>
  <c r="AK436" i="9"/>
  <c r="AJ436" i="9"/>
  <c r="AI436" i="9"/>
  <c r="AH436" i="9"/>
  <c r="AK435" i="9"/>
  <c r="AJ435" i="9"/>
  <c r="AI435" i="9"/>
  <c r="AH435" i="9"/>
  <c r="AK434" i="9"/>
  <c r="AJ434" i="9"/>
  <c r="AI434" i="9"/>
  <c r="AH434" i="9"/>
  <c r="AK433" i="9"/>
  <c r="AJ433" i="9"/>
  <c r="AI433" i="9"/>
  <c r="AH433" i="9"/>
  <c r="AK432" i="9"/>
  <c r="AJ432" i="9"/>
  <c r="AI432" i="9"/>
  <c r="AH432" i="9"/>
  <c r="AK431" i="9"/>
  <c r="AJ431" i="9"/>
  <c r="AI431" i="9"/>
  <c r="AH431" i="9"/>
  <c r="AK430" i="9"/>
  <c r="AJ430" i="9"/>
  <c r="AI430" i="9"/>
  <c r="AH430" i="9"/>
  <c r="AK429" i="9"/>
  <c r="AJ429" i="9"/>
  <c r="AI429" i="9"/>
  <c r="AH429" i="9"/>
  <c r="AK428" i="9"/>
  <c r="AJ428" i="9"/>
  <c r="AI428" i="9"/>
  <c r="AH428" i="9"/>
  <c r="AK427" i="9"/>
  <c r="AJ427" i="9"/>
  <c r="AI427" i="9"/>
  <c r="AH427" i="9"/>
  <c r="AK426" i="9"/>
  <c r="AJ426" i="9"/>
  <c r="AI426" i="9"/>
  <c r="AH426" i="9"/>
  <c r="AK425" i="9"/>
  <c r="AJ425" i="9"/>
  <c r="AI425" i="9"/>
  <c r="AH425" i="9"/>
  <c r="AK424" i="9"/>
  <c r="AJ424" i="9"/>
  <c r="AI424" i="9"/>
  <c r="AH424" i="9"/>
  <c r="AK423" i="9"/>
  <c r="AJ423" i="9"/>
  <c r="AI423" i="9"/>
  <c r="AH423" i="9"/>
  <c r="AK422" i="9"/>
  <c r="AJ422" i="9"/>
  <c r="AI422" i="9"/>
  <c r="AH422" i="9"/>
  <c r="AK421" i="9"/>
  <c r="AJ421" i="9"/>
  <c r="AI421" i="9"/>
  <c r="AH421" i="9"/>
  <c r="AK420" i="9"/>
  <c r="AJ420" i="9"/>
  <c r="AI420" i="9"/>
  <c r="AH420" i="9"/>
  <c r="AK419" i="9"/>
  <c r="AJ419" i="9"/>
  <c r="AI419" i="9"/>
  <c r="AH419" i="9"/>
  <c r="AK418" i="9"/>
  <c r="AJ418" i="9"/>
  <c r="AI418" i="9"/>
  <c r="AH418" i="9"/>
  <c r="AK417" i="9"/>
  <c r="AJ417" i="9"/>
  <c r="AI417" i="9"/>
  <c r="AH417" i="9"/>
  <c r="AK416" i="9"/>
  <c r="AJ416" i="9"/>
  <c r="AI416" i="9"/>
  <c r="AH416" i="9"/>
  <c r="AK415" i="9"/>
  <c r="AJ415" i="9"/>
  <c r="AI415" i="9"/>
  <c r="AH415" i="9"/>
  <c r="AK414" i="9"/>
  <c r="AJ414" i="9"/>
  <c r="AI414" i="9"/>
  <c r="AH414" i="9"/>
  <c r="AK413" i="9"/>
  <c r="AJ413" i="9"/>
  <c r="AI413" i="9"/>
  <c r="AH413" i="9"/>
  <c r="AK412" i="9"/>
  <c r="AJ412" i="9"/>
  <c r="AI412" i="9"/>
  <c r="AH412" i="9"/>
  <c r="AK411" i="9"/>
  <c r="AJ411" i="9"/>
  <c r="AI411" i="9"/>
  <c r="AH411" i="9"/>
  <c r="AK410" i="9"/>
  <c r="AJ410" i="9"/>
  <c r="AI410" i="9"/>
  <c r="AH410" i="9"/>
  <c r="AK409" i="9"/>
  <c r="AJ409" i="9"/>
  <c r="AI409" i="9"/>
  <c r="AH409" i="9"/>
  <c r="AK408" i="9"/>
  <c r="AJ408" i="9"/>
  <c r="AI408" i="9"/>
  <c r="AH408" i="9"/>
  <c r="AK407" i="9"/>
  <c r="AJ407" i="9"/>
  <c r="AI407" i="9"/>
  <c r="AH407" i="9"/>
  <c r="AK406" i="9"/>
  <c r="AJ406" i="9"/>
  <c r="AI406" i="9"/>
  <c r="AH406" i="9"/>
  <c r="AK405" i="9"/>
  <c r="AJ405" i="9"/>
  <c r="AI405" i="9"/>
  <c r="AH405" i="9"/>
  <c r="AK404" i="9"/>
  <c r="AJ404" i="9"/>
  <c r="AI404" i="9"/>
  <c r="AH404" i="9"/>
  <c r="AK403" i="9"/>
  <c r="AJ403" i="9"/>
  <c r="AI403" i="9"/>
  <c r="AH403" i="9"/>
  <c r="AK402" i="9"/>
  <c r="AJ402" i="9"/>
  <c r="AI402" i="9"/>
  <c r="AH402" i="9"/>
  <c r="AK401" i="9"/>
  <c r="AJ401" i="9"/>
  <c r="AI401" i="9"/>
  <c r="AH401" i="9"/>
  <c r="AK400" i="9"/>
  <c r="AJ400" i="9"/>
  <c r="AI400" i="9"/>
  <c r="AH400" i="9"/>
  <c r="AK399" i="9"/>
  <c r="AJ399" i="9"/>
  <c r="AI399" i="9"/>
  <c r="AH399" i="9"/>
  <c r="AK398" i="9"/>
  <c r="AJ398" i="9"/>
  <c r="AI398" i="9"/>
  <c r="AH398" i="9"/>
  <c r="AK397" i="9"/>
  <c r="AJ397" i="9"/>
  <c r="AI397" i="9"/>
  <c r="AH397" i="9"/>
  <c r="AK396" i="9"/>
  <c r="AJ396" i="9"/>
  <c r="AI396" i="9"/>
  <c r="AH396" i="9"/>
  <c r="AK395" i="9"/>
  <c r="AJ395" i="9"/>
  <c r="AI395" i="9"/>
  <c r="AH395" i="9"/>
  <c r="AK394" i="9"/>
  <c r="AJ394" i="9"/>
  <c r="AI394" i="9"/>
  <c r="AH394" i="9"/>
  <c r="AK393" i="9"/>
  <c r="AJ393" i="9"/>
  <c r="AI393" i="9"/>
  <c r="AH393" i="9"/>
  <c r="AK392" i="9"/>
  <c r="AJ392" i="9"/>
  <c r="AI392" i="9"/>
  <c r="AH392" i="9"/>
  <c r="AK391" i="9"/>
  <c r="AJ391" i="9"/>
  <c r="AI391" i="9"/>
  <c r="AH391" i="9"/>
  <c r="AK390" i="9"/>
  <c r="AJ390" i="9"/>
  <c r="AI390" i="9"/>
  <c r="AH390" i="9"/>
  <c r="AK389" i="9"/>
  <c r="AJ389" i="9"/>
  <c r="AI389" i="9"/>
  <c r="AH389" i="9"/>
  <c r="AK388" i="9"/>
  <c r="AJ388" i="9"/>
  <c r="AI388" i="9"/>
  <c r="AH388" i="9"/>
  <c r="AK387" i="9"/>
  <c r="AJ387" i="9"/>
  <c r="AI387" i="9"/>
  <c r="AH387" i="9"/>
  <c r="AK386" i="9"/>
  <c r="AJ386" i="9"/>
  <c r="AI386" i="9"/>
  <c r="AH386" i="9"/>
  <c r="AK385" i="9"/>
  <c r="AJ385" i="9"/>
  <c r="AI385" i="9"/>
  <c r="AH385" i="9"/>
  <c r="AK384" i="9"/>
  <c r="AJ384" i="9"/>
  <c r="AI384" i="9"/>
  <c r="AH384" i="9"/>
  <c r="AK383" i="9"/>
  <c r="AJ383" i="9"/>
  <c r="AI383" i="9"/>
  <c r="AH383" i="9"/>
  <c r="AK382" i="9"/>
  <c r="AJ382" i="9"/>
  <c r="AI382" i="9"/>
  <c r="AH382" i="9"/>
  <c r="AK381" i="9"/>
  <c r="AJ381" i="9"/>
  <c r="AI381" i="9"/>
  <c r="AH381" i="9"/>
  <c r="AK380" i="9"/>
  <c r="AJ380" i="9"/>
  <c r="AI380" i="9"/>
  <c r="AH380" i="9"/>
  <c r="AK379" i="9"/>
  <c r="AJ379" i="9"/>
  <c r="AI379" i="9"/>
  <c r="AH379" i="9"/>
  <c r="AK378" i="9"/>
  <c r="AJ378" i="9"/>
  <c r="AI378" i="9"/>
  <c r="AH378" i="9"/>
  <c r="AK377" i="9"/>
  <c r="AJ377" i="9"/>
  <c r="AI377" i="9"/>
  <c r="AH377" i="9"/>
  <c r="AK376" i="9"/>
  <c r="AJ376" i="9"/>
  <c r="AI376" i="9"/>
  <c r="AH376" i="9"/>
  <c r="AK375" i="9"/>
  <c r="AJ375" i="9"/>
  <c r="AI375" i="9"/>
  <c r="AH375" i="9"/>
  <c r="AK374" i="9"/>
  <c r="AJ374" i="9"/>
  <c r="AI374" i="9"/>
  <c r="AH374" i="9"/>
  <c r="AK373" i="9"/>
  <c r="AJ373" i="9"/>
  <c r="AI373" i="9"/>
  <c r="AH373" i="9"/>
  <c r="AK372" i="9"/>
  <c r="AJ372" i="9"/>
  <c r="AI372" i="9"/>
  <c r="AH372" i="9"/>
  <c r="AK371" i="9"/>
  <c r="AJ371" i="9"/>
  <c r="AI371" i="9"/>
  <c r="AH371" i="9"/>
  <c r="AK370" i="9"/>
  <c r="AJ370" i="9"/>
  <c r="AI370" i="9"/>
  <c r="AH370" i="9"/>
  <c r="AK369" i="9"/>
  <c r="AJ369" i="9"/>
  <c r="AI369" i="9"/>
  <c r="AH369" i="9"/>
  <c r="AK368" i="9"/>
  <c r="AJ368" i="9"/>
  <c r="AI368" i="9"/>
  <c r="AH368" i="9"/>
  <c r="AK367" i="9"/>
  <c r="AJ367" i="9"/>
  <c r="AI367" i="9"/>
  <c r="AH367" i="9"/>
  <c r="AK366" i="9"/>
  <c r="AJ366" i="9"/>
  <c r="AI366" i="9"/>
  <c r="AH366" i="9"/>
  <c r="AK365" i="9"/>
  <c r="AJ365" i="9"/>
  <c r="AI365" i="9"/>
  <c r="AH365" i="9"/>
  <c r="AK364" i="9"/>
  <c r="AJ364" i="9"/>
  <c r="AI364" i="9"/>
  <c r="AH364" i="9"/>
  <c r="AK363" i="9"/>
  <c r="AJ363" i="9"/>
  <c r="AI363" i="9"/>
  <c r="AH363" i="9"/>
  <c r="AK362" i="9"/>
  <c r="AJ362" i="9"/>
  <c r="AI362" i="9"/>
  <c r="AH362" i="9"/>
  <c r="AK361" i="9"/>
  <c r="AJ361" i="9"/>
  <c r="AI361" i="9"/>
  <c r="AH361" i="9"/>
  <c r="AK360" i="9"/>
  <c r="AJ360" i="9"/>
  <c r="AI360" i="9"/>
  <c r="AH360" i="9"/>
  <c r="AK359" i="9"/>
  <c r="AJ359" i="9"/>
  <c r="AI359" i="9"/>
  <c r="AH359" i="9"/>
  <c r="AK358" i="9"/>
  <c r="AJ358" i="9"/>
  <c r="AI358" i="9"/>
  <c r="AH358" i="9"/>
  <c r="AK357" i="9"/>
  <c r="AJ357" i="9"/>
  <c r="AI357" i="9"/>
  <c r="AH357" i="9"/>
  <c r="AK356" i="9"/>
  <c r="AJ356" i="9"/>
  <c r="AI356" i="9"/>
  <c r="AH356" i="9"/>
  <c r="AK355" i="9"/>
  <c r="AJ355" i="9"/>
  <c r="AI355" i="9"/>
  <c r="AH355" i="9"/>
  <c r="AK354" i="9"/>
  <c r="AJ354" i="9"/>
  <c r="AI354" i="9"/>
  <c r="AH354" i="9"/>
  <c r="AK353" i="9"/>
  <c r="AJ353" i="9"/>
  <c r="AI353" i="9"/>
  <c r="AH353" i="9"/>
  <c r="AK352" i="9"/>
  <c r="AJ352" i="9"/>
  <c r="AI352" i="9"/>
  <c r="AH352" i="9"/>
  <c r="AK351" i="9"/>
  <c r="AJ351" i="9"/>
  <c r="AI351" i="9"/>
  <c r="AH351" i="9"/>
  <c r="AK350" i="9"/>
  <c r="AJ350" i="9"/>
  <c r="AI350" i="9"/>
  <c r="AH350" i="9"/>
  <c r="AK349" i="9"/>
  <c r="AJ349" i="9"/>
  <c r="AI349" i="9"/>
  <c r="AH349" i="9"/>
  <c r="AK348" i="9"/>
  <c r="AJ348" i="9"/>
  <c r="AI348" i="9"/>
  <c r="AH348" i="9"/>
  <c r="AK347" i="9"/>
  <c r="AJ347" i="9"/>
  <c r="AI347" i="9"/>
  <c r="AH347" i="9"/>
  <c r="AK346" i="9"/>
  <c r="AJ346" i="9"/>
  <c r="AI346" i="9"/>
  <c r="AH346" i="9"/>
  <c r="AK345" i="9"/>
  <c r="AJ345" i="9"/>
  <c r="AI345" i="9"/>
  <c r="AH345" i="9"/>
  <c r="AK344" i="9"/>
  <c r="AJ344" i="9"/>
  <c r="AI344" i="9"/>
  <c r="AH344" i="9"/>
  <c r="AK343" i="9"/>
  <c r="AJ343" i="9"/>
  <c r="AI343" i="9"/>
  <c r="AH343" i="9"/>
  <c r="AK342" i="9"/>
  <c r="AJ342" i="9"/>
  <c r="AI342" i="9"/>
  <c r="AH342" i="9"/>
  <c r="AK341" i="9"/>
  <c r="AJ341" i="9"/>
  <c r="AI341" i="9"/>
  <c r="AH341" i="9"/>
  <c r="AK340" i="9"/>
  <c r="AJ340" i="9"/>
  <c r="AI340" i="9"/>
  <c r="AH340" i="9"/>
  <c r="AK339" i="9"/>
  <c r="AJ339" i="9"/>
  <c r="AI339" i="9"/>
  <c r="AH339" i="9"/>
  <c r="AK338" i="9"/>
  <c r="AJ338" i="9"/>
  <c r="AI338" i="9"/>
  <c r="AH338" i="9"/>
  <c r="AK337" i="9"/>
  <c r="AJ337" i="9"/>
  <c r="AI337" i="9"/>
  <c r="AH337" i="9"/>
  <c r="AK336" i="9"/>
  <c r="AJ336" i="9"/>
  <c r="AI336" i="9"/>
  <c r="AH336" i="9"/>
  <c r="AK335" i="9"/>
  <c r="AJ335" i="9"/>
  <c r="AI335" i="9"/>
  <c r="AH335" i="9"/>
  <c r="AK334" i="9"/>
  <c r="AJ334" i="9"/>
  <c r="AI334" i="9"/>
  <c r="AH334" i="9"/>
  <c r="AK333" i="9"/>
  <c r="AJ333" i="9"/>
  <c r="AI333" i="9"/>
  <c r="AH333" i="9"/>
  <c r="AK332" i="9"/>
  <c r="AJ332" i="9"/>
  <c r="AI332" i="9"/>
  <c r="AH332" i="9"/>
  <c r="AK331" i="9"/>
  <c r="AJ331" i="9"/>
  <c r="AI331" i="9"/>
  <c r="AH331" i="9"/>
  <c r="AK330" i="9"/>
  <c r="AJ330" i="9"/>
  <c r="AI330" i="9"/>
  <c r="AH330" i="9"/>
  <c r="AK329" i="9"/>
  <c r="AJ329" i="9"/>
  <c r="AI329" i="9"/>
  <c r="AH329" i="9"/>
  <c r="AK328" i="9"/>
  <c r="AJ328" i="9"/>
  <c r="AI328" i="9"/>
  <c r="AH328" i="9"/>
  <c r="AK327" i="9"/>
  <c r="AJ327" i="9"/>
  <c r="AI327" i="9"/>
  <c r="AH327" i="9"/>
  <c r="AK326" i="9"/>
  <c r="AJ326" i="9"/>
  <c r="AI326" i="9"/>
  <c r="AH326" i="9"/>
  <c r="AK325" i="9"/>
  <c r="AJ325" i="9"/>
  <c r="AI325" i="9"/>
  <c r="AH325" i="9"/>
  <c r="AK324" i="9"/>
  <c r="AJ324" i="9"/>
  <c r="AI324" i="9"/>
  <c r="AH324" i="9"/>
  <c r="AK323" i="9"/>
  <c r="AJ323" i="9"/>
  <c r="AI323" i="9"/>
  <c r="AH323" i="9"/>
  <c r="AK322" i="9"/>
  <c r="AJ322" i="9"/>
  <c r="AI322" i="9"/>
  <c r="AH322" i="9"/>
  <c r="AK321" i="9"/>
  <c r="AJ321" i="9"/>
  <c r="AI321" i="9"/>
  <c r="AH321" i="9"/>
  <c r="AK320" i="9"/>
  <c r="AJ320" i="9"/>
  <c r="AI320" i="9"/>
  <c r="AH320" i="9"/>
  <c r="AK319" i="9"/>
  <c r="AJ319" i="9"/>
  <c r="AI319" i="9"/>
  <c r="AH319" i="9"/>
  <c r="AK318" i="9"/>
  <c r="AJ318" i="9"/>
  <c r="AI318" i="9"/>
  <c r="AH318" i="9"/>
  <c r="AK317" i="9"/>
  <c r="AJ317" i="9"/>
  <c r="AI317" i="9"/>
  <c r="AH317" i="9"/>
  <c r="AK316" i="9"/>
  <c r="AJ316" i="9"/>
  <c r="AI316" i="9"/>
  <c r="AH316" i="9"/>
  <c r="AK315" i="9"/>
  <c r="AJ315" i="9"/>
  <c r="AI315" i="9"/>
  <c r="AH315" i="9"/>
  <c r="AK314" i="9"/>
  <c r="AJ314" i="9"/>
  <c r="AI314" i="9"/>
  <c r="AH314" i="9"/>
  <c r="AK313" i="9"/>
  <c r="AJ313" i="9"/>
  <c r="AI313" i="9"/>
  <c r="AH313" i="9"/>
  <c r="AK312" i="9"/>
  <c r="AJ312" i="9"/>
  <c r="AI312" i="9"/>
  <c r="AH312" i="9"/>
  <c r="AK311" i="9"/>
  <c r="AJ311" i="9"/>
  <c r="AI311" i="9"/>
  <c r="AH311" i="9"/>
  <c r="AK310" i="9"/>
  <c r="AJ310" i="9"/>
  <c r="AI310" i="9"/>
  <c r="AH310" i="9"/>
  <c r="AK309" i="9"/>
  <c r="AJ309" i="9"/>
  <c r="AI309" i="9"/>
  <c r="AH309" i="9"/>
  <c r="AK308" i="9"/>
  <c r="AJ308" i="9"/>
  <c r="AI308" i="9"/>
  <c r="AH308" i="9"/>
  <c r="AK307" i="9"/>
  <c r="AJ307" i="9"/>
  <c r="AI307" i="9"/>
  <c r="AH307" i="9"/>
  <c r="AK306" i="9"/>
  <c r="AJ306" i="9"/>
  <c r="AI306" i="9"/>
  <c r="AH306" i="9"/>
  <c r="AK305" i="9"/>
  <c r="AJ305" i="9"/>
  <c r="AI305" i="9"/>
  <c r="AH305" i="9"/>
  <c r="AK304" i="9"/>
  <c r="AJ304" i="9"/>
  <c r="AI304" i="9"/>
  <c r="AH304" i="9"/>
  <c r="AK303" i="9"/>
  <c r="AJ303" i="9"/>
  <c r="AI303" i="9"/>
  <c r="AH303" i="9"/>
  <c r="AK302" i="9"/>
  <c r="AJ302" i="9"/>
  <c r="AI302" i="9"/>
  <c r="AH302" i="9"/>
  <c r="AK301" i="9"/>
  <c r="AJ301" i="9"/>
  <c r="AI301" i="9"/>
  <c r="AH301" i="9"/>
  <c r="AK300" i="9"/>
  <c r="AJ300" i="9"/>
  <c r="AI300" i="9"/>
  <c r="AH300" i="9"/>
  <c r="AK299" i="9"/>
  <c r="AJ299" i="9"/>
  <c r="AI299" i="9"/>
  <c r="AH299" i="9"/>
  <c r="AK298" i="9"/>
  <c r="AJ298" i="9"/>
  <c r="AI298" i="9"/>
  <c r="AH298" i="9"/>
  <c r="AK297" i="9"/>
  <c r="AJ297" i="9"/>
  <c r="AI297" i="9"/>
  <c r="AH297" i="9"/>
  <c r="AK296" i="9"/>
  <c r="AJ296" i="9"/>
  <c r="AI296" i="9"/>
  <c r="AH296" i="9"/>
  <c r="AK295" i="9"/>
  <c r="AJ295" i="9"/>
  <c r="AI295" i="9"/>
  <c r="AH295" i="9"/>
  <c r="AK294" i="9"/>
  <c r="AJ294" i="9"/>
  <c r="AI294" i="9"/>
  <c r="AH294" i="9"/>
  <c r="AK293" i="9"/>
  <c r="AJ293" i="9"/>
  <c r="AI293" i="9"/>
  <c r="AH293" i="9"/>
  <c r="AK292" i="9"/>
  <c r="AJ292" i="9"/>
  <c r="AI292" i="9"/>
  <c r="AH292" i="9"/>
  <c r="AK291" i="9"/>
  <c r="AJ291" i="9"/>
  <c r="AI291" i="9"/>
  <c r="AH291" i="9"/>
  <c r="AK290" i="9"/>
  <c r="AJ290" i="9"/>
  <c r="AI290" i="9"/>
  <c r="AH290" i="9"/>
  <c r="AK289" i="9"/>
  <c r="AJ289" i="9"/>
  <c r="AI289" i="9"/>
  <c r="AH289" i="9"/>
  <c r="AK288" i="9"/>
  <c r="AJ288" i="9"/>
  <c r="AI288" i="9"/>
  <c r="AH288" i="9"/>
  <c r="AK287" i="9"/>
  <c r="AJ287" i="9"/>
  <c r="AI287" i="9"/>
  <c r="AH287" i="9"/>
  <c r="AK286" i="9"/>
  <c r="AJ286" i="9"/>
  <c r="AI286" i="9"/>
  <c r="AH286" i="9"/>
  <c r="AK285" i="9"/>
  <c r="AJ285" i="9"/>
  <c r="AI285" i="9"/>
  <c r="AH285" i="9"/>
  <c r="AK284" i="9"/>
  <c r="AJ284" i="9"/>
  <c r="AI284" i="9"/>
  <c r="AH284" i="9"/>
  <c r="AK283" i="9"/>
  <c r="AJ283" i="9"/>
  <c r="AI283" i="9"/>
  <c r="AH283" i="9"/>
  <c r="AK282" i="9"/>
  <c r="AJ282" i="9"/>
  <c r="AI282" i="9"/>
  <c r="AH282" i="9"/>
  <c r="AK281" i="9"/>
  <c r="AJ281" i="9"/>
  <c r="AI281" i="9"/>
  <c r="AH281" i="9"/>
  <c r="AK280" i="9"/>
  <c r="AJ280" i="9"/>
  <c r="AI280" i="9"/>
  <c r="AH280" i="9"/>
  <c r="AK279" i="9"/>
  <c r="AJ279" i="9"/>
  <c r="AI279" i="9"/>
  <c r="AH279" i="9"/>
  <c r="AK278" i="9"/>
  <c r="AJ278" i="9"/>
  <c r="AI278" i="9"/>
  <c r="AH278" i="9"/>
  <c r="AK277" i="9"/>
  <c r="AJ277" i="9"/>
  <c r="AI277" i="9"/>
  <c r="AH277" i="9"/>
  <c r="AK276" i="9"/>
  <c r="AJ276" i="9"/>
  <c r="AI276" i="9"/>
  <c r="AH276" i="9"/>
  <c r="AK275" i="9"/>
  <c r="AJ275" i="9"/>
  <c r="AI275" i="9"/>
  <c r="AH275" i="9"/>
  <c r="AK274" i="9"/>
  <c r="AJ274" i="9"/>
  <c r="AI274" i="9"/>
  <c r="AH274" i="9"/>
  <c r="AK273" i="9"/>
  <c r="AJ273" i="9"/>
  <c r="AI273" i="9"/>
  <c r="AH273" i="9"/>
  <c r="AK272" i="9"/>
  <c r="AJ272" i="9"/>
  <c r="AI272" i="9"/>
  <c r="AH272" i="9"/>
  <c r="AK271" i="9"/>
  <c r="AJ271" i="9"/>
  <c r="AI271" i="9"/>
  <c r="AH271" i="9"/>
  <c r="AK270" i="9"/>
  <c r="AJ270" i="9"/>
  <c r="AI270" i="9"/>
  <c r="AH270" i="9"/>
  <c r="AK269" i="9"/>
  <c r="AJ269" i="9"/>
  <c r="AI269" i="9"/>
  <c r="AH269" i="9"/>
  <c r="AK268" i="9"/>
  <c r="AJ268" i="9"/>
  <c r="AI268" i="9"/>
  <c r="AH268" i="9"/>
  <c r="AK267" i="9"/>
  <c r="AJ267" i="9"/>
  <c r="AI267" i="9"/>
  <c r="AH267" i="9"/>
  <c r="AK266" i="9"/>
  <c r="AJ266" i="9"/>
  <c r="AI266" i="9"/>
  <c r="AH266" i="9"/>
  <c r="AK265" i="9"/>
  <c r="AJ265" i="9"/>
  <c r="AI265" i="9"/>
  <c r="AH265" i="9"/>
  <c r="AK264" i="9"/>
  <c r="AJ264" i="9"/>
  <c r="AI264" i="9"/>
  <c r="AH264" i="9"/>
  <c r="AK263" i="9"/>
  <c r="AJ263" i="9"/>
  <c r="AI263" i="9"/>
  <c r="AH263" i="9"/>
  <c r="AK262" i="9"/>
  <c r="AJ262" i="9"/>
  <c r="AI262" i="9"/>
  <c r="AH262" i="9"/>
  <c r="AK261" i="9"/>
  <c r="AJ261" i="9"/>
  <c r="AI261" i="9"/>
  <c r="AH261" i="9"/>
  <c r="AK260" i="9"/>
  <c r="AJ260" i="9"/>
  <c r="AI260" i="9"/>
  <c r="AH260" i="9"/>
  <c r="AK259" i="9"/>
  <c r="AJ259" i="9"/>
  <c r="AI259" i="9"/>
  <c r="AH259" i="9"/>
  <c r="AK258" i="9"/>
  <c r="AJ258" i="9"/>
  <c r="AI258" i="9"/>
  <c r="AH258" i="9"/>
  <c r="AK257" i="9"/>
  <c r="AJ257" i="9"/>
  <c r="AI257" i="9"/>
  <c r="AH257" i="9"/>
  <c r="AK256" i="9"/>
  <c r="AJ256" i="9"/>
  <c r="AI256" i="9"/>
  <c r="AH256" i="9"/>
  <c r="AK255" i="9"/>
  <c r="AJ255" i="9"/>
  <c r="AI255" i="9"/>
  <c r="AH255" i="9"/>
  <c r="AK254" i="9"/>
  <c r="AJ254" i="9"/>
  <c r="AI254" i="9"/>
  <c r="AH254" i="9"/>
  <c r="AK253" i="9"/>
  <c r="AJ253" i="9"/>
  <c r="AI253" i="9"/>
  <c r="AH253" i="9"/>
  <c r="AK252" i="9"/>
  <c r="AJ252" i="9"/>
  <c r="AI252" i="9"/>
  <c r="AH252" i="9"/>
  <c r="AK251" i="9"/>
  <c r="AJ251" i="9"/>
  <c r="AI251" i="9"/>
  <c r="AH251" i="9"/>
  <c r="AK250" i="9"/>
  <c r="AJ250" i="9"/>
  <c r="AI250" i="9"/>
  <c r="AH250" i="9"/>
  <c r="AK249" i="9"/>
  <c r="AJ249" i="9"/>
  <c r="AI249" i="9"/>
  <c r="AH249" i="9"/>
  <c r="AK248" i="9"/>
  <c r="AJ248" i="9"/>
  <c r="AI248" i="9"/>
  <c r="AH248" i="9"/>
  <c r="AK247" i="9"/>
  <c r="AJ247" i="9"/>
  <c r="AI247" i="9"/>
  <c r="AH247" i="9"/>
  <c r="AK246" i="9"/>
  <c r="AJ246" i="9"/>
  <c r="AI246" i="9"/>
  <c r="AH246" i="9"/>
  <c r="AK245" i="9"/>
  <c r="AJ245" i="9"/>
  <c r="AI245" i="9"/>
  <c r="AH245" i="9"/>
  <c r="AK244" i="9"/>
  <c r="AJ244" i="9"/>
  <c r="AI244" i="9"/>
  <c r="AH244" i="9"/>
  <c r="AK243" i="9"/>
  <c r="AJ243" i="9"/>
  <c r="AI243" i="9"/>
  <c r="AH243" i="9"/>
  <c r="AK242" i="9"/>
  <c r="AJ242" i="9"/>
  <c r="AI242" i="9"/>
  <c r="AH242" i="9"/>
  <c r="AK241" i="9"/>
  <c r="AJ241" i="9"/>
  <c r="AI241" i="9"/>
  <c r="AH241" i="9"/>
  <c r="AK240" i="9"/>
  <c r="AJ240" i="9"/>
  <c r="AI240" i="9"/>
  <c r="AH240" i="9"/>
  <c r="AK239" i="9"/>
  <c r="AJ239" i="9"/>
  <c r="AI239" i="9"/>
  <c r="AH239" i="9"/>
  <c r="AK238" i="9"/>
  <c r="AJ238" i="9"/>
  <c r="AI238" i="9"/>
  <c r="AH238" i="9"/>
  <c r="AK237" i="9"/>
  <c r="AJ237" i="9"/>
  <c r="AI237" i="9"/>
  <c r="AH237" i="9"/>
  <c r="AK236" i="9"/>
  <c r="AJ236" i="9"/>
  <c r="AI236" i="9"/>
  <c r="AH236" i="9"/>
  <c r="AK235" i="9"/>
  <c r="AJ235" i="9"/>
  <c r="AI235" i="9"/>
  <c r="AH235" i="9"/>
  <c r="AK234" i="9"/>
  <c r="AJ234" i="9"/>
  <c r="AI234" i="9"/>
  <c r="AH234" i="9"/>
  <c r="AK233" i="9"/>
  <c r="AJ233" i="9"/>
  <c r="AI233" i="9"/>
  <c r="AH233" i="9"/>
  <c r="AK232" i="9"/>
  <c r="AJ232" i="9"/>
  <c r="AI232" i="9"/>
  <c r="AH232" i="9"/>
  <c r="AK231" i="9"/>
  <c r="AJ231" i="9"/>
  <c r="AI231" i="9"/>
  <c r="AH231" i="9"/>
  <c r="AK230" i="9"/>
  <c r="AJ230" i="9"/>
  <c r="AI230" i="9"/>
  <c r="AH230" i="9"/>
  <c r="AK229" i="9"/>
  <c r="AJ229" i="9"/>
  <c r="AI229" i="9"/>
  <c r="AH229" i="9"/>
  <c r="AK228" i="9"/>
  <c r="AJ228" i="9"/>
  <c r="AI228" i="9"/>
  <c r="AH228" i="9"/>
  <c r="AK227" i="9"/>
  <c r="AJ227" i="9"/>
  <c r="AI227" i="9"/>
  <c r="AH227" i="9"/>
  <c r="AK226" i="9"/>
  <c r="AJ226" i="9"/>
  <c r="AI226" i="9"/>
  <c r="AH226" i="9"/>
  <c r="AK225" i="9"/>
  <c r="AJ225" i="9"/>
  <c r="AI225" i="9"/>
  <c r="AH225" i="9"/>
  <c r="AK224" i="9"/>
  <c r="AJ224" i="9"/>
  <c r="AI224" i="9"/>
  <c r="AH224" i="9"/>
  <c r="AK223" i="9"/>
  <c r="AJ223" i="9"/>
  <c r="AI223" i="9"/>
  <c r="AH223" i="9"/>
  <c r="AK222" i="9"/>
  <c r="AJ222" i="9"/>
  <c r="AI222" i="9"/>
  <c r="AH222" i="9"/>
  <c r="AK221" i="9"/>
  <c r="AJ221" i="9"/>
  <c r="AI221" i="9"/>
  <c r="AH221" i="9"/>
  <c r="AK220" i="9"/>
  <c r="AJ220" i="9"/>
  <c r="AI220" i="9"/>
  <c r="AH220" i="9"/>
  <c r="AK219" i="9"/>
  <c r="AJ219" i="9"/>
  <c r="AI219" i="9"/>
  <c r="AH219" i="9"/>
  <c r="AK218" i="9"/>
  <c r="AJ218" i="9"/>
  <c r="AI218" i="9"/>
  <c r="AH218" i="9"/>
  <c r="AK217" i="9"/>
  <c r="AJ217" i="9"/>
  <c r="AI217" i="9"/>
  <c r="AH217" i="9"/>
  <c r="AK216" i="9"/>
  <c r="AJ216" i="9"/>
  <c r="AI216" i="9"/>
  <c r="AH216" i="9"/>
  <c r="AK215" i="9"/>
  <c r="AJ215" i="9"/>
  <c r="AI215" i="9"/>
  <c r="AH215" i="9"/>
  <c r="AK214" i="9"/>
  <c r="AJ214" i="9"/>
  <c r="AI214" i="9"/>
  <c r="AH214" i="9"/>
  <c r="AK213" i="9"/>
  <c r="AJ213" i="9"/>
  <c r="AI213" i="9"/>
  <c r="AH213" i="9"/>
  <c r="AK212" i="9"/>
  <c r="AJ212" i="9"/>
  <c r="AI212" i="9"/>
  <c r="AH212" i="9"/>
  <c r="AK211" i="9"/>
  <c r="AJ211" i="9"/>
  <c r="AI211" i="9"/>
  <c r="AH211" i="9"/>
  <c r="AK210" i="9"/>
  <c r="AJ210" i="9"/>
  <c r="AI210" i="9"/>
  <c r="AH210" i="9"/>
  <c r="AK209" i="9"/>
  <c r="AJ209" i="9"/>
  <c r="AI209" i="9"/>
  <c r="AH209" i="9"/>
  <c r="AK208" i="9"/>
  <c r="AJ208" i="9"/>
  <c r="AI208" i="9"/>
  <c r="AH208" i="9"/>
  <c r="AK207" i="9"/>
  <c r="AJ207" i="9"/>
  <c r="AI207" i="9"/>
  <c r="AH207" i="9"/>
  <c r="AK206" i="9"/>
  <c r="AJ206" i="9"/>
  <c r="AI206" i="9"/>
  <c r="AH206" i="9"/>
  <c r="AK205" i="9"/>
  <c r="AJ205" i="9"/>
  <c r="AI205" i="9"/>
  <c r="AH205" i="9"/>
  <c r="AK204" i="9"/>
  <c r="AJ204" i="9"/>
  <c r="AI204" i="9"/>
  <c r="AH204" i="9"/>
  <c r="AK203" i="9"/>
  <c r="AJ203" i="9"/>
  <c r="AI203" i="9"/>
  <c r="AH203" i="9"/>
  <c r="AK202" i="9"/>
  <c r="AJ202" i="9"/>
  <c r="AI202" i="9"/>
  <c r="AH202" i="9"/>
  <c r="AK201" i="9"/>
  <c r="AJ201" i="9"/>
  <c r="AI201" i="9"/>
  <c r="AH201" i="9"/>
  <c r="AK200" i="9"/>
  <c r="AJ200" i="9"/>
  <c r="AI200" i="9"/>
  <c r="AH200" i="9"/>
  <c r="AK199" i="9"/>
  <c r="AJ199" i="9"/>
  <c r="AI199" i="9"/>
  <c r="AH199" i="9"/>
  <c r="AK198" i="9"/>
  <c r="AJ198" i="9"/>
  <c r="AI198" i="9"/>
  <c r="AH198" i="9"/>
  <c r="AK197" i="9"/>
  <c r="AJ197" i="9"/>
  <c r="AI197" i="9"/>
  <c r="AH197" i="9"/>
  <c r="AK196" i="9"/>
  <c r="AJ196" i="9"/>
  <c r="AI196" i="9"/>
  <c r="AH196" i="9"/>
  <c r="AK195" i="9"/>
  <c r="AJ195" i="9"/>
  <c r="AI195" i="9"/>
  <c r="AH195" i="9"/>
  <c r="AK194" i="9"/>
  <c r="AJ194" i="9"/>
  <c r="AI194" i="9"/>
  <c r="AH194" i="9"/>
  <c r="AK193" i="9"/>
  <c r="AJ193" i="9"/>
  <c r="AI193" i="9"/>
  <c r="AH193" i="9"/>
  <c r="AK192" i="9"/>
  <c r="AJ192" i="9"/>
  <c r="AI192" i="9"/>
  <c r="AH192" i="9"/>
  <c r="AK191" i="9"/>
  <c r="AJ191" i="9"/>
  <c r="AI191" i="9"/>
  <c r="AH191" i="9"/>
  <c r="AK190" i="9"/>
  <c r="AJ190" i="9"/>
  <c r="AI190" i="9"/>
  <c r="AH190" i="9"/>
  <c r="AK189" i="9"/>
  <c r="AJ189" i="9"/>
  <c r="AI189" i="9"/>
  <c r="AH189" i="9"/>
  <c r="AK188" i="9"/>
  <c r="AJ188" i="9"/>
  <c r="AI188" i="9"/>
  <c r="AH188" i="9"/>
  <c r="AK187" i="9"/>
  <c r="AJ187" i="9"/>
  <c r="AI187" i="9"/>
  <c r="AH187" i="9"/>
  <c r="AK186" i="9"/>
  <c r="AJ186" i="9"/>
  <c r="AI186" i="9"/>
  <c r="AH186" i="9"/>
  <c r="AK185" i="9"/>
  <c r="AJ185" i="9"/>
  <c r="AI185" i="9"/>
  <c r="AH185" i="9"/>
  <c r="AK184" i="9"/>
  <c r="AJ184" i="9"/>
  <c r="AI184" i="9"/>
  <c r="AH184" i="9"/>
  <c r="AK183" i="9"/>
  <c r="AJ183" i="9"/>
  <c r="AI183" i="9"/>
  <c r="AH183" i="9"/>
  <c r="AK182" i="9"/>
  <c r="AJ182" i="9"/>
  <c r="AI182" i="9"/>
  <c r="AH182" i="9"/>
  <c r="AK181" i="9"/>
  <c r="AJ181" i="9"/>
  <c r="AI181" i="9"/>
  <c r="AH181" i="9"/>
  <c r="AK180" i="9"/>
  <c r="AJ180" i="9"/>
  <c r="AI180" i="9"/>
  <c r="AH180" i="9"/>
  <c r="AK179" i="9"/>
  <c r="AJ179" i="9"/>
  <c r="AI179" i="9"/>
  <c r="AH179" i="9"/>
  <c r="AK178" i="9"/>
  <c r="AJ178" i="9"/>
  <c r="AI178" i="9"/>
  <c r="AH178" i="9"/>
  <c r="AK177" i="9"/>
  <c r="AJ177" i="9"/>
  <c r="AI177" i="9"/>
  <c r="AH177" i="9"/>
  <c r="AK176" i="9"/>
  <c r="AJ176" i="9"/>
  <c r="AI176" i="9"/>
  <c r="AH176" i="9"/>
  <c r="AK175" i="9"/>
  <c r="AJ175" i="9"/>
  <c r="AI175" i="9"/>
  <c r="AH175" i="9"/>
  <c r="AK174" i="9"/>
  <c r="AJ174" i="9"/>
  <c r="AI174" i="9"/>
  <c r="AH174" i="9"/>
  <c r="AK173" i="9"/>
  <c r="AJ173" i="9"/>
  <c r="AI173" i="9"/>
  <c r="AH173" i="9"/>
  <c r="AK172" i="9"/>
  <c r="AJ172" i="9"/>
  <c r="AI172" i="9"/>
  <c r="AH172" i="9"/>
  <c r="AK171" i="9"/>
  <c r="AJ171" i="9"/>
  <c r="AI171" i="9"/>
  <c r="AH171" i="9"/>
  <c r="AK170" i="9"/>
  <c r="AJ170" i="9"/>
  <c r="AI170" i="9"/>
  <c r="AH170" i="9"/>
  <c r="AK169" i="9"/>
  <c r="AJ169" i="9"/>
  <c r="AI169" i="9"/>
  <c r="AH169" i="9"/>
  <c r="AK168" i="9"/>
  <c r="AJ168" i="9"/>
  <c r="AI168" i="9"/>
  <c r="AH168" i="9"/>
  <c r="AK167" i="9"/>
  <c r="AJ167" i="9"/>
  <c r="AI167" i="9"/>
  <c r="AH167" i="9"/>
  <c r="AK166" i="9"/>
  <c r="AJ166" i="9"/>
  <c r="AI166" i="9"/>
  <c r="AH166" i="9"/>
  <c r="AK165" i="9"/>
  <c r="AJ165" i="9"/>
  <c r="AI165" i="9"/>
  <c r="AH165" i="9"/>
  <c r="AK164" i="9"/>
  <c r="AJ164" i="9"/>
  <c r="AI164" i="9"/>
  <c r="AH164" i="9"/>
  <c r="AK163" i="9"/>
  <c r="AJ163" i="9"/>
  <c r="AI163" i="9"/>
  <c r="AH163" i="9"/>
  <c r="AK162" i="9"/>
  <c r="AJ162" i="9"/>
  <c r="AI162" i="9"/>
  <c r="AH162" i="9"/>
  <c r="AK161" i="9"/>
  <c r="AJ161" i="9"/>
  <c r="AI161" i="9"/>
  <c r="AH161" i="9"/>
  <c r="AK160" i="9"/>
  <c r="AJ160" i="9"/>
  <c r="AI160" i="9"/>
  <c r="AH160" i="9"/>
  <c r="AK159" i="9"/>
  <c r="AJ159" i="9"/>
  <c r="AI159" i="9"/>
  <c r="AH159" i="9"/>
  <c r="AK158" i="9"/>
  <c r="AJ158" i="9"/>
  <c r="AI158" i="9"/>
  <c r="AH158" i="9"/>
  <c r="AK157" i="9"/>
  <c r="AJ157" i="9"/>
  <c r="AI157" i="9"/>
  <c r="AH157" i="9"/>
  <c r="AK156" i="9"/>
  <c r="AJ156" i="9"/>
  <c r="AI156" i="9"/>
  <c r="AH156" i="9"/>
  <c r="AK155" i="9"/>
  <c r="AJ155" i="9"/>
  <c r="AI155" i="9"/>
  <c r="AH155" i="9"/>
  <c r="AK154" i="9"/>
  <c r="AJ154" i="9"/>
  <c r="AI154" i="9"/>
  <c r="AH154" i="9"/>
  <c r="AK153" i="9"/>
  <c r="AJ153" i="9"/>
  <c r="AI153" i="9"/>
  <c r="AH153" i="9"/>
  <c r="AK152" i="9"/>
  <c r="AJ152" i="9"/>
  <c r="AI152" i="9"/>
  <c r="AH152" i="9"/>
  <c r="AK151" i="9"/>
  <c r="AJ151" i="9"/>
  <c r="AI151" i="9"/>
  <c r="AH151" i="9"/>
  <c r="AK150" i="9"/>
  <c r="AJ150" i="9"/>
  <c r="AI150" i="9"/>
  <c r="AH150" i="9"/>
  <c r="AK149" i="9"/>
  <c r="AJ149" i="9"/>
  <c r="AI149" i="9"/>
  <c r="AH149" i="9"/>
  <c r="AK148" i="9"/>
  <c r="AJ148" i="9"/>
  <c r="AI148" i="9"/>
  <c r="AH148" i="9"/>
  <c r="AK147" i="9"/>
  <c r="AJ147" i="9"/>
  <c r="AI147" i="9"/>
  <c r="AH147" i="9"/>
  <c r="AK146" i="9"/>
  <c r="AJ146" i="9"/>
  <c r="AI146" i="9"/>
  <c r="AH146" i="9"/>
  <c r="AK145" i="9"/>
  <c r="AJ145" i="9"/>
  <c r="AI145" i="9"/>
  <c r="AH145" i="9"/>
  <c r="AK144" i="9"/>
  <c r="AJ144" i="9"/>
  <c r="AI144" i="9"/>
  <c r="AH144" i="9"/>
  <c r="AK143" i="9"/>
  <c r="AJ143" i="9"/>
  <c r="AI143" i="9"/>
  <c r="AH143" i="9"/>
  <c r="AK142" i="9"/>
  <c r="AJ142" i="9"/>
  <c r="AI142" i="9"/>
  <c r="AH142" i="9"/>
  <c r="AK141" i="9"/>
  <c r="AJ141" i="9"/>
  <c r="AI141" i="9"/>
  <c r="AH141" i="9"/>
  <c r="AK140" i="9"/>
  <c r="AJ140" i="9"/>
  <c r="AI140" i="9"/>
  <c r="AH140" i="9"/>
  <c r="AK139" i="9"/>
  <c r="AJ139" i="9"/>
  <c r="AI139" i="9"/>
  <c r="AH139" i="9"/>
  <c r="AK138" i="9"/>
  <c r="AJ138" i="9"/>
  <c r="AI138" i="9"/>
  <c r="AH138" i="9"/>
  <c r="AK137" i="9"/>
  <c r="AJ137" i="9"/>
  <c r="AI137" i="9"/>
  <c r="AH137" i="9"/>
  <c r="AK136" i="9"/>
  <c r="AJ136" i="9"/>
  <c r="AI136" i="9"/>
  <c r="AH136" i="9"/>
  <c r="AK135" i="9"/>
  <c r="AJ135" i="9"/>
  <c r="AI135" i="9"/>
  <c r="AH135" i="9"/>
  <c r="AK134" i="9"/>
  <c r="AJ134" i="9"/>
  <c r="AI134" i="9"/>
  <c r="AH134" i="9"/>
  <c r="AK133" i="9"/>
  <c r="AJ133" i="9"/>
  <c r="AI133" i="9"/>
  <c r="AH133" i="9"/>
  <c r="AK132" i="9"/>
  <c r="AJ132" i="9"/>
  <c r="AI132" i="9"/>
  <c r="AH132" i="9"/>
  <c r="AK131" i="9"/>
  <c r="AJ131" i="9"/>
  <c r="AI131" i="9"/>
  <c r="AH131" i="9"/>
  <c r="AK130" i="9"/>
  <c r="AJ130" i="9"/>
  <c r="AI130" i="9"/>
  <c r="AH130" i="9"/>
  <c r="AK129" i="9"/>
  <c r="AJ129" i="9"/>
  <c r="AI129" i="9"/>
  <c r="AH129" i="9"/>
  <c r="AK128" i="9"/>
  <c r="AJ128" i="9"/>
  <c r="AI128" i="9"/>
  <c r="AH128" i="9"/>
  <c r="AK127" i="9"/>
  <c r="AJ127" i="9"/>
  <c r="AI127" i="9"/>
  <c r="AH127" i="9"/>
  <c r="AK126" i="9"/>
  <c r="AJ126" i="9"/>
  <c r="AI126" i="9"/>
  <c r="AH126" i="9"/>
  <c r="AK125" i="9"/>
  <c r="AJ125" i="9"/>
  <c r="AI125" i="9"/>
  <c r="AH125" i="9"/>
  <c r="AK124" i="9"/>
  <c r="AJ124" i="9"/>
  <c r="AI124" i="9"/>
  <c r="AH124" i="9"/>
  <c r="AK123" i="9"/>
  <c r="AJ123" i="9"/>
  <c r="AI123" i="9"/>
  <c r="AH123" i="9"/>
  <c r="AK122" i="9"/>
  <c r="AJ122" i="9"/>
  <c r="AI122" i="9"/>
  <c r="AH122" i="9"/>
  <c r="AK121" i="9"/>
  <c r="AJ121" i="9"/>
  <c r="AI121" i="9"/>
  <c r="AH121" i="9"/>
  <c r="AK120" i="9"/>
  <c r="AJ120" i="9"/>
  <c r="AI120" i="9"/>
  <c r="AH120" i="9"/>
  <c r="AK119" i="9"/>
  <c r="AJ119" i="9"/>
  <c r="AI119" i="9"/>
  <c r="AH119" i="9"/>
  <c r="AK118" i="9"/>
  <c r="AJ118" i="9"/>
  <c r="AI118" i="9"/>
  <c r="AH118" i="9"/>
  <c r="AK117" i="9"/>
  <c r="AJ117" i="9"/>
  <c r="AI117" i="9"/>
  <c r="AH117" i="9"/>
  <c r="AK116" i="9"/>
  <c r="AJ116" i="9"/>
  <c r="AI116" i="9"/>
  <c r="AH116" i="9"/>
  <c r="AK115" i="9"/>
  <c r="AJ115" i="9"/>
  <c r="AI115" i="9"/>
  <c r="AH115" i="9"/>
  <c r="AK114" i="9"/>
  <c r="AJ114" i="9"/>
  <c r="AI114" i="9"/>
  <c r="AH114" i="9"/>
  <c r="AK113" i="9"/>
  <c r="AJ113" i="9"/>
  <c r="AI113" i="9"/>
  <c r="AH113" i="9"/>
  <c r="AK112" i="9"/>
  <c r="AJ112" i="9"/>
  <c r="AI112" i="9"/>
  <c r="AH112" i="9"/>
  <c r="AK111" i="9"/>
  <c r="AJ111" i="9"/>
  <c r="AI111" i="9"/>
  <c r="AH111" i="9"/>
  <c r="AK110" i="9"/>
  <c r="AJ110" i="9"/>
  <c r="AI110" i="9"/>
  <c r="AH110" i="9"/>
  <c r="AK109" i="9"/>
  <c r="AJ109" i="9"/>
  <c r="AI109" i="9"/>
  <c r="AH109" i="9"/>
  <c r="AK108" i="9"/>
  <c r="AJ108" i="9"/>
  <c r="AI108" i="9"/>
  <c r="AH108" i="9"/>
  <c r="AK107" i="9"/>
  <c r="AJ107" i="9"/>
  <c r="AI107" i="9"/>
  <c r="AH107" i="9"/>
  <c r="AK106" i="9"/>
  <c r="AJ106" i="9"/>
  <c r="AI106" i="9"/>
  <c r="AH106" i="9"/>
  <c r="AK105" i="9"/>
  <c r="AJ105" i="9"/>
  <c r="AI105" i="9"/>
  <c r="AH105" i="9"/>
  <c r="AK104" i="9"/>
  <c r="AJ104" i="9"/>
  <c r="AI104" i="9"/>
  <c r="AH104" i="9"/>
  <c r="AK103" i="9"/>
  <c r="AJ103" i="9"/>
  <c r="AI103" i="9"/>
  <c r="AH103" i="9"/>
  <c r="AK102" i="9"/>
  <c r="AJ102" i="9"/>
  <c r="AI102" i="9"/>
  <c r="AH102" i="9"/>
  <c r="AK101" i="9"/>
  <c r="AJ101" i="9"/>
  <c r="AI101" i="9"/>
  <c r="AH101" i="9"/>
  <c r="AK100" i="9"/>
  <c r="AJ100" i="9"/>
  <c r="AI100" i="9"/>
  <c r="AH100" i="9"/>
  <c r="AK99" i="9"/>
  <c r="AJ99" i="9"/>
  <c r="AI99" i="9"/>
  <c r="AH99" i="9"/>
  <c r="AK98" i="9"/>
  <c r="AJ98" i="9"/>
  <c r="AI98" i="9"/>
  <c r="AH98" i="9"/>
  <c r="AK97" i="9"/>
  <c r="AJ97" i="9"/>
  <c r="AI97" i="9"/>
  <c r="AH97" i="9"/>
  <c r="AK96" i="9"/>
  <c r="AJ96" i="9"/>
  <c r="AI96" i="9"/>
  <c r="AH96" i="9"/>
  <c r="AK95" i="9"/>
  <c r="AJ95" i="9"/>
  <c r="AI95" i="9"/>
  <c r="AH95" i="9"/>
  <c r="AK94" i="9"/>
  <c r="AJ94" i="9"/>
  <c r="AI94" i="9"/>
  <c r="AH94" i="9"/>
  <c r="AK93" i="9"/>
  <c r="AJ93" i="9"/>
  <c r="AI93" i="9"/>
  <c r="AH93" i="9"/>
  <c r="AK92" i="9"/>
  <c r="AJ92" i="9"/>
  <c r="AI92" i="9"/>
  <c r="AH92" i="9"/>
  <c r="AK91" i="9"/>
  <c r="AJ91" i="9"/>
  <c r="AI91" i="9"/>
  <c r="AH91" i="9"/>
  <c r="AK90" i="9"/>
  <c r="AJ90" i="9"/>
  <c r="AI90" i="9"/>
  <c r="AH90" i="9"/>
  <c r="AK89" i="9"/>
  <c r="AJ89" i="9"/>
  <c r="AI89" i="9"/>
  <c r="AH89" i="9"/>
  <c r="AK88" i="9"/>
  <c r="AJ88" i="9"/>
  <c r="AI88" i="9"/>
  <c r="AH88" i="9"/>
  <c r="AK87" i="9"/>
  <c r="AJ87" i="9"/>
  <c r="AI87" i="9"/>
  <c r="AH87" i="9"/>
  <c r="AK86" i="9"/>
  <c r="AJ86" i="9"/>
  <c r="AI86" i="9"/>
  <c r="AH86" i="9"/>
  <c r="AK85" i="9"/>
  <c r="AJ85" i="9"/>
  <c r="AI85" i="9"/>
  <c r="AH85" i="9"/>
  <c r="AK84" i="9"/>
  <c r="AJ84" i="9"/>
  <c r="AI84" i="9"/>
  <c r="AH84" i="9"/>
  <c r="AK83" i="9"/>
  <c r="AJ83" i="9"/>
  <c r="AI83" i="9"/>
  <c r="AH83" i="9"/>
  <c r="AK82" i="9"/>
  <c r="AJ82" i="9"/>
  <c r="AI82" i="9"/>
  <c r="AH82" i="9"/>
  <c r="AK81" i="9"/>
  <c r="AJ81" i="9"/>
  <c r="AI81" i="9"/>
  <c r="AH81" i="9"/>
  <c r="AK80" i="9"/>
  <c r="AJ80" i="9"/>
  <c r="AI80" i="9"/>
  <c r="AH80" i="9"/>
  <c r="AK79" i="9"/>
  <c r="AJ79" i="9"/>
  <c r="AI79" i="9"/>
  <c r="AH79" i="9"/>
  <c r="AK78" i="9"/>
  <c r="AJ78" i="9"/>
  <c r="AI78" i="9"/>
  <c r="AH78" i="9"/>
  <c r="AK77" i="9"/>
  <c r="AJ77" i="9"/>
  <c r="AI77" i="9"/>
  <c r="AH77" i="9"/>
  <c r="AK76" i="9"/>
  <c r="AJ76" i="9"/>
  <c r="AI76" i="9"/>
  <c r="AH76" i="9"/>
  <c r="AK75" i="9"/>
  <c r="AJ75" i="9"/>
  <c r="AI75" i="9"/>
  <c r="AH75" i="9"/>
  <c r="AK74" i="9"/>
  <c r="AJ74" i="9"/>
  <c r="AI74" i="9"/>
  <c r="AH74" i="9"/>
  <c r="AK73" i="9"/>
  <c r="AJ73" i="9"/>
  <c r="AI73" i="9"/>
  <c r="AH73" i="9"/>
  <c r="AK72" i="9"/>
  <c r="AJ72" i="9"/>
  <c r="AI72" i="9"/>
  <c r="AH72" i="9"/>
  <c r="AK71" i="9"/>
  <c r="AJ71" i="9"/>
  <c r="AI71" i="9"/>
  <c r="AH71" i="9"/>
  <c r="AK70" i="9"/>
  <c r="AJ70" i="9"/>
  <c r="AI70" i="9"/>
  <c r="AH70" i="9"/>
  <c r="AK69" i="9"/>
  <c r="AJ69" i="9"/>
  <c r="AI69" i="9"/>
  <c r="AH69" i="9"/>
  <c r="AK68" i="9"/>
  <c r="AJ68" i="9"/>
  <c r="AI68" i="9"/>
  <c r="AH68" i="9"/>
  <c r="AK67" i="9"/>
  <c r="AJ67" i="9"/>
  <c r="AI67" i="9"/>
  <c r="AH67" i="9"/>
  <c r="AK66" i="9"/>
  <c r="AJ66" i="9"/>
  <c r="AI66" i="9"/>
  <c r="AH66" i="9"/>
  <c r="AK65" i="9"/>
  <c r="AJ65" i="9"/>
  <c r="AI65" i="9"/>
  <c r="AH65" i="9"/>
  <c r="AK64" i="9"/>
  <c r="AJ64" i="9"/>
  <c r="AI64" i="9"/>
  <c r="AH64" i="9"/>
  <c r="AK63" i="9"/>
  <c r="AJ63" i="9"/>
  <c r="AI63" i="9"/>
  <c r="AH63" i="9"/>
  <c r="AK62" i="9"/>
  <c r="AJ62" i="9"/>
  <c r="AI62" i="9"/>
  <c r="AH62" i="9"/>
  <c r="AK61" i="9"/>
  <c r="AJ61" i="9"/>
  <c r="AI61" i="9"/>
  <c r="AH61" i="9"/>
  <c r="AK60" i="9"/>
  <c r="AJ60" i="9"/>
  <c r="AI60" i="9"/>
  <c r="AH60" i="9"/>
  <c r="AK59" i="9"/>
  <c r="AJ59" i="9"/>
  <c r="AI59" i="9"/>
  <c r="AH59" i="9"/>
  <c r="AK58" i="9"/>
  <c r="AJ58" i="9"/>
  <c r="AI58" i="9"/>
  <c r="AH58" i="9"/>
  <c r="AK57" i="9"/>
  <c r="AJ57" i="9"/>
  <c r="AI57" i="9"/>
  <c r="AH57" i="9"/>
  <c r="AK56" i="9"/>
  <c r="AJ56" i="9"/>
  <c r="AI56" i="9"/>
  <c r="AH56" i="9"/>
  <c r="AK55" i="9"/>
  <c r="AJ55" i="9"/>
  <c r="AI55" i="9"/>
  <c r="AH55" i="9"/>
  <c r="AK54" i="9"/>
  <c r="AJ54" i="9"/>
  <c r="AI54" i="9"/>
  <c r="AH54" i="9"/>
  <c r="AK53" i="9"/>
  <c r="AJ53" i="9"/>
  <c r="AI53" i="9"/>
  <c r="AH53" i="9"/>
  <c r="AK52" i="9"/>
  <c r="AJ52" i="9"/>
  <c r="AI52" i="9"/>
  <c r="AH52" i="9"/>
  <c r="AK51" i="9"/>
  <c r="AJ51" i="9"/>
  <c r="AI51" i="9"/>
  <c r="AH51" i="9"/>
  <c r="AK50" i="9"/>
  <c r="AJ50" i="9"/>
  <c r="AI50" i="9"/>
  <c r="AH50" i="9"/>
  <c r="AK49" i="9"/>
  <c r="AJ49" i="9"/>
  <c r="AI49" i="9"/>
  <c r="AH49" i="9"/>
  <c r="AK48" i="9"/>
  <c r="AJ48" i="9"/>
  <c r="AI48" i="9"/>
  <c r="AH48" i="9"/>
  <c r="AK47" i="9"/>
  <c r="AJ47" i="9"/>
  <c r="AI47" i="9"/>
  <c r="AH47" i="9"/>
  <c r="AK46" i="9"/>
  <c r="AJ46" i="9"/>
  <c r="AI46" i="9"/>
  <c r="AH46" i="9"/>
  <c r="AK45" i="9"/>
  <c r="AJ45" i="9"/>
  <c r="AI45" i="9"/>
  <c r="AH45" i="9"/>
  <c r="AK44" i="9"/>
  <c r="AJ44" i="9"/>
  <c r="AI44" i="9"/>
  <c r="AH44" i="9"/>
  <c r="AK43" i="9"/>
  <c r="AJ43" i="9"/>
  <c r="AI43" i="9"/>
  <c r="AH43" i="9"/>
  <c r="AK42" i="9"/>
  <c r="AJ42" i="9"/>
  <c r="AI42" i="9"/>
  <c r="AH42" i="9"/>
  <c r="AK41" i="9"/>
  <c r="AJ41" i="9"/>
  <c r="AI41" i="9"/>
  <c r="AH41" i="9"/>
  <c r="AK40" i="9"/>
  <c r="AJ40" i="9"/>
  <c r="AI40" i="9"/>
  <c r="AH40" i="9"/>
  <c r="AK39" i="9"/>
  <c r="AJ39" i="9"/>
  <c r="AI39" i="9"/>
  <c r="AH39" i="9"/>
  <c r="AK38" i="9"/>
  <c r="AJ38" i="9"/>
  <c r="AI38" i="9"/>
  <c r="AH38" i="9"/>
  <c r="AK37" i="9"/>
  <c r="AJ37" i="9"/>
  <c r="AI37" i="9"/>
  <c r="AH37" i="9"/>
  <c r="AK36" i="9"/>
  <c r="AJ36" i="9"/>
  <c r="AI36" i="9"/>
  <c r="AH36" i="9"/>
  <c r="AK35" i="9"/>
  <c r="AJ35" i="9"/>
  <c r="AI35" i="9"/>
  <c r="AH35" i="9"/>
  <c r="AK34" i="9"/>
  <c r="AJ34" i="9"/>
  <c r="AI34" i="9"/>
  <c r="AH34" i="9"/>
  <c r="AK33" i="9"/>
  <c r="AJ33" i="9"/>
  <c r="AI33" i="9"/>
  <c r="AH33" i="9"/>
  <c r="AK32" i="9"/>
  <c r="AJ32" i="9"/>
  <c r="AI32" i="9"/>
  <c r="AH32" i="9"/>
  <c r="AK31" i="9"/>
  <c r="AJ31" i="9"/>
  <c r="AI31" i="9"/>
  <c r="AH31" i="9"/>
  <c r="AK30" i="9"/>
  <c r="AJ30" i="9"/>
  <c r="AI30" i="9"/>
  <c r="AH30" i="9"/>
  <c r="AK29" i="9"/>
  <c r="AJ29" i="9"/>
  <c r="AI29" i="9"/>
  <c r="AH29" i="9"/>
  <c r="AK28" i="9"/>
  <c r="AJ28" i="9"/>
  <c r="AI28" i="9"/>
  <c r="AH28" i="9"/>
  <c r="AK27" i="9"/>
  <c r="AJ27" i="9"/>
  <c r="AI27" i="9"/>
  <c r="AH27" i="9"/>
  <c r="AK26" i="9"/>
  <c r="AJ26" i="9"/>
  <c r="AI26" i="9"/>
  <c r="AH26" i="9"/>
  <c r="AK25" i="9"/>
  <c r="AJ25" i="9"/>
  <c r="AI25" i="9"/>
  <c r="AH25" i="9"/>
  <c r="AK24" i="9"/>
  <c r="AJ24" i="9"/>
  <c r="AI24" i="9"/>
  <c r="AH24" i="9"/>
  <c r="AK23" i="9"/>
  <c r="AJ23" i="9"/>
  <c r="AI23" i="9"/>
  <c r="AH23" i="9"/>
  <c r="AK22" i="9"/>
  <c r="AJ22" i="9"/>
  <c r="AI22" i="9"/>
  <c r="AH22" i="9"/>
  <c r="AK21" i="9"/>
  <c r="AJ21" i="9"/>
  <c r="AI21" i="9"/>
  <c r="AH21" i="9"/>
  <c r="AK20" i="9"/>
  <c r="AJ20" i="9"/>
  <c r="AI20" i="9"/>
  <c r="AH20" i="9"/>
  <c r="AK19" i="9"/>
  <c r="AJ19" i="9"/>
  <c r="AI19" i="9"/>
  <c r="AH19" i="9"/>
  <c r="AK18" i="9"/>
  <c r="AJ18" i="9"/>
  <c r="AI18" i="9"/>
  <c r="AH18" i="9"/>
  <c r="AK17" i="9"/>
  <c r="AJ17" i="9"/>
  <c r="AI17" i="9"/>
  <c r="AH17" i="9"/>
  <c r="AK16" i="9"/>
  <c r="AJ16" i="9"/>
  <c r="AI16" i="9"/>
  <c r="AH16" i="9"/>
  <c r="AK15" i="9"/>
  <c r="AJ15" i="9"/>
  <c r="AI15" i="9"/>
  <c r="AH15" i="9"/>
  <c r="AK14" i="9"/>
  <c r="AJ14" i="9"/>
  <c r="AI14" i="9"/>
  <c r="AH14" i="9"/>
  <c r="AK13" i="9"/>
  <c r="AJ13" i="9"/>
  <c r="AI13" i="9"/>
  <c r="AH13" i="9"/>
  <c r="AK12" i="9"/>
  <c r="AJ12" i="9"/>
  <c r="AI12" i="9"/>
  <c r="AH12" i="9"/>
  <c r="AK11" i="9"/>
  <c r="AJ11" i="9"/>
  <c r="AI11" i="9"/>
  <c r="AH11" i="9"/>
  <c r="AK10" i="9"/>
  <c r="AJ10" i="9"/>
  <c r="AI10" i="9"/>
  <c r="AH10" i="9"/>
  <c r="AK9" i="9"/>
  <c r="AJ9" i="9"/>
  <c r="AI9" i="9"/>
  <c r="AH9" i="9"/>
  <c r="AK8" i="9"/>
  <c r="AJ8" i="9"/>
  <c r="AI8" i="9"/>
  <c r="AH8" i="9"/>
  <c r="AK7" i="9"/>
  <c r="AJ7" i="9"/>
  <c r="AI7" i="9"/>
  <c r="AH7" i="9"/>
  <c r="AK6" i="9"/>
  <c r="AJ6" i="9"/>
  <c r="AI6" i="9"/>
  <c r="AH6" i="9"/>
  <c r="AK5" i="9"/>
  <c r="AJ5" i="9"/>
  <c r="AI5" i="9"/>
  <c r="AH5" i="9"/>
  <c r="AK4" i="9"/>
  <c r="AJ4" i="9"/>
  <c r="AI4" i="9"/>
  <c r="AH4" i="9"/>
  <c r="AK3" i="9"/>
  <c r="AJ3" i="9"/>
  <c r="AI3" i="9"/>
  <c r="AH3" i="9"/>
  <c r="T1930" i="9" l="1"/>
  <c r="AA1952" i="9"/>
  <c r="AC1952" i="9"/>
  <c r="AB1952" i="9"/>
  <c r="Z1952" i="9"/>
  <c r="Y1952" i="9"/>
  <c r="X1952" i="9"/>
  <c r="AE1952" i="9"/>
  <c r="W1952" i="9"/>
  <c r="U1952" i="9"/>
  <c r="T1952" i="9"/>
  <c r="AD1952" i="9"/>
  <c r="V1952" i="9"/>
  <c r="AL220" i="9"/>
  <c r="AL831" i="9"/>
  <c r="W1935" i="9"/>
  <c r="AL188" i="9"/>
  <c r="AA1954" i="9"/>
  <c r="V1941" i="9"/>
  <c r="AD1941" i="9"/>
  <c r="T1950" i="9"/>
  <c r="W1944" i="9"/>
  <c r="AE1944" i="9"/>
  <c r="AB1945" i="9"/>
  <c r="Y1946" i="9"/>
  <c r="V1947" i="9"/>
  <c r="AD1947" i="9"/>
  <c r="AA1948" i="9"/>
  <c r="X1949" i="9"/>
  <c r="U1950" i="9"/>
  <c r="AC1950" i="9"/>
  <c r="Z1951" i="9"/>
  <c r="AB1953" i="9"/>
  <c r="Y1954" i="9"/>
  <c r="W1941" i="9"/>
  <c r="AE1941" i="9"/>
  <c r="T1951" i="9"/>
  <c r="X1944" i="9"/>
  <c r="U1945" i="9"/>
  <c r="AC1945" i="9"/>
  <c r="Z1946" i="9"/>
  <c r="W1947" i="9"/>
  <c r="AE1947" i="9"/>
  <c r="AB1948" i="9"/>
  <c r="Y1949" i="9"/>
  <c r="V1950" i="9"/>
  <c r="AD1950" i="9"/>
  <c r="AA1951" i="9"/>
  <c r="U1953" i="9"/>
  <c r="AC1953" i="9"/>
  <c r="Z1954" i="9"/>
  <c r="AL412" i="9"/>
  <c r="AL444" i="9"/>
  <c r="AL452" i="9"/>
  <c r="AL572" i="9"/>
  <c r="AL636" i="9"/>
  <c r="AL644" i="9"/>
  <c r="AL672" i="9"/>
  <c r="AL674" i="9"/>
  <c r="AL676" i="9"/>
  <c r="AL696" i="9"/>
  <c r="AL698" i="9"/>
  <c r="AL700" i="9"/>
  <c r="AL764" i="9"/>
  <c r="AL1238" i="9"/>
  <c r="AL1274" i="9"/>
  <c r="AL1312" i="9"/>
  <c r="AL1368" i="9"/>
  <c r="AL1376" i="9"/>
  <c r="AL1384" i="9"/>
  <c r="AL1392" i="9"/>
  <c r="AL1440" i="9"/>
  <c r="AL1456" i="9"/>
  <c r="AL1458" i="9"/>
  <c r="AL1460" i="9"/>
  <c r="AL1462" i="9"/>
  <c r="AL1464" i="9"/>
  <c r="AL1472" i="9"/>
  <c r="AL1496" i="9"/>
  <c r="AL1536" i="9"/>
  <c r="AL1560" i="9"/>
  <c r="AL1600" i="9"/>
  <c r="AL1616" i="9"/>
  <c r="AL1624" i="9"/>
  <c r="AL1632" i="9"/>
  <c r="AL1640" i="9"/>
  <c r="AL1648" i="9"/>
  <c r="AL1650" i="9"/>
  <c r="AL1652" i="9"/>
  <c r="AL1654" i="9"/>
  <c r="AL1656" i="9"/>
  <c r="AL1658" i="9"/>
  <c r="AL1688" i="9"/>
  <c r="AL1714" i="9"/>
  <c r="AL1716" i="9"/>
  <c r="AL1718" i="9"/>
  <c r="AL1752" i="9"/>
  <c r="AL1792" i="9"/>
  <c r="AL1816" i="9"/>
  <c r="AL1872" i="9"/>
  <c r="AL1880" i="9"/>
  <c r="AL1888" i="9"/>
  <c r="AL1896" i="9"/>
  <c r="AL1906" i="9"/>
  <c r="X1941" i="9"/>
  <c r="T1944" i="9"/>
  <c r="Y1944" i="9"/>
  <c r="V1945" i="9"/>
  <c r="AD1945" i="9"/>
  <c r="AA1946" i="9"/>
  <c r="X1947" i="9"/>
  <c r="U1948" i="9"/>
  <c r="AC1948" i="9"/>
  <c r="Z1949" i="9"/>
  <c r="W1950" i="9"/>
  <c r="AE1950" i="9"/>
  <c r="AB1951" i="9"/>
  <c r="V1953" i="9"/>
  <c r="AD1953" i="9"/>
  <c r="AL808" i="9"/>
  <c r="AE1940" i="9"/>
  <c r="Z1934" i="9"/>
  <c r="Y1941" i="9"/>
  <c r="T1945" i="9"/>
  <c r="T1953" i="9"/>
  <c r="Z1944" i="9"/>
  <c r="W1945" i="9"/>
  <c r="AE1945" i="9"/>
  <c r="AB1946" i="9"/>
  <c r="Y1947" i="9"/>
  <c r="V1948" i="9"/>
  <c r="AD1948" i="9"/>
  <c r="AA1949" i="9"/>
  <c r="X1950" i="9"/>
  <c r="U1951" i="9"/>
  <c r="AC1951" i="9"/>
  <c r="W1953" i="9"/>
  <c r="AE1953" i="9"/>
  <c r="AB1954" i="9"/>
  <c r="AL116" i="9"/>
  <c r="AA1939" i="9"/>
  <c r="Z1941" i="9"/>
  <c r="T1946" i="9"/>
  <c r="T1954" i="9"/>
  <c r="AA1944" i="9"/>
  <c r="X1945" i="9"/>
  <c r="U1946" i="9"/>
  <c r="AC1946" i="9"/>
  <c r="Z1947" i="9"/>
  <c r="W1948" i="9"/>
  <c r="AE1948" i="9"/>
  <c r="AB1949" i="9"/>
  <c r="Y1950" i="9"/>
  <c r="V1951" i="9"/>
  <c r="AD1951" i="9"/>
  <c r="X1953" i="9"/>
  <c r="U1954" i="9"/>
  <c r="AC1954" i="9"/>
  <c r="AA1941" i="9"/>
  <c r="T1947" i="9"/>
  <c r="AB1944" i="9"/>
  <c r="Y1945" i="9"/>
  <c r="V1946" i="9"/>
  <c r="AD1946" i="9"/>
  <c r="AA1947" i="9"/>
  <c r="X1948" i="9"/>
  <c r="U1949" i="9"/>
  <c r="AC1949" i="9"/>
  <c r="Z1950" i="9"/>
  <c r="W1951" i="9"/>
  <c r="AE1951" i="9"/>
  <c r="Y1953" i="9"/>
  <c r="V1954" i="9"/>
  <c r="AD1954" i="9"/>
  <c r="AL19" i="9"/>
  <c r="AL299" i="9"/>
  <c r="AL887" i="9"/>
  <c r="AL895" i="9"/>
  <c r="AL959" i="9"/>
  <c r="AL1015" i="9"/>
  <c r="AL1023" i="9"/>
  <c r="AL1049" i="9"/>
  <c r="AL1051" i="9"/>
  <c r="AL1055" i="9"/>
  <c r="AL1071" i="9"/>
  <c r="AL1087" i="9"/>
  <c r="AL1095" i="9"/>
  <c r="AL1127" i="9"/>
  <c r="AL1167" i="9"/>
  <c r="AL1191" i="9"/>
  <c r="AL1229" i="9"/>
  <c r="T1941" i="9"/>
  <c r="AB1941" i="9"/>
  <c r="T1948" i="9"/>
  <c r="U1944" i="9"/>
  <c r="AC1944" i="9"/>
  <c r="Z1945" i="9"/>
  <c r="W1946" i="9"/>
  <c r="AE1946" i="9"/>
  <c r="AB1947" i="9"/>
  <c r="Y1948" i="9"/>
  <c r="V1949" i="9"/>
  <c r="AD1949" i="9"/>
  <c r="AA1950" i="9"/>
  <c r="X1951" i="9"/>
  <c r="Z1953" i="9"/>
  <c r="W1954" i="9"/>
  <c r="AE1954" i="9"/>
  <c r="AL267" i="9"/>
  <c r="U1941" i="9"/>
  <c r="AC1941" i="9"/>
  <c r="AK1941" i="9" s="1"/>
  <c r="T1949" i="9"/>
  <c r="V1944" i="9"/>
  <c r="AD1944" i="9"/>
  <c r="AA1945" i="9"/>
  <c r="X1946" i="9"/>
  <c r="U1947" i="9"/>
  <c r="AC1947" i="9"/>
  <c r="Z1948" i="9"/>
  <c r="AJ1948" i="9" s="1"/>
  <c r="W1949" i="9"/>
  <c r="AE1949" i="9"/>
  <c r="AB1950" i="9"/>
  <c r="Y1951" i="9"/>
  <c r="AA1953" i="9"/>
  <c r="X1954" i="9"/>
  <c r="X1940" i="9"/>
  <c r="AD1938" i="9"/>
  <c r="AL83" i="9"/>
  <c r="AL107" i="9"/>
  <c r="AL115" i="9"/>
  <c r="AL243" i="9"/>
  <c r="AL428" i="9"/>
  <c r="AL628" i="9"/>
  <c r="AL756" i="9"/>
  <c r="AL1007" i="9"/>
  <c r="AL1111" i="9"/>
  <c r="AL1204" i="9"/>
  <c r="AL1212" i="9"/>
  <c r="AL1228" i="9"/>
  <c r="AL1336" i="9"/>
  <c r="AL1352" i="9"/>
  <c r="Y1930" i="9"/>
  <c r="U1931" i="9"/>
  <c r="AC1931" i="9"/>
  <c r="Y1932" i="9"/>
  <c r="U1933" i="9"/>
  <c r="AC1933" i="9"/>
  <c r="T1939" i="9"/>
  <c r="AA1934" i="9"/>
  <c r="X1935" i="9"/>
  <c r="U1936" i="9"/>
  <c r="AC1936" i="9"/>
  <c r="Z1937" i="9"/>
  <c r="W1938" i="9"/>
  <c r="AE1938" i="9"/>
  <c r="AB1939" i="9"/>
  <c r="Y1940" i="9"/>
  <c r="T1931" i="9"/>
  <c r="X1932" i="9"/>
  <c r="AB1933" i="9"/>
  <c r="Y1937" i="9"/>
  <c r="AL4" i="9"/>
  <c r="AL12" i="9"/>
  <c r="AL14" i="9"/>
  <c r="AL16" i="9"/>
  <c r="AL18" i="9"/>
  <c r="AL75" i="9"/>
  <c r="AL556" i="9"/>
  <c r="AL708" i="9"/>
  <c r="AL893" i="9"/>
  <c r="AL999" i="9"/>
  <c r="AL1079" i="9"/>
  <c r="AL1244" i="9"/>
  <c r="AL1248" i="9"/>
  <c r="AL1258" i="9"/>
  <c r="AL1296" i="9"/>
  <c r="AL1416" i="9"/>
  <c r="AL1728" i="9"/>
  <c r="Z1930" i="9"/>
  <c r="V1931" i="9"/>
  <c r="AD1931" i="9"/>
  <c r="Z1932" i="9"/>
  <c r="V1933" i="9"/>
  <c r="AD1933" i="9"/>
  <c r="T1940" i="9"/>
  <c r="AB1934" i="9"/>
  <c r="Y1935" i="9"/>
  <c r="V1936" i="9"/>
  <c r="AD1936" i="9"/>
  <c r="AA1937" i="9"/>
  <c r="X1938" i="9"/>
  <c r="U1939" i="9"/>
  <c r="AC1939" i="9"/>
  <c r="Z1940" i="9"/>
  <c r="X1930" i="9"/>
  <c r="T1933" i="9"/>
  <c r="V1938" i="9"/>
  <c r="AL24" i="9"/>
  <c r="AL26" i="9"/>
  <c r="AL44" i="9"/>
  <c r="AL50" i="9"/>
  <c r="AL60" i="9"/>
  <c r="AL68" i="9"/>
  <c r="AL70" i="9"/>
  <c r="AL72" i="9"/>
  <c r="AL74" i="9"/>
  <c r="AL78" i="9"/>
  <c r="AL80" i="9"/>
  <c r="AL82" i="9"/>
  <c r="AL92" i="9"/>
  <c r="AL100" i="9"/>
  <c r="AL102" i="9"/>
  <c r="AL104" i="9"/>
  <c r="AL106" i="9"/>
  <c r="AL202" i="9"/>
  <c r="AL447" i="9"/>
  <c r="AL508" i="9"/>
  <c r="AL846" i="9"/>
  <c r="AL901" i="9"/>
  <c r="AL951" i="9"/>
  <c r="AL1664" i="9"/>
  <c r="AL1856" i="9"/>
  <c r="AA1930" i="9"/>
  <c r="W1931" i="9"/>
  <c r="AE1931" i="9"/>
  <c r="AA1932" i="9"/>
  <c r="W1933" i="9"/>
  <c r="AE1933" i="9"/>
  <c r="U1934" i="9"/>
  <c r="AC1934" i="9"/>
  <c r="Z1935" i="9"/>
  <c r="W1936" i="9"/>
  <c r="AE1936" i="9"/>
  <c r="AB1937" i="9"/>
  <c r="Y1938" i="9"/>
  <c r="V1939" i="9"/>
  <c r="AD1939" i="9"/>
  <c r="AA1940" i="9"/>
  <c r="AB1931" i="9"/>
  <c r="T1938" i="9"/>
  <c r="AB1936" i="9"/>
  <c r="AL150" i="9"/>
  <c r="AL501" i="9"/>
  <c r="AL503" i="9"/>
  <c r="AL507" i="9"/>
  <c r="AL772" i="9"/>
  <c r="AL912" i="9"/>
  <c r="AL1016" i="9"/>
  <c r="AL1018" i="9"/>
  <c r="AL1133" i="9"/>
  <c r="AL1275" i="9"/>
  <c r="AL1489" i="9"/>
  <c r="AL1491" i="9"/>
  <c r="AL1493" i="9"/>
  <c r="AB1930" i="9"/>
  <c r="X1931" i="9"/>
  <c r="T1932" i="9"/>
  <c r="AB1932" i="9"/>
  <c r="X1933" i="9"/>
  <c r="T1934" i="9"/>
  <c r="V1934" i="9"/>
  <c r="AD1934" i="9"/>
  <c r="AA1935" i="9"/>
  <c r="X1936" i="9"/>
  <c r="U1937" i="9"/>
  <c r="AC1937" i="9"/>
  <c r="Z1938" i="9"/>
  <c r="W1939" i="9"/>
  <c r="AE1939" i="9"/>
  <c r="AB1940" i="9"/>
  <c r="AL244" i="9"/>
  <c r="AL278" i="9"/>
  <c r="AL300" i="9"/>
  <c r="AL304" i="9"/>
  <c r="AL306" i="9"/>
  <c r="AL316" i="9"/>
  <c r="AL348" i="9"/>
  <c r="AL765" i="9"/>
  <c r="AL767" i="9"/>
  <c r="AL974" i="9"/>
  <c r="AL1006" i="9"/>
  <c r="AL1014" i="9"/>
  <c r="AL1118" i="9"/>
  <c r="AL1173" i="9"/>
  <c r="AL1175" i="9"/>
  <c r="AL1617" i="9"/>
  <c r="AL1619" i="9"/>
  <c r="AL1745" i="9"/>
  <c r="AL1747" i="9"/>
  <c r="AL1749" i="9"/>
  <c r="AL1751" i="9"/>
  <c r="U1930" i="9"/>
  <c r="AC1930" i="9"/>
  <c r="Y1931" i="9"/>
  <c r="U1932" i="9"/>
  <c r="AC1932" i="9"/>
  <c r="Y1933" i="9"/>
  <c r="T1935" i="9"/>
  <c r="W1934" i="9"/>
  <c r="AE1934" i="9"/>
  <c r="AB1935" i="9"/>
  <c r="Y1936" i="9"/>
  <c r="V1937" i="9"/>
  <c r="AD1937" i="9"/>
  <c r="AA1938" i="9"/>
  <c r="X1939" i="9"/>
  <c r="U1940" i="9"/>
  <c r="AC1940" i="9"/>
  <c r="AE1935" i="9"/>
  <c r="AL821" i="9"/>
  <c r="AL829" i="9"/>
  <c r="AL1184" i="9"/>
  <c r="AL1186" i="9"/>
  <c r="AL1753" i="9"/>
  <c r="AL1755" i="9"/>
  <c r="AL1817" i="9"/>
  <c r="AL1873" i="9"/>
  <c r="AL1875" i="9"/>
  <c r="AL1877" i="9"/>
  <c r="V1930" i="9"/>
  <c r="AD1930" i="9"/>
  <c r="Z1931" i="9"/>
  <c r="V1932" i="9"/>
  <c r="AD1932" i="9"/>
  <c r="Z1933" i="9"/>
  <c r="T1936" i="9"/>
  <c r="X1934" i="9"/>
  <c r="U1935" i="9"/>
  <c r="AC1935" i="9"/>
  <c r="Z1936" i="9"/>
  <c r="W1937" i="9"/>
  <c r="AE1937" i="9"/>
  <c r="AB1938" i="9"/>
  <c r="Y1939" i="9"/>
  <c r="V1940" i="9"/>
  <c r="AD1940" i="9"/>
  <c r="AL139" i="9"/>
  <c r="AL171" i="9"/>
  <c r="AL181" i="9"/>
  <c r="AL183" i="9"/>
  <c r="AL187" i="9"/>
  <c r="AL189" i="9"/>
  <c r="AL191" i="9"/>
  <c r="AL195" i="9"/>
  <c r="AL203" i="9"/>
  <c r="AL213" i="9"/>
  <c r="AL215" i="9"/>
  <c r="AL219" i="9"/>
  <c r="AL221" i="9"/>
  <c r="AL223" i="9"/>
  <c r="AL227" i="9"/>
  <c r="AL235" i="9"/>
  <c r="AL364" i="9"/>
  <c r="AL388" i="9"/>
  <c r="AL879" i="9"/>
  <c r="AL1044" i="9"/>
  <c r="AL1052" i="9"/>
  <c r="AL1060" i="9"/>
  <c r="W1930" i="9"/>
  <c r="AE1930" i="9"/>
  <c r="AA1931" i="9"/>
  <c r="W1932" i="9"/>
  <c r="AE1932" i="9"/>
  <c r="AA1933" i="9"/>
  <c r="T1937" i="9"/>
  <c r="Y1934" i="9"/>
  <c r="V1935" i="9"/>
  <c r="AD1935" i="9"/>
  <c r="AA1936" i="9"/>
  <c r="X1937" i="9"/>
  <c r="U1938" i="9"/>
  <c r="AC1938" i="9"/>
  <c r="Z1939" i="9"/>
  <c r="W1940" i="9"/>
  <c r="AL149" i="9"/>
  <c r="AL151" i="9"/>
  <c r="AL155" i="9"/>
  <c r="AL157" i="9"/>
  <c r="AL159" i="9"/>
  <c r="AL163" i="9"/>
  <c r="AL212" i="9"/>
  <c r="AL246" i="9"/>
  <c r="AL268" i="9"/>
  <c r="AL272" i="9"/>
  <c r="AL274" i="9"/>
  <c r="AL292" i="9"/>
  <c r="AL296" i="9"/>
  <c r="AL298" i="9"/>
  <c r="AL373" i="9"/>
  <c r="AL421" i="9"/>
  <c r="AL423" i="9"/>
  <c r="AL492" i="9"/>
  <c r="AL564" i="9"/>
  <c r="AL600" i="9"/>
  <c r="AL602" i="9"/>
  <c r="AL604" i="9"/>
  <c r="AL608" i="9"/>
  <c r="AL610" i="9"/>
  <c r="AL612" i="9"/>
  <c r="AL632" i="9"/>
  <c r="AL634" i="9"/>
  <c r="AL725" i="9"/>
  <c r="AL727" i="9"/>
  <c r="AL729" i="9"/>
  <c r="AL731" i="9"/>
  <c r="AL757" i="9"/>
  <c r="AL848" i="9"/>
  <c r="AL935" i="9"/>
  <c r="AL985" i="9"/>
  <c r="AL987" i="9"/>
  <c r="AL991" i="9"/>
  <c r="AL1011" i="9"/>
  <c r="AL1078" i="9"/>
  <c r="AL1080" i="9"/>
  <c r="AL1082" i="9"/>
  <c r="AL1093" i="9"/>
  <c r="AL1117" i="9"/>
  <c r="AL1207" i="9"/>
  <c r="AL1217" i="9"/>
  <c r="AL1219" i="9"/>
  <c r="AL1223" i="9"/>
  <c r="AL1433" i="9"/>
  <c r="AL1435" i="9"/>
  <c r="AL1437" i="9"/>
  <c r="AL1439" i="9"/>
  <c r="AL1552" i="9"/>
  <c r="AL1631" i="9"/>
  <c r="AL1681" i="9"/>
  <c r="AL1683" i="9"/>
  <c r="AL1685" i="9"/>
  <c r="AL1687" i="9"/>
  <c r="AL1776" i="9"/>
  <c r="AL1808" i="9"/>
  <c r="AL888" i="9"/>
  <c r="AL890" i="9"/>
  <c r="AL1120" i="9"/>
  <c r="AL1122" i="9"/>
  <c r="AL1215" i="9"/>
  <c r="AL1304" i="9"/>
  <c r="AL1338" i="9"/>
  <c r="AL1340" i="9"/>
  <c r="AL1342" i="9"/>
  <c r="AL1344" i="9"/>
  <c r="AL1346" i="9"/>
  <c r="AL1348" i="9"/>
  <c r="AL1350" i="9"/>
  <c r="AL1480" i="9"/>
  <c r="AL1584" i="9"/>
  <c r="AL1586" i="9"/>
  <c r="AL1588" i="9"/>
  <c r="AL1590" i="9"/>
  <c r="AL1592" i="9"/>
  <c r="AL1689" i="9"/>
  <c r="AL1736" i="9"/>
  <c r="AL1840" i="9"/>
  <c r="AL1842" i="9"/>
  <c r="AL1844" i="9"/>
  <c r="AL1846" i="9"/>
  <c r="AL1848" i="9"/>
  <c r="AL1850" i="9"/>
  <c r="AL147" i="9"/>
  <c r="AL276" i="9"/>
  <c r="AL957" i="9"/>
  <c r="AL28" i="9"/>
  <c r="AL36" i="9"/>
  <c r="AL52" i="9"/>
  <c r="AL76" i="9"/>
  <c r="AL110" i="9"/>
  <c r="AL112" i="9"/>
  <c r="AL114" i="9"/>
  <c r="AL124" i="9"/>
  <c r="AL132" i="9"/>
  <c r="AL136" i="9"/>
  <c r="AL138" i="9"/>
  <c r="AL179" i="9"/>
  <c r="AL245" i="9"/>
  <c r="AL247" i="9"/>
  <c r="AL251" i="9"/>
  <c r="AL253" i="9"/>
  <c r="AL255" i="9"/>
  <c r="AL259" i="9"/>
  <c r="AL284" i="9"/>
  <c r="AL308" i="9"/>
  <c r="AL356" i="9"/>
  <c r="AL376" i="9"/>
  <c r="AL378" i="9"/>
  <c r="AL380" i="9"/>
  <c r="AL509" i="9"/>
  <c r="AL511" i="9"/>
  <c r="AL533" i="9"/>
  <c r="AL535" i="9"/>
  <c r="AL537" i="9"/>
  <c r="AL539" i="9"/>
  <c r="AL565" i="9"/>
  <c r="AL567" i="9"/>
  <c r="AL571" i="9"/>
  <c r="AL580" i="9"/>
  <c r="AL692" i="9"/>
  <c r="AL781" i="9"/>
  <c r="AL783" i="9"/>
  <c r="AL852" i="9"/>
  <c r="AL860" i="9"/>
  <c r="AL868" i="9"/>
  <c r="AL942" i="9"/>
  <c r="AL950" i="9"/>
  <c r="AL952" i="9"/>
  <c r="AL954" i="9"/>
  <c r="AL965" i="9"/>
  <c r="AL1197" i="9"/>
  <c r="AL1265" i="9"/>
  <c r="AL1302" i="9"/>
  <c r="AL1402" i="9"/>
  <c r="AL1404" i="9"/>
  <c r="AL1406" i="9"/>
  <c r="AL1408" i="9"/>
  <c r="AL1410" i="9"/>
  <c r="AL1412" i="9"/>
  <c r="AL1487" i="9"/>
  <c r="AL1497" i="9"/>
  <c r="AL1499" i="9"/>
  <c r="AL1544" i="9"/>
  <c r="AL1660" i="9"/>
  <c r="AL1800" i="9"/>
  <c r="AL3" i="9"/>
  <c r="AL5" i="9"/>
  <c r="AL7" i="9"/>
  <c r="AL11" i="9"/>
  <c r="AL84" i="9"/>
  <c r="AL108" i="9"/>
  <c r="AL118" i="9"/>
  <c r="AL140" i="9"/>
  <c r="AL144" i="9"/>
  <c r="AL146" i="9"/>
  <c r="AL164" i="9"/>
  <c r="AL168" i="9"/>
  <c r="AL170" i="9"/>
  <c r="AL211" i="9"/>
  <c r="AL277" i="9"/>
  <c r="AL279" i="9"/>
  <c r="AL283" i="9"/>
  <c r="AL285" i="9"/>
  <c r="AL287" i="9"/>
  <c r="AL291" i="9"/>
  <c r="AL372" i="9"/>
  <c r="AL416" i="9"/>
  <c r="AL418" i="9"/>
  <c r="AL420" i="9"/>
  <c r="AL573" i="9"/>
  <c r="AL575" i="9"/>
  <c r="AL597" i="9"/>
  <c r="AL599" i="9"/>
  <c r="AL601" i="9"/>
  <c r="AL603" i="9"/>
  <c r="AL684" i="9"/>
  <c r="AL736" i="9"/>
  <c r="AL738" i="9"/>
  <c r="AL740" i="9"/>
  <c r="AL760" i="9"/>
  <c r="AL797" i="9"/>
  <c r="AL823" i="9"/>
  <c r="AL839" i="9"/>
  <c r="AL863" i="9"/>
  <c r="AL976" i="9"/>
  <c r="AL978" i="9"/>
  <c r="AL1021" i="9"/>
  <c r="AL1063" i="9"/>
  <c r="AL1092" i="9"/>
  <c r="AL1100" i="9"/>
  <c r="AL1182" i="9"/>
  <c r="AL1231" i="9"/>
  <c r="AL1289" i="9"/>
  <c r="AL1307" i="9"/>
  <c r="AL1309" i="9"/>
  <c r="AL1311" i="9"/>
  <c r="AL1400" i="9"/>
  <c r="AL1432" i="9"/>
  <c r="AL1503" i="9"/>
  <c r="AL1527" i="9"/>
  <c r="AL1553" i="9"/>
  <c r="AL1555" i="9"/>
  <c r="AL1557" i="9"/>
  <c r="AL1680" i="9"/>
  <c r="AL1809" i="9"/>
  <c r="AL1811" i="9"/>
  <c r="AL1813" i="9"/>
  <c r="AL1815" i="9"/>
  <c r="AL1904" i="9"/>
  <c r="AL309" i="9"/>
  <c r="AL311" i="9"/>
  <c r="AL315" i="9"/>
  <c r="AL324" i="9"/>
  <c r="AL436" i="9"/>
  <c r="AL637" i="9"/>
  <c r="AL639" i="9"/>
  <c r="AL916" i="9"/>
  <c r="AL924" i="9"/>
  <c r="AL932" i="9"/>
  <c r="AL1029" i="9"/>
  <c r="AL1061" i="9"/>
  <c r="AL1069" i="9"/>
  <c r="AL1103" i="9"/>
  <c r="AL1105" i="9"/>
  <c r="AL1113" i="9"/>
  <c r="AL1115" i="9"/>
  <c r="AL1119" i="9"/>
  <c r="AL1140" i="9"/>
  <c r="AL1148" i="9"/>
  <c r="AL1164" i="9"/>
  <c r="AL1236" i="9"/>
  <c r="AL1360" i="9"/>
  <c r="AL1466" i="9"/>
  <c r="AL1468" i="9"/>
  <c r="AL1470" i="9"/>
  <c r="AL1551" i="9"/>
  <c r="AL1608" i="9"/>
  <c r="AL1720" i="9"/>
  <c r="AL1722" i="9"/>
  <c r="AL1724" i="9"/>
  <c r="AL1819" i="9"/>
  <c r="AL1864" i="9"/>
  <c r="AL20" i="9"/>
  <c r="AL252" i="9"/>
  <c r="AL310" i="9"/>
  <c r="AL620" i="9"/>
  <c r="AL31" i="9"/>
  <c r="AL55" i="9"/>
  <c r="AL61" i="9"/>
  <c r="AL67" i="9"/>
  <c r="AL172" i="9"/>
  <c r="AL176" i="9"/>
  <c r="AL178" i="9"/>
  <c r="AL196" i="9"/>
  <c r="AL200" i="9"/>
  <c r="AL35" i="9"/>
  <c r="AL85" i="9"/>
  <c r="AL87" i="9"/>
  <c r="AL91" i="9"/>
  <c r="AL93" i="9"/>
  <c r="AL95" i="9"/>
  <c r="AL99" i="9"/>
  <c r="AL148" i="9"/>
  <c r="AL182" i="9"/>
  <c r="AL204" i="9"/>
  <c r="AL208" i="9"/>
  <c r="AL210" i="9"/>
  <c r="AL228" i="9"/>
  <c r="AL232" i="9"/>
  <c r="AL234" i="9"/>
  <c r="AL275" i="9"/>
  <c r="AL325" i="9"/>
  <c r="AL341" i="9"/>
  <c r="AL343" i="9"/>
  <c r="AL345" i="9"/>
  <c r="AL347" i="9"/>
  <c r="AL480" i="9"/>
  <c r="AL484" i="9"/>
  <c r="AL506" i="9"/>
  <c r="AL661" i="9"/>
  <c r="AL663" i="9"/>
  <c r="AL665" i="9"/>
  <c r="AL667" i="9"/>
  <c r="AL748" i="9"/>
  <c r="AL806" i="9"/>
  <c r="AL871" i="9"/>
  <c r="AL927" i="9"/>
  <c r="AL947" i="9"/>
  <c r="AL1077" i="9"/>
  <c r="AL1153" i="9"/>
  <c r="AL1155" i="9"/>
  <c r="AL1159" i="9"/>
  <c r="AL1234" i="9"/>
  <c r="AL1270" i="9"/>
  <c r="AL1341" i="9"/>
  <c r="AL1369" i="9"/>
  <c r="AL1371" i="9"/>
  <c r="AL1373" i="9"/>
  <c r="AL1375" i="9"/>
  <c r="AL1488" i="9"/>
  <c r="AL1567" i="9"/>
  <c r="AL1621" i="9"/>
  <c r="AL1744" i="9"/>
  <c r="AL1879" i="9"/>
  <c r="AL516" i="9"/>
  <c r="AL29" i="9"/>
  <c r="AL33" i="9"/>
  <c r="AL49" i="9"/>
  <c r="AL53" i="9"/>
  <c r="AL59" i="9"/>
  <c r="AL63" i="9"/>
  <c r="AL27" i="9"/>
  <c r="AL43" i="9"/>
  <c r="AL51" i="9"/>
  <c r="AL117" i="9"/>
  <c r="AL119" i="9"/>
  <c r="AL123" i="9"/>
  <c r="AL127" i="9"/>
  <c r="AL131" i="9"/>
  <c r="AL156" i="9"/>
  <c r="AL180" i="9"/>
  <c r="AL214" i="9"/>
  <c r="AL236" i="9"/>
  <c r="AL240" i="9"/>
  <c r="AL242" i="9"/>
  <c r="AL260" i="9"/>
  <c r="AL264" i="9"/>
  <c r="AL266" i="9"/>
  <c r="AL307" i="9"/>
  <c r="AL365" i="9"/>
  <c r="AL367" i="9"/>
  <c r="AL405" i="9"/>
  <c r="AL407" i="9"/>
  <c r="AL409" i="9"/>
  <c r="AL411" i="9"/>
  <c r="AL500" i="9"/>
  <c r="AL524" i="9"/>
  <c r="AL544" i="9"/>
  <c r="AL548" i="9"/>
  <c r="AL568" i="9"/>
  <c r="AL570" i="9"/>
  <c r="AL701" i="9"/>
  <c r="AL703" i="9"/>
  <c r="AL837" i="9"/>
  <c r="AL943" i="9"/>
  <c r="AL980" i="9"/>
  <c r="AL988" i="9"/>
  <c r="AL996" i="9"/>
  <c r="AL1038" i="9"/>
  <c r="AL1085" i="9"/>
  <c r="AL1151" i="9"/>
  <c r="AL1280" i="9"/>
  <c r="AL1286" i="9"/>
  <c r="AL1290" i="9"/>
  <c r="AL1292" i="9"/>
  <c r="AL1294" i="9"/>
  <c r="AL1377" i="9"/>
  <c r="AL1379" i="9"/>
  <c r="AL1381" i="9"/>
  <c r="AL1424" i="9"/>
  <c r="AL1504" i="9"/>
  <c r="AL1512" i="9"/>
  <c r="AL1520" i="9"/>
  <c r="AL1522" i="9"/>
  <c r="AL1524" i="9"/>
  <c r="AL1526" i="9"/>
  <c r="AL1528" i="9"/>
  <c r="AL1530" i="9"/>
  <c r="AL1615" i="9"/>
  <c r="AL1625" i="9"/>
  <c r="AL1672" i="9"/>
  <c r="AL1760" i="9"/>
  <c r="AL1768" i="9"/>
  <c r="AL1778" i="9"/>
  <c r="AL1780" i="9"/>
  <c r="AL1782" i="9"/>
  <c r="AL1784" i="9"/>
  <c r="AL1786" i="9"/>
  <c r="AL1881" i="9"/>
  <c r="AL1883" i="9"/>
  <c r="AL1885" i="9"/>
  <c r="AL25" i="9"/>
  <c r="AL46" i="9"/>
  <c r="AL48" i="9"/>
  <c r="AL81" i="9"/>
  <c r="AL113" i="9"/>
  <c r="AL134" i="9"/>
  <c r="AL145" i="9"/>
  <c r="AL166" i="9"/>
  <c r="AL177" i="9"/>
  <c r="AL198" i="9"/>
  <c r="AL209" i="9"/>
  <c r="AL230" i="9"/>
  <c r="AL241" i="9"/>
  <c r="AL262" i="9"/>
  <c r="AL273" i="9"/>
  <c r="AL294" i="9"/>
  <c r="AL305" i="9"/>
  <c r="AL317" i="9"/>
  <c r="AL319" i="9"/>
  <c r="AL413" i="9"/>
  <c r="AL415" i="9"/>
  <c r="AL417" i="9"/>
  <c r="AL437" i="9"/>
  <c r="AL439" i="9"/>
  <c r="AL443" i="9"/>
  <c r="AL532" i="9"/>
  <c r="AL536" i="9"/>
  <c r="AL538" i="9"/>
  <c r="AL540" i="9"/>
  <c r="AL693" i="9"/>
  <c r="AL695" i="9"/>
  <c r="AL699" i="9"/>
  <c r="AL790" i="9"/>
  <c r="AL792" i="9"/>
  <c r="AL847" i="9"/>
  <c r="AL855" i="9"/>
  <c r="AL1008" i="9"/>
  <c r="AL1010" i="9"/>
  <c r="AL22" i="9"/>
  <c r="AL37" i="9"/>
  <c r="AL39" i="9"/>
  <c r="AL57" i="9"/>
  <c r="AL89" i="9"/>
  <c r="AL121" i="9"/>
  <c r="AL142" i="9"/>
  <c r="AL153" i="9"/>
  <c r="AL174" i="9"/>
  <c r="AL185" i="9"/>
  <c r="AL206" i="9"/>
  <c r="AL217" i="9"/>
  <c r="AL238" i="9"/>
  <c r="AL249" i="9"/>
  <c r="AL270" i="9"/>
  <c r="AL281" i="9"/>
  <c r="AL302" i="9"/>
  <c r="AL339" i="9"/>
  <c r="AL349" i="9"/>
  <c r="AL351" i="9"/>
  <c r="AL353" i="9"/>
  <c r="AL382" i="9"/>
  <c r="AL384" i="9"/>
  <c r="AL386" i="9"/>
  <c r="AL588" i="9"/>
  <c r="AL596" i="9"/>
  <c r="AL759" i="9"/>
  <c r="AL763" i="9"/>
  <c r="AL828" i="9"/>
  <c r="AL903" i="9"/>
  <c r="AL911" i="9"/>
  <c r="AL919" i="9"/>
  <c r="AL13" i="9"/>
  <c r="AL15" i="9"/>
  <c r="AL30" i="9"/>
  <c r="AL32" i="9"/>
  <c r="AL54" i="9"/>
  <c r="AL56" i="9"/>
  <c r="AL58" i="9"/>
  <c r="AL69" i="9"/>
  <c r="AL71" i="9"/>
  <c r="AL86" i="9"/>
  <c r="AL88" i="9"/>
  <c r="AL90" i="9"/>
  <c r="AL101" i="9"/>
  <c r="AL103" i="9"/>
  <c r="AL120" i="9"/>
  <c r="AL122" i="9"/>
  <c r="AL133" i="9"/>
  <c r="AL135" i="9"/>
  <c r="AL152" i="9"/>
  <c r="AL154" i="9"/>
  <c r="AL165" i="9"/>
  <c r="AL167" i="9"/>
  <c r="AL184" i="9"/>
  <c r="AL186" i="9"/>
  <c r="AL197" i="9"/>
  <c r="AL199" i="9"/>
  <c r="AL216" i="9"/>
  <c r="AL218" i="9"/>
  <c r="AL229" i="9"/>
  <c r="AL231" i="9"/>
  <c r="AL248" i="9"/>
  <c r="AL250" i="9"/>
  <c r="AL261" i="9"/>
  <c r="AL263" i="9"/>
  <c r="AL280" i="9"/>
  <c r="AL282" i="9"/>
  <c r="AL293" i="9"/>
  <c r="AL295" i="9"/>
  <c r="AL312" i="9"/>
  <c r="AL314" i="9"/>
  <c r="AL357" i="9"/>
  <c r="AL359" i="9"/>
  <c r="AL361" i="9"/>
  <c r="AL363" i="9"/>
  <c r="AL390" i="9"/>
  <c r="AL392" i="9"/>
  <c r="AL394" i="9"/>
  <c r="AL396" i="9"/>
  <c r="AL398" i="9"/>
  <c r="AL400" i="9"/>
  <c r="AL402" i="9"/>
  <c r="AL404" i="9"/>
  <c r="AL408" i="9"/>
  <c r="AL410" i="9"/>
  <c r="AL1070" i="9"/>
  <c r="AL1072" i="9"/>
  <c r="AL1074" i="9"/>
  <c r="AL129" i="9"/>
  <c r="AL161" i="9"/>
  <c r="AL193" i="9"/>
  <c r="AL225" i="9"/>
  <c r="AL257" i="9"/>
  <c r="AL289" i="9"/>
  <c r="AL318" i="9"/>
  <c r="AL320" i="9"/>
  <c r="AL322" i="9"/>
  <c r="AL652" i="9"/>
  <c r="AL660" i="9"/>
  <c r="AL664" i="9"/>
  <c r="AL666" i="9"/>
  <c r="AL668" i="9"/>
  <c r="AL880" i="9"/>
  <c r="AL882" i="9"/>
  <c r="AL967" i="9"/>
  <c r="AL975" i="9"/>
  <c r="AL977" i="9"/>
  <c r="AL979" i="9"/>
  <c r="AL983" i="9"/>
  <c r="AL125" i="9"/>
  <c r="AL45" i="9"/>
  <c r="AL65" i="9"/>
  <c r="AL6" i="9"/>
  <c r="AL8" i="9"/>
  <c r="AL10" i="9"/>
  <c r="AL21" i="9"/>
  <c r="AL23" i="9"/>
  <c r="AL41" i="9"/>
  <c r="AL62" i="9"/>
  <c r="AL64" i="9"/>
  <c r="AL77" i="9"/>
  <c r="AL79" i="9"/>
  <c r="AL94" i="9"/>
  <c r="AL96" i="9"/>
  <c r="AL98" i="9"/>
  <c r="AL109" i="9"/>
  <c r="AL111" i="9"/>
  <c r="AL128" i="9"/>
  <c r="AL130" i="9"/>
  <c r="AL141" i="9"/>
  <c r="AL143" i="9"/>
  <c r="AL160" i="9"/>
  <c r="AL162" i="9"/>
  <c r="AL173" i="9"/>
  <c r="AL175" i="9"/>
  <c r="AL192" i="9"/>
  <c r="AL194" i="9"/>
  <c r="AL205" i="9"/>
  <c r="AL207" i="9"/>
  <c r="AL224" i="9"/>
  <c r="AL226" i="9"/>
  <c r="AL237" i="9"/>
  <c r="AL239" i="9"/>
  <c r="AL256" i="9"/>
  <c r="AL258" i="9"/>
  <c r="AL269" i="9"/>
  <c r="AL271" i="9"/>
  <c r="AL288" i="9"/>
  <c r="AL290" i="9"/>
  <c r="AL301" i="9"/>
  <c r="AL303" i="9"/>
  <c r="AL326" i="9"/>
  <c r="AL328" i="9"/>
  <c r="AL330" i="9"/>
  <c r="AL332" i="9"/>
  <c r="AL334" i="9"/>
  <c r="AL336" i="9"/>
  <c r="AL338" i="9"/>
  <c r="AL340" i="9"/>
  <c r="AL344" i="9"/>
  <c r="AL346" i="9"/>
  <c r="AL375" i="9"/>
  <c r="AL379" i="9"/>
  <c r="AL805" i="9"/>
  <c r="AL9" i="9"/>
  <c r="AL34" i="9"/>
  <c r="AL47" i="9"/>
  <c r="AL97" i="9"/>
  <c r="AL17" i="9"/>
  <c r="AL38" i="9"/>
  <c r="AL40" i="9"/>
  <c r="AL42" i="9"/>
  <c r="AL66" i="9"/>
  <c r="AL73" i="9"/>
  <c r="AL105" i="9"/>
  <c r="AL126" i="9"/>
  <c r="AL137" i="9"/>
  <c r="AL158" i="9"/>
  <c r="AL169" i="9"/>
  <c r="AL190" i="9"/>
  <c r="AL201" i="9"/>
  <c r="AL222" i="9"/>
  <c r="AL233" i="9"/>
  <c r="AL254" i="9"/>
  <c r="AL265" i="9"/>
  <c r="AL286" i="9"/>
  <c r="AL297" i="9"/>
  <c r="AL352" i="9"/>
  <c r="AL354" i="9"/>
  <c r="AL381" i="9"/>
  <c r="AL383" i="9"/>
  <c r="AL460" i="9"/>
  <c r="AL468" i="9"/>
  <c r="AL472" i="9"/>
  <c r="AL474" i="9"/>
  <c r="AL476" i="9"/>
  <c r="AL629" i="9"/>
  <c r="AL631" i="9"/>
  <c r="AL635" i="9"/>
  <c r="AL716" i="9"/>
  <c r="AL724" i="9"/>
  <c r="AL728" i="9"/>
  <c r="AL730" i="9"/>
  <c r="AL732" i="9"/>
  <c r="AL807" i="9"/>
  <c r="AL813" i="9"/>
  <c r="AL944" i="9"/>
  <c r="AL946" i="9"/>
  <c r="AL1031" i="9"/>
  <c r="AL1039" i="9"/>
  <c r="AL1041" i="9"/>
  <c r="AL1043" i="9"/>
  <c r="AL1047" i="9"/>
  <c r="AL327" i="9"/>
  <c r="AL329" i="9"/>
  <c r="AL360" i="9"/>
  <c r="AL362" i="9"/>
  <c r="AL389" i="9"/>
  <c r="AL391" i="9"/>
  <c r="AL393" i="9"/>
  <c r="AL424" i="9"/>
  <c r="AL426" i="9"/>
  <c r="AL445" i="9"/>
  <c r="AL453" i="9"/>
  <c r="AL455" i="9"/>
  <c r="AL457" i="9"/>
  <c r="AL488" i="9"/>
  <c r="AL490" i="9"/>
  <c r="AL517" i="9"/>
  <c r="AL519" i="9"/>
  <c r="AL521" i="9"/>
  <c r="AL552" i="9"/>
  <c r="AL554" i="9"/>
  <c r="AL581" i="9"/>
  <c r="AL583" i="9"/>
  <c r="AL585" i="9"/>
  <c r="AL598" i="9"/>
  <c r="AL616" i="9"/>
  <c r="AL618" i="9"/>
  <c r="AL645" i="9"/>
  <c r="AL647" i="9"/>
  <c r="AL649" i="9"/>
  <c r="AL680" i="9"/>
  <c r="AL682" i="9"/>
  <c r="AL709" i="9"/>
  <c r="AL711" i="9"/>
  <c r="AL713" i="9"/>
  <c r="AL744" i="9"/>
  <c r="AL746" i="9"/>
  <c r="AL773" i="9"/>
  <c r="AL775" i="9"/>
  <c r="AL779" i="9"/>
  <c r="AL784" i="9"/>
  <c r="AL800" i="9"/>
  <c r="AL804" i="9"/>
  <c r="AL815" i="9"/>
  <c r="AL832" i="9"/>
  <c r="AL834" i="9"/>
  <c r="AL845" i="9"/>
  <c r="AL876" i="9"/>
  <c r="AL896" i="9"/>
  <c r="AL898" i="9"/>
  <c r="AL909" i="9"/>
  <c r="AL940" i="9"/>
  <c r="AL958" i="9"/>
  <c r="AL960" i="9"/>
  <c r="AL962" i="9"/>
  <c r="AL973" i="9"/>
  <c r="AL995" i="9"/>
  <c r="AL1004" i="9"/>
  <c r="AL1022" i="9"/>
  <c r="AL1024" i="9"/>
  <c r="AL1026" i="9"/>
  <c r="AL1037" i="9"/>
  <c r="AL1059" i="9"/>
  <c r="AL1068" i="9"/>
  <c r="AL1086" i="9"/>
  <c r="AL1088" i="9"/>
  <c r="AL1090" i="9"/>
  <c r="AL1101" i="9"/>
  <c r="AL1131" i="9"/>
  <c r="AL1135" i="9"/>
  <c r="AL1139" i="9"/>
  <c r="AL1143" i="9"/>
  <c r="AL1448" i="9"/>
  <c r="AL1454" i="9"/>
  <c r="AL1696" i="9"/>
  <c r="AL1704" i="9"/>
  <c r="AL1712" i="9"/>
  <c r="AL333" i="9"/>
  <c r="AL335" i="9"/>
  <c r="AL366" i="9"/>
  <c r="AL368" i="9"/>
  <c r="AL370" i="9"/>
  <c r="AL397" i="9"/>
  <c r="AL399" i="9"/>
  <c r="AL430" i="9"/>
  <c r="AL432" i="9"/>
  <c r="AL434" i="9"/>
  <c r="AL461" i="9"/>
  <c r="AL463" i="9"/>
  <c r="AL482" i="9"/>
  <c r="AL494" i="9"/>
  <c r="AL496" i="9"/>
  <c r="AL498" i="9"/>
  <c r="AL525" i="9"/>
  <c r="AL527" i="9"/>
  <c r="AL546" i="9"/>
  <c r="AL558" i="9"/>
  <c r="AL560" i="9"/>
  <c r="AL562" i="9"/>
  <c r="AL589" i="9"/>
  <c r="AL591" i="9"/>
  <c r="AL606" i="9"/>
  <c r="AL622" i="9"/>
  <c r="AL624" i="9"/>
  <c r="AL626" i="9"/>
  <c r="AL653" i="9"/>
  <c r="AL655" i="9"/>
  <c r="AL686" i="9"/>
  <c r="AL688" i="9"/>
  <c r="AL690" i="9"/>
  <c r="AL717" i="9"/>
  <c r="AL719" i="9"/>
  <c r="AL750" i="9"/>
  <c r="AL752" i="9"/>
  <c r="AL754" i="9"/>
  <c r="AL787" i="9"/>
  <c r="AL798" i="9"/>
  <c r="AL825" i="9"/>
  <c r="AL827" i="9"/>
  <c r="AL840" i="9"/>
  <c r="AL842" i="9"/>
  <c r="AL853" i="9"/>
  <c r="AL884" i="9"/>
  <c r="AL904" i="9"/>
  <c r="AL906" i="9"/>
  <c r="AL917" i="9"/>
  <c r="AL939" i="9"/>
  <c r="AL948" i="9"/>
  <c r="AL966" i="9"/>
  <c r="AL968" i="9"/>
  <c r="AL970" i="9"/>
  <c r="AL981" i="9"/>
  <c r="AL1003" i="9"/>
  <c r="AL1012" i="9"/>
  <c r="AL1030" i="9"/>
  <c r="AL1032" i="9"/>
  <c r="AL1034" i="9"/>
  <c r="AL1045" i="9"/>
  <c r="AL1067" i="9"/>
  <c r="AL1076" i="9"/>
  <c r="AL1094" i="9"/>
  <c r="AL1096" i="9"/>
  <c r="AL1098" i="9"/>
  <c r="AL1109" i="9"/>
  <c r="AL440" i="9"/>
  <c r="AL442" i="9"/>
  <c r="AL469" i="9"/>
  <c r="AL471" i="9"/>
  <c r="AL473" i="9"/>
  <c r="AL475" i="9"/>
  <c r="AL504" i="9"/>
  <c r="AL762" i="9"/>
  <c r="AL812" i="9"/>
  <c r="AL850" i="9"/>
  <c r="AL861" i="9"/>
  <c r="AL892" i="9"/>
  <c r="AL914" i="9"/>
  <c r="AL925" i="9"/>
  <c r="AL956" i="9"/>
  <c r="AL989" i="9"/>
  <c r="AL1020" i="9"/>
  <c r="AL1040" i="9"/>
  <c r="AL1042" i="9"/>
  <c r="AL1053" i="9"/>
  <c r="AL1075" i="9"/>
  <c r="AL1084" i="9"/>
  <c r="AL1102" i="9"/>
  <c r="AL1104" i="9"/>
  <c r="AL1106" i="9"/>
  <c r="AL1183" i="9"/>
  <c r="AL1288" i="9"/>
  <c r="AL446" i="9"/>
  <c r="AL448" i="9"/>
  <c r="AL450" i="9"/>
  <c r="AL477" i="9"/>
  <c r="AL479" i="9"/>
  <c r="AL481" i="9"/>
  <c r="AL510" i="9"/>
  <c r="AL512" i="9"/>
  <c r="AL514" i="9"/>
  <c r="AL541" i="9"/>
  <c r="AL543" i="9"/>
  <c r="AL545" i="9"/>
  <c r="AL574" i="9"/>
  <c r="AL576" i="9"/>
  <c r="AL578" i="9"/>
  <c r="AL605" i="9"/>
  <c r="AL607" i="9"/>
  <c r="AL609" i="9"/>
  <c r="AL638" i="9"/>
  <c r="AL640" i="9"/>
  <c r="AL642" i="9"/>
  <c r="AL669" i="9"/>
  <c r="AL671" i="9"/>
  <c r="AL673" i="9"/>
  <c r="AL702" i="9"/>
  <c r="AL704" i="9"/>
  <c r="AL706" i="9"/>
  <c r="AL733" i="9"/>
  <c r="AL735" i="9"/>
  <c r="AL737" i="9"/>
  <c r="AL766" i="9"/>
  <c r="AL768" i="9"/>
  <c r="AL770" i="9"/>
  <c r="AL791" i="9"/>
  <c r="AL816" i="9"/>
  <c r="AL820" i="9"/>
  <c r="AL836" i="9"/>
  <c r="AL856" i="9"/>
  <c r="AL858" i="9"/>
  <c r="AL869" i="9"/>
  <c r="AL900" i="9"/>
  <c r="AL920" i="9"/>
  <c r="AL922" i="9"/>
  <c r="AL933" i="9"/>
  <c r="AL953" i="9"/>
  <c r="AL955" i="9"/>
  <c r="AL964" i="9"/>
  <c r="AL982" i="9"/>
  <c r="AL984" i="9"/>
  <c r="AL986" i="9"/>
  <c r="AL997" i="9"/>
  <c r="AL1017" i="9"/>
  <c r="AL1019" i="9"/>
  <c r="AL1028" i="9"/>
  <c r="AL1046" i="9"/>
  <c r="AL1048" i="9"/>
  <c r="AL1050" i="9"/>
  <c r="AL1081" i="9"/>
  <c r="AL1083" i="9"/>
  <c r="AL1199" i="9"/>
  <c r="AL425" i="9"/>
  <c r="AL427" i="9"/>
  <c r="AL454" i="9"/>
  <c r="AL456" i="9"/>
  <c r="AL458" i="9"/>
  <c r="AL487" i="9"/>
  <c r="AL489" i="9"/>
  <c r="AL491" i="9"/>
  <c r="AL518" i="9"/>
  <c r="AL520" i="9"/>
  <c r="AL522" i="9"/>
  <c r="AL549" i="9"/>
  <c r="AL551" i="9"/>
  <c r="AL553" i="9"/>
  <c r="AL555" i="9"/>
  <c r="AL582" i="9"/>
  <c r="AL584" i="9"/>
  <c r="AL586" i="9"/>
  <c r="AL613" i="9"/>
  <c r="AL615" i="9"/>
  <c r="AL617" i="9"/>
  <c r="AL619" i="9"/>
  <c r="AL646" i="9"/>
  <c r="AL648" i="9"/>
  <c r="AL650" i="9"/>
  <c r="AL677" i="9"/>
  <c r="AL679" i="9"/>
  <c r="AL681" i="9"/>
  <c r="AL683" i="9"/>
  <c r="AL710" i="9"/>
  <c r="AL712" i="9"/>
  <c r="AL714" i="9"/>
  <c r="AL741" i="9"/>
  <c r="AL743" i="9"/>
  <c r="AL745" i="9"/>
  <c r="AL747" i="9"/>
  <c r="AL774" i="9"/>
  <c r="AL776" i="9"/>
  <c r="AL778" i="9"/>
  <c r="AL780" i="9"/>
  <c r="AL814" i="9"/>
  <c r="AL835" i="9"/>
  <c r="AL844" i="9"/>
  <c r="AL864" i="9"/>
  <c r="AL866" i="9"/>
  <c r="AL877" i="9"/>
  <c r="AL908" i="9"/>
  <c r="AL928" i="9"/>
  <c r="AL930" i="9"/>
  <c r="AL941" i="9"/>
  <c r="AL961" i="9"/>
  <c r="AL963" i="9"/>
  <c r="AL972" i="9"/>
  <c r="AL990" i="9"/>
  <c r="AL992" i="9"/>
  <c r="AL994" i="9"/>
  <c r="AL1005" i="9"/>
  <c r="AL1025" i="9"/>
  <c r="AL1027" i="9"/>
  <c r="AL1036" i="9"/>
  <c r="AL1054" i="9"/>
  <c r="AL1056" i="9"/>
  <c r="AL1058" i="9"/>
  <c r="AL1089" i="9"/>
  <c r="AL1091" i="9"/>
  <c r="AL1160" i="9"/>
  <c r="AL1162" i="9"/>
  <c r="AL1320" i="9"/>
  <c r="AL1328" i="9"/>
  <c r="AL1568" i="9"/>
  <c r="AL1576" i="9"/>
  <c r="AL1824" i="9"/>
  <c r="AL1832" i="9"/>
  <c r="AL429" i="9"/>
  <c r="AL431" i="9"/>
  <c r="AL462" i="9"/>
  <c r="AL464" i="9"/>
  <c r="AL466" i="9"/>
  <c r="AL485" i="9"/>
  <c r="AL493" i="9"/>
  <c r="AL495" i="9"/>
  <c r="AL526" i="9"/>
  <c r="AL528" i="9"/>
  <c r="AL530" i="9"/>
  <c r="AL557" i="9"/>
  <c r="AL559" i="9"/>
  <c r="AL590" i="9"/>
  <c r="AL592" i="9"/>
  <c r="AL594" i="9"/>
  <c r="AL621" i="9"/>
  <c r="AL623" i="9"/>
  <c r="AL654" i="9"/>
  <c r="AL656" i="9"/>
  <c r="AL658" i="9"/>
  <c r="AL685" i="9"/>
  <c r="AL687" i="9"/>
  <c r="AL718" i="9"/>
  <c r="AL720" i="9"/>
  <c r="AL722" i="9"/>
  <c r="AL749" i="9"/>
  <c r="AL751" i="9"/>
  <c r="AL782" i="9"/>
  <c r="AL786" i="9"/>
  <c r="AL788" i="9"/>
  <c r="AL799" i="9"/>
  <c r="AL822" i="9"/>
  <c r="AL824" i="9"/>
  <c r="AL826" i="9"/>
  <c r="AL872" i="9"/>
  <c r="AL874" i="9"/>
  <c r="AL885" i="9"/>
  <c r="AL934" i="9"/>
  <c r="AL936" i="9"/>
  <c r="AL938" i="9"/>
  <c r="AL949" i="9"/>
  <c r="AL971" i="9"/>
  <c r="AL998" i="9"/>
  <c r="AL1000" i="9"/>
  <c r="AL1002" i="9"/>
  <c r="AL1013" i="9"/>
  <c r="AL1035" i="9"/>
  <c r="AL1062" i="9"/>
  <c r="AL1064" i="9"/>
  <c r="AL1066" i="9"/>
  <c r="AL1099" i="9"/>
  <c r="AL1158" i="9"/>
  <c r="AL1166" i="9"/>
  <c r="AL1168" i="9"/>
  <c r="AL1170" i="9"/>
  <c r="AL1181" i="9"/>
  <c r="AL1108" i="9"/>
  <c r="AL1126" i="9"/>
  <c r="AL1128" i="9"/>
  <c r="AL1130" i="9"/>
  <c r="AL1141" i="9"/>
  <c r="AL1163" i="9"/>
  <c r="AL1172" i="9"/>
  <c r="AL1190" i="9"/>
  <c r="AL1192" i="9"/>
  <c r="AL1194" i="9"/>
  <c r="AL1205" i="9"/>
  <c r="AL1227" i="9"/>
  <c r="AL1239" i="9"/>
  <c r="AL1243" i="9"/>
  <c r="AL1273" i="9"/>
  <c r="AL1277" i="9"/>
  <c r="AL1279" i="9"/>
  <c r="AL1305" i="9"/>
  <c r="AL1315" i="9"/>
  <c r="AL1317" i="9"/>
  <c r="AL1319" i="9"/>
  <c r="AL1383" i="9"/>
  <c r="AL1414" i="9"/>
  <c r="AL1441" i="9"/>
  <c r="AL1443" i="9"/>
  <c r="AL1445" i="9"/>
  <c r="AL1447" i="9"/>
  <c r="AL1495" i="9"/>
  <c r="AL1501" i="9"/>
  <c r="AL1532" i="9"/>
  <c r="AL1534" i="9"/>
  <c r="AL1559" i="9"/>
  <c r="AL1561" i="9"/>
  <c r="AL1563" i="9"/>
  <c r="AL1594" i="9"/>
  <c r="AL1596" i="9"/>
  <c r="AL1598" i="9"/>
  <c r="AL1623" i="9"/>
  <c r="AL1627" i="9"/>
  <c r="AL1662" i="9"/>
  <c r="AL1691" i="9"/>
  <c r="AL1693" i="9"/>
  <c r="AL1726" i="9"/>
  <c r="AL1757" i="9"/>
  <c r="AL1788" i="9"/>
  <c r="AL1790" i="9"/>
  <c r="AL1821" i="9"/>
  <c r="AL1852" i="9"/>
  <c r="AL1854" i="9"/>
  <c r="AL1107" i="9"/>
  <c r="AL1116" i="9"/>
  <c r="AL1134" i="9"/>
  <c r="AL1136" i="9"/>
  <c r="AL1138" i="9"/>
  <c r="AL1149" i="9"/>
  <c r="AL1169" i="9"/>
  <c r="AL1171" i="9"/>
  <c r="AL1180" i="9"/>
  <c r="AL1198" i="9"/>
  <c r="AL1200" i="9"/>
  <c r="AL1202" i="9"/>
  <c r="AL1213" i="9"/>
  <c r="AL1240" i="9"/>
  <c r="AL1242" i="9"/>
  <c r="AL1250" i="9"/>
  <c r="AL1252" i="9"/>
  <c r="AL1254" i="9"/>
  <c r="AL1283" i="9"/>
  <c r="AL1300" i="9"/>
  <c r="AL1313" i="9"/>
  <c r="AL1323" i="9"/>
  <c r="AL1327" i="9"/>
  <c r="AL1356" i="9"/>
  <c r="AL1358" i="9"/>
  <c r="AL1385" i="9"/>
  <c r="AL1387" i="9"/>
  <c r="AL1391" i="9"/>
  <c r="AL1420" i="9"/>
  <c r="AL1422" i="9"/>
  <c r="AL1449" i="9"/>
  <c r="AL1451" i="9"/>
  <c r="AL1474" i="9"/>
  <c r="AL1476" i="9"/>
  <c r="AL1478" i="9"/>
  <c r="AL1505" i="9"/>
  <c r="AL1507" i="9"/>
  <c r="AL1538" i="9"/>
  <c r="AL1540" i="9"/>
  <c r="AL1542" i="9"/>
  <c r="AL1569" i="9"/>
  <c r="AL1571" i="9"/>
  <c r="AL1602" i="9"/>
  <c r="AL1604" i="9"/>
  <c r="AL1606" i="9"/>
  <c r="AL1633" i="9"/>
  <c r="AL1635" i="9"/>
  <c r="AL1639" i="9"/>
  <c r="AL1666" i="9"/>
  <c r="AL1668" i="9"/>
  <c r="AL1670" i="9"/>
  <c r="AL1697" i="9"/>
  <c r="AL1699" i="9"/>
  <c r="AL1703" i="9"/>
  <c r="AL1730" i="9"/>
  <c r="AL1732" i="9"/>
  <c r="AL1734" i="9"/>
  <c r="AL1761" i="9"/>
  <c r="AL1763" i="9"/>
  <c r="AL1767" i="9"/>
  <c r="AL1794" i="9"/>
  <c r="AL1796" i="9"/>
  <c r="AL1798" i="9"/>
  <c r="AL1825" i="9"/>
  <c r="AL1827" i="9"/>
  <c r="AL1831" i="9"/>
  <c r="AL1858" i="9"/>
  <c r="AL1860" i="9"/>
  <c r="AL1862" i="9"/>
  <c r="AL1889" i="9"/>
  <c r="AL1891" i="9"/>
  <c r="AL1895" i="9"/>
  <c r="AL1124" i="9"/>
  <c r="AL1142" i="9"/>
  <c r="AL1144" i="9"/>
  <c r="AL1146" i="9"/>
  <c r="AL1157" i="9"/>
  <c r="AL1177" i="9"/>
  <c r="AL1179" i="9"/>
  <c r="AL1188" i="9"/>
  <c r="AL1206" i="9"/>
  <c r="AL1208" i="9"/>
  <c r="AL1210" i="9"/>
  <c r="AL1221" i="9"/>
  <c r="AL1246" i="9"/>
  <c r="AL1260" i="9"/>
  <c r="AL1262" i="9"/>
  <c r="AL1264" i="9"/>
  <c r="AL1266" i="9"/>
  <c r="AL1281" i="9"/>
  <c r="AL1321" i="9"/>
  <c r="AL1331" i="9"/>
  <c r="AL1364" i="9"/>
  <c r="AL1366" i="9"/>
  <c r="AL1393" i="9"/>
  <c r="AL1395" i="9"/>
  <c r="AL1428" i="9"/>
  <c r="AL1430" i="9"/>
  <c r="AL1484" i="9"/>
  <c r="AL1486" i="9"/>
  <c r="AL1511" i="9"/>
  <c r="AL1513" i="9"/>
  <c r="AL1515" i="9"/>
  <c r="AL1548" i="9"/>
  <c r="AL1550" i="9"/>
  <c r="AL1575" i="9"/>
  <c r="AL1577" i="9"/>
  <c r="AL1579" i="9"/>
  <c r="AL1612" i="9"/>
  <c r="AL1614" i="9"/>
  <c r="AL1641" i="9"/>
  <c r="AL1643" i="9"/>
  <c r="AL1676" i="9"/>
  <c r="AL1678" i="9"/>
  <c r="AL1705" i="9"/>
  <c r="AL1707" i="9"/>
  <c r="AL1740" i="9"/>
  <c r="AL1742" i="9"/>
  <c r="AL1769" i="9"/>
  <c r="AL1771" i="9"/>
  <c r="AL1775" i="9"/>
  <c r="AL1804" i="9"/>
  <c r="AL1806" i="9"/>
  <c r="AL1833" i="9"/>
  <c r="AL1835" i="9"/>
  <c r="AL1839" i="9"/>
  <c r="AL1868" i="9"/>
  <c r="AL1870" i="9"/>
  <c r="AL1897" i="9"/>
  <c r="AL1903" i="9"/>
  <c r="AL1123" i="9"/>
  <c r="AL1132" i="9"/>
  <c r="AL1150" i="9"/>
  <c r="AL1152" i="9"/>
  <c r="AL1154" i="9"/>
  <c r="AL1165" i="9"/>
  <c r="AL1187" i="9"/>
  <c r="AL1196" i="9"/>
  <c r="AL1214" i="9"/>
  <c r="AL1216" i="9"/>
  <c r="AL1218" i="9"/>
  <c r="AL1222" i="9"/>
  <c r="AL1235" i="9"/>
  <c r="AL1256" i="9"/>
  <c r="AL1291" i="9"/>
  <c r="AL1293" i="9"/>
  <c r="AL1308" i="9"/>
  <c r="AL1310" i="9"/>
  <c r="AL1329" i="9"/>
  <c r="AL1337" i="9"/>
  <c r="AL1339" i="9"/>
  <c r="AL1372" i="9"/>
  <c r="AL1374" i="9"/>
  <c r="AL1401" i="9"/>
  <c r="AL1403" i="9"/>
  <c r="AL1405" i="9"/>
  <c r="AL1436" i="9"/>
  <c r="AL1438" i="9"/>
  <c r="AL1457" i="9"/>
  <c r="AL1459" i="9"/>
  <c r="AL1461" i="9"/>
  <c r="AL1492" i="9"/>
  <c r="AL1494" i="9"/>
  <c r="AL1519" i="9"/>
  <c r="AL1521" i="9"/>
  <c r="AL1523" i="9"/>
  <c r="AL1556" i="9"/>
  <c r="AL1558" i="9"/>
  <c r="AL1583" i="9"/>
  <c r="AL1585" i="9"/>
  <c r="AL1587" i="9"/>
  <c r="AL1620" i="9"/>
  <c r="AL1622" i="9"/>
  <c r="AL1649" i="9"/>
  <c r="AL1651" i="9"/>
  <c r="AL1684" i="9"/>
  <c r="AL1686" i="9"/>
  <c r="AL1713" i="9"/>
  <c r="AL1715" i="9"/>
  <c r="AL1748" i="9"/>
  <c r="AL1750" i="9"/>
  <c r="AL1777" i="9"/>
  <c r="AL1779" i="9"/>
  <c r="AL1812" i="9"/>
  <c r="AL1814" i="9"/>
  <c r="AL1841" i="9"/>
  <c r="AL1843" i="9"/>
  <c r="AL1876" i="9"/>
  <c r="AL1878" i="9"/>
  <c r="AL1899" i="9"/>
  <c r="AL1905" i="9"/>
  <c r="AL1907" i="9"/>
  <c r="AL1195" i="9"/>
  <c r="AL1224" i="9"/>
  <c r="AL1237" i="9"/>
  <c r="AL1276" i="9"/>
  <c r="AL1278" i="9"/>
  <c r="AL1314" i="9"/>
  <c r="AL1316" i="9"/>
  <c r="AL1318" i="9"/>
  <c r="AL1345" i="9"/>
  <c r="AL1347" i="9"/>
  <c r="AL1378" i="9"/>
  <c r="AL1380" i="9"/>
  <c r="AL1382" i="9"/>
  <c r="AL1409" i="9"/>
  <c r="AL1411" i="9"/>
  <c r="AL1442" i="9"/>
  <c r="AL1444" i="9"/>
  <c r="AL1446" i="9"/>
  <c r="AL1465" i="9"/>
  <c r="AL1467" i="9"/>
  <c r="AL1498" i="9"/>
  <c r="AL1500" i="9"/>
  <c r="AL1502" i="9"/>
  <c r="AL1529" i="9"/>
  <c r="AL1531" i="9"/>
  <c r="AL1562" i="9"/>
  <c r="AL1564" i="9"/>
  <c r="AL1566" i="9"/>
  <c r="AL1591" i="9"/>
  <c r="AL1593" i="9"/>
  <c r="AL1595" i="9"/>
  <c r="AL1626" i="9"/>
  <c r="AL1628" i="9"/>
  <c r="AL1630" i="9"/>
  <c r="AL1657" i="9"/>
  <c r="AL1659" i="9"/>
  <c r="AL1690" i="9"/>
  <c r="AL1692" i="9"/>
  <c r="AL1694" i="9"/>
  <c r="AL1721" i="9"/>
  <c r="AL1723" i="9"/>
  <c r="AL1754" i="9"/>
  <c r="AL1756" i="9"/>
  <c r="AL1758" i="9"/>
  <c r="AL1785" i="9"/>
  <c r="AL1787" i="9"/>
  <c r="AL1818" i="9"/>
  <c r="AL1820" i="9"/>
  <c r="AL1822" i="9"/>
  <c r="AL1849" i="9"/>
  <c r="AL1851" i="9"/>
  <c r="AL1882" i="9"/>
  <c r="AL1884" i="9"/>
  <c r="AL1886" i="9"/>
  <c r="AL1203" i="9"/>
  <c r="AL1226" i="9"/>
  <c r="AL1230" i="9"/>
  <c r="AL1247" i="9"/>
  <c r="AL1255" i="9"/>
  <c r="AL1272" i="9"/>
  <c r="AL1284" i="9"/>
  <c r="AL1299" i="9"/>
  <c r="AL1324" i="9"/>
  <c r="AL1326" i="9"/>
  <c r="AL1353" i="9"/>
  <c r="AL1355" i="9"/>
  <c r="AL1359" i="9"/>
  <c r="AL1388" i="9"/>
  <c r="AL1390" i="9"/>
  <c r="AL1417" i="9"/>
  <c r="AL1419" i="9"/>
  <c r="AL1423" i="9"/>
  <c r="AL1452" i="9"/>
  <c r="AL1471" i="9"/>
  <c r="AL1473" i="9"/>
  <c r="AL1475" i="9"/>
  <c r="AL1508" i="9"/>
  <c r="AL1510" i="9"/>
  <c r="AL1535" i="9"/>
  <c r="AL1537" i="9"/>
  <c r="AL1539" i="9"/>
  <c r="AL1572" i="9"/>
  <c r="AL1574" i="9"/>
  <c r="AL1599" i="9"/>
  <c r="AL1601" i="9"/>
  <c r="AL1603" i="9"/>
  <c r="AL1605" i="9"/>
  <c r="AL1636" i="9"/>
  <c r="AL1638" i="9"/>
  <c r="AL1665" i="9"/>
  <c r="AL1667" i="9"/>
  <c r="AL1669" i="9"/>
  <c r="AL1671" i="9"/>
  <c r="AL1700" i="9"/>
  <c r="AL1702" i="9"/>
  <c r="AL1729" i="9"/>
  <c r="AL1731" i="9"/>
  <c r="AL1733" i="9"/>
  <c r="AL1735" i="9"/>
  <c r="AL1764" i="9"/>
  <c r="AL1766" i="9"/>
  <c r="AL1793" i="9"/>
  <c r="AL1795" i="9"/>
  <c r="AL1797" i="9"/>
  <c r="AL1799" i="9"/>
  <c r="AL1828" i="9"/>
  <c r="AL1830" i="9"/>
  <c r="AL1857" i="9"/>
  <c r="AL1859" i="9"/>
  <c r="AL1861" i="9"/>
  <c r="AL1863" i="9"/>
  <c r="AL1892" i="9"/>
  <c r="AL1894" i="9"/>
  <c r="AL1110" i="9"/>
  <c r="AL1112" i="9"/>
  <c r="AL1114" i="9"/>
  <c r="AL1125" i="9"/>
  <c r="AL1145" i="9"/>
  <c r="AL1147" i="9"/>
  <c r="AL1156" i="9"/>
  <c r="AL1174" i="9"/>
  <c r="AL1176" i="9"/>
  <c r="AL1178" i="9"/>
  <c r="AL1189" i="9"/>
  <c r="AL1209" i="9"/>
  <c r="AL1211" i="9"/>
  <c r="AL1220" i="9"/>
  <c r="AL1232" i="9"/>
  <c r="AL1251" i="9"/>
  <c r="AL1257" i="9"/>
  <c r="AL1259" i="9"/>
  <c r="AL1297" i="9"/>
  <c r="AL1332" i="9"/>
  <c r="AL1334" i="9"/>
  <c r="AL1361" i="9"/>
  <c r="AL1363" i="9"/>
  <c r="AL1365" i="9"/>
  <c r="AL1396" i="9"/>
  <c r="AL1398" i="9"/>
  <c r="AL1425" i="9"/>
  <c r="AL1427" i="9"/>
  <c r="AL1429" i="9"/>
  <c r="AL1479" i="9"/>
  <c r="AL1481" i="9"/>
  <c r="AL1483" i="9"/>
  <c r="AL1485" i="9"/>
  <c r="AL1516" i="9"/>
  <c r="AL1518" i="9"/>
  <c r="AL1543" i="9"/>
  <c r="AL1545" i="9"/>
  <c r="AL1547" i="9"/>
  <c r="AL1578" i="9"/>
  <c r="AL1580" i="9"/>
  <c r="AL1582" i="9"/>
  <c r="AL1607" i="9"/>
  <c r="AL1609" i="9"/>
  <c r="AL1611" i="9"/>
  <c r="AL1642" i="9"/>
  <c r="AL1644" i="9"/>
  <c r="AL1646" i="9"/>
  <c r="AL1673" i="9"/>
  <c r="AL1675" i="9"/>
  <c r="AL1677" i="9"/>
  <c r="AL1706" i="9"/>
  <c r="AL1708" i="9"/>
  <c r="AL1710" i="9"/>
  <c r="AL1737" i="9"/>
  <c r="AL1739" i="9"/>
  <c r="AL1741" i="9"/>
  <c r="AL1770" i="9"/>
  <c r="AL1772" i="9"/>
  <c r="AL1774" i="9"/>
  <c r="AL1801" i="9"/>
  <c r="AL1803" i="9"/>
  <c r="AL1805" i="9"/>
  <c r="AL1834" i="9"/>
  <c r="AL1836" i="9"/>
  <c r="AL1838" i="9"/>
  <c r="AL1865" i="9"/>
  <c r="AL1867" i="9"/>
  <c r="AL1898" i="9"/>
  <c r="AL1900" i="9"/>
  <c r="AL1902" i="9"/>
  <c r="AL369" i="9"/>
  <c r="AL371" i="9"/>
  <c r="AL433" i="9"/>
  <c r="AL435" i="9"/>
  <c r="AL497" i="9"/>
  <c r="AL499" i="9"/>
  <c r="AL561" i="9"/>
  <c r="AL563" i="9"/>
  <c r="AL625" i="9"/>
  <c r="AL627" i="9"/>
  <c r="AL689" i="9"/>
  <c r="AL691" i="9"/>
  <c r="AL753" i="9"/>
  <c r="AL755" i="9"/>
  <c r="AL313" i="9"/>
  <c r="AL342" i="9"/>
  <c r="AL377" i="9"/>
  <c r="AL406" i="9"/>
  <c r="AL441" i="9"/>
  <c r="AL470" i="9"/>
  <c r="AL505" i="9"/>
  <c r="AL534" i="9"/>
  <c r="AL569" i="9"/>
  <c r="AL633" i="9"/>
  <c r="AL662" i="9"/>
  <c r="AL697" i="9"/>
  <c r="AL726" i="9"/>
  <c r="AL321" i="9"/>
  <c r="AL323" i="9"/>
  <c r="AL350" i="9"/>
  <c r="AL385" i="9"/>
  <c r="AL387" i="9"/>
  <c r="AL414" i="9"/>
  <c r="AL449" i="9"/>
  <c r="AL451" i="9"/>
  <c r="AL478" i="9"/>
  <c r="AL513" i="9"/>
  <c r="AL515" i="9"/>
  <c r="AL542" i="9"/>
  <c r="AL577" i="9"/>
  <c r="AL579" i="9"/>
  <c r="AL641" i="9"/>
  <c r="AL643" i="9"/>
  <c r="AL670" i="9"/>
  <c r="AL705" i="9"/>
  <c r="AL707" i="9"/>
  <c r="AL734" i="9"/>
  <c r="AL761" i="9"/>
  <c r="AL771" i="9"/>
  <c r="AL796" i="9"/>
  <c r="AL331" i="9"/>
  <c r="AL358" i="9"/>
  <c r="AL395" i="9"/>
  <c r="AL422" i="9"/>
  <c r="AL459" i="9"/>
  <c r="AL486" i="9"/>
  <c r="AL523" i="9"/>
  <c r="AL550" i="9"/>
  <c r="AL587" i="9"/>
  <c r="AL614" i="9"/>
  <c r="AL651" i="9"/>
  <c r="AL678" i="9"/>
  <c r="AL715" i="9"/>
  <c r="AL742" i="9"/>
  <c r="AL769" i="9"/>
  <c r="AL337" i="9"/>
  <c r="AL401" i="9"/>
  <c r="AL403" i="9"/>
  <c r="AL465" i="9"/>
  <c r="AL467" i="9"/>
  <c r="AL529" i="9"/>
  <c r="AL531" i="9"/>
  <c r="AL593" i="9"/>
  <c r="AL595" i="9"/>
  <c r="AL657" i="9"/>
  <c r="AL659" i="9"/>
  <c r="AL721" i="9"/>
  <c r="AL723" i="9"/>
  <c r="AL374" i="9"/>
  <c r="AL438" i="9"/>
  <c r="AL502" i="9"/>
  <c r="AL566" i="9"/>
  <c r="AL630" i="9"/>
  <c r="AL694" i="9"/>
  <c r="AL758" i="9"/>
  <c r="AL789" i="9"/>
  <c r="AL355" i="9"/>
  <c r="AL419" i="9"/>
  <c r="AL483" i="9"/>
  <c r="AL547" i="9"/>
  <c r="AL611" i="9"/>
  <c r="AL675" i="9"/>
  <c r="AL739" i="9"/>
  <c r="AL793" i="9"/>
  <c r="AL795" i="9"/>
  <c r="AL802" i="9"/>
  <c r="AL809" i="9"/>
  <c r="AL811" i="9"/>
  <c r="AL818" i="9"/>
  <c r="AL838" i="9"/>
  <c r="AL857" i="9"/>
  <c r="AL859" i="9"/>
  <c r="AL870" i="9"/>
  <c r="AL889" i="9"/>
  <c r="AL891" i="9"/>
  <c r="AL902" i="9"/>
  <c r="AL921" i="9"/>
  <c r="AL923" i="9"/>
  <c r="AL969" i="9"/>
  <c r="AL1033" i="9"/>
  <c r="AL1097" i="9"/>
  <c r="AL1161" i="9"/>
  <c r="AL1225" i="9"/>
  <c r="AL833" i="9"/>
  <c r="AL865" i="9"/>
  <c r="AL867" i="9"/>
  <c r="AL878" i="9"/>
  <c r="AL897" i="9"/>
  <c r="AL899" i="9"/>
  <c r="AL910" i="9"/>
  <c r="AL929" i="9"/>
  <c r="AL931" i="9"/>
  <c r="AL785" i="9"/>
  <c r="AL993" i="9"/>
  <c r="AL1057" i="9"/>
  <c r="AL1121" i="9"/>
  <c r="AL1185" i="9"/>
  <c r="AL777" i="9"/>
  <c r="AL794" i="9"/>
  <c r="AL801" i="9"/>
  <c r="AL803" i="9"/>
  <c r="AL810" i="9"/>
  <c r="AL817" i="9"/>
  <c r="AL819" i="9"/>
  <c r="AL841" i="9"/>
  <c r="AL843" i="9"/>
  <c r="AL854" i="9"/>
  <c r="AL873" i="9"/>
  <c r="AL875" i="9"/>
  <c r="AL886" i="9"/>
  <c r="AL905" i="9"/>
  <c r="AL907" i="9"/>
  <c r="AL918" i="9"/>
  <c r="AL937" i="9"/>
  <c r="AL1001" i="9"/>
  <c r="AL1065" i="9"/>
  <c r="AL1129" i="9"/>
  <c r="AL1193" i="9"/>
  <c r="AL945" i="9"/>
  <c r="AL1009" i="9"/>
  <c r="AL1073" i="9"/>
  <c r="AL1137" i="9"/>
  <c r="AL1201" i="9"/>
  <c r="AL830" i="9"/>
  <c r="AL849" i="9"/>
  <c r="AL851" i="9"/>
  <c r="AL862" i="9"/>
  <c r="AL881" i="9"/>
  <c r="AL883" i="9"/>
  <c r="AL894" i="9"/>
  <c r="AL913" i="9"/>
  <c r="AL915" i="9"/>
  <c r="AL926" i="9"/>
  <c r="AL1565" i="9"/>
  <c r="AL1629" i="9"/>
  <c r="AL1695" i="9"/>
  <c r="AL1759" i="9"/>
  <c r="AL1823" i="9"/>
  <c r="AL1887" i="9"/>
  <c r="AL1268" i="9"/>
  <c r="AL1285" i="9"/>
  <c r="AL1298" i="9"/>
  <c r="AL1325" i="9"/>
  <c r="AL1354" i="9"/>
  <c r="AL1389" i="9"/>
  <c r="AL1418" i="9"/>
  <c r="AL1453" i="9"/>
  <c r="AL1509" i="9"/>
  <c r="AL1573" i="9"/>
  <c r="AL1637" i="9"/>
  <c r="AL1701" i="9"/>
  <c r="AL1765" i="9"/>
  <c r="AL1829" i="9"/>
  <c r="AL1893" i="9"/>
  <c r="AL1249" i="9"/>
  <c r="AL1261" i="9"/>
  <c r="AL1287" i="9"/>
  <c r="AL1333" i="9"/>
  <c r="AL1335" i="9"/>
  <c r="AL1362" i="9"/>
  <c r="AL1397" i="9"/>
  <c r="AL1399" i="9"/>
  <c r="AL1426" i="9"/>
  <c r="AL1455" i="9"/>
  <c r="AL1482" i="9"/>
  <c r="AL1517" i="9"/>
  <c r="AL1546" i="9"/>
  <c r="AL1581" i="9"/>
  <c r="AL1610" i="9"/>
  <c r="AL1645" i="9"/>
  <c r="AL1647" i="9"/>
  <c r="AL1674" i="9"/>
  <c r="AL1709" i="9"/>
  <c r="AL1711" i="9"/>
  <c r="AL1738" i="9"/>
  <c r="AL1773" i="9"/>
  <c r="AL1802" i="9"/>
  <c r="AL1837" i="9"/>
  <c r="AL1866" i="9"/>
  <c r="AL1901" i="9"/>
  <c r="AL1241" i="9"/>
  <c r="AL1263" i="9"/>
  <c r="AL1306" i="9"/>
  <c r="AL1343" i="9"/>
  <c r="AL1370" i="9"/>
  <c r="AL1407" i="9"/>
  <c r="AL1434" i="9"/>
  <c r="AL1463" i="9"/>
  <c r="AL1490" i="9"/>
  <c r="AL1525" i="9"/>
  <c r="AL1554" i="9"/>
  <c r="AL1589" i="9"/>
  <c r="AL1618" i="9"/>
  <c r="AL1653" i="9"/>
  <c r="AL1655" i="9"/>
  <c r="AL1682" i="9"/>
  <c r="AL1717" i="9"/>
  <c r="AL1719" i="9"/>
  <c r="AL1746" i="9"/>
  <c r="AL1781" i="9"/>
  <c r="AL1783" i="9"/>
  <c r="AL1810" i="9"/>
  <c r="AL1845" i="9"/>
  <c r="AL1847" i="9"/>
  <c r="AL1874" i="9"/>
  <c r="AL1253" i="9"/>
  <c r="AL1295" i="9"/>
  <c r="AL1349" i="9"/>
  <c r="AL1351" i="9"/>
  <c r="AL1413" i="9"/>
  <c r="AL1415" i="9"/>
  <c r="AL1469" i="9"/>
  <c r="AL1533" i="9"/>
  <c r="AL1597" i="9"/>
  <c r="AL1661" i="9"/>
  <c r="AL1663" i="9"/>
  <c r="AL1725" i="9"/>
  <c r="AL1727" i="9"/>
  <c r="AL1789" i="9"/>
  <c r="AL1791" i="9"/>
  <c r="AL1853" i="9"/>
  <c r="AL1855" i="9"/>
  <c r="AL1233" i="9"/>
  <c r="AL1267" i="9"/>
  <c r="AL1269" i="9"/>
  <c r="AL1282" i="9"/>
  <c r="AL1301" i="9"/>
  <c r="AL1322" i="9"/>
  <c r="AL1357" i="9"/>
  <c r="AL1386" i="9"/>
  <c r="AL1421" i="9"/>
  <c r="AL1450" i="9"/>
  <c r="AL1477" i="9"/>
  <c r="AL1506" i="9"/>
  <c r="AL1541" i="9"/>
  <c r="AL1570" i="9"/>
  <c r="AL1634" i="9"/>
  <c r="AL1698" i="9"/>
  <c r="AL1762" i="9"/>
  <c r="AL1826" i="9"/>
  <c r="AL1890" i="9"/>
  <c r="AL1245" i="9"/>
  <c r="AL1271" i="9"/>
  <c r="AL1303" i="9"/>
  <c r="AL1330" i="9"/>
  <c r="AL1367" i="9"/>
  <c r="AL1394" i="9"/>
  <c r="AL1431" i="9"/>
  <c r="AL1514" i="9"/>
  <c r="AL1549" i="9"/>
  <c r="AL1613" i="9"/>
  <c r="AL1679" i="9"/>
  <c r="AL1743" i="9"/>
  <c r="AL1807" i="9"/>
  <c r="AL1869" i="9"/>
  <c r="AL1871" i="9"/>
  <c r="S1931" i="9"/>
  <c r="S1930" i="9"/>
  <c r="S1919" i="9"/>
  <c r="AF1907" i="9"/>
  <c r="AF1906" i="9"/>
  <c r="AF1905" i="9"/>
  <c r="AF1904" i="9"/>
  <c r="AF1903" i="9"/>
  <c r="AF1902" i="9"/>
  <c r="AF1901" i="9"/>
  <c r="AF1900" i="9"/>
  <c r="AF1899" i="9"/>
  <c r="AF1898" i="9"/>
  <c r="AF1897" i="9"/>
  <c r="AF1896" i="9"/>
  <c r="AF1895" i="9"/>
  <c r="AF1894" i="9"/>
  <c r="AF1893" i="9"/>
  <c r="AF1892" i="9"/>
  <c r="AF1891" i="9"/>
  <c r="AF1890" i="9"/>
  <c r="AF1889" i="9"/>
  <c r="AF1888" i="9"/>
  <c r="AF1887" i="9"/>
  <c r="AF1886" i="9"/>
  <c r="AF1885" i="9"/>
  <c r="AF1884" i="9"/>
  <c r="AF1883" i="9"/>
  <c r="AF1882" i="9"/>
  <c r="AF1881" i="9"/>
  <c r="AF1880" i="9"/>
  <c r="AF1879" i="9"/>
  <c r="AF1878" i="9"/>
  <c r="AF1877" i="9"/>
  <c r="AF1876" i="9"/>
  <c r="AF1875" i="9"/>
  <c r="AF1874" i="9"/>
  <c r="AF1873" i="9"/>
  <c r="AF1872" i="9"/>
  <c r="AF1871" i="9"/>
  <c r="AF1870" i="9"/>
  <c r="AF1869" i="9"/>
  <c r="AF1868" i="9"/>
  <c r="AF1867" i="9"/>
  <c r="AF1866" i="9"/>
  <c r="AF1865" i="9"/>
  <c r="AF1864" i="9"/>
  <c r="AF1863" i="9"/>
  <c r="AF1862" i="9"/>
  <c r="AF1861" i="9"/>
  <c r="AF1860" i="9"/>
  <c r="AF1859" i="9"/>
  <c r="AF1858" i="9"/>
  <c r="AF1857" i="9"/>
  <c r="AF1856" i="9"/>
  <c r="AF1855" i="9"/>
  <c r="AF1854" i="9"/>
  <c r="AF1853" i="9"/>
  <c r="AF1852" i="9"/>
  <c r="AF1851" i="9"/>
  <c r="AF1850" i="9"/>
  <c r="AF1849" i="9"/>
  <c r="AF1848" i="9"/>
  <c r="AF1847" i="9"/>
  <c r="AF1846" i="9"/>
  <c r="AF1845" i="9"/>
  <c r="AF1844" i="9"/>
  <c r="AF1843" i="9"/>
  <c r="AF1842" i="9"/>
  <c r="AF1841" i="9"/>
  <c r="AF1840" i="9"/>
  <c r="AF1839" i="9"/>
  <c r="AF1838" i="9"/>
  <c r="AF1837" i="9"/>
  <c r="AF1836" i="9"/>
  <c r="AF1835" i="9"/>
  <c r="AF1834" i="9"/>
  <c r="AF1833" i="9"/>
  <c r="AF1832" i="9"/>
  <c r="AF1831" i="9"/>
  <c r="AF1830" i="9"/>
  <c r="AF1829" i="9"/>
  <c r="AF1828" i="9"/>
  <c r="AF1827" i="9"/>
  <c r="AF1826" i="9"/>
  <c r="AF1825" i="9"/>
  <c r="AF1824" i="9"/>
  <c r="AF1823" i="9"/>
  <c r="AF1822" i="9"/>
  <c r="AF1821" i="9"/>
  <c r="AF1820" i="9"/>
  <c r="AF1819" i="9"/>
  <c r="AF1818" i="9"/>
  <c r="AF1817" i="9"/>
  <c r="AF1816" i="9"/>
  <c r="AF1815" i="9"/>
  <c r="AF1814" i="9"/>
  <c r="AF1813" i="9"/>
  <c r="AF1812" i="9"/>
  <c r="AF1811" i="9"/>
  <c r="AF1810" i="9"/>
  <c r="AF1809" i="9"/>
  <c r="AF1808" i="9"/>
  <c r="AF1807" i="9"/>
  <c r="AF1806" i="9"/>
  <c r="AF1805" i="9"/>
  <c r="AF1804" i="9"/>
  <c r="AF1803" i="9"/>
  <c r="AF1802" i="9"/>
  <c r="AF1801" i="9"/>
  <c r="AF1800" i="9"/>
  <c r="AF1799" i="9"/>
  <c r="AF1798" i="9"/>
  <c r="AF1797" i="9"/>
  <c r="AF1796" i="9"/>
  <c r="AF1795" i="9"/>
  <c r="AF1794" i="9"/>
  <c r="AF1793" i="9"/>
  <c r="AF1792" i="9"/>
  <c r="AF1791" i="9"/>
  <c r="AF1790" i="9"/>
  <c r="AF1789" i="9"/>
  <c r="AF1788" i="9"/>
  <c r="AF1787" i="9"/>
  <c r="AF1786" i="9"/>
  <c r="AF1785" i="9"/>
  <c r="AF1784" i="9"/>
  <c r="AF1783" i="9"/>
  <c r="AF1782" i="9"/>
  <c r="AF1781" i="9"/>
  <c r="AF1780" i="9"/>
  <c r="AF1779" i="9"/>
  <c r="AF1778" i="9"/>
  <c r="AF1777" i="9"/>
  <c r="AF1776" i="9"/>
  <c r="AF1775" i="9"/>
  <c r="AF1774" i="9"/>
  <c r="AF1773" i="9"/>
  <c r="AF1772" i="9"/>
  <c r="AF1771" i="9"/>
  <c r="AF1770" i="9"/>
  <c r="AF1769" i="9"/>
  <c r="AF1768" i="9"/>
  <c r="AF1767" i="9"/>
  <c r="AF1766" i="9"/>
  <c r="AF1765" i="9"/>
  <c r="AF1764" i="9"/>
  <c r="AF1763" i="9"/>
  <c r="AF1762" i="9"/>
  <c r="AF1761" i="9"/>
  <c r="AF1760" i="9"/>
  <c r="AF1759" i="9"/>
  <c r="AF1758" i="9"/>
  <c r="AF1757" i="9"/>
  <c r="AF1756" i="9"/>
  <c r="AF1755" i="9"/>
  <c r="AF1754" i="9"/>
  <c r="AF1753" i="9"/>
  <c r="AF1752" i="9"/>
  <c r="AF1751" i="9"/>
  <c r="AF1750" i="9"/>
  <c r="AF1749" i="9"/>
  <c r="AF1748" i="9"/>
  <c r="AF1747" i="9"/>
  <c r="AF1746" i="9"/>
  <c r="AF1745" i="9"/>
  <c r="AF1744" i="9"/>
  <c r="AF1743" i="9"/>
  <c r="AF1742" i="9"/>
  <c r="AF1741" i="9"/>
  <c r="AF1740" i="9"/>
  <c r="AF1739" i="9"/>
  <c r="AF1738" i="9"/>
  <c r="AF1737" i="9"/>
  <c r="AF1736" i="9"/>
  <c r="AF1735" i="9"/>
  <c r="AF1734" i="9"/>
  <c r="AF1733" i="9"/>
  <c r="AF1732" i="9"/>
  <c r="AF1731" i="9"/>
  <c r="AF1730" i="9"/>
  <c r="AF1729" i="9"/>
  <c r="AF1728" i="9"/>
  <c r="AF1727" i="9"/>
  <c r="AF1726" i="9"/>
  <c r="AF1725" i="9"/>
  <c r="AF1724" i="9"/>
  <c r="AF1723" i="9"/>
  <c r="AF1722" i="9"/>
  <c r="AF1721" i="9"/>
  <c r="AF1720" i="9"/>
  <c r="AF1719" i="9"/>
  <c r="AF1718" i="9"/>
  <c r="AF1717" i="9"/>
  <c r="AF1716" i="9"/>
  <c r="AF1715" i="9"/>
  <c r="AF1714" i="9"/>
  <c r="AF1713" i="9"/>
  <c r="AF1712" i="9"/>
  <c r="AF1711" i="9"/>
  <c r="AF1710" i="9"/>
  <c r="AF1709" i="9"/>
  <c r="AF1708" i="9"/>
  <c r="AF1707" i="9"/>
  <c r="AF1706" i="9"/>
  <c r="AF1705" i="9"/>
  <c r="AF1704" i="9"/>
  <c r="AF1703" i="9"/>
  <c r="AF1702" i="9"/>
  <c r="AF1701" i="9"/>
  <c r="AF1700" i="9"/>
  <c r="AF1699" i="9"/>
  <c r="AF1698" i="9"/>
  <c r="AF1697" i="9"/>
  <c r="AF1696" i="9"/>
  <c r="AF1695" i="9"/>
  <c r="AF1694" i="9"/>
  <c r="AF1693" i="9"/>
  <c r="AF1692" i="9"/>
  <c r="AF1691" i="9"/>
  <c r="AF1690" i="9"/>
  <c r="AF1689" i="9"/>
  <c r="AF1688" i="9"/>
  <c r="AF1687" i="9"/>
  <c r="AF1686" i="9"/>
  <c r="AF1685" i="9"/>
  <c r="AF1684" i="9"/>
  <c r="AF1683" i="9"/>
  <c r="AF1682" i="9"/>
  <c r="AF1681" i="9"/>
  <c r="AF1680" i="9"/>
  <c r="AF1679" i="9"/>
  <c r="AF1678" i="9"/>
  <c r="AF1677" i="9"/>
  <c r="AF1676" i="9"/>
  <c r="AF1675" i="9"/>
  <c r="AF1674" i="9"/>
  <c r="AF1673" i="9"/>
  <c r="AF1672" i="9"/>
  <c r="AF1671" i="9"/>
  <c r="AF1670" i="9"/>
  <c r="AF1669" i="9"/>
  <c r="AF1668" i="9"/>
  <c r="AF1667" i="9"/>
  <c r="AF1666" i="9"/>
  <c r="AF1665" i="9"/>
  <c r="AF1664" i="9"/>
  <c r="AF1663" i="9"/>
  <c r="AF1662" i="9"/>
  <c r="AF1661" i="9"/>
  <c r="AF1660" i="9"/>
  <c r="AF1659" i="9"/>
  <c r="AF1658" i="9"/>
  <c r="AF1657" i="9"/>
  <c r="AF1656" i="9"/>
  <c r="AF1655" i="9"/>
  <c r="AF1654" i="9"/>
  <c r="AF1653" i="9"/>
  <c r="AF1652" i="9"/>
  <c r="AF1651" i="9"/>
  <c r="AF1650" i="9"/>
  <c r="AF1649" i="9"/>
  <c r="AF1648" i="9"/>
  <c r="AF1647" i="9"/>
  <c r="AF1646" i="9"/>
  <c r="AF1645" i="9"/>
  <c r="AF1644" i="9"/>
  <c r="AF1643" i="9"/>
  <c r="AF1642" i="9"/>
  <c r="AF1641" i="9"/>
  <c r="AF1640" i="9"/>
  <c r="AF1639" i="9"/>
  <c r="AF1638" i="9"/>
  <c r="AF1637" i="9"/>
  <c r="AF1636" i="9"/>
  <c r="AF1635" i="9"/>
  <c r="AF1634" i="9"/>
  <c r="AF1633" i="9"/>
  <c r="AF1632" i="9"/>
  <c r="AF1631" i="9"/>
  <c r="AF1630" i="9"/>
  <c r="AF1629" i="9"/>
  <c r="AF1628" i="9"/>
  <c r="AF1627" i="9"/>
  <c r="AF1626" i="9"/>
  <c r="AF1625" i="9"/>
  <c r="AF1624" i="9"/>
  <c r="AF1623" i="9"/>
  <c r="AF1622" i="9"/>
  <c r="AF1621" i="9"/>
  <c r="AF1620" i="9"/>
  <c r="AF1619" i="9"/>
  <c r="AF1618" i="9"/>
  <c r="AF1617" i="9"/>
  <c r="AF1616" i="9"/>
  <c r="AF1615" i="9"/>
  <c r="AF1614" i="9"/>
  <c r="AF1613" i="9"/>
  <c r="AF1612" i="9"/>
  <c r="AF1611" i="9"/>
  <c r="AF1610" i="9"/>
  <c r="AF1609" i="9"/>
  <c r="AF1608" i="9"/>
  <c r="AF1607" i="9"/>
  <c r="AF1606" i="9"/>
  <c r="AF1605" i="9"/>
  <c r="AF1604" i="9"/>
  <c r="AF1603" i="9"/>
  <c r="AF1602" i="9"/>
  <c r="AF1601" i="9"/>
  <c r="AF1600" i="9"/>
  <c r="AF1599" i="9"/>
  <c r="AF1598" i="9"/>
  <c r="AF1597" i="9"/>
  <c r="AF1596" i="9"/>
  <c r="AF1595" i="9"/>
  <c r="AF1594" i="9"/>
  <c r="AF1593" i="9"/>
  <c r="AF1592" i="9"/>
  <c r="AF1591" i="9"/>
  <c r="AF1590" i="9"/>
  <c r="AF1589" i="9"/>
  <c r="AF1588" i="9"/>
  <c r="AF1587" i="9"/>
  <c r="AF1586" i="9"/>
  <c r="AF1585" i="9"/>
  <c r="AF1584" i="9"/>
  <c r="AF1583" i="9"/>
  <c r="AF1582" i="9"/>
  <c r="AF1581" i="9"/>
  <c r="AF1580" i="9"/>
  <c r="AF1579" i="9"/>
  <c r="AF1578" i="9"/>
  <c r="AF1577" i="9"/>
  <c r="AF1576" i="9"/>
  <c r="AF1575" i="9"/>
  <c r="AF1574" i="9"/>
  <c r="AF1573" i="9"/>
  <c r="AF1572" i="9"/>
  <c r="AF1571" i="9"/>
  <c r="AF1570" i="9"/>
  <c r="AF1569" i="9"/>
  <c r="AF1568" i="9"/>
  <c r="AF1567" i="9"/>
  <c r="AF1566" i="9"/>
  <c r="AF1565" i="9"/>
  <c r="AF1564" i="9"/>
  <c r="AF1563" i="9"/>
  <c r="AF1562" i="9"/>
  <c r="AF1561" i="9"/>
  <c r="AF1560" i="9"/>
  <c r="AF1559" i="9"/>
  <c r="AF1558" i="9"/>
  <c r="AF1557" i="9"/>
  <c r="AF1556" i="9"/>
  <c r="AF1555" i="9"/>
  <c r="AF1554" i="9"/>
  <c r="AF1553" i="9"/>
  <c r="AF1552" i="9"/>
  <c r="AF1551" i="9"/>
  <c r="AF1550" i="9"/>
  <c r="AF1549" i="9"/>
  <c r="AF1548" i="9"/>
  <c r="AF1547" i="9"/>
  <c r="AF1546" i="9"/>
  <c r="AF1545" i="9"/>
  <c r="AF1544" i="9"/>
  <c r="AF1543" i="9"/>
  <c r="AF1542" i="9"/>
  <c r="AF1541" i="9"/>
  <c r="AF1540" i="9"/>
  <c r="AF1539" i="9"/>
  <c r="AF1538" i="9"/>
  <c r="AF1537" i="9"/>
  <c r="AF1536" i="9"/>
  <c r="AF1535" i="9"/>
  <c r="AF1534" i="9"/>
  <c r="AF1533" i="9"/>
  <c r="AF1532" i="9"/>
  <c r="AF1531" i="9"/>
  <c r="AF1530" i="9"/>
  <c r="AF1529" i="9"/>
  <c r="AF1528" i="9"/>
  <c r="AF1527" i="9"/>
  <c r="AF1526" i="9"/>
  <c r="AF1525" i="9"/>
  <c r="AF1524" i="9"/>
  <c r="AF1523" i="9"/>
  <c r="AF1522" i="9"/>
  <c r="AF1521" i="9"/>
  <c r="AF1520" i="9"/>
  <c r="AF1519" i="9"/>
  <c r="AF1518" i="9"/>
  <c r="AF1517" i="9"/>
  <c r="AF1516" i="9"/>
  <c r="AF1515" i="9"/>
  <c r="AF1514" i="9"/>
  <c r="AF1513" i="9"/>
  <c r="AF1512" i="9"/>
  <c r="AF1511" i="9"/>
  <c r="AF1510" i="9"/>
  <c r="AF1509" i="9"/>
  <c r="AF1508" i="9"/>
  <c r="AF1507" i="9"/>
  <c r="AF1506" i="9"/>
  <c r="AF1505" i="9"/>
  <c r="AF1504" i="9"/>
  <c r="AF1503" i="9"/>
  <c r="AF1502" i="9"/>
  <c r="AF1501" i="9"/>
  <c r="AF1500" i="9"/>
  <c r="AF1499" i="9"/>
  <c r="AF1498" i="9"/>
  <c r="AF1497" i="9"/>
  <c r="AF1496" i="9"/>
  <c r="AF1495" i="9"/>
  <c r="AF1494" i="9"/>
  <c r="AF1493" i="9"/>
  <c r="AF1492" i="9"/>
  <c r="AF1491" i="9"/>
  <c r="AF1490" i="9"/>
  <c r="AF1489" i="9"/>
  <c r="AF1488" i="9"/>
  <c r="AF1487" i="9"/>
  <c r="AF1486" i="9"/>
  <c r="AF1485" i="9"/>
  <c r="AF1484" i="9"/>
  <c r="AF1483" i="9"/>
  <c r="AF1482" i="9"/>
  <c r="AF1481" i="9"/>
  <c r="AF1480" i="9"/>
  <c r="AF1479" i="9"/>
  <c r="AF1478" i="9"/>
  <c r="AF1477" i="9"/>
  <c r="AF1476" i="9"/>
  <c r="AF1475" i="9"/>
  <c r="AF1474" i="9"/>
  <c r="AF1473" i="9"/>
  <c r="AF1472" i="9"/>
  <c r="AF1471" i="9"/>
  <c r="AF1470" i="9"/>
  <c r="AF1469" i="9"/>
  <c r="AF1468" i="9"/>
  <c r="AF1467" i="9"/>
  <c r="AF1466" i="9"/>
  <c r="AF1465" i="9"/>
  <c r="AF1464" i="9"/>
  <c r="AF1463" i="9"/>
  <c r="AF1462" i="9"/>
  <c r="AF1461" i="9"/>
  <c r="AF1460" i="9"/>
  <c r="AF1459" i="9"/>
  <c r="AF1458" i="9"/>
  <c r="AF1457" i="9"/>
  <c r="AF1456" i="9"/>
  <c r="AF1455" i="9"/>
  <c r="AF1454" i="9"/>
  <c r="AF1453" i="9"/>
  <c r="AF1452" i="9"/>
  <c r="AF1451" i="9"/>
  <c r="AF1450" i="9"/>
  <c r="AF1449" i="9"/>
  <c r="AF1448" i="9"/>
  <c r="AF1447" i="9"/>
  <c r="AF1446" i="9"/>
  <c r="AF1445" i="9"/>
  <c r="AF1444" i="9"/>
  <c r="AF1443" i="9"/>
  <c r="AF1442" i="9"/>
  <c r="AF1441" i="9"/>
  <c r="AF1440" i="9"/>
  <c r="AF1439" i="9"/>
  <c r="AF1438" i="9"/>
  <c r="AF1437" i="9"/>
  <c r="AF1436" i="9"/>
  <c r="AF1435" i="9"/>
  <c r="AF1434" i="9"/>
  <c r="AF1433" i="9"/>
  <c r="AF1432" i="9"/>
  <c r="AF1431" i="9"/>
  <c r="AF1430" i="9"/>
  <c r="AF1429" i="9"/>
  <c r="AF1428" i="9"/>
  <c r="AF1427" i="9"/>
  <c r="AF1426" i="9"/>
  <c r="AF1425" i="9"/>
  <c r="AF1424" i="9"/>
  <c r="AF1423" i="9"/>
  <c r="AF1422" i="9"/>
  <c r="AF1421" i="9"/>
  <c r="AF1420" i="9"/>
  <c r="AF1419" i="9"/>
  <c r="AF1418" i="9"/>
  <c r="AF1417" i="9"/>
  <c r="AF1416" i="9"/>
  <c r="AF1415" i="9"/>
  <c r="AF1414" i="9"/>
  <c r="AF1413" i="9"/>
  <c r="AF1412" i="9"/>
  <c r="AF1411" i="9"/>
  <c r="AF1410" i="9"/>
  <c r="AF1409" i="9"/>
  <c r="AF1408" i="9"/>
  <c r="AF1407" i="9"/>
  <c r="AF1406" i="9"/>
  <c r="AF1405" i="9"/>
  <c r="AF1404" i="9"/>
  <c r="AF1403" i="9"/>
  <c r="AF1402" i="9"/>
  <c r="AF1401" i="9"/>
  <c r="AF1400" i="9"/>
  <c r="AF1399" i="9"/>
  <c r="AF1398" i="9"/>
  <c r="AF1397" i="9"/>
  <c r="AF1396" i="9"/>
  <c r="AF1395" i="9"/>
  <c r="AF1394" i="9"/>
  <c r="AF1393" i="9"/>
  <c r="AF1392" i="9"/>
  <c r="AF1391" i="9"/>
  <c r="AF1390" i="9"/>
  <c r="AF1389" i="9"/>
  <c r="AF1388" i="9"/>
  <c r="AF1387" i="9"/>
  <c r="AF1386" i="9"/>
  <c r="AF1385" i="9"/>
  <c r="AF1384" i="9"/>
  <c r="AF1383" i="9"/>
  <c r="AF1382" i="9"/>
  <c r="AF1381" i="9"/>
  <c r="AF1380" i="9"/>
  <c r="AF1379" i="9"/>
  <c r="AF1378" i="9"/>
  <c r="AF1377" i="9"/>
  <c r="AF1376" i="9"/>
  <c r="AF1375" i="9"/>
  <c r="AF1374" i="9"/>
  <c r="AF1373" i="9"/>
  <c r="AF1372" i="9"/>
  <c r="AF1371" i="9"/>
  <c r="AF1370" i="9"/>
  <c r="AF1369" i="9"/>
  <c r="AF1368" i="9"/>
  <c r="AF1367" i="9"/>
  <c r="AF1366" i="9"/>
  <c r="AF1365" i="9"/>
  <c r="AF1364" i="9"/>
  <c r="AF1363" i="9"/>
  <c r="AF1362" i="9"/>
  <c r="AF1361" i="9"/>
  <c r="AF1360" i="9"/>
  <c r="AF1359" i="9"/>
  <c r="AF1358" i="9"/>
  <c r="AF1357" i="9"/>
  <c r="AF1356" i="9"/>
  <c r="AF1355" i="9"/>
  <c r="AF1354" i="9"/>
  <c r="AF1353" i="9"/>
  <c r="AF1352" i="9"/>
  <c r="AF1351" i="9"/>
  <c r="AF1350" i="9"/>
  <c r="AF1349" i="9"/>
  <c r="AF1348" i="9"/>
  <c r="AF1347" i="9"/>
  <c r="AF1346" i="9"/>
  <c r="AF1345" i="9"/>
  <c r="AF1344" i="9"/>
  <c r="AF1343" i="9"/>
  <c r="AF1342" i="9"/>
  <c r="AF1341" i="9"/>
  <c r="AF1340" i="9"/>
  <c r="AF1339" i="9"/>
  <c r="AF1338" i="9"/>
  <c r="AF1337" i="9"/>
  <c r="AF1336" i="9"/>
  <c r="AF1335" i="9"/>
  <c r="AF1334" i="9"/>
  <c r="AF1333" i="9"/>
  <c r="AF1332" i="9"/>
  <c r="AF1331" i="9"/>
  <c r="AF1330" i="9"/>
  <c r="AF1329" i="9"/>
  <c r="AF1328" i="9"/>
  <c r="AF1327" i="9"/>
  <c r="AF1326" i="9"/>
  <c r="AF1325" i="9"/>
  <c r="AF1324" i="9"/>
  <c r="AF1323" i="9"/>
  <c r="AF1322" i="9"/>
  <c r="AF1321" i="9"/>
  <c r="AF1320" i="9"/>
  <c r="AF1319" i="9"/>
  <c r="AF1318" i="9"/>
  <c r="AF1317" i="9"/>
  <c r="AF1316" i="9"/>
  <c r="AF1315" i="9"/>
  <c r="AF1314" i="9"/>
  <c r="AF1313" i="9"/>
  <c r="AF1312" i="9"/>
  <c r="AF1311" i="9"/>
  <c r="AF1310" i="9"/>
  <c r="AF1309" i="9"/>
  <c r="AF1308" i="9"/>
  <c r="AF1307" i="9"/>
  <c r="AF1306" i="9"/>
  <c r="AF1305" i="9"/>
  <c r="AF1304" i="9"/>
  <c r="AF1303" i="9"/>
  <c r="AF1302" i="9"/>
  <c r="AF1301" i="9"/>
  <c r="AF1300" i="9"/>
  <c r="AF1299" i="9"/>
  <c r="AF1298" i="9"/>
  <c r="AF1297" i="9"/>
  <c r="AF1296" i="9"/>
  <c r="AF1295" i="9"/>
  <c r="AF1294" i="9"/>
  <c r="AF1293" i="9"/>
  <c r="AF1292" i="9"/>
  <c r="AF1291" i="9"/>
  <c r="AF1290" i="9"/>
  <c r="AF1289" i="9"/>
  <c r="AF1288" i="9"/>
  <c r="AF1287" i="9"/>
  <c r="AF1286" i="9"/>
  <c r="AF1285" i="9"/>
  <c r="AF1284" i="9"/>
  <c r="AF1283" i="9"/>
  <c r="AF1282" i="9"/>
  <c r="AF1281" i="9"/>
  <c r="AF1280" i="9"/>
  <c r="AF1279" i="9"/>
  <c r="AF1278" i="9"/>
  <c r="AF1277" i="9"/>
  <c r="AF1276" i="9"/>
  <c r="AF1275" i="9"/>
  <c r="AF1274" i="9"/>
  <c r="AF1273" i="9"/>
  <c r="AF1272" i="9"/>
  <c r="AF1271" i="9"/>
  <c r="AF1270" i="9"/>
  <c r="AF1269" i="9"/>
  <c r="AF1268" i="9"/>
  <c r="AF1267" i="9"/>
  <c r="AF1266" i="9"/>
  <c r="AF1265" i="9"/>
  <c r="AF1264" i="9"/>
  <c r="AF1263" i="9"/>
  <c r="AF1262" i="9"/>
  <c r="AF1261" i="9"/>
  <c r="AF1260" i="9"/>
  <c r="AF1259" i="9"/>
  <c r="AF1258" i="9"/>
  <c r="AF1257" i="9"/>
  <c r="AF1256" i="9"/>
  <c r="AF1255" i="9"/>
  <c r="AF1254" i="9"/>
  <c r="AF1253" i="9"/>
  <c r="AF1252" i="9"/>
  <c r="AF1251" i="9"/>
  <c r="AF1250" i="9"/>
  <c r="AF1249" i="9"/>
  <c r="AF1248" i="9"/>
  <c r="AF1247" i="9"/>
  <c r="AF1246" i="9"/>
  <c r="AF1245" i="9"/>
  <c r="AF1244" i="9"/>
  <c r="AF1243" i="9"/>
  <c r="AF1242" i="9"/>
  <c r="AF1241" i="9"/>
  <c r="AF1240" i="9"/>
  <c r="AF1239" i="9"/>
  <c r="AF1238" i="9"/>
  <c r="AF1237" i="9"/>
  <c r="AF1236" i="9"/>
  <c r="AF1235" i="9"/>
  <c r="AF1234" i="9"/>
  <c r="AF1233" i="9"/>
  <c r="AF1232" i="9"/>
  <c r="AF1231" i="9"/>
  <c r="AF1230" i="9"/>
  <c r="AF1229" i="9"/>
  <c r="AF1228" i="9"/>
  <c r="AF1227" i="9"/>
  <c r="AF1226" i="9"/>
  <c r="AF1225" i="9"/>
  <c r="AF1224" i="9"/>
  <c r="AF1223" i="9"/>
  <c r="AF1222" i="9"/>
  <c r="AF1221" i="9"/>
  <c r="AF1220" i="9"/>
  <c r="AF1219" i="9"/>
  <c r="AF1218" i="9"/>
  <c r="AF1217" i="9"/>
  <c r="AF1216" i="9"/>
  <c r="AF1215" i="9"/>
  <c r="AF1214" i="9"/>
  <c r="AF1213" i="9"/>
  <c r="AF1212" i="9"/>
  <c r="AF1211" i="9"/>
  <c r="AF1210" i="9"/>
  <c r="AF1209" i="9"/>
  <c r="AF1208" i="9"/>
  <c r="AF1207" i="9"/>
  <c r="AF1206" i="9"/>
  <c r="AF1205" i="9"/>
  <c r="AF1204" i="9"/>
  <c r="AF1203" i="9"/>
  <c r="AF1202" i="9"/>
  <c r="AF1201" i="9"/>
  <c r="AF1200" i="9"/>
  <c r="AF1199" i="9"/>
  <c r="AF1198" i="9"/>
  <c r="AF1197" i="9"/>
  <c r="AF1196" i="9"/>
  <c r="AF1195" i="9"/>
  <c r="AF1194" i="9"/>
  <c r="AF1193" i="9"/>
  <c r="AF1192" i="9"/>
  <c r="AF1191" i="9"/>
  <c r="AF1190" i="9"/>
  <c r="AF1189" i="9"/>
  <c r="AF1188" i="9"/>
  <c r="AF1187" i="9"/>
  <c r="AF1186" i="9"/>
  <c r="AF1185" i="9"/>
  <c r="AF1184" i="9"/>
  <c r="AF1183" i="9"/>
  <c r="AF1182" i="9"/>
  <c r="AF1181" i="9"/>
  <c r="AF1180" i="9"/>
  <c r="AF1179" i="9"/>
  <c r="AF1178" i="9"/>
  <c r="AF1177" i="9"/>
  <c r="AF1176" i="9"/>
  <c r="AF1175" i="9"/>
  <c r="AF1174" i="9"/>
  <c r="AF1173" i="9"/>
  <c r="AF1172" i="9"/>
  <c r="AF1171" i="9"/>
  <c r="AF1170" i="9"/>
  <c r="AF1169" i="9"/>
  <c r="AF1168" i="9"/>
  <c r="AF1167" i="9"/>
  <c r="AF1166" i="9"/>
  <c r="AF1165" i="9"/>
  <c r="AF1164" i="9"/>
  <c r="AF1163" i="9"/>
  <c r="AF1162" i="9"/>
  <c r="AF1161" i="9"/>
  <c r="AF1160" i="9"/>
  <c r="AF1159" i="9"/>
  <c r="AF1158" i="9"/>
  <c r="AF1157" i="9"/>
  <c r="AF1156" i="9"/>
  <c r="AF1155" i="9"/>
  <c r="AF1154" i="9"/>
  <c r="AF1153" i="9"/>
  <c r="AF1152" i="9"/>
  <c r="AF1151" i="9"/>
  <c r="AF1150" i="9"/>
  <c r="AF1149" i="9"/>
  <c r="AF1148" i="9"/>
  <c r="AF1147" i="9"/>
  <c r="AF1146" i="9"/>
  <c r="AF1145" i="9"/>
  <c r="AF1144" i="9"/>
  <c r="AF1143" i="9"/>
  <c r="AF1142" i="9"/>
  <c r="AF1141" i="9"/>
  <c r="AF1140" i="9"/>
  <c r="AF1139" i="9"/>
  <c r="AF1138" i="9"/>
  <c r="AF1137" i="9"/>
  <c r="AF1136" i="9"/>
  <c r="AF1135" i="9"/>
  <c r="AF1134" i="9"/>
  <c r="AF1133" i="9"/>
  <c r="AF1132" i="9"/>
  <c r="AF1131" i="9"/>
  <c r="AF1130" i="9"/>
  <c r="AF1129" i="9"/>
  <c r="AF1128" i="9"/>
  <c r="AF1127" i="9"/>
  <c r="AF1126" i="9"/>
  <c r="AF1125" i="9"/>
  <c r="AF1124" i="9"/>
  <c r="AF1123" i="9"/>
  <c r="AF1122" i="9"/>
  <c r="AF1121" i="9"/>
  <c r="AF1120" i="9"/>
  <c r="AF1119" i="9"/>
  <c r="AF1118" i="9"/>
  <c r="AF1117" i="9"/>
  <c r="AF1116" i="9"/>
  <c r="AF1115" i="9"/>
  <c r="AF1114" i="9"/>
  <c r="AF1113" i="9"/>
  <c r="AF1112" i="9"/>
  <c r="AF1111" i="9"/>
  <c r="AF1110" i="9"/>
  <c r="AF1109" i="9"/>
  <c r="AF1108" i="9"/>
  <c r="AF1107" i="9"/>
  <c r="AF1106" i="9"/>
  <c r="AF1105" i="9"/>
  <c r="AF1104" i="9"/>
  <c r="AF1103" i="9"/>
  <c r="AF1102" i="9"/>
  <c r="AF1101" i="9"/>
  <c r="AF1100" i="9"/>
  <c r="AF1099" i="9"/>
  <c r="AF1098" i="9"/>
  <c r="AF1097" i="9"/>
  <c r="AF1096" i="9"/>
  <c r="AF1095" i="9"/>
  <c r="AF1094" i="9"/>
  <c r="AF1093" i="9"/>
  <c r="AF1092" i="9"/>
  <c r="AF1091" i="9"/>
  <c r="AF1090" i="9"/>
  <c r="AF1089" i="9"/>
  <c r="AF1088" i="9"/>
  <c r="AF1087" i="9"/>
  <c r="AF1086" i="9"/>
  <c r="AF1085" i="9"/>
  <c r="AF1084" i="9"/>
  <c r="AF1083" i="9"/>
  <c r="AF1082" i="9"/>
  <c r="AF1081" i="9"/>
  <c r="AF1080" i="9"/>
  <c r="AF1079" i="9"/>
  <c r="AF1078" i="9"/>
  <c r="AF1077" i="9"/>
  <c r="AF1076" i="9"/>
  <c r="AF1075" i="9"/>
  <c r="AF1074" i="9"/>
  <c r="AF1073" i="9"/>
  <c r="AF1072" i="9"/>
  <c r="AF1071" i="9"/>
  <c r="AF1070" i="9"/>
  <c r="AF1069" i="9"/>
  <c r="AF1068" i="9"/>
  <c r="AF1067" i="9"/>
  <c r="AF1066" i="9"/>
  <c r="AF1065" i="9"/>
  <c r="AF1064" i="9"/>
  <c r="AF1063" i="9"/>
  <c r="AF1062" i="9"/>
  <c r="AF1061" i="9"/>
  <c r="AF1060" i="9"/>
  <c r="AF1059" i="9"/>
  <c r="AF1058" i="9"/>
  <c r="AF1057" i="9"/>
  <c r="AF1056" i="9"/>
  <c r="AF1055" i="9"/>
  <c r="AF1054" i="9"/>
  <c r="AF1053" i="9"/>
  <c r="AF1052" i="9"/>
  <c r="AF1051" i="9"/>
  <c r="AF1050" i="9"/>
  <c r="AF1049" i="9"/>
  <c r="AF1048" i="9"/>
  <c r="AF1047" i="9"/>
  <c r="AF1046" i="9"/>
  <c r="AF1045" i="9"/>
  <c r="AF1044" i="9"/>
  <c r="AF1043" i="9"/>
  <c r="AF1042" i="9"/>
  <c r="AF1041" i="9"/>
  <c r="AF1040" i="9"/>
  <c r="AF1039" i="9"/>
  <c r="AF1038" i="9"/>
  <c r="AF1037" i="9"/>
  <c r="AF1036" i="9"/>
  <c r="AF1035" i="9"/>
  <c r="AF1034" i="9"/>
  <c r="AF1033" i="9"/>
  <c r="AF1032" i="9"/>
  <c r="AF1031" i="9"/>
  <c r="AF1030" i="9"/>
  <c r="AF1029" i="9"/>
  <c r="AF1028" i="9"/>
  <c r="AF1027" i="9"/>
  <c r="AF1026" i="9"/>
  <c r="AF1025" i="9"/>
  <c r="AF1024" i="9"/>
  <c r="AF1023" i="9"/>
  <c r="AF1022" i="9"/>
  <c r="AF1021" i="9"/>
  <c r="AF1020" i="9"/>
  <c r="AF1019" i="9"/>
  <c r="AF1018" i="9"/>
  <c r="AF1017" i="9"/>
  <c r="AF1016" i="9"/>
  <c r="AF1015" i="9"/>
  <c r="AF1014" i="9"/>
  <c r="AF1013" i="9"/>
  <c r="AF1012" i="9"/>
  <c r="AF1011" i="9"/>
  <c r="AF1010" i="9"/>
  <c r="AF1009" i="9"/>
  <c r="AF1008" i="9"/>
  <c r="AF1007" i="9"/>
  <c r="AF1006" i="9"/>
  <c r="AF1005" i="9"/>
  <c r="AF1004" i="9"/>
  <c r="AF1003" i="9"/>
  <c r="AF1002" i="9"/>
  <c r="AF1001" i="9"/>
  <c r="AF1000" i="9"/>
  <c r="AF999" i="9"/>
  <c r="AF998" i="9"/>
  <c r="AF997" i="9"/>
  <c r="AF996" i="9"/>
  <c r="AF995" i="9"/>
  <c r="AF994" i="9"/>
  <c r="AF993" i="9"/>
  <c r="AF992" i="9"/>
  <c r="AF991" i="9"/>
  <c r="AF990" i="9"/>
  <c r="AF989" i="9"/>
  <c r="AF988" i="9"/>
  <c r="AF987" i="9"/>
  <c r="AF986" i="9"/>
  <c r="AF985" i="9"/>
  <c r="AF984" i="9"/>
  <c r="AF983" i="9"/>
  <c r="AF982" i="9"/>
  <c r="AF981" i="9"/>
  <c r="AF980" i="9"/>
  <c r="AF979" i="9"/>
  <c r="AF978" i="9"/>
  <c r="AF977" i="9"/>
  <c r="AF976" i="9"/>
  <c r="AF975" i="9"/>
  <c r="AF974" i="9"/>
  <c r="AF973" i="9"/>
  <c r="AF972" i="9"/>
  <c r="AF971" i="9"/>
  <c r="AF970" i="9"/>
  <c r="AF969" i="9"/>
  <c r="AF968" i="9"/>
  <c r="AF967" i="9"/>
  <c r="AF966" i="9"/>
  <c r="AF965" i="9"/>
  <c r="AF964" i="9"/>
  <c r="AF963" i="9"/>
  <c r="AF962" i="9"/>
  <c r="AF961" i="9"/>
  <c r="AF960" i="9"/>
  <c r="AF959" i="9"/>
  <c r="AF958" i="9"/>
  <c r="AF957" i="9"/>
  <c r="AF956" i="9"/>
  <c r="AF955" i="9"/>
  <c r="AF954" i="9"/>
  <c r="AF953" i="9"/>
  <c r="AF952" i="9"/>
  <c r="AF951" i="9"/>
  <c r="AF950" i="9"/>
  <c r="AF949" i="9"/>
  <c r="AF948" i="9"/>
  <c r="AF947" i="9"/>
  <c r="AF946" i="9"/>
  <c r="AF945" i="9"/>
  <c r="AF944" i="9"/>
  <c r="AF943" i="9"/>
  <c r="AF942" i="9"/>
  <c r="AF941" i="9"/>
  <c r="AF940" i="9"/>
  <c r="AF939" i="9"/>
  <c r="AF938" i="9"/>
  <c r="AF937" i="9"/>
  <c r="AF936" i="9"/>
  <c r="AF935" i="9"/>
  <c r="AF934" i="9"/>
  <c r="AF933" i="9"/>
  <c r="AF932" i="9"/>
  <c r="AF931" i="9"/>
  <c r="AF930" i="9"/>
  <c r="AF929" i="9"/>
  <c r="AF928" i="9"/>
  <c r="AF927" i="9"/>
  <c r="AF926" i="9"/>
  <c r="AF925" i="9"/>
  <c r="AF924" i="9"/>
  <c r="AF923" i="9"/>
  <c r="AF922" i="9"/>
  <c r="AF921" i="9"/>
  <c r="AF920" i="9"/>
  <c r="AF919" i="9"/>
  <c r="AF918" i="9"/>
  <c r="AF917" i="9"/>
  <c r="AF916" i="9"/>
  <c r="AF915" i="9"/>
  <c r="AF914" i="9"/>
  <c r="AF913" i="9"/>
  <c r="AF912" i="9"/>
  <c r="AF911" i="9"/>
  <c r="AF910" i="9"/>
  <c r="AF909" i="9"/>
  <c r="AF908" i="9"/>
  <c r="AF907" i="9"/>
  <c r="AF906" i="9"/>
  <c r="AF905" i="9"/>
  <c r="AF904" i="9"/>
  <c r="AF903" i="9"/>
  <c r="AF902" i="9"/>
  <c r="AF901" i="9"/>
  <c r="AF900" i="9"/>
  <c r="AF899" i="9"/>
  <c r="AF898" i="9"/>
  <c r="AF897" i="9"/>
  <c r="AF896" i="9"/>
  <c r="AF895" i="9"/>
  <c r="AF894" i="9"/>
  <c r="AF893" i="9"/>
  <c r="AF892" i="9"/>
  <c r="AF891" i="9"/>
  <c r="AF890" i="9"/>
  <c r="AF889" i="9"/>
  <c r="AF888" i="9"/>
  <c r="AF887" i="9"/>
  <c r="AF886" i="9"/>
  <c r="AF885" i="9"/>
  <c r="AF884" i="9"/>
  <c r="AF883" i="9"/>
  <c r="AF882" i="9"/>
  <c r="AF881" i="9"/>
  <c r="AF880" i="9"/>
  <c r="AF879" i="9"/>
  <c r="AF878" i="9"/>
  <c r="AF877" i="9"/>
  <c r="AF876" i="9"/>
  <c r="AF875" i="9"/>
  <c r="AF874" i="9"/>
  <c r="AF873" i="9"/>
  <c r="AF872" i="9"/>
  <c r="AF871" i="9"/>
  <c r="AF870" i="9"/>
  <c r="AF869" i="9"/>
  <c r="AF868" i="9"/>
  <c r="AF867" i="9"/>
  <c r="AF866" i="9"/>
  <c r="AF865" i="9"/>
  <c r="AF864" i="9"/>
  <c r="AF863" i="9"/>
  <c r="AF862" i="9"/>
  <c r="AF861" i="9"/>
  <c r="AF860" i="9"/>
  <c r="AF859" i="9"/>
  <c r="AF858" i="9"/>
  <c r="AF857" i="9"/>
  <c r="AF856" i="9"/>
  <c r="AF855" i="9"/>
  <c r="AF854" i="9"/>
  <c r="AF853" i="9"/>
  <c r="AF852" i="9"/>
  <c r="AF851" i="9"/>
  <c r="AF850" i="9"/>
  <c r="AF849" i="9"/>
  <c r="AF848" i="9"/>
  <c r="AF847" i="9"/>
  <c r="AF846" i="9"/>
  <c r="AF845" i="9"/>
  <c r="AF844" i="9"/>
  <c r="AF843" i="9"/>
  <c r="AF842" i="9"/>
  <c r="AF841" i="9"/>
  <c r="AF840" i="9"/>
  <c r="AF839" i="9"/>
  <c r="AF838" i="9"/>
  <c r="AF837" i="9"/>
  <c r="AF836" i="9"/>
  <c r="AF835" i="9"/>
  <c r="AF834" i="9"/>
  <c r="AF833" i="9"/>
  <c r="AF832" i="9"/>
  <c r="AF831" i="9"/>
  <c r="AF830" i="9"/>
  <c r="AF829" i="9"/>
  <c r="AF828" i="9"/>
  <c r="AF827" i="9"/>
  <c r="AF826" i="9"/>
  <c r="AF825" i="9"/>
  <c r="AF824" i="9"/>
  <c r="AF823" i="9"/>
  <c r="AF822" i="9"/>
  <c r="AF821" i="9"/>
  <c r="AF820" i="9"/>
  <c r="AF819" i="9"/>
  <c r="AF818" i="9"/>
  <c r="AF817" i="9"/>
  <c r="AF816" i="9"/>
  <c r="AF815" i="9"/>
  <c r="AF814" i="9"/>
  <c r="AF813" i="9"/>
  <c r="AF812" i="9"/>
  <c r="AF811" i="9"/>
  <c r="AF810" i="9"/>
  <c r="AF809" i="9"/>
  <c r="AF808" i="9"/>
  <c r="AF807" i="9"/>
  <c r="AF806" i="9"/>
  <c r="AF805" i="9"/>
  <c r="AF804" i="9"/>
  <c r="AF803" i="9"/>
  <c r="AF802" i="9"/>
  <c r="AF801" i="9"/>
  <c r="AF800" i="9"/>
  <c r="AF799" i="9"/>
  <c r="AF798" i="9"/>
  <c r="AF797" i="9"/>
  <c r="AF796" i="9"/>
  <c r="AF795" i="9"/>
  <c r="AF794" i="9"/>
  <c r="AF793" i="9"/>
  <c r="AF792" i="9"/>
  <c r="AF791" i="9"/>
  <c r="AF790" i="9"/>
  <c r="AF789" i="9"/>
  <c r="AF788" i="9"/>
  <c r="AF787" i="9"/>
  <c r="AF786" i="9"/>
  <c r="AF785" i="9"/>
  <c r="AF784" i="9"/>
  <c r="AF783" i="9"/>
  <c r="AF782" i="9"/>
  <c r="AF781" i="9"/>
  <c r="AF780" i="9"/>
  <c r="AF779" i="9"/>
  <c r="AF778" i="9"/>
  <c r="AF777" i="9"/>
  <c r="AF776" i="9"/>
  <c r="AF775" i="9"/>
  <c r="AF774" i="9"/>
  <c r="AF773" i="9"/>
  <c r="AF772" i="9"/>
  <c r="AF771" i="9"/>
  <c r="AF770" i="9"/>
  <c r="AF769" i="9"/>
  <c r="AF768" i="9"/>
  <c r="AF767" i="9"/>
  <c r="AF766" i="9"/>
  <c r="AF765" i="9"/>
  <c r="AF764" i="9"/>
  <c r="AF763" i="9"/>
  <c r="AF762" i="9"/>
  <c r="AF761" i="9"/>
  <c r="AF760" i="9"/>
  <c r="AF759" i="9"/>
  <c r="AF758" i="9"/>
  <c r="AF757" i="9"/>
  <c r="AF756" i="9"/>
  <c r="AF755" i="9"/>
  <c r="AF754" i="9"/>
  <c r="AF753" i="9"/>
  <c r="AF752" i="9"/>
  <c r="AF751" i="9"/>
  <c r="AF750" i="9"/>
  <c r="AF749" i="9"/>
  <c r="AF748" i="9"/>
  <c r="AF747" i="9"/>
  <c r="AF746" i="9"/>
  <c r="AF745" i="9"/>
  <c r="AF744" i="9"/>
  <c r="AF743" i="9"/>
  <c r="AF742" i="9"/>
  <c r="AF741" i="9"/>
  <c r="AF740" i="9"/>
  <c r="AF739" i="9"/>
  <c r="AF738" i="9"/>
  <c r="AF737" i="9"/>
  <c r="AF736" i="9"/>
  <c r="AF735" i="9"/>
  <c r="AF734" i="9"/>
  <c r="AF733" i="9"/>
  <c r="AF732" i="9"/>
  <c r="AF731" i="9"/>
  <c r="AF730" i="9"/>
  <c r="AF729" i="9"/>
  <c r="AF728" i="9"/>
  <c r="AF727" i="9"/>
  <c r="AF726" i="9"/>
  <c r="AF725" i="9"/>
  <c r="AF724" i="9"/>
  <c r="AF723" i="9"/>
  <c r="AF722" i="9"/>
  <c r="AF721" i="9"/>
  <c r="AF720" i="9"/>
  <c r="AF719" i="9"/>
  <c r="AF718" i="9"/>
  <c r="AF717" i="9"/>
  <c r="AF716" i="9"/>
  <c r="AF715" i="9"/>
  <c r="AF714" i="9"/>
  <c r="AF713" i="9"/>
  <c r="AF712" i="9"/>
  <c r="AF711" i="9"/>
  <c r="AF710" i="9"/>
  <c r="AF709" i="9"/>
  <c r="AF708" i="9"/>
  <c r="AF707" i="9"/>
  <c r="AF706" i="9"/>
  <c r="AF705" i="9"/>
  <c r="AF704" i="9"/>
  <c r="AF703" i="9"/>
  <c r="AF702" i="9"/>
  <c r="AF701" i="9"/>
  <c r="AF700" i="9"/>
  <c r="AF699" i="9"/>
  <c r="AF698" i="9"/>
  <c r="AF697" i="9"/>
  <c r="AF696" i="9"/>
  <c r="AF695" i="9"/>
  <c r="AF694" i="9"/>
  <c r="AF693" i="9"/>
  <c r="AF692" i="9"/>
  <c r="AF691" i="9"/>
  <c r="AF690" i="9"/>
  <c r="AF689" i="9"/>
  <c r="AF688" i="9"/>
  <c r="AF687" i="9"/>
  <c r="AF686" i="9"/>
  <c r="AF685" i="9"/>
  <c r="AF684" i="9"/>
  <c r="AF683" i="9"/>
  <c r="AF682" i="9"/>
  <c r="AF681" i="9"/>
  <c r="AF680" i="9"/>
  <c r="AF679" i="9"/>
  <c r="AF678" i="9"/>
  <c r="AF677" i="9"/>
  <c r="AF676" i="9"/>
  <c r="AF675" i="9"/>
  <c r="AF674" i="9"/>
  <c r="AF673" i="9"/>
  <c r="AF672" i="9"/>
  <c r="AF671" i="9"/>
  <c r="AF670" i="9"/>
  <c r="AF669" i="9"/>
  <c r="AF668" i="9"/>
  <c r="AF667" i="9"/>
  <c r="AF666" i="9"/>
  <c r="AF665" i="9"/>
  <c r="AF664" i="9"/>
  <c r="AF663" i="9"/>
  <c r="AF662" i="9"/>
  <c r="AF661" i="9"/>
  <c r="AF660" i="9"/>
  <c r="AF659" i="9"/>
  <c r="AF658" i="9"/>
  <c r="AF657" i="9"/>
  <c r="AF656" i="9"/>
  <c r="AF655" i="9"/>
  <c r="AF654" i="9"/>
  <c r="AF653" i="9"/>
  <c r="AF652" i="9"/>
  <c r="AF651" i="9"/>
  <c r="AF650" i="9"/>
  <c r="AF649" i="9"/>
  <c r="AF648" i="9"/>
  <c r="AF647" i="9"/>
  <c r="AF646" i="9"/>
  <c r="AF645" i="9"/>
  <c r="AF644" i="9"/>
  <c r="AF643" i="9"/>
  <c r="AF642" i="9"/>
  <c r="AF641" i="9"/>
  <c r="AF640" i="9"/>
  <c r="AF639" i="9"/>
  <c r="AF638" i="9"/>
  <c r="AF637" i="9"/>
  <c r="AF636" i="9"/>
  <c r="AF635" i="9"/>
  <c r="AF634" i="9"/>
  <c r="AF633" i="9"/>
  <c r="AF632" i="9"/>
  <c r="AF631" i="9"/>
  <c r="AF630" i="9"/>
  <c r="AF629" i="9"/>
  <c r="AF628" i="9"/>
  <c r="AF627" i="9"/>
  <c r="AF626" i="9"/>
  <c r="AF625" i="9"/>
  <c r="AF624" i="9"/>
  <c r="AF623" i="9"/>
  <c r="AF622" i="9"/>
  <c r="AF621" i="9"/>
  <c r="AF620" i="9"/>
  <c r="AF619" i="9"/>
  <c r="AF618" i="9"/>
  <c r="AF617" i="9"/>
  <c r="AF616" i="9"/>
  <c r="AF615" i="9"/>
  <c r="AF614" i="9"/>
  <c r="AF613" i="9"/>
  <c r="AF612" i="9"/>
  <c r="AF611" i="9"/>
  <c r="AF610" i="9"/>
  <c r="AF609" i="9"/>
  <c r="AF608" i="9"/>
  <c r="AF607" i="9"/>
  <c r="AF606" i="9"/>
  <c r="AF605" i="9"/>
  <c r="AF604" i="9"/>
  <c r="AF603" i="9"/>
  <c r="AF602" i="9"/>
  <c r="AF601" i="9"/>
  <c r="AF600" i="9"/>
  <c r="AF599" i="9"/>
  <c r="AF598" i="9"/>
  <c r="AF597" i="9"/>
  <c r="AF596" i="9"/>
  <c r="AF595" i="9"/>
  <c r="AF594" i="9"/>
  <c r="AF593" i="9"/>
  <c r="AF592" i="9"/>
  <c r="AF591" i="9"/>
  <c r="AF590" i="9"/>
  <c r="AF589" i="9"/>
  <c r="AF588" i="9"/>
  <c r="AF587" i="9"/>
  <c r="AF586" i="9"/>
  <c r="AF585" i="9"/>
  <c r="AF584" i="9"/>
  <c r="AF583" i="9"/>
  <c r="AF582" i="9"/>
  <c r="AF581" i="9"/>
  <c r="AF580" i="9"/>
  <c r="AF579" i="9"/>
  <c r="AF578" i="9"/>
  <c r="AF577" i="9"/>
  <c r="AF576" i="9"/>
  <c r="AF575" i="9"/>
  <c r="AF574" i="9"/>
  <c r="AF573" i="9"/>
  <c r="AF572" i="9"/>
  <c r="AF571" i="9"/>
  <c r="AF570" i="9"/>
  <c r="AF569" i="9"/>
  <c r="AF568" i="9"/>
  <c r="AF567" i="9"/>
  <c r="AF566" i="9"/>
  <c r="AF565" i="9"/>
  <c r="AF564" i="9"/>
  <c r="AF563" i="9"/>
  <c r="AF562" i="9"/>
  <c r="AF561" i="9"/>
  <c r="AF560" i="9"/>
  <c r="AF559" i="9"/>
  <c r="AF558" i="9"/>
  <c r="AF557" i="9"/>
  <c r="AF556" i="9"/>
  <c r="AF555" i="9"/>
  <c r="AF554" i="9"/>
  <c r="AF553" i="9"/>
  <c r="AF552" i="9"/>
  <c r="AF551" i="9"/>
  <c r="AF550" i="9"/>
  <c r="AF549" i="9"/>
  <c r="AF548" i="9"/>
  <c r="AF547" i="9"/>
  <c r="AF546" i="9"/>
  <c r="AF545" i="9"/>
  <c r="AF544" i="9"/>
  <c r="AF543" i="9"/>
  <c r="AF542" i="9"/>
  <c r="AF541" i="9"/>
  <c r="AF540" i="9"/>
  <c r="AF539" i="9"/>
  <c r="AF538" i="9"/>
  <c r="AF537" i="9"/>
  <c r="AF536" i="9"/>
  <c r="AF535" i="9"/>
  <c r="AF534" i="9"/>
  <c r="AF533" i="9"/>
  <c r="AF532" i="9"/>
  <c r="AF531" i="9"/>
  <c r="AF530" i="9"/>
  <c r="AF529" i="9"/>
  <c r="AF528" i="9"/>
  <c r="AF527" i="9"/>
  <c r="AF526" i="9"/>
  <c r="AF525" i="9"/>
  <c r="AF524" i="9"/>
  <c r="AF523" i="9"/>
  <c r="AF522" i="9"/>
  <c r="AF521" i="9"/>
  <c r="AF520" i="9"/>
  <c r="AF519" i="9"/>
  <c r="AF518" i="9"/>
  <c r="AF517" i="9"/>
  <c r="AF516" i="9"/>
  <c r="AF515" i="9"/>
  <c r="AF514" i="9"/>
  <c r="AF513" i="9"/>
  <c r="AF512" i="9"/>
  <c r="AF511" i="9"/>
  <c r="AF510" i="9"/>
  <c r="AF509" i="9"/>
  <c r="AF508" i="9"/>
  <c r="AF507" i="9"/>
  <c r="AF506" i="9"/>
  <c r="AF505" i="9"/>
  <c r="AF504" i="9"/>
  <c r="AF503" i="9"/>
  <c r="AF502" i="9"/>
  <c r="AF501" i="9"/>
  <c r="AF500" i="9"/>
  <c r="AF499" i="9"/>
  <c r="AF498" i="9"/>
  <c r="AF497" i="9"/>
  <c r="AF496" i="9"/>
  <c r="AF495" i="9"/>
  <c r="AF494" i="9"/>
  <c r="AF493" i="9"/>
  <c r="AF492" i="9"/>
  <c r="AF491" i="9"/>
  <c r="AF490" i="9"/>
  <c r="AF489" i="9"/>
  <c r="AF488" i="9"/>
  <c r="AF487" i="9"/>
  <c r="AF486" i="9"/>
  <c r="AF485" i="9"/>
  <c r="AF484" i="9"/>
  <c r="AF483" i="9"/>
  <c r="AF482" i="9"/>
  <c r="AF481" i="9"/>
  <c r="AF480" i="9"/>
  <c r="AF479" i="9"/>
  <c r="AF478" i="9"/>
  <c r="AF477" i="9"/>
  <c r="AF476" i="9"/>
  <c r="AF475" i="9"/>
  <c r="AF474" i="9"/>
  <c r="AF473" i="9"/>
  <c r="AF472" i="9"/>
  <c r="AF471" i="9"/>
  <c r="AF470" i="9"/>
  <c r="AF469" i="9"/>
  <c r="AF468" i="9"/>
  <c r="AF467" i="9"/>
  <c r="AF466" i="9"/>
  <c r="AF465" i="9"/>
  <c r="AF464" i="9"/>
  <c r="AF463" i="9"/>
  <c r="AF462" i="9"/>
  <c r="AF461" i="9"/>
  <c r="AF460" i="9"/>
  <c r="AF459" i="9"/>
  <c r="AF458" i="9"/>
  <c r="AF457" i="9"/>
  <c r="AF456" i="9"/>
  <c r="AF455" i="9"/>
  <c r="AF454" i="9"/>
  <c r="AF453" i="9"/>
  <c r="AF452" i="9"/>
  <c r="AF451" i="9"/>
  <c r="AF450" i="9"/>
  <c r="AF449" i="9"/>
  <c r="AF448" i="9"/>
  <c r="AF447" i="9"/>
  <c r="AF446" i="9"/>
  <c r="AF445" i="9"/>
  <c r="AF444" i="9"/>
  <c r="AF443" i="9"/>
  <c r="AF442" i="9"/>
  <c r="AF441" i="9"/>
  <c r="AF440" i="9"/>
  <c r="AF439" i="9"/>
  <c r="AF438" i="9"/>
  <c r="AF437" i="9"/>
  <c r="AF436" i="9"/>
  <c r="AF435" i="9"/>
  <c r="AF434" i="9"/>
  <c r="AF433" i="9"/>
  <c r="AF432" i="9"/>
  <c r="AF431" i="9"/>
  <c r="AF430" i="9"/>
  <c r="AF429" i="9"/>
  <c r="AF428" i="9"/>
  <c r="AF427" i="9"/>
  <c r="AF426" i="9"/>
  <c r="AF425" i="9"/>
  <c r="AF424" i="9"/>
  <c r="AF423" i="9"/>
  <c r="AF422" i="9"/>
  <c r="AF421" i="9"/>
  <c r="AF420" i="9"/>
  <c r="AF419" i="9"/>
  <c r="AF418" i="9"/>
  <c r="AF417" i="9"/>
  <c r="AF416" i="9"/>
  <c r="AF415" i="9"/>
  <c r="AF414" i="9"/>
  <c r="AF413" i="9"/>
  <c r="AF412" i="9"/>
  <c r="AF411" i="9"/>
  <c r="AF410" i="9"/>
  <c r="AF409" i="9"/>
  <c r="AF408" i="9"/>
  <c r="AF407" i="9"/>
  <c r="AF406" i="9"/>
  <c r="AF405" i="9"/>
  <c r="AF404" i="9"/>
  <c r="AF403" i="9"/>
  <c r="AF402" i="9"/>
  <c r="AF401" i="9"/>
  <c r="AF400" i="9"/>
  <c r="AF399" i="9"/>
  <c r="AF398" i="9"/>
  <c r="AF397" i="9"/>
  <c r="AF396" i="9"/>
  <c r="AF395" i="9"/>
  <c r="AF394" i="9"/>
  <c r="AF393" i="9"/>
  <c r="AF392" i="9"/>
  <c r="AF391" i="9"/>
  <c r="AF390" i="9"/>
  <c r="AF389" i="9"/>
  <c r="AF388" i="9"/>
  <c r="AF387" i="9"/>
  <c r="AF386" i="9"/>
  <c r="AF385" i="9"/>
  <c r="AF384" i="9"/>
  <c r="AF383" i="9"/>
  <c r="AF382" i="9"/>
  <c r="AF381" i="9"/>
  <c r="AF380" i="9"/>
  <c r="AF379" i="9"/>
  <c r="AF378" i="9"/>
  <c r="AF377" i="9"/>
  <c r="AF376" i="9"/>
  <c r="AF375" i="9"/>
  <c r="AF374" i="9"/>
  <c r="AF373" i="9"/>
  <c r="AF372" i="9"/>
  <c r="AF371" i="9"/>
  <c r="AF370" i="9"/>
  <c r="AF369" i="9"/>
  <c r="AF368" i="9"/>
  <c r="AF367" i="9"/>
  <c r="AF366" i="9"/>
  <c r="AF365" i="9"/>
  <c r="AF364" i="9"/>
  <c r="AF363" i="9"/>
  <c r="AF362" i="9"/>
  <c r="AF361" i="9"/>
  <c r="AF360" i="9"/>
  <c r="AF359" i="9"/>
  <c r="AF358" i="9"/>
  <c r="AF357" i="9"/>
  <c r="AF356" i="9"/>
  <c r="AF355" i="9"/>
  <c r="AF354" i="9"/>
  <c r="AF353" i="9"/>
  <c r="AF352" i="9"/>
  <c r="AF351" i="9"/>
  <c r="AF350" i="9"/>
  <c r="AF349" i="9"/>
  <c r="AF348" i="9"/>
  <c r="AF347" i="9"/>
  <c r="AF346" i="9"/>
  <c r="AF345" i="9"/>
  <c r="AF344" i="9"/>
  <c r="AF343" i="9"/>
  <c r="AF342" i="9"/>
  <c r="AF341" i="9"/>
  <c r="AF340" i="9"/>
  <c r="AF339" i="9"/>
  <c r="AF338" i="9"/>
  <c r="AF337" i="9"/>
  <c r="AF336" i="9"/>
  <c r="AF335" i="9"/>
  <c r="AF334" i="9"/>
  <c r="AF333" i="9"/>
  <c r="AF332" i="9"/>
  <c r="AF331" i="9"/>
  <c r="AF330" i="9"/>
  <c r="AF329" i="9"/>
  <c r="AF328" i="9"/>
  <c r="AF327" i="9"/>
  <c r="AF326" i="9"/>
  <c r="AF325" i="9"/>
  <c r="AF324" i="9"/>
  <c r="AF323" i="9"/>
  <c r="AF322" i="9"/>
  <c r="AF321" i="9"/>
  <c r="AF320" i="9"/>
  <c r="AF319" i="9"/>
  <c r="AF318" i="9"/>
  <c r="AF317" i="9"/>
  <c r="AF316" i="9"/>
  <c r="AF315" i="9"/>
  <c r="AF314" i="9"/>
  <c r="AF313" i="9"/>
  <c r="AF312" i="9"/>
  <c r="AF311" i="9"/>
  <c r="AF310" i="9"/>
  <c r="AF308" i="9"/>
  <c r="AF307" i="9"/>
  <c r="AF306" i="9"/>
  <c r="AF305" i="9"/>
  <c r="AF304" i="9"/>
  <c r="AF303" i="9"/>
  <c r="AF302" i="9"/>
  <c r="AF301" i="9"/>
  <c r="AF300" i="9"/>
  <c r="AF299" i="9"/>
  <c r="AF298" i="9"/>
  <c r="AF297" i="9"/>
  <c r="AF296" i="9"/>
  <c r="AF295" i="9"/>
  <c r="AF294" i="9"/>
  <c r="AF293" i="9"/>
  <c r="AF292" i="9"/>
  <c r="AF291" i="9"/>
  <c r="AF290" i="9"/>
  <c r="AF289" i="9"/>
  <c r="AF288" i="9"/>
  <c r="AF287" i="9"/>
  <c r="AF286" i="9"/>
  <c r="AF285" i="9"/>
  <c r="AF284" i="9"/>
  <c r="AF283" i="9"/>
  <c r="AF282" i="9"/>
  <c r="AF281" i="9"/>
  <c r="AF280" i="9"/>
  <c r="AF279" i="9"/>
  <c r="AF278" i="9"/>
  <c r="AF277" i="9"/>
  <c r="AF276" i="9"/>
  <c r="AF275" i="9"/>
  <c r="AF274" i="9"/>
  <c r="AF273" i="9"/>
  <c r="AF272" i="9"/>
  <c r="AF271" i="9"/>
  <c r="AF270" i="9"/>
  <c r="AF269" i="9"/>
  <c r="AF268" i="9"/>
  <c r="AF267" i="9"/>
  <c r="AF266" i="9"/>
  <c r="AF265" i="9"/>
  <c r="AF264" i="9"/>
  <c r="AF263" i="9"/>
  <c r="AF262" i="9"/>
  <c r="AF261" i="9"/>
  <c r="AF260" i="9"/>
  <c r="AF259" i="9"/>
  <c r="AF258" i="9"/>
  <c r="AF257" i="9"/>
  <c r="AF256" i="9"/>
  <c r="AF255" i="9"/>
  <c r="AF254" i="9"/>
  <c r="AF253" i="9"/>
  <c r="AF252" i="9"/>
  <c r="AF251" i="9"/>
  <c r="AF250" i="9"/>
  <c r="AF249" i="9"/>
  <c r="AF248" i="9"/>
  <c r="AF247" i="9"/>
  <c r="AF246" i="9"/>
  <c r="AF245" i="9"/>
  <c r="AF244" i="9"/>
  <c r="AF243" i="9"/>
  <c r="AF242" i="9"/>
  <c r="AF241" i="9"/>
  <c r="AF240" i="9"/>
  <c r="AF239" i="9"/>
  <c r="AF238" i="9"/>
  <c r="AF237" i="9"/>
  <c r="AF236" i="9"/>
  <c r="AF235" i="9"/>
  <c r="AF234" i="9"/>
  <c r="AF233" i="9"/>
  <c r="AF232" i="9"/>
  <c r="AF231" i="9"/>
  <c r="AF230" i="9"/>
  <c r="AF229" i="9"/>
  <c r="AF228" i="9"/>
  <c r="AF227" i="9"/>
  <c r="AF226" i="9"/>
  <c r="AF225" i="9"/>
  <c r="AF224" i="9"/>
  <c r="AF223" i="9"/>
  <c r="AF222" i="9"/>
  <c r="AF221" i="9"/>
  <c r="AF220" i="9"/>
  <c r="AF219" i="9"/>
  <c r="AF218" i="9"/>
  <c r="AF217" i="9"/>
  <c r="AF216" i="9"/>
  <c r="AF215" i="9"/>
  <c r="AF214" i="9"/>
  <c r="AF213" i="9"/>
  <c r="AF212" i="9"/>
  <c r="AF211" i="9"/>
  <c r="AF210" i="9"/>
  <c r="AF209" i="9"/>
  <c r="AF208" i="9"/>
  <c r="AF207" i="9"/>
  <c r="AF206" i="9"/>
  <c r="AF205" i="9"/>
  <c r="AF204" i="9"/>
  <c r="AF203" i="9"/>
  <c r="AF202" i="9"/>
  <c r="AF201" i="9"/>
  <c r="AF200" i="9"/>
  <c r="AF199" i="9"/>
  <c r="AF198" i="9"/>
  <c r="AF197" i="9"/>
  <c r="AF196" i="9"/>
  <c r="AF195" i="9"/>
  <c r="AF194" i="9"/>
  <c r="AF193" i="9"/>
  <c r="AF192" i="9"/>
  <c r="AF191" i="9"/>
  <c r="AF190" i="9"/>
  <c r="AF189" i="9"/>
  <c r="AF188" i="9"/>
  <c r="AF187" i="9"/>
  <c r="AF186" i="9"/>
  <c r="AF185" i="9"/>
  <c r="AF184" i="9"/>
  <c r="AF183" i="9"/>
  <c r="AF182" i="9"/>
  <c r="AF181" i="9"/>
  <c r="AF180" i="9"/>
  <c r="AF179" i="9"/>
  <c r="AF178" i="9"/>
  <c r="AF177" i="9"/>
  <c r="AF176" i="9"/>
  <c r="AF175" i="9"/>
  <c r="AF174" i="9"/>
  <c r="AF173" i="9"/>
  <c r="AF172" i="9"/>
  <c r="AF171" i="9"/>
  <c r="AF170" i="9"/>
  <c r="AF169" i="9"/>
  <c r="AF168" i="9"/>
  <c r="AF167" i="9"/>
  <c r="AF166" i="9"/>
  <c r="AF165" i="9"/>
  <c r="AF164" i="9"/>
  <c r="AF163" i="9"/>
  <c r="AF162" i="9"/>
  <c r="AF161" i="9"/>
  <c r="AF160" i="9"/>
  <c r="AF159" i="9"/>
  <c r="AF158" i="9"/>
  <c r="AF157" i="9"/>
  <c r="AF156" i="9"/>
  <c r="AF155" i="9"/>
  <c r="AF154" i="9"/>
  <c r="AF153" i="9"/>
  <c r="AF152" i="9"/>
  <c r="AF151" i="9"/>
  <c r="AF150" i="9"/>
  <c r="AF149" i="9"/>
  <c r="AF148" i="9"/>
  <c r="AF147" i="9"/>
  <c r="AF146" i="9"/>
  <c r="AF145" i="9"/>
  <c r="AF144" i="9"/>
  <c r="AF143" i="9"/>
  <c r="AF142" i="9"/>
  <c r="AF141" i="9"/>
  <c r="AF140" i="9"/>
  <c r="AF139" i="9"/>
  <c r="AF138" i="9"/>
  <c r="AF137" i="9"/>
  <c r="AF136" i="9"/>
  <c r="AF135" i="9"/>
  <c r="AF134" i="9"/>
  <c r="AF133" i="9"/>
  <c r="AF132" i="9"/>
  <c r="AF131" i="9"/>
  <c r="AF130" i="9"/>
  <c r="AF129" i="9"/>
  <c r="AF128" i="9"/>
  <c r="AF127" i="9"/>
  <c r="AF126" i="9"/>
  <c r="AF125" i="9"/>
  <c r="AF124" i="9"/>
  <c r="AF123" i="9"/>
  <c r="AF122" i="9"/>
  <c r="AF121" i="9"/>
  <c r="AF120" i="9"/>
  <c r="AF119" i="9"/>
  <c r="AF118" i="9"/>
  <c r="AF117" i="9"/>
  <c r="AF116" i="9"/>
  <c r="AF115" i="9"/>
  <c r="AF114" i="9"/>
  <c r="AF113" i="9"/>
  <c r="AF112" i="9"/>
  <c r="AF111" i="9"/>
  <c r="AF110" i="9"/>
  <c r="AF109" i="9"/>
  <c r="AF108" i="9"/>
  <c r="AF107" i="9"/>
  <c r="AF106" i="9"/>
  <c r="AF105" i="9"/>
  <c r="AF104" i="9"/>
  <c r="AF103" i="9"/>
  <c r="AF102" i="9"/>
  <c r="AF101" i="9"/>
  <c r="AF100" i="9"/>
  <c r="AF99" i="9"/>
  <c r="AF98" i="9"/>
  <c r="AF97" i="9"/>
  <c r="AF96" i="9"/>
  <c r="AF95" i="9"/>
  <c r="AF94" i="9"/>
  <c r="AF93" i="9"/>
  <c r="AF92" i="9"/>
  <c r="AF91" i="9"/>
  <c r="AF90" i="9"/>
  <c r="AF89" i="9"/>
  <c r="AF88" i="9"/>
  <c r="AF87" i="9"/>
  <c r="AF86" i="9"/>
  <c r="AF85" i="9"/>
  <c r="AF84" i="9"/>
  <c r="AF83" i="9"/>
  <c r="AF82" i="9"/>
  <c r="AF81" i="9"/>
  <c r="AF80" i="9"/>
  <c r="AF79" i="9"/>
  <c r="AF78" i="9"/>
  <c r="AF77" i="9"/>
  <c r="AF76" i="9"/>
  <c r="AF75" i="9"/>
  <c r="AF74" i="9"/>
  <c r="AF73" i="9"/>
  <c r="AF72" i="9"/>
  <c r="AF71" i="9"/>
  <c r="AF70" i="9"/>
  <c r="AF69" i="9"/>
  <c r="AF68" i="9"/>
  <c r="AF67" i="9"/>
  <c r="AF66" i="9"/>
  <c r="AF65" i="9"/>
  <c r="AF64" i="9"/>
  <c r="AF63" i="9"/>
  <c r="AF62" i="9"/>
  <c r="AF61" i="9"/>
  <c r="AF60" i="9"/>
  <c r="AF59" i="9"/>
  <c r="AF58" i="9"/>
  <c r="AF57" i="9"/>
  <c r="AF56" i="9"/>
  <c r="AF55" i="9"/>
  <c r="AF54" i="9"/>
  <c r="AF53" i="9"/>
  <c r="AF52" i="9"/>
  <c r="AF51" i="9"/>
  <c r="AF50" i="9"/>
  <c r="AF49" i="9"/>
  <c r="AF48" i="9"/>
  <c r="AF47" i="9"/>
  <c r="AF46" i="9"/>
  <c r="AF45" i="9"/>
  <c r="AF44" i="9"/>
  <c r="AF43" i="9"/>
  <c r="AF42" i="9"/>
  <c r="AF41" i="9"/>
  <c r="AF40" i="9"/>
  <c r="AF39" i="9"/>
  <c r="AF38" i="9"/>
  <c r="AF37" i="9"/>
  <c r="AF36" i="9"/>
  <c r="AF35" i="9"/>
  <c r="AF34" i="9"/>
  <c r="AF33" i="9"/>
  <c r="AF32" i="9"/>
  <c r="AF31" i="9"/>
  <c r="AF30" i="9"/>
  <c r="AF29" i="9"/>
  <c r="AF28" i="9"/>
  <c r="AF27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8" i="9"/>
  <c r="AF7" i="9"/>
  <c r="AF6" i="9"/>
  <c r="AF5" i="9"/>
  <c r="AF4" i="9"/>
  <c r="AF3" i="9"/>
  <c r="AF309" i="9"/>
  <c r="AE1926" i="9"/>
  <c r="AD1926" i="9"/>
  <c r="AC1926" i="9"/>
  <c r="AB1926" i="9"/>
  <c r="AA1926" i="9"/>
  <c r="Z1926" i="9"/>
  <c r="Y1926" i="9"/>
  <c r="X1926" i="9"/>
  <c r="W1926" i="9"/>
  <c r="V1926" i="9"/>
  <c r="U1926" i="9"/>
  <c r="T1926" i="9"/>
  <c r="AE1925" i="9"/>
  <c r="AD1925" i="9"/>
  <c r="AC1925" i="9"/>
  <c r="AB1925" i="9"/>
  <c r="AA1925" i="9"/>
  <c r="Z1925" i="9"/>
  <c r="Y1925" i="9"/>
  <c r="X1925" i="9"/>
  <c r="W1925" i="9"/>
  <c r="V1925" i="9"/>
  <c r="U1925" i="9"/>
  <c r="T1925" i="9"/>
  <c r="AE1924" i="9"/>
  <c r="AD1924" i="9"/>
  <c r="AC1924" i="9"/>
  <c r="AB1924" i="9"/>
  <c r="AA1924" i="9"/>
  <c r="Z1924" i="9"/>
  <c r="Y1924" i="9"/>
  <c r="X1924" i="9"/>
  <c r="W1924" i="9"/>
  <c r="V1924" i="9"/>
  <c r="U1924" i="9"/>
  <c r="T1924" i="9"/>
  <c r="AE1923" i="9"/>
  <c r="AD1923" i="9"/>
  <c r="AC1923" i="9"/>
  <c r="AB1923" i="9"/>
  <c r="AA1923" i="9"/>
  <c r="Z1923" i="9"/>
  <c r="Y1923" i="9"/>
  <c r="X1923" i="9"/>
  <c r="W1923" i="9"/>
  <c r="V1923" i="9"/>
  <c r="U1923" i="9"/>
  <c r="T1923" i="9"/>
  <c r="AE1922" i="9"/>
  <c r="AD1922" i="9"/>
  <c r="AC1922" i="9"/>
  <c r="AB1922" i="9"/>
  <c r="AA1922" i="9"/>
  <c r="Z1922" i="9"/>
  <c r="Y1922" i="9"/>
  <c r="X1922" i="9"/>
  <c r="W1922" i="9"/>
  <c r="V1922" i="9"/>
  <c r="U1922" i="9"/>
  <c r="T1922" i="9"/>
  <c r="AE1921" i="9"/>
  <c r="AD1921" i="9"/>
  <c r="AC1921" i="9"/>
  <c r="AB1921" i="9"/>
  <c r="AA1921" i="9"/>
  <c r="Z1921" i="9"/>
  <c r="Y1921" i="9"/>
  <c r="X1921" i="9"/>
  <c r="W1921" i="9"/>
  <c r="V1921" i="9"/>
  <c r="U1921" i="9"/>
  <c r="T1921" i="9"/>
  <c r="AE1920" i="9"/>
  <c r="AD1920" i="9"/>
  <c r="AC1920" i="9"/>
  <c r="AB1920" i="9"/>
  <c r="AA1920" i="9"/>
  <c r="Z1920" i="9"/>
  <c r="Y1920" i="9"/>
  <c r="X1920" i="9"/>
  <c r="W1920" i="9"/>
  <c r="V1920" i="9"/>
  <c r="U1920" i="9"/>
  <c r="T1920" i="9"/>
  <c r="AE1919" i="9"/>
  <c r="AD1919" i="9"/>
  <c r="AC1919" i="9"/>
  <c r="AB1919" i="9"/>
  <c r="AA1919" i="9"/>
  <c r="Z1919" i="9"/>
  <c r="Y1919" i="9"/>
  <c r="X1919" i="9"/>
  <c r="W1919" i="9"/>
  <c r="V1919" i="9"/>
  <c r="U1919" i="9"/>
  <c r="T1919" i="9"/>
  <c r="AE1918" i="9"/>
  <c r="AD1918" i="9"/>
  <c r="AC1918" i="9"/>
  <c r="AB1918" i="9"/>
  <c r="AA1918" i="9"/>
  <c r="Z1918" i="9"/>
  <c r="Y1918" i="9"/>
  <c r="X1918" i="9"/>
  <c r="W1918" i="9"/>
  <c r="V1918" i="9"/>
  <c r="U1918" i="9"/>
  <c r="T1918" i="9"/>
  <c r="AE1917" i="9"/>
  <c r="AD1917" i="9"/>
  <c r="AC1917" i="9"/>
  <c r="AB1917" i="9"/>
  <c r="AA1917" i="9"/>
  <c r="Z1917" i="9"/>
  <c r="Y1917" i="9"/>
  <c r="X1917" i="9"/>
  <c r="W1917" i="9"/>
  <c r="V1917" i="9"/>
  <c r="U1917" i="9"/>
  <c r="T1917" i="9"/>
  <c r="AE1916" i="9"/>
  <c r="AD1916" i="9"/>
  <c r="AC1916" i="9"/>
  <c r="AB1916" i="9"/>
  <c r="AA1916" i="9"/>
  <c r="Z1916" i="9"/>
  <c r="Y1916" i="9"/>
  <c r="X1916" i="9"/>
  <c r="W1916" i="9"/>
  <c r="V1916" i="9"/>
  <c r="U1916" i="9"/>
  <c r="T1916" i="9"/>
  <c r="AE1915" i="9"/>
  <c r="AD1915" i="9"/>
  <c r="AC1915" i="9"/>
  <c r="AB1915" i="9"/>
  <c r="AA1915" i="9"/>
  <c r="Z1915" i="9"/>
  <c r="Y1915" i="9"/>
  <c r="X1915" i="9"/>
  <c r="W1915" i="9"/>
  <c r="V1915" i="9"/>
  <c r="U1915" i="9"/>
  <c r="T1915" i="9"/>
  <c r="AE1914" i="9"/>
  <c r="AD1914" i="9"/>
  <c r="AC1914" i="9"/>
  <c r="AB1914" i="9"/>
  <c r="AA1914" i="9"/>
  <c r="Z1914" i="9"/>
  <c r="Y1914" i="9"/>
  <c r="X1914" i="9"/>
  <c r="W1914" i="9"/>
  <c r="V1914" i="9"/>
  <c r="U1914" i="9"/>
  <c r="T1914" i="9"/>
  <c r="S1926" i="9"/>
  <c r="S1941" i="9" s="1"/>
  <c r="S1925" i="9"/>
  <c r="S1924" i="9"/>
  <c r="S1923" i="9"/>
  <c r="S1922" i="9"/>
  <c r="S1921" i="9"/>
  <c r="S1920" i="9"/>
  <c r="S1918" i="9"/>
  <c r="S1917" i="9"/>
  <c r="S1916" i="9"/>
  <c r="S1915" i="9"/>
  <c r="S1914" i="9"/>
  <c r="AE1911" i="9"/>
  <c r="AD1911" i="9"/>
  <c r="AC1911" i="9"/>
  <c r="AB1911" i="9"/>
  <c r="AA1911" i="9"/>
  <c r="Z1911" i="9"/>
  <c r="Y1911" i="9"/>
  <c r="X1911" i="9"/>
  <c r="W1911" i="9"/>
  <c r="V1911" i="9"/>
  <c r="U1911" i="9"/>
  <c r="S1911" i="9"/>
  <c r="S1910" i="9"/>
  <c r="AE1910" i="9"/>
  <c r="AD1910" i="9"/>
  <c r="AC1910" i="9"/>
  <c r="AB1910" i="9"/>
  <c r="AA1910" i="9"/>
  <c r="Z1910" i="9"/>
  <c r="Y1910" i="9"/>
  <c r="X1910" i="9"/>
  <c r="W1910" i="9"/>
  <c r="V1910" i="9"/>
  <c r="U1910" i="9"/>
  <c r="AE1908" i="9"/>
  <c r="AD1908" i="9"/>
  <c r="AC1908" i="9"/>
  <c r="AB1908" i="9"/>
  <c r="AA1908" i="9"/>
  <c r="Z1908" i="9"/>
  <c r="Y1908" i="9"/>
  <c r="X1908" i="9"/>
  <c r="W1908" i="9"/>
  <c r="V1908" i="9"/>
  <c r="U1908" i="9"/>
  <c r="T1908" i="9"/>
  <c r="S1908" i="9"/>
  <c r="AK1947" i="9" l="1"/>
  <c r="AI1949" i="9"/>
  <c r="AJ1939" i="9"/>
  <c r="AH1936" i="9"/>
  <c r="AH1948" i="9"/>
  <c r="AK1938" i="9"/>
  <c r="AI1932" i="9"/>
  <c r="AJ1952" i="9"/>
  <c r="AH1937" i="9"/>
  <c r="AH1945" i="9"/>
  <c r="AH1952" i="9"/>
  <c r="AJ1932" i="9"/>
  <c r="AI1951" i="9"/>
  <c r="AI1937" i="9"/>
  <c r="AI1934" i="9"/>
  <c r="AH1933" i="9"/>
  <c r="AH1947" i="9"/>
  <c r="AH1953" i="9"/>
  <c r="AI1930" i="9"/>
  <c r="AI1940" i="9"/>
  <c r="AJ1933" i="9"/>
  <c r="AK1934" i="9"/>
  <c r="AK1940" i="9"/>
  <c r="AI1939" i="9"/>
  <c r="AH1934" i="9"/>
  <c r="AJ1950" i="9"/>
  <c r="AI1953" i="9"/>
  <c r="AK1948" i="9"/>
  <c r="AJ1946" i="9"/>
  <c r="AI1952" i="9"/>
  <c r="AJ1938" i="9"/>
  <c r="AH1939" i="9"/>
  <c r="AH1941" i="9"/>
  <c r="AK1949" i="9"/>
  <c r="AH1954" i="9"/>
  <c r="AK1951" i="9"/>
  <c r="AK1945" i="9"/>
  <c r="AJ1951" i="9"/>
  <c r="AI1935" i="9"/>
  <c r="AJ1936" i="9"/>
  <c r="AJ1931" i="9"/>
  <c r="AH1935" i="9"/>
  <c r="AK1937" i="9"/>
  <c r="AI1933" i="9"/>
  <c r="AJ1930" i="9"/>
  <c r="AK1933" i="9"/>
  <c r="AI1954" i="9"/>
  <c r="AH1946" i="9"/>
  <c r="AI1945" i="9"/>
  <c r="AK1950" i="9"/>
  <c r="AK1935" i="9"/>
  <c r="AH1932" i="9"/>
  <c r="AJ1940" i="9"/>
  <c r="AI1938" i="9"/>
  <c r="AJ1953" i="9"/>
  <c r="AI1946" i="9"/>
  <c r="AK1954" i="9"/>
  <c r="AI1948" i="9"/>
  <c r="AJ1941" i="9"/>
  <c r="AJ1944" i="9"/>
  <c r="AI1944" i="9"/>
  <c r="AK1932" i="9"/>
  <c r="AK1939" i="9"/>
  <c r="AH1940" i="9"/>
  <c r="AJ1937" i="9"/>
  <c r="AJ1945" i="9"/>
  <c r="AJ1947" i="9"/>
  <c r="AH1951" i="9"/>
  <c r="AH1950" i="9"/>
  <c r="AH1938" i="9"/>
  <c r="AI1936" i="9"/>
  <c r="AI1931" i="9"/>
  <c r="AK1936" i="9"/>
  <c r="AK1931" i="9"/>
  <c r="AH1949" i="9"/>
  <c r="AK1944" i="9"/>
  <c r="AK1946" i="9"/>
  <c r="AH1930" i="9"/>
  <c r="AJ1935" i="9"/>
  <c r="AI1950" i="9"/>
  <c r="AJ1954" i="9"/>
  <c r="AI1941" i="9"/>
  <c r="AK1952" i="9"/>
  <c r="AK1930" i="9"/>
  <c r="AH1931" i="9"/>
  <c r="AJ1934" i="9"/>
  <c r="AJ1949" i="9"/>
  <c r="AH1944" i="9"/>
  <c r="AK1953" i="9"/>
  <c r="AI1947" i="9"/>
  <c r="AF1944" i="9"/>
  <c r="AF1949" i="9"/>
  <c r="AF1954" i="9"/>
  <c r="AF1952" i="9"/>
  <c r="AF1948" i="9"/>
  <c r="AF1935" i="9"/>
  <c r="AF1947" i="9"/>
  <c r="AF1953" i="9"/>
  <c r="W1942" i="9"/>
  <c r="AF1946" i="9"/>
  <c r="AF1951" i="9"/>
  <c r="AF1945" i="9"/>
  <c r="AC1942" i="9"/>
  <c r="Y1942" i="9"/>
  <c r="AF1933" i="9"/>
  <c r="U1942" i="9"/>
  <c r="AF1938" i="9"/>
  <c r="AF1936" i="9"/>
  <c r="AD1955" i="9"/>
  <c r="AB1955" i="9"/>
  <c r="X1942" i="9"/>
  <c r="Z1942" i="9"/>
  <c r="V1955" i="9"/>
  <c r="AA1955" i="9"/>
  <c r="Y1955" i="9"/>
  <c r="AE1955" i="9"/>
  <c r="AD1942" i="9"/>
  <c r="W1955" i="9"/>
  <c r="AE1942" i="9"/>
  <c r="V1942" i="9"/>
  <c r="T1955" i="9"/>
  <c r="AF1950" i="9"/>
  <c r="AB1942" i="9"/>
  <c r="AC1955" i="9"/>
  <c r="T1942" i="9"/>
  <c r="AA1942" i="9"/>
  <c r="U1955" i="9"/>
  <c r="Z1955" i="9"/>
  <c r="X1955" i="9"/>
  <c r="AF1934" i="9"/>
  <c r="AF1939" i="9"/>
  <c r="AF1940" i="9"/>
  <c r="AF1937" i="9"/>
  <c r="AF1932" i="9"/>
  <c r="AH1915" i="9"/>
  <c r="AI1910" i="9"/>
  <c r="AK1915" i="9"/>
  <c r="AK1917" i="9"/>
  <c r="AK1919" i="9"/>
  <c r="AK1921" i="9"/>
  <c r="AK1923" i="9"/>
  <c r="AK1925" i="9"/>
  <c r="AI1915" i="9"/>
  <c r="AI1917" i="9"/>
  <c r="AI1919" i="9"/>
  <c r="AI1921" i="9"/>
  <c r="AI1923" i="9"/>
  <c r="AI1925" i="9"/>
  <c r="AH1916" i="9"/>
  <c r="AH1918" i="9"/>
  <c r="AH1920" i="9"/>
  <c r="AH1922" i="9"/>
  <c r="AK1910" i="9"/>
  <c r="AI1914" i="9"/>
  <c r="AI1916" i="9"/>
  <c r="AI1918" i="9"/>
  <c r="AI1920" i="9"/>
  <c r="AI1922" i="9"/>
  <c r="AI1924" i="9"/>
  <c r="AI1926" i="9"/>
  <c r="AH1917" i="9"/>
  <c r="AH1919" i="9"/>
  <c r="AH1921" i="9"/>
  <c r="AH1923" i="9"/>
  <c r="AH1925" i="9"/>
  <c r="AJ1911" i="9"/>
  <c r="AJ1914" i="9"/>
  <c r="AJ1916" i="9"/>
  <c r="AJ1918" i="9"/>
  <c r="AJ1920" i="9"/>
  <c r="AJ1922" i="9"/>
  <c r="AJ1924" i="9"/>
  <c r="AJ1926" i="9"/>
  <c r="AH1911" i="9"/>
  <c r="AH1914" i="9"/>
  <c r="AH1924" i="9"/>
  <c r="AH1926" i="9"/>
  <c r="AI1911" i="9"/>
  <c r="AJ1910" i="9"/>
  <c r="AK1911" i="9"/>
  <c r="AK1914" i="9"/>
  <c r="AK1916" i="9"/>
  <c r="AK1918" i="9"/>
  <c r="AK1920" i="9"/>
  <c r="AK1922" i="9"/>
  <c r="AK1924" i="9"/>
  <c r="AK1926" i="9"/>
  <c r="AH1910" i="9"/>
  <c r="AJ1915" i="9"/>
  <c r="AJ1917" i="9"/>
  <c r="AJ1919" i="9"/>
  <c r="AJ1921" i="9"/>
  <c r="AJ1923" i="9"/>
  <c r="AJ1925" i="9"/>
  <c r="AF1931" i="9"/>
  <c r="AF1930" i="9"/>
  <c r="Y1927" i="9"/>
  <c r="AA1927" i="9"/>
  <c r="AF1908" i="9"/>
  <c r="AB1927" i="9"/>
  <c r="AF1918" i="9"/>
  <c r="AF1920" i="9"/>
  <c r="AF1926" i="9"/>
  <c r="V1927" i="9"/>
  <c r="AD1927" i="9"/>
  <c r="AF1914" i="9"/>
  <c r="AF1911" i="9"/>
  <c r="AF1922" i="9"/>
  <c r="AF1910" i="9"/>
  <c r="U1927" i="9"/>
  <c r="AC1927" i="9"/>
  <c r="S1927" i="9"/>
  <c r="W1927" i="9"/>
  <c r="AE1927" i="9"/>
  <c r="AE1912" i="9"/>
  <c r="X1927" i="9"/>
  <c r="AF1915" i="9"/>
  <c r="AF1916" i="9"/>
  <c r="AF1917" i="9"/>
  <c r="AF1919" i="9"/>
  <c r="AF1921" i="9"/>
  <c r="AF1923" i="9"/>
  <c r="AF1924" i="9"/>
  <c r="AF1925" i="9"/>
  <c r="Z1927" i="9"/>
  <c r="T1927" i="9"/>
  <c r="V1912" i="9"/>
  <c r="AD1912" i="9"/>
  <c r="T1912" i="9"/>
  <c r="AB1912" i="9"/>
  <c r="U1912" i="9"/>
  <c r="AC1912" i="9"/>
  <c r="X1912" i="9"/>
  <c r="AA1912" i="9"/>
  <c r="Z1912" i="9"/>
  <c r="S1912" i="9"/>
  <c r="W1912" i="9"/>
  <c r="Y1912" i="9"/>
  <c r="R1892" i="9"/>
  <c r="R1883" i="9"/>
  <c r="R1891" i="9"/>
  <c r="R1879" i="9"/>
  <c r="R1878" i="9"/>
  <c r="R1877" i="9"/>
  <c r="R1875" i="9"/>
  <c r="R1874" i="9"/>
  <c r="R1876" i="9"/>
  <c r="R1885" i="9"/>
  <c r="R1884" i="9"/>
  <c r="R1882" i="9"/>
  <c r="R1881" i="9"/>
  <c r="R1890" i="9"/>
  <c r="R1889" i="9"/>
  <c r="R1888" i="9"/>
  <c r="R1887" i="9"/>
  <c r="R1886" i="9"/>
  <c r="R1880" i="9"/>
  <c r="R1872" i="9"/>
  <c r="R1873" i="9"/>
  <c r="R1871" i="9"/>
  <c r="R1870" i="9"/>
  <c r="R1868" i="9"/>
  <c r="R1866" i="9"/>
  <c r="R1865" i="9"/>
  <c r="R1864" i="9"/>
  <c r="R1863" i="9"/>
  <c r="R1862" i="9"/>
  <c r="L1861" i="9"/>
  <c r="K1861" i="9"/>
  <c r="J1861" i="9"/>
  <c r="I1861" i="9"/>
  <c r="R1860" i="9"/>
  <c r="R1859" i="9"/>
  <c r="R1857" i="9"/>
  <c r="R1858" i="9"/>
  <c r="R1856" i="9"/>
  <c r="R1855" i="9"/>
  <c r="R1854" i="9"/>
  <c r="R1853" i="9"/>
  <c r="R1852" i="9"/>
  <c r="R1851" i="9"/>
  <c r="R1850" i="9"/>
  <c r="R1849" i="9"/>
  <c r="R1848" i="9"/>
  <c r="AL1948" i="9" l="1"/>
  <c r="AL1947" i="9"/>
  <c r="AL1937" i="9"/>
  <c r="AJ1955" i="9"/>
  <c r="AL1933" i="9"/>
  <c r="AL1951" i="9"/>
  <c r="AL1952" i="9"/>
  <c r="AL1950" i="9"/>
  <c r="AL1953" i="9"/>
  <c r="AL1945" i="9"/>
  <c r="AK1942" i="9"/>
  <c r="AL1954" i="9"/>
  <c r="AL1936" i="9"/>
  <c r="AL1940" i="9"/>
  <c r="AH1942" i="9"/>
  <c r="AL1932" i="9"/>
  <c r="AK1955" i="9"/>
  <c r="AL1946" i="9"/>
  <c r="AI1942" i="9"/>
  <c r="AL1935" i="9"/>
  <c r="AL1930" i="9"/>
  <c r="AL1931" i="9"/>
  <c r="AL1949" i="9"/>
  <c r="AH1955" i="9"/>
  <c r="AL1941" i="9"/>
  <c r="AJ1942" i="9"/>
  <c r="AL1944" i="9"/>
  <c r="AL1938" i="9"/>
  <c r="AL1939" i="9"/>
  <c r="AL1934" i="9"/>
  <c r="AI1955" i="9"/>
  <c r="AD1956" i="9"/>
  <c r="AA1956" i="9"/>
  <c r="AL1921" i="9"/>
  <c r="V1956" i="9"/>
  <c r="AE1956" i="9"/>
  <c r="AL1916" i="9"/>
  <c r="W1956" i="9"/>
  <c r="AB1956" i="9"/>
  <c r="Y1956" i="9"/>
  <c r="T1956" i="9"/>
  <c r="AF1942" i="9"/>
  <c r="AL1919" i="9"/>
  <c r="AJ1927" i="9"/>
  <c r="U1956" i="9"/>
  <c r="AF1955" i="9"/>
  <c r="AL1920" i="9"/>
  <c r="AL1915" i="9"/>
  <c r="Z1956" i="9"/>
  <c r="X1956" i="9"/>
  <c r="AC1956" i="9"/>
  <c r="AL1926" i="9"/>
  <c r="AK1912" i="9"/>
  <c r="AL1918" i="9"/>
  <c r="AL1922" i="9"/>
  <c r="AL1917" i="9"/>
  <c r="AJ1912" i="9"/>
  <c r="AK1927" i="9"/>
  <c r="AL1914" i="9"/>
  <c r="AH1927" i="9"/>
  <c r="AF1941" i="9"/>
  <c r="AL1911" i="9"/>
  <c r="AI1912" i="9"/>
  <c r="AH1912" i="9"/>
  <c r="AI1927" i="9"/>
  <c r="AL1924" i="9"/>
  <c r="AL1925" i="9"/>
  <c r="AL1910" i="9"/>
  <c r="AL1923" i="9"/>
  <c r="AF1927" i="9"/>
  <c r="AF1912" i="9"/>
  <c r="R1861" i="9"/>
  <c r="AL1942" i="9" l="1"/>
  <c r="AL1955" i="9"/>
  <c r="AI1956" i="9"/>
  <c r="AK1956" i="9"/>
  <c r="AJ1956" i="9"/>
  <c r="AH1956" i="9"/>
  <c r="AF1956" i="9"/>
  <c r="AL1927" i="9"/>
  <c r="AL1912" i="9"/>
  <c r="R1903" i="9"/>
  <c r="R1904" i="9"/>
  <c r="R1905" i="9"/>
  <c r="R1906" i="9"/>
  <c r="R1907" i="9"/>
  <c r="R1900" i="9"/>
  <c r="R1899" i="9"/>
  <c r="R1898" i="9"/>
  <c r="R1897" i="9"/>
  <c r="P1901" i="9"/>
  <c r="R1901" i="9" s="1"/>
  <c r="R1895" i="9"/>
  <c r="R1894" i="9"/>
  <c r="R1902" i="9"/>
  <c r="R1896" i="9"/>
  <c r="R1893" i="9"/>
  <c r="R1847" i="9"/>
  <c r="R1846" i="9"/>
  <c r="R1845" i="9"/>
  <c r="R1844" i="9"/>
  <c r="R1843" i="9"/>
  <c r="R1842" i="9"/>
  <c r="R1841" i="9"/>
  <c r="R1840" i="9"/>
  <c r="R1839" i="9"/>
  <c r="R1838" i="9"/>
  <c r="R1837" i="9"/>
  <c r="R1834" i="9"/>
  <c r="R1833" i="9"/>
  <c r="R1832" i="9"/>
  <c r="R1831" i="9"/>
  <c r="R1830" i="9"/>
  <c r="R1829" i="9"/>
  <c r="R1828" i="9"/>
  <c r="R1827" i="9"/>
  <c r="R1826" i="9"/>
  <c r="R1825" i="9"/>
  <c r="R1822" i="9"/>
  <c r="R1821" i="9"/>
  <c r="R1820" i="9"/>
  <c r="R1819" i="9"/>
  <c r="R1818" i="9"/>
  <c r="R1817" i="9"/>
  <c r="R1816" i="9"/>
  <c r="R1815" i="9"/>
  <c r="R1814" i="9"/>
  <c r="R1813" i="9"/>
  <c r="R1812" i="9"/>
  <c r="R1811" i="9"/>
  <c r="R1810" i="9"/>
  <c r="R1809" i="9"/>
  <c r="R1808" i="9"/>
  <c r="R1807" i="9"/>
  <c r="R1806" i="9"/>
  <c r="R1805" i="9"/>
  <c r="R1804" i="9"/>
  <c r="R1803" i="9"/>
  <c r="R1802" i="9"/>
  <c r="R1801" i="9"/>
  <c r="R1800" i="9"/>
  <c r="R1799" i="9"/>
  <c r="R1798" i="9"/>
  <c r="R1797" i="9"/>
  <c r="R1796" i="9"/>
  <c r="R1795" i="9"/>
  <c r="R1794" i="9"/>
  <c r="R1793" i="9"/>
  <c r="R1791" i="9"/>
  <c r="R1790" i="9"/>
  <c r="R1789" i="9"/>
  <c r="R1788" i="9"/>
  <c r="R1787" i="9"/>
  <c r="R1786" i="9"/>
  <c r="R1785" i="9"/>
  <c r="R1784" i="9"/>
  <c r="R1783" i="9"/>
  <c r="R1782" i="9"/>
  <c r="R1781" i="9"/>
  <c r="R1780" i="9"/>
  <c r="R1779" i="9"/>
  <c r="R1778" i="9"/>
  <c r="R1777" i="9"/>
  <c r="R1776" i="9"/>
  <c r="R1775" i="9"/>
  <c r="R1774" i="9"/>
  <c r="R1773" i="9"/>
  <c r="R1772" i="9"/>
  <c r="R1771" i="9"/>
  <c r="R1770" i="9"/>
  <c r="R1769" i="9"/>
  <c r="R1768" i="9"/>
  <c r="R1767" i="9"/>
  <c r="R1766" i="9"/>
  <c r="R1765" i="9"/>
  <c r="R1764" i="9"/>
  <c r="R1763" i="9"/>
  <c r="R1762" i="9"/>
  <c r="R1761" i="9"/>
  <c r="R1760" i="9"/>
  <c r="R1759" i="9"/>
  <c r="R1758" i="9"/>
  <c r="R1757" i="9"/>
  <c r="R1756" i="9"/>
  <c r="R1755" i="9"/>
  <c r="R1754" i="9"/>
  <c r="R1753" i="9"/>
  <c r="R1752" i="9"/>
  <c r="R1751" i="9"/>
  <c r="R1750" i="9"/>
  <c r="R1749" i="9"/>
  <c r="R1748" i="9"/>
  <c r="R1747" i="9"/>
  <c r="R1746" i="9"/>
  <c r="R1745" i="9"/>
  <c r="R1744" i="9"/>
  <c r="R1743" i="9"/>
  <c r="R1742" i="9"/>
  <c r="R1741" i="9"/>
  <c r="R1740" i="9"/>
  <c r="R1739" i="9"/>
  <c r="R1738" i="9"/>
  <c r="R1737" i="9"/>
  <c r="R1736" i="9"/>
  <c r="R1735" i="9"/>
  <c r="R1734" i="9"/>
  <c r="R1733" i="9"/>
  <c r="R1732" i="9"/>
  <c r="R1731" i="9"/>
  <c r="R1730" i="9"/>
  <c r="R1729" i="9"/>
  <c r="R1728" i="9"/>
  <c r="R1727" i="9"/>
  <c r="R1726" i="9"/>
  <c r="R1725" i="9"/>
  <c r="R1724" i="9"/>
  <c r="R1723" i="9"/>
  <c r="R1722" i="9"/>
  <c r="R1721" i="9"/>
  <c r="R1720" i="9"/>
  <c r="R1719" i="9"/>
  <c r="R1718" i="9"/>
  <c r="R1717" i="9"/>
  <c r="R1716" i="9"/>
  <c r="R1715" i="9"/>
  <c r="R1714" i="9"/>
  <c r="R1713" i="9"/>
  <c r="R1712" i="9"/>
  <c r="R1711" i="9"/>
  <c r="R1710" i="9"/>
  <c r="R1709" i="9"/>
  <c r="R1708" i="9"/>
  <c r="R1707" i="9"/>
  <c r="R1706" i="9"/>
  <c r="R1705" i="9"/>
  <c r="R1704" i="9"/>
  <c r="R1703" i="9"/>
  <c r="R1702" i="9"/>
  <c r="R1701" i="9"/>
  <c r="R1700" i="9"/>
  <c r="R1699" i="9"/>
  <c r="R1698" i="9"/>
  <c r="R1697" i="9"/>
  <c r="R1696" i="9"/>
  <c r="R1695" i="9"/>
  <c r="R1694" i="9"/>
  <c r="R1693" i="9"/>
  <c r="R1692" i="9"/>
  <c r="R1691" i="9"/>
  <c r="R1690" i="9"/>
  <c r="R1689" i="9"/>
  <c r="R1688" i="9"/>
  <c r="R1687" i="9"/>
  <c r="R1686" i="9"/>
  <c r="R1685" i="9"/>
  <c r="R1684" i="9"/>
  <c r="R1683" i="9"/>
  <c r="R1682" i="9"/>
  <c r="R1681" i="9"/>
  <c r="R1680" i="9"/>
  <c r="R1679" i="9"/>
  <c r="R1678" i="9"/>
  <c r="R1677" i="9"/>
  <c r="R1676" i="9"/>
  <c r="R1675" i="9"/>
  <c r="R1674" i="9"/>
  <c r="R1673" i="9"/>
  <c r="R1672" i="9"/>
  <c r="R1671" i="9"/>
  <c r="R1669" i="9"/>
  <c r="R1668" i="9"/>
  <c r="R1667" i="9"/>
  <c r="R1666" i="9"/>
  <c r="R1665" i="9"/>
  <c r="R1664" i="9"/>
  <c r="R1663" i="9"/>
  <c r="R1662" i="9"/>
  <c r="R1661" i="9"/>
  <c r="R1660" i="9"/>
  <c r="R1659" i="9"/>
  <c r="R1658" i="9"/>
  <c r="R1657" i="9"/>
  <c r="R1656" i="9"/>
  <c r="R1655" i="9"/>
  <c r="R1654" i="9"/>
  <c r="R1653" i="9"/>
  <c r="R1652" i="9"/>
  <c r="R1651" i="9"/>
  <c r="R1650" i="9"/>
  <c r="R1649" i="9"/>
  <c r="R1648" i="9"/>
  <c r="R1647" i="9"/>
  <c r="R1646" i="9"/>
  <c r="R1645" i="9"/>
  <c r="R1644" i="9"/>
  <c r="R1643" i="9"/>
  <c r="R1642" i="9"/>
  <c r="R1641" i="9"/>
  <c r="R1640" i="9"/>
  <c r="R1639" i="9"/>
  <c r="R1638" i="9"/>
  <c r="R1637" i="9"/>
  <c r="R1636" i="9"/>
  <c r="R1635" i="9"/>
  <c r="R1634" i="9"/>
  <c r="R1633" i="9"/>
  <c r="R1632" i="9"/>
  <c r="R1631" i="9"/>
  <c r="R1630" i="9"/>
  <c r="R1629" i="9"/>
  <c r="R1628" i="9"/>
  <c r="R1627" i="9"/>
  <c r="R1626" i="9"/>
  <c r="R1625" i="9"/>
  <c r="R1624" i="9"/>
  <c r="R1623" i="9"/>
  <c r="R1622" i="9"/>
  <c r="R1621" i="9"/>
  <c r="R1620" i="9"/>
  <c r="R1619" i="9"/>
  <c r="R1618" i="9"/>
  <c r="R1617" i="9"/>
  <c r="R1616" i="9"/>
  <c r="R1615" i="9"/>
  <c r="R1614" i="9"/>
  <c r="R1613" i="9"/>
  <c r="R1612" i="9"/>
  <c r="R1611" i="9"/>
  <c r="R1610" i="9"/>
  <c r="R1609" i="9"/>
  <c r="R1608" i="9"/>
  <c r="R1607" i="9"/>
  <c r="R1606" i="9"/>
  <c r="R1605" i="9"/>
  <c r="R1604" i="9"/>
  <c r="R1603" i="9"/>
  <c r="R1602" i="9"/>
  <c r="R1601" i="9"/>
  <c r="R1600" i="9"/>
  <c r="R1599" i="9"/>
  <c r="R1598" i="9"/>
  <c r="R1597" i="9"/>
  <c r="R1596" i="9"/>
  <c r="R1595" i="9"/>
  <c r="R1594" i="9"/>
  <c r="R1593" i="9"/>
  <c r="R1592" i="9"/>
  <c r="R1591" i="9"/>
  <c r="R1590" i="9"/>
  <c r="R1589" i="9"/>
  <c r="R1588" i="9"/>
  <c r="R1587" i="9"/>
  <c r="R1586" i="9"/>
  <c r="R1585" i="9"/>
  <c r="R1584" i="9"/>
  <c r="R1583" i="9"/>
  <c r="R1582" i="9"/>
  <c r="R1581" i="9"/>
  <c r="R1580" i="9"/>
  <c r="R1579" i="9"/>
  <c r="R1578" i="9"/>
  <c r="R1577" i="9"/>
  <c r="R1576" i="9"/>
  <c r="R1575" i="9"/>
  <c r="R1574" i="9"/>
  <c r="R1573" i="9"/>
  <c r="R1572" i="9"/>
  <c r="R1571" i="9"/>
  <c r="R1570" i="9"/>
  <c r="R1569" i="9"/>
  <c r="R1568" i="9"/>
  <c r="R1567" i="9"/>
  <c r="R1566" i="9"/>
  <c r="R1565" i="9"/>
  <c r="R1564" i="9"/>
  <c r="R1563" i="9"/>
  <c r="R1562" i="9"/>
  <c r="R1561" i="9"/>
  <c r="R1560" i="9"/>
  <c r="R1559" i="9"/>
  <c r="R1558" i="9"/>
  <c r="R1557" i="9"/>
  <c r="R1556" i="9"/>
  <c r="R1555" i="9"/>
  <c r="R1554" i="9"/>
  <c r="R1553" i="9"/>
  <c r="R1552" i="9"/>
  <c r="R1551" i="9"/>
  <c r="R1550" i="9"/>
  <c r="R1549" i="9"/>
  <c r="R1548" i="9"/>
  <c r="R1547" i="9"/>
  <c r="R1546" i="9"/>
  <c r="R1545" i="9"/>
  <c r="R1544" i="9"/>
  <c r="R1543" i="9"/>
  <c r="R1542" i="9"/>
  <c r="R1541" i="9"/>
  <c r="R1540" i="9"/>
  <c r="R1539" i="9"/>
  <c r="R1538" i="9"/>
  <c r="R1536" i="9"/>
  <c r="R1535" i="9"/>
  <c r="R1534" i="9"/>
  <c r="R1533" i="9"/>
  <c r="R1532" i="9"/>
  <c r="R1531" i="9"/>
  <c r="R1530" i="9"/>
  <c r="R1529" i="9"/>
  <c r="R1528" i="9"/>
  <c r="R1527" i="9"/>
  <c r="R1526" i="9"/>
  <c r="R1525" i="9"/>
  <c r="R1524" i="9"/>
  <c r="R1523" i="9"/>
  <c r="R1522" i="9"/>
  <c r="R1521" i="9"/>
  <c r="R1520" i="9"/>
  <c r="R1519" i="9"/>
  <c r="R1518" i="9"/>
  <c r="R1517" i="9"/>
  <c r="R1516" i="9"/>
  <c r="R1515" i="9"/>
  <c r="R1514" i="9"/>
  <c r="R1513" i="9"/>
  <c r="R1512" i="9"/>
  <c r="R1511" i="9"/>
  <c r="R1510" i="9"/>
  <c r="R1509" i="9"/>
  <c r="R1508" i="9"/>
  <c r="R1507" i="9"/>
  <c r="R1506" i="9"/>
  <c r="R1505" i="9"/>
  <c r="R1504" i="9"/>
  <c r="R1503" i="9"/>
  <c r="R1502" i="9"/>
  <c r="R1501" i="9"/>
  <c r="R1500" i="9"/>
  <c r="R1499" i="9"/>
  <c r="R1498" i="9"/>
  <c r="R1497" i="9"/>
  <c r="R1496" i="9"/>
  <c r="R1495" i="9"/>
  <c r="R1494" i="9"/>
  <c r="R1493" i="9"/>
  <c r="R1492" i="9"/>
  <c r="R1491" i="9"/>
  <c r="R1490" i="9"/>
  <c r="R1489" i="9"/>
  <c r="R1488" i="9"/>
  <c r="R1487" i="9"/>
  <c r="R1486" i="9"/>
  <c r="R1485" i="9"/>
  <c r="R1484" i="9"/>
  <c r="R1483" i="9"/>
  <c r="R1482" i="9"/>
  <c r="R1481" i="9"/>
  <c r="R1480" i="9"/>
  <c r="R1479" i="9"/>
  <c r="R1478" i="9"/>
  <c r="R1477" i="9"/>
  <c r="R1476" i="9"/>
  <c r="R1475" i="9"/>
  <c r="R1474" i="9"/>
  <c r="R1473" i="9"/>
  <c r="R1472" i="9"/>
  <c r="R1471" i="9"/>
  <c r="R1470" i="9"/>
  <c r="R1469" i="9"/>
  <c r="R1468" i="9"/>
  <c r="R1467" i="9"/>
  <c r="R1466" i="9"/>
  <c r="R1465" i="9"/>
  <c r="R1464" i="9"/>
  <c r="R1463" i="9"/>
  <c r="R1462" i="9"/>
  <c r="R1461" i="9"/>
  <c r="R1460" i="9"/>
  <c r="R1459" i="9"/>
  <c r="R1458" i="9"/>
  <c r="R1457" i="9"/>
  <c r="R1456" i="9"/>
  <c r="R1455" i="9"/>
  <c r="R1454" i="9"/>
  <c r="R1453" i="9"/>
  <c r="R1452" i="9"/>
  <c r="R1451" i="9"/>
  <c r="R1450" i="9"/>
  <c r="R1449" i="9"/>
  <c r="R1446" i="9"/>
  <c r="R1445" i="9"/>
  <c r="R1444" i="9"/>
  <c r="R1443" i="9"/>
  <c r="R1442" i="9"/>
  <c r="R1441" i="9"/>
  <c r="R1440" i="9"/>
  <c r="R1439" i="9"/>
  <c r="R1438" i="9"/>
  <c r="R1437" i="9"/>
  <c r="R1436" i="9"/>
  <c r="R1435" i="9"/>
  <c r="R1434" i="9"/>
  <c r="R1433" i="9"/>
  <c r="R1432" i="9"/>
  <c r="R1431" i="9"/>
  <c r="R1430" i="9"/>
  <c r="R1429" i="9"/>
  <c r="R1428" i="9"/>
  <c r="R1427" i="9"/>
  <c r="R1426" i="9"/>
  <c r="R1424" i="9"/>
  <c r="R1423" i="9"/>
  <c r="R1422" i="9"/>
  <c r="R1421" i="9"/>
  <c r="R1420" i="9"/>
  <c r="R1419" i="9"/>
  <c r="R1418" i="9"/>
  <c r="R1417" i="9"/>
  <c r="R1416" i="9"/>
  <c r="R1415" i="9"/>
  <c r="R1414" i="9"/>
  <c r="R1413" i="9"/>
  <c r="R1412" i="9"/>
  <c r="R1411" i="9"/>
  <c r="R1410" i="9"/>
  <c r="R1409" i="9"/>
  <c r="R1408" i="9"/>
  <c r="R1407" i="9"/>
  <c r="R1406" i="9"/>
  <c r="R1405" i="9"/>
  <c r="R1404" i="9"/>
  <c r="R1403" i="9"/>
  <c r="R1402" i="9"/>
  <c r="R1401" i="9"/>
  <c r="R1400" i="9"/>
  <c r="R1399" i="9"/>
  <c r="R1398" i="9"/>
  <c r="R1397" i="9"/>
  <c r="R1396" i="9"/>
  <c r="R1395" i="9"/>
  <c r="R1394" i="9"/>
  <c r="R1393" i="9"/>
  <c r="R1392" i="9"/>
  <c r="R1391" i="9"/>
  <c r="R1390" i="9"/>
  <c r="R1389" i="9"/>
  <c r="R1388" i="9"/>
  <c r="R1387" i="9"/>
  <c r="R1386" i="9"/>
  <c r="R1385" i="9"/>
  <c r="R1384" i="9"/>
  <c r="R1383" i="9"/>
  <c r="R1382" i="9"/>
  <c r="R1381" i="9"/>
  <c r="R1380" i="9"/>
  <c r="R1379" i="9"/>
  <c r="R1378" i="9"/>
  <c r="R1377" i="9"/>
  <c r="R1376" i="9"/>
  <c r="R1375" i="9"/>
  <c r="R1374" i="9"/>
  <c r="R1373" i="9"/>
  <c r="R1372" i="9"/>
  <c r="R1371" i="9"/>
  <c r="R1370" i="9"/>
  <c r="R1369" i="9"/>
  <c r="R1368" i="9"/>
  <c r="R1367" i="9"/>
  <c r="R1366" i="9"/>
  <c r="R1365" i="9"/>
  <c r="R1364" i="9"/>
  <c r="R1363" i="9"/>
  <c r="R1362" i="9"/>
  <c r="R1361" i="9"/>
  <c r="R1360" i="9"/>
  <c r="R1359" i="9"/>
  <c r="R1358" i="9"/>
  <c r="R1357" i="9"/>
  <c r="R1356" i="9"/>
  <c r="R1355" i="9"/>
  <c r="R1354" i="9"/>
  <c r="R1353" i="9"/>
  <c r="R1352" i="9"/>
  <c r="R1351" i="9"/>
  <c r="R1350" i="9"/>
  <c r="R1349" i="9"/>
  <c r="R1348" i="9"/>
  <c r="R1347" i="9"/>
  <c r="R1346" i="9"/>
  <c r="R1345" i="9"/>
  <c r="R1344" i="9"/>
  <c r="R1343" i="9"/>
  <c r="R1342" i="9"/>
  <c r="R1341" i="9"/>
  <c r="R1340" i="9"/>
  <c r="R1339" i="9"/>
  <c r="R1338" i="9"/>
  <c r="R1337" i="9"/>
  <c r="R1336" i="9"/>
  <c r="R1335" i="9"/>
  <c r="R1334" i="9"/>
  <c r="R1333" i="9"/>
  <c r="R1332" i="9"/>
  <c r="R1331" i="9"/>
  <c r="R1330" i="9"/>
  <c r="R1329" i="9"/>
  <c r="R1328" i="9"/>
  <c r="R1327" i="9"/>
  <c r="R1326" i="9"/>
  <c r="R1325" i="9"/>
  <c r="R1324" i="9"/>
  <c r="R1323" i="9"/>
  <c r="R1322" i="9"/>
  <c r="R1321" i="9"/>
  <c r="R1320" i="9"/>
  <c r="R1319" i="9"/>
  <c r="R1318" i="9"/>
  <c r="R1317" i="9"/>
  <c r="R1316" i="9"/>
  <c r="R1315" i="9"/>
  <c r="R1314" i="9"/>
  <c r="R1313" i="9"/>
  <c r="R1312" i="9"/>
  <c r="R1311" i="9"/>
  <c r="R1310" i="9"/>
  <c r="R1309" i="9"/>
  <c r="R1308" i="9"/>
  <c r="R1307" i="9"/>
  <c r="R1306" i="9"/>
  <c r="R1305" i="9"/>
  <c r="R1304" i="9"/>
  <c r="R1303" i="9"/>
  <c r="R1302" i="9"/>
  <c r="R1301" i="9"/>
  <c r="R1300" i="9"/>
  <c r="R1299" i="9"/>
  <c r="R1298" i="9"/>
  <c r="R1297" i="9"/>
  <c r="R1296" i="9"/>
  <c r="R1295" i="9"/>
  <c r="R1294" i="9"/>
  <c r="R1293" i="9"/>
  <c r="R1292" i="9"/>
  <c r="R1291" i="9"/>
  <c r="R1289" i="9"/>
  <c r="R1288" i="9"/>
  <c r="R1287" i="9"/>
  <c r="R1286" i="9"/>
  <c r="R1285" i="9"/>
  <c r="R1284" i="9"/>
  <c r="R1283" i="9"/>
  <c r="R1282" i="9"/>
  <c r="R1281" i="9"/>
  <c r="R1280" i="9"/>
  <c r="R1279" i="9"/>
  <c r="R1278" i="9"/>
  <c r="R1277" i="9"/>
  <c r="R1276" i="9"/>
  <c r="R1275" i="9"/>
  <c r="R1274" i="9"/>
  <c r="R1273" i="9"/>
  <c r="R1272" i="9"/>
  <c r="R1271" i="9"/>
  <c r="R1270" i="9"/>
  <c r="R1269" i="9"/>
  <c r="R1268" i="9"/>
  <c r="R1267" i="9"/>
  <c r="R1266" i="9"/>
  <c r="R1265" i="9"/>
  <c r="R1264" i="9"/>
  <c r="R1263" i="9"/>
  <c r="R1262" i="9"/>
  <c r="R1261" i="9"/>
  <c r="R1260" i="9"/>
  <c r="R1259" i="9"/>
  <c r="R1258" i="9"/>
  <c r="R1257" i="9"/>
  <c r="R1256" i="9"/>
  <c r="R1255" i="9"/>
  <c r="R1254" i="9"/>
  <c r="R1253" i="9"/>
  <c r="R1252" i="9"/>
  <c r="R1251" i="9"/>
  <c r="R1249" i="9"/>
  <c r="R1248" i="9"/>
  <c r="R1247" i="9"/>
  <c r="R1246" i="9"/>
  <c r="R1245" i="9"/>
  <c r="R1244" i="9"/>
  <c r="R1242" i="9"/>
  <c r="R1241" i="9"/>
  <c r="R1240" i="9"/>
  <c r="R1239" i="9"/>
  <c r="R1238" i="9"/>
  <c r="R1237" i="9"/>
  <c r="R1236" i="9"/>
  <c r="R1235" i="9"/>
  <c r="R1234" i="9"/>
  <c r="R1233" i="9"/>
  <c r="R1231" i="9"/>
  <c r="R1230" i="9"/>
  <c r="R1229" i="9"/>
  <c r="R1228" i="9"/>
  <c r="R1227" i="9"/>
  <c r="R1226" i="9"/>
  <c r="R1225" i="9"/>
  <c r="R1224" i="9"/>
  <c r="R1223" i="9"/>
  <c r="R1222" i="9"/>
  <c r="R1221" i="9"/>
  <c r="R1220" i="9"/>
  <c r="R1219" i="9"/>
  <c r="R1218" i="9"/>
  <c r="R1217" i="9"/>
  <c r="R1216" i="9"/>
  <c r="R1215" i="9"/>
  <c r="R1213" i="9"/>
  <c r="R1212" i="9"/>
  <c r="R1211" i="9"/>
  <c r="R1210" i="9"/>
  <c r="R1209" i="9"/>
  <c r="R1208" i="9"/>
  <c r="R1207" i="9"/>
  <c r="R1206" i="9"/>
  <c r="R1205" i="9"/>
  <c r="R1204" i="9"/>
  <c r="R1203" i="9"/>
  <c r="R1202" i="9"/>
  <c r="R1201" i="9"/>
  <c r="R1200" i="9"/>
  <c r="R1199" i="9"/>
  <c r="R1198" i="9"/>
  <c r="R1197" i="9"/>
  <c r="R1196" i="9"/>
  <c r="R1195" i="9"/>
  <c r="R1194" i="9"/>
  <c r="R1191" i="9"/>
  <c r="R1190" i="9"/>
  <c r="R1189" i="9"/>
  <c r="R1188" i="9"/>
  <c r="R1187" i="9"/>
  <c r="R1186" i="9"/>
  <c r="R1185" i="9"/>
  <c r="R1184" i="9"/>
  <c r="R1183" i="9"/>
  <c r="R1182" i="9"/>
  <c r="R1181" i="9"/>
  <c r="R1180" i="9"/>
  <c r="R1179" i="9"/>
  <c r="R1178" i="9"/>
  <c r="R1177" i="9"/>
  <c r="R1176" i="9"/>
  <c r="R1175" i="9"/>
  <c r="R1174" i="9"/>
  <c r="R1173" i="9"/>
  <c r="R1172" i="9"/>
  <c r="R1171" i="9"/>
  <c r="R1170" i="9"/>
  <c r="R1169" i="9"/>
  <c r="R1168" i="9"/>
  <c r="R1167" i="9"/>
  <c r="R1166" i="9"/>
  <c r="R1165" i="9"/>
  <c r="R1164" i="9"/>
  <c r="R1163" i="9"/>
  <c r="R1162" i="9"/>
  <c r="R1161" i="9"/>
  <c r="R1160" i="9"/>
  <c r="R1159" i="9"/>
  <c r="R1158" i="9"/>
  <c r="R1157" i="9"/>
  <c r="R1156" i="9"/>
  <c r="R1155" i="9"/>
  <c r="R1154" i="9"/>
  <c r="R1153" i="9"/>
  <c r="R1152" i="9"/>
  <c r="R1151" i="9"/>
  <c r="R1150" i="9"/>
  <c r="R1149" i="9"/>
  <c r="R1148" i="9"/>
  <c r="R1147" i="9"/>
  <c r="R1146" i="9"/>
  <c r="R1145" i="9"/>
  <c r="R1144" i="9"/>
  <c r="R1142" i="9"/>
  <c r="R1141" i="9"/>
  <c r="R1140" i="9"/>
  <c r="R1139" i="9"/>
  <c r="R1138" i="9"/>
  <c r="R1137" i="9"/>
  <c r="R1136" i="9"/>
  <c r="R1135" i="9"/>
  <c r="R1134" i="9"/>
  <c r="R1133" i="9"/>
  <c r="R1132" i="9"/>
  <c r="R1131" i="9"/>
  <c r="R1130" i="9"/>
  <c r="R1129" i="9"/>
  <c r="R1128" i="9"/>
  <c r="R1127" i="9"/>
  <c r="R1126" i="9"/>
  <c r="R1125" i="9"/>
  <c r="R1124" i="9"/>
  <c r="R1123" i="9"/>
  <c r="R1122" i="9"/>
  <c r="R1121" i="9"/>
  <c r="R1120" i="9"/>
  <c r="R1119" i="9"/>
  <c r="R1118" i="9"/>
  <c r="R1117" i="9"/>
  <c r="R1116" i="9"/>
  <c r="R1115" i="9"/>
  <c r="R1114" i="9"/>
  <c r="R1113" i="9"/>
  <c r="R1112" i="9"/>
  <c r="R1111" i="9"/>
  <c r="R1110" i="9"/>
  <c r="R1109" i="9"/>
  <c r="R1108" i="9"/>
  <c r="R1107" i="9"/>
  <c r="R1106" i="9"/>
  <c r="R1105" i="9"/>
  <c r="R1104" i="9"/>
  <c r="R1103" i="9"/>
  <c r="R1102" i="9"/>
  <c r="R1101" i="9"/>
  <c r="R1100" i="9"/>
  <c r="R1099" i="9"/>
  <c r="R1098" i="9"/>
  <c r="R1097" i="9"/>
  <c r="R1096" i="9"/>
  <c r="R1095" i="9"/>
  <c r="R1094" i="9"/>
  <c r="R829" i="9"/>
  <c r="R828" i="9"/>
  <c r="R827" i="9"/>
  <c r="R826" i="9"/>
  <c r="R825" i="9"/>
  <c r="R824" i="9"/>
  <c r="R823" i="9"/>
  <c r="R822" i="9"/>
  <c r="R821" i="9"/>
  <c r="R820" i="9"/>
  <c r="R819" i="9"/>
  <c r="R818" i="9"/>
  <c r="R817" i="9"/>
  <c r="R816" i="9"/>
  <c r="R815" i="9"/>
  <c r="R814" i="9"/>
  <c r="R813" i="9"/>
  <c r="R812" i="9"/>
  <c r="R811" i="9"/>
  <c r="R810" i="9"/>
  <c r="R809" i="9"/>
  <c r="R808" i="9"/>
  <c r="R807" i="9"/>
  <c r="R806" i="9"/>
  <c r="R805" i="9"/>
  <c r="R804" i="9"/>
  <c r="R803" i="9"/>
  <c r="R802" i="9"/>
  <c r="R801" i="9"/>
  <c r="R800" i="9"/>
  <c r="R799" i="9"/>
  <c r="R798" i="9"/>
  <c r="R797" i="9"/>
  <c r="R796" i="9"/>
  <c r="R795" i="9"/>
  <c r="R794" i="9"/>
  <c r="R793" i="9"/>
  <c r="R792" i="9"/>
  <c r="R791" i="9"/>
  <c r="R790" i="9"/>
  <c r="R789" i="9"/>
  <c r="R788" i="9"/>
  <c r="R787" i="9"/>
  <c r="R786" i="9"/>
  <c r="R785" i="9"/>
  <c r="R784" i="9"/>
  <c r="R783" i="9"/>
  <c r="R782" i="9"/>
  <c r="R781" i="9"/>
  <c r="R780" i="9"/>
  <c r="R779" i="9"/>
  <c r="R778" i="9"/>
  <c r="R777" i="9"/>
  <c r="R776" i="9"/>
  <c r="R775" i="9"/>
  <c r="R774" i="9"/>
  <c r="R773" i="9"/>
  <c r="R772" i="9"/>
  <c r="R771" i="9"/>
  <c r="R770" i="9"/>
  <c r="R769" i="9"/>
  <c r="R768" i="9"/>
  <c r="R767" i="9"/>
  <c r="R766" i="9"/>
  <c r="R765" i="9"/>
  <c r="R764" i="9"/>
  <c r="R763" i="9"/>
  <c r="R762" i="9"/>
  <c r="R761" i="9"/>
  <c r="R760" i="9"/>
  <c r="R759" i="9"/>
  <c r="R758" i="9"/>
  <c r="R757" i="9"/>
  <c r="R756" i="9"/>
  <c r="R755" i="9"/>
  <c r="R754" i="9"/>
  <c r="R753" i="9"/>
  <c r="R752" i="9"/>
  <c r="R751" i="9"/>
  <c r="R750" i="9"/>
  <c r="R749" i="9"/>
  <c r="R748" i="9"/>
  <c r="R747" i="9"/>
  <c r="R746" i="9"/>
  <c r="R745" i="9"/>
  <c r="R744" i="9"/>
  <c r="R743" i="9"/>
  <c r="R742" i="9"/>
  <c r="R741" i="9"/>
  <c r="R740" i="9"/>
  <c r="R739" i="9"/>
  <c r="R738" i="9"/>
  <c r="R737" i="9"/>
  <c r="R736" i="9"/>
  <c r="R735" i="9"/>
  <c r="R734" i="9"/>
  <c r="R733" i="9"/>
  <c r="R732" i="9"/>
  <c r="R731" i="9"/>
  <c r="R730" i="9"/>
  <c r="R729" i="9"/>
  <c r="R728" i="9"/>
  <c r="R727" i="9"/>
  <c r="R726" i="9"/>
  <c r="R725" i="9"/>
  <c r="R724" i="9"/>
  <c r="R723" i="9"/>
  <c r="R722" i="9"/>
  <c r="R721" i="9"/>
  <c r="R720" i="9"/>
  <c r="R719" i="9"/>
  <c r="R718" i="9"/>
  <c r="R717" i="9"/>
  <c r="R716" i="9"/>
  <c r="R715" i="9"/>
  <c r="R714" i="9"/>
  <c r="R713" i="9"/>
  <c r="R712" i="9"/>
  <c r="R711" i="9"/>
  <c r="R710" i="9"/>
  <c r="R709" i="9"/>
  <c r="R708" i="9"/>
  <c r="R707" i="9"/>
  <c r="R706" i="9"/>
  <c r="R705" i="9"/>
  <c r="R704" i="9"/>
  <c r="R703" i="9"/>
  <c r="R702" i="9"/>
  <c r="R701" i="9"/>
  <c r="R700" i="9"/>
  <c r="R699" i="9"/>
  <c r="R698" i="9"/>
  <c r="R697" i="9"/>
  <c r="R696" i="9"/>
  <c r="R695" i="9"/>
  <c r="R694" i="9"/>
  <c r="R693" i="9"/>
  <c r="R692" i="9"/>
  <c r="R691" i="9"/>
  <c r="R690" i="9"/>
  <c r="R689" i="9"/>
  <c r="R688" i="9"/>
  <c r="R687" i="9"/>
  <c r="R686" i="9"/>
  <c r="R685" i="9"/>
  <c r="R684" i="9"/>
  <c r="R683" i="9"/>
  <c r="R682" i="9"/>
  <c r="R681" i="9"/>
  <c r="R680" i="9"/>
  <c r="R679" i="9"/>
  <c r="R678" i="9"/>
  <c r="R677" i="9"/>
  <c r="R676" i="9"/>
  <c r="R675" i="9"/>
  <c r="R674" i="9"/>
  <c r="R673" i="9"/>
  <c r="R672" i="9"/>
  <c r="R671" i="9"/>
  <c r="R670" i="9"/>
  <c r="R669" i="9"/>
  <c r="R668" i="9"/>
  <c r="R667" i="9"/>
  <c r="R666" i="9"/>
  <c r="R665" i="9"/>
  <c r="R664" i="9"/>
  <c r="R663" i="9"/>
  <c r="R662" i="9"/>
  <c r="R661" i="9"/>
  <c r="R660" i="9"/>
  <c r="R659" i="9"/>
  <c r="R658" i="9"/>
  <c r="R657" i="9"/>
  <c r="R656" i="9"/>
  <c r="R655" i="9"/>
  <c r="R654" i="9"/>
  <c r="R653" i="9"/>
  <c r="R652" i="9"/>
  <c r="R651" i="9"/>
  <c r="R650" i="9"/>
  <c r="R649" i="9"/>
  <c r="R648" i="9"/>
  <c r="R647" i="9"/>
  <c r="R646" i="9"/>
  <c r="R645" i="9"/>
  <c r="R644" i="9"/>
  <c r="R643" i="9"/>
  <c r="R642" i="9"/>
  <c r="R641" i="9"/>
  <c r="R640" i="9"/>
  <c r="R639" i="9"/>
  <c r="R638" i="9"/>
  <c r="R637" i="9"/>
  <c r="R636" i="9"/>
  <c r="R635" i="9"/>
  <c r="R634" i="9"/>
  <c r="R633" i="9"/>
  <c r="R632" i="9"/>
  <c r="R631" i="9"/>
  <c r="R630" i="9"/>
  <c r="R629" i="9"/>
  <c r="R628" i="9"/>
  <c r="R627" i="9"/>
  <c r="R626" i="9"/>
  <c r="R625" i="9"/>
  <c r="R624" i="9"/>
  <c r="R623" i="9"/>
  <c r="R622" i="9"/>
  <c r="R621" i="9"/>
  <c r="R620" i="9"/>
  <c r="R619" i="9"/>
  <c r="R618" i="9"/>
  <c r="R617" i="9"/>
  <c r="R616" i="9"/>
  <c r="R615" i="9"/>
  <c r="R614" i="9"/>
  <c r="R613" i="9"/>
  <c r="R612" i="9"/>
  <c r="R611" i="9"/>
  <c r="R610" i="9"/>
  <c r="R609" i="9"/>
  <c r="R608" i="9"/>
  <c r="R607" i="9"/>
  <c r="R606" i="9"/>
  <c r="R605" i="9"/>
  <c r="R604" i="9"/>
  <c r="R603" i="9"/>
  <c r="R602" i="9"/>
  <c r="R601" i="9"/>
  <c r="R600" i="9"/>
  <c r="R599" i="9"/>
  <c r="R598" i="9"/>
  <c r="R597" i="9"/>
  <c r="R596" i="9"/>
  <c r="R595" i="9"/>
  <c r="R594" i="9"/>
  <c r="R593" i="9"/>
  <c r="R592" i="9"/>
  <c r="R591" i="9"/>
  <c r="R590" i="9"/>
  <c r="R589" i="9"/>
  <c r="R588" i="9"/>
  <c r="R587" i="9"/>
  <c r="R586" i="9"/>
  <c r="R585" i="9"/>
  <c r="R584" i="9"/>
  <c r="R583" i="9"/>
  <c r="R582" i="9"/>
  <c r="R581" i="9"/>
  <c r="R580" i="9"/>
  <c r="R579" i="9"/>
  <c r="R578" i="9"/>
  <c r="R577" i="9"/>
  <c r="R576" i="9"/>
  <c r="R575" i="9"/>
  <c r="R574" i="9"/>
  <c r="R573" i="9"/>
  <c r="R572" i="9"/>
  <c r="R571" i="9"/>
  <c r="R570" i="9"/>
  <c r="R569" i="9"/>
  <c r="R568" i="9"/>
  <c r="R567" i="9"/>
  <c r="R566" i="9"/>
  <c r="R565" i="9"/>
  <c r="R564" i="9"/>
  <c r="R563" i="9"/>
  <c r="R562" i="9"/>
  <c r="R561" i="9"/>
  <c r="R560" i="9"/>
  <c r="R559" i="9"/>
  <c r="R558" i="9"/>
  <c r="R557" i="9"/>
  <c r="R556" i="9"/>
  <c r="R555" i="9"/>
  <c r="R554" i="9"/>
  <c r="R553" i="9"/>
  <c r="R552" i="9"/>
  <c r="R551" i="9"/>
  <c r="R550" i="9"/>
  <c r="R549" i="9"/>
  <c r="R548" i="9"/>
  <c r="R547" i="9"/>
  <c r="R546" i="9"/>
  <c r="R545" i="9"/>
  <c r="R544" i="9"/>
  <c r="R543" i="9"/>
  <c r="R542" i="9"/>
  <c r="R541" i="9"/>
  <c r="R540" i="9"/>
  <c r="R539" i="9"/>
  <c r="R538" i="9"/>
  <c r="R537" i="9"/>
  <c r="R536" i="9"/>
  <c r="R535" i="9"/>
  <c r="R534" i="9"/>
  <c r="R533" i="9"/>
  <c r="R532" i="9"/>
  <c r="R531" i="9"/>
  <c r="R530" i="9"/>
  <c r="R529" i="9"/>
  <c r="R528" i="9"/>
  <c r="R527" i="9"/>
  <c r="R526" i="9"/>
  <c r="R525" i="9"/>
  <c r="R524" i="9"/>
  <c r="R523" i="9"/>
  <c r="R522" i="9"/>
  <c r="R521" i="9"/>
  <c r="R520" i="9"/>
  <c r="R519" i="9"/>
  <c r="R518" i="9"/>
  <c r="R517" i="9"/>
  <c r="R516" i="9"/>
  <c r="R515" i="9"/>
  <c r="R514" i="9"/>
  <c r="R513" i="9"/>
  <c r="R512" i="9"/>
  <c r="R511" i="9"/>
  <c r="R510" i="9"/>
  <c r="R509" i="9"/>
  <c r="R508" i="9"/>
  <c r="R507" i="9"/>
  <c r="R506" i="9"/>
  <c r="R505" i="9"/>
  <c r="R504" i="9"/>
  <c r="R503" i="9"/>
  <c r="R502" i="9"/>
  <c r="R501" i="9"/>
  <c r="R500" i="9"/>
  <c r="R499" i="9"/>
  <c r="R498" i="9"/>
  <c r="R497" i="9"/>
  <c r="R496" i="9"/>
  <c r="R495" i="9"/>
  <c r="R494" i="9"/>
  <c r="R493" i="9"/>
  <c r="R492" i="9"/>
  <c r="R491" i="9"/>
  <c r="R490" i="9"/>
  <c r="R489" i="9"/>
  <c r="R488" i="9"/>
  <c r="R487" i="9"/>
  <c r="R486" i="9"/>
  <c r="R485" i="9"/>
  <c r="R484" i="9"/>
  <c r="R483" i="9"/>
  <c r="R482" i="9"/>
  <c r="R481" i="9"/>
  <c r="R480" i="9"/>
  <c r="R479" i="9"/>
  <c r="R478" i="9"/>
  <c r="R477" i="9"/>
  <c r="R476" i="9"/>
  <c r="R475" i="9"/>
  <c r="R474" i="9"/>
  <c r="R473" i="9"/>
  <c r="R472" i="9"/>
  <c r="R471" i="9"/>
  <c r="R470" i="9"/>
  <c r="R469" i="9"/>
  <c r="R468" i="9"/>
  <c r="R467" i="9"/>
  <c r="R466" i="9"/>
  <c r="R465" i="9"/>
  <c r="R464" i="9"/>
  <c r="R463" i="9"/>
  <c r="R462" i="9"/>
  <c r="R461" i="9"/>
  <c r="R460" i="9"/>
  <c r="R459" i="9"/>
  <c r="R458" i="9"/>
  <c r="R457" i="9"/>
  <c r="R456" i="9"/>
  <c r="R455" i="9"/>
  <c r="R454" i="9"/>
  <c r="R453" i="9"/>
  <c r="R452" i="9"/>
  <c r="R451" i="9"/>
  <c r="R450" i="9"/>
  <c r="R449" i="9"/>
  <c r="R448" i="9"/>
  <c r="R447" i="9"/>
  <c r="R446" i="9"/>
  <c r="R445" i="9"/>
  <c r="R444" i="9"/>
  <c r="R443" i="9"/>
  <c r="R442" i="9"/>
  <c r="R441" i="9"/>
  <c r="R440" i="9"/>
  <c r="R439" i="9"/>
  <c r="R438" i="9"/>
  <c r="R437" i="9"/>
  <c r="R436" i="9"/>
  <c r="R435" i="9"/>
  <c r="R434" i="9"/>
  <c r="R433" i="9"/>
  <c r="R432" i="9"/>
  <c r="R431" i="9"/>
  <c r="R430" i="9"/>
  <c r="R429" i="9"/>
  <c r="R428" i="9"/>
  <c r="R427" i="9"/>
  <c r="R426" i="9"/>
  <c r="R425" i="9"/>
  <c r="R424" i="9"/>
  <c r="R423" i="9"/>
  <c r="R422" i="9"/>
  <c r="R421" i="9"/>
  <c r="R420" i="9"/>
  <c r="R419" i="9"/>
  <c r="R418" i="9"/>
  <c r="R417" i="9"/>
  <c r="R416" i="9"/>
  <c r="R415" i="9"/>
  <c r="R414" i="9"/>
  <c r="R413" i="9"/>
  <c r="R412" i="9"/>
  <c r="R411" i="9"/>
  <c r="R410" i="9"/>
  <c r="R409" i="9"/>
  <c r="R408" i="9"/>
  <c r="R407" i="9"/>
  <c r="R406" i="9"/>
  <c r="R405" i="9"/>
  <c r="R404" i="9"/>
  <c r="R403" i="9"/>
  <c r="R402" i="9"/>
  <c r="R401" i="9"/>
  <c r="R400" i="9"/>
  <c r="R399" i="9"/>
  <c r="R398" i="9"/>
  <c r="R396" i="9"/>
  <c r="R393" i="9"/>
  <c r="R298" i="9"/>
  <c r="R297" i="9"/>
  <c r="R296" i="9"/>
  <c r="R295" i="9"/>
  <c r="R294" i="9"/>
  <c r="R293" i="9"/>
  <c r="R292" i="9"/>
  <c r="R291" i="9"/>
  <c r="R290" i="9"/>
  <c r="R289" i="9"/>
  <c r="R288" i="9"/>
  <c r="R287" i="9"/>
  <c r="R286" i="9"/>
  <c r="R285" i="9"/>
  <c r="R284" i="9"/>
  <c r="R283" i="9"/>
  <c r="R282" i="9"/>
  <c r="R281" i="9"/>
  <c r="R280" i="9"/>
  <c r="R279" i="9"/>
  <c r="R278" i="9"/>
  <c r="R277" i="9"/>
  <c r="R276" i="9"/>
  <c r="R275" i="9"/>
  <c r="R274" i="9"/>
  <c r="R273" i="9"/>
  <c r="R272" i="9"/>
  <c r="R271" i="9"/>
  <c r="R270" i="9"/>
  <c r="R269" i="9"/>
  <c r="R268" i="9"/>
  <c r="R267" i="9"/>
  <c r="R266" i="9"/>
  <c r="R265" i="9"/>
  <c r="R263" i="9"/>
  <c r="R262" i="9"/>
  <c r="R260" i="9"/>
  <c r="R259" i="9"/>
  <c r="R258" i="9"/>
  <c r="R257" i="9"/>
  <c r="R256" i="9"/>
  <c r="R255" i="9"/>
  <c r="R254" i="9"/>
  <c r="R253" i="9"/>
  <c r="R252" i="9"/>
  <c r="R251" i="9"/>
  <c r="R250" i="9"/>
  <c r="R249" i="9"/>
  <c r="R248" i="9"/>
  <c r="R247" i="9"/>
  <c r="R246" i="9"/>
  <c r="R245" i="9"/>
  <c r="R244" i="9"/>
  <c r="R243" i="9"/>
  <c r="R242" i="9"/>
  <c r="R241" i="9"/>
  <c r="R240" i="9"/>
  <c r="R239" i="9"/>
  <c r="R238" i="9"/>
  <c r="R237" i="9"/>
  <c r="R236" i="9"/>
  <c r="R235" i="9"/>
  <c r="R234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19" i="9"/>
  <c r="R218" i="9"/>
  <c r="R217" i="9"/>
  <c r="R216" i="9"/>
  <c r="R215" i="9"/>
  <c r="R214" i="9"/>
  <c r="R213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158" i="9"/>
  <c r="R157" i="9"/>
  <c r="R156" i="9"/>
  <c r="R155" i="9"/>
  <c r="R154" i="9"/>
  <c r="R153" i="9"/>
  <c r="R152" i="9"/>
  <c r="R151" i="9"/>
  <c r="R150" i="9"/>
  <c r="R149" i="9"/>
  <c r="R148" i="9"/>
  <c r="R147" i="9"/>
  <c r="R146" i="9"/>
  <c r="R145" i="9"/>
  <c r="R144" i="9"/>
  <c r="R143" i="9"/>
  <c r="R142" i="9"/>
  <c r="R141" i="9"/>
  <c r="R140" i="9"/>
  <c r="R139" i="9"/>
  <c r="R138" i="9"/>
  <c r="R137" i="9"/>
  <c r="R136" i="9"/>
  <c r="R135" i="9"/>
  <c r="R134" i="9"/>
  <c r="R133" i="9"/>
  <c r="R131" i="9"/>
  <c r="R130" i="9"/>
  <c r="R129" i="9"/>
  <c r="R128" i="9"/>
  <c r="R127" i="9"/>
  <c r="R126" i="9"/>
  <c r="R125" i="9"/>
  <c r="R124" i="9"/>
  <c r="R123" i="9"/>
  <c r="R122" i="9"/>
  <c r="R121" i="9"/>
  <c r="R120" i="9"/>
  <c r="R119" i="9"/>
  <c r="R118" i="9"/>
  <c r="R117" i="9"/>
  <c r="R116" i="9"/>
  <c r="R115" i="9"/>
  <c r="R114" i="9"/>
  <c r="R113" i="9"/>
  <c r="R112" i="9"/>
  <c r="R111" i="9"/>
  <c r="R110" i="9"/>
  <c r="R109" i="9"/>
  <c r="R108" i="9"/>
  <c r="R107" i="9"/>
  <c r="R106" i="9"/>
  <c r="R105" i="9"/>
  <c r="R104" i="9"/>
  <c r="R103" i="9"/>
  <c r="R102" i="9"/>
  <c r="R101" i="9"/>
  <c r="R100" i="9"/>
  <c r="R99" i="9"/>
  <c r="R98" i="9"/>
  <c r="R97" i="9"/>
  <c r="R96" i="9"/>
  <c r="R95" i="9"/>
  <c r="R94" i="9"/>
  <c r="R93" i="9"/>
  <c r="R91" i="9"/>
  <c r="R90" i="9"/>
  <c r="R89" i="9"/>
  <c r="R88" i="9"/>
  <c r="R87" i="9"/>
  <c r="R86" i="9"/>
  <c r="R85" i="9"/>
  <c r="R84" i="9"/>
  <c r="R83" i="9"/>
  <c r="R82" i="9"/>
  <c r="R81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5" i="9"/>
  <c r="R64" i="9"/>
  <c r="R63" i="9"/>
  <c r="R61" i="9"/>
  <c r="R60" i="9"/>
  <c r="R59" i="9"/>
  <c r="R58" i="9"/>
  <c r="R57" i="9"/>
  <c r="R56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R33" i="9"/>
  <c r="R32" i="9"/>
  <c r="R31" i="9"/>
  <c r="R29" i="9"/>
  <c r="R28" i="9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R12" i="9"/>
  <c r="R11" i="9"/>
  <c r="R10" i="9"/>
  <c r="R9" i="9"/>
  <c r="R8" i="9"/>
  <c r="R7" i="9"/>
  <c r="R6" i="9"/>
  <c r="R5" i="9"/>
  <c r="R4" i="9"/>
  <c r="R3" i="9"/>
  <c r="AL1956" i="9" l="1"/>
  <c r="O114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E1094" i="1" l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3" i="1"/>
  <c r="P1234" i="1"/>
  <c r="P1235" i="1"/>
  <c r="P1236" i="1"/>
  <c r="P1237" i="1"/>
  <c r="P1238" i="1"/>
  <c r="P1239" i="1"/>
  <c r="P1240" i="1"/>
  <c r="P1241" i="1"/>
  <c r="P1242" i="1"/>
  <c r="P1244" i="1"/>
  <c r="P1245" i="1"/>
  <c r="P1246" i="1"/>
  <c r="P1247" i="1"/>
  <c r="P1248" i="1"/>
  <c r="P1249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5" i="1"/>
  <c r="P1826" i="1"/>
  <c r="P1827" i="1"/>
  <c r="P1828" i="1"/>
  <c r="P1829" i="1"/>
  <c r="P1830" i="1"/>
  <c r="P1831" i="1"/>
  <c r="P1832" i="1"/>
  <c r="P1833" i="1"/>
  <c r="P1834" i="1"/>
  <c r="P1837" i="1"/>
  <c r="P1838" i="1"/>
  <c r="P1839" i="1"/>
  <c r="P1840" i="1"/>
  <c r="P1841" i="1"/>
  <c r="P1842" i="1"/>
  <c r="P1843" i="1"/>
  <c r="P1844" i="1"/>
  <c r="P1845" i="1"/>
  <c r="P1846" i="1"/>
  <c r="P1847" i="1"/>
  <c r="E859" i="1" l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E393" i="1" l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P403" i="1"/>
  <c r="P402" i="1"/>
  <c r="P401" i="1"/>
  <c r="P400" i="1"/>
  <c r="P399" i="1"/>
  <c r="P398" i="1"/>
  <c r="P396" i="1"/>
  <c r="P39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P298" i="1" l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3" i="1"/>
  <c r="P262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2" i="1" l="1"/>
  <c r="P231" i="1"/>
  <c r="P230" i="1"/>
  <c r="P229" i="1"/>
  <c r="P228" i="1"/>
  <c r="P227" i="1"/>
  <c r="P226" i="1"/>
  <c r="P225" i="1"/>
  <c r="P224" i="1"/>
  <c r="P223" i="1"/>
  <c r="P222" i="1"/>
  <c r="P221" i="1"/>
  <c r="P219" i="1"/>
  <c r="P218" i="1"/>
  <c r="P217" i="1"/>
  <c r="P216" i="1"/>
  <c r="P215" i="1"/>
  <c r="P214" i="1"/>
  <c r="P213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<sst xmlns="http://schemas.openxmlformats.org/spreadsheetml/2006/main" count="24044" uniqueCount="877">
  <si>
    <t>MARKET</t>
  </si>
  <si>
    <t>AREA</t>
  </si>
  <si>
    <t>CUSTOMER_NAME2</t>
  </si>
  <si>
    <t>INVOICE_ITEM</t>
  </si>
  <si>
    <t>Product Category</t>
  </si>
  <si>
    <t>Product Grade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</si>
  <si>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</si>
  <si>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</si>
  <si>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</si>
  <si>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</si>
  <si>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</si>
  <si>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</si>
  <si>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</si>
  <si>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</si>
  <si>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</si>
  <si>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AMS</t>
  </si>
  <si>
    <t>MT</t>
  </si>
  <si>
    <t>CENTRAL</t>
  </si>
  <si>
    <t>99 Speedmart</t>
  </si>
  <si>
    <t>SPCB1(99)</t>
  </si>
  <si>
    <t>SPCG1(99)</t>
  </si>
  <si>
    <t>SPFG1(99)</t>
  </si>
  <si>
    <t>SPLG1(99)</t>
  </si>
  <si>
    <t>SPSB1(99)</t>
  </si>
  <si>
    <t>AEON BIG</t>
  </si>
  <si>
    <t>SPCA1</t>
  </si>
  <si>
    <t>SPCB1</t>
  </si>
  <si>
    <t>SPCG1</t>
  </si>
  <si>
    <t>SPCG2</t>
  </si>
  <si>
    <t>SPDM42</t>
  </si>
  <si>
    <t>SPFG1</t>
  </si>
  <si>
    <t>SPGP1</t>
  </si>
  <si>
    <t>SPIC-5</t>
  </si>
  <si>
    <t>SPLG1</t>
  </si>
  <si>
    <t>SPSB1</t>
  </si>
  <si>
    <t>STLG5</t>
  </si>
  <si>
    <t>AEON</t>
  </si>
  <si>
    <t>SPGMW45</t>
  </si>
  <si>
    <t>SPLC-5</t>
  </si>
  <si>
    <t>ANEKA</t>
  </si>
  <si>
    <t>CS BROTHERS</t>
  </si>
  <si>
    <t>DAGANG MEWAH SDN BHD</t>
  </si>
  <si>
    <t>LOCA</t>
  </si>
  <si>
    <t>LOSB</t>
  </si>
  <si>
    <t>SPCB250</t>
  </si>
  <si>
    <t>SPFG250</t>
  </si>
  <si>
    <t>SPGP45</t>
  </si>
  <si>
    <t>SPIC25</t>
  </si>
  <si>
    <t>SPLC125</t>
  </si>
  <si>
    <t>SPSB45</t>
  </si>
  <si>
    <t>ECONSAVE</t>
  </si>
  <si>
    <t>SPCG1(G)</t>
  </si>
  <si>
    <t>GCH RETAIL (MALAYSIA) SDN BHD DISTRIBUTION CENTRE</t>
  </si>
  <si>
    <t>SPCG1(DC)</t>
  </si>
  <si>
    <t>SPCG2(DC)</t>
  </si>
  <si>
    <t>HANIFFA</t>
  </si>
  <si>
    <t>HERO DISTRIBUTION S/B (SHAH ALAM SECTION 27)</t>
  </si>
  <si>
    <t>ISETAN</t>
  </si>
  <si>
    <t>MYDIN</t>
  </si>
  <si>
    <t>KK SUPERMART &amp; SUPERSTORE SDN BHD</t>
  </si>
  <si>
    <t>LULU GROUP RETAIL SDN BHD</t>
  </si>
  <si>
    <t>LOC1</t>
  </si>
  <si>
    <t>MY HERO</t>
  </si>
  <si>
    <t>MYMYDIN DISTRIBUTION CENTRE (MMDC)</t>
  </si>
  <si>
    <t>NSK</t>
  </si>
  <si>
    <t>PASARAYA BORONG SUPER SEVEN (SEMENYIH) SDN BHD</t>
  </si>
  <si>
    <t>MATAHARI</t>
  </si>
  <si>
    <t>SOGO (K.L.) DEPARTMENT STORE SDN BHD</t>
  </si>
  <si>
    <t>TESCO STORES (MALAYSIA) SDN BHD</t>
  </si>
  <si>
    <t>TF VALUE</t>
  </si>
  <si>
    <t>TRENDCELL SDN BHD DISTRIBUTION CENTRE</t>
  </si>
  <si>
    <t>FS</t>
  </si>
  <si>
    <t>MELAKA</t>
  </si>
  <si>
    <t>INTEGRATED MERCHANTS SDN BHD</t>
  </si>
  <si>
    <t>LOA1</t>
  </si>
  <si>
    <t>STLG1</t>
  </si>
  <si>
    <t>PERAK</t>
  </si>
  <si>
    <t>WAH SENG (1986) SDN BHD</t>
  </si>
  <si>
    <t>SCFG1</t>
  </si>
  <si>
    <t>STFG1</t>
  </si>
  <si>
    <t>PENANG</t>
  </si>
  <si>
    <t>ACS FOOD ENTERPRISE SDN BHD</t>
  </si>
  <si>
    <t>PL SOON HUAT SDN BHD</t>
  </si>
  <si>
    <t>SCCB1</t>
  </si>
  <si>
    <t>SCLG1</t>
  </si>
  <si>
    <t>SUPREME KINETIC SDN BHD</t>
  </si>
  <si>
    <t>SELANGOR</t>
  </si>
  <si>
    <t>CHUAN HUAT F&amp;B TRADING SDN BHD</t>
  </si>
  <si>
    <t>LOGMW</t>
  </si>
  <si>
    <t>KUALA LUMPUR</t>
  </si>
  <si>
    <t>CHUAN YEE (M) SDN BHD</t>
  </si>
  <si>
    <t>LOCB</t>
  </si>
  <si>
    <t>LOLG</t>
  </si>
  <si>
    <t>JOHOR</t>
  </si>
  <si>
    <t>SUM HUP DISTRIBUTORS SDN BHD</t>
  </si>
  <si>
    <t>GT (PT)</t>
  </si>
  <si>
    <t>SUNGAI PETANI</t>
  </si>
  <si>
    <t>DENN SOON TRADING SDN BHD</t>
  </si>
  <si>
    <t>F50CGX</t>
  </si>
  <si>
    <t>F50FG7</t>
  </si>
  <si>
    <t>F01CGX-12</t>
  </si>
  <si>
    <t>F01CGX-24</t>
  </si>
  <si>
    <t>SPLG45</t>
  </si>
  <si>
    <t>EXCA25</t>
  </si>
  <si>
    <t>PENDANG</t>
  </si>
  <si>
    <t>SERBA WANGI SDN BHD</t>
  </si>
  <si>
    <t>BUKIT MINYAK</t>
  </si>
  <si>
    <t>SERBA WANGI (PENANG) SDN BHD</t>
  </si>
  <si>
    <t>JELAPANG</t>
  </si>
  <si>
    <t>SERBA WANGI (PERAK) SDN BHD</t>
  </si>
  <si>
    <t>KOTA BHARU</t>
  </si>
  <si>
    <t>LINK HOLDER PACKAGING SDN BHD</t>
  </si>
  <si>
    <t>SITIAWAN</t>
  </si>
  <si>
    <t>EDARAN HAIMEE SDN BHD</t>
  </si>
  <si>
    <t>CHANGLUN</t>
  </si>
  <si>
    <t>NINAMAJU SDN BHD</t>
  </si>
  <si>
    <t>BAN HOE RICE DEALER</t>
  </si>
  <si>
    <t>PRAI</t>
  </si>
  <si>
    <t>CHIN TEOW HIN SDN BHD</t>
  </si>
  <si>
    <t>ULU TIRAM</t>
  </si>
  <si>
    <t>JS JASMINE SDN BHD</t>
  </si>
  <si>
    <t>JERTEH</t>
  </si>
  <si>
    <t>YACOB TAHIR ENT SDN BHD</t>
  </si>
  <si>
    <t>MENTAKAB</t>
  </si>
  <si>
    <t>JIN BEE ENTERPRISE SDN BHD</t>
  </si>
  <si>
    <t>BATU PAHAT</t>
  </si>
  <si>
    <t>SYKT FAIZA SDN BHD</t>
  </si>
  <si>
    <t>ENG HIAP SENG (RENGIT) SDN BHD</t>
  </si>
  <si>
    <t>ALOR SETAR</t>
  </si>
  <si>
    <t>KHENG NAM HIANG KILANG KOPI</t>
  </si>
  <si>
    <t>BUKHARY SDN BHD</t>
  </si>
  <si>
    <t>PACIFIC HYPERMARKET &amp; DEPT STORE</t>
  </si>
  <si>
    <t>PACIFIC HYPERMARKET &amp; DEPT STORE S/B</t>
  </si>
  <si>
    <t>GT (SMI)</t>
  </si>
  <si>
    <t>SHAH ALAM</t>
  </si>
  <si>
    <t>LEE KUM KEE (M) SDN BHD</t>
  </si>
  <si>
    <t>PETALING JAYA</t>
  </si>
  <si>
    <t>NESTLE MANUFACTURING S/B</t>
  </si>
  <si>
    <t>PORT KLANG</t>
  </si>
  <si>
    <t>REGION FOOD IND SDN BHD</t>
  </si>
  <si>
    <t>DUTCH LADY MALAYSIA S/B</t>
  </si>
  <si>
    <t>DAIRYMAS (M) SDN BHD</t>
  </si>
  <si>
    <t>KUALA KANGSAR</t>
  </si>
  <si>
    <t>SYARIKAT SALMI HJ TAMIN</t>
  </si>
  <si>
    <t>JURU</t>
  </si>
  <si>
    <t>HACKS MALAYSIA SDN BHD</t>
  </si>
  <si>
    <t>1MTFG7</t>
  </si>
  <si>
    <t>BATU GAJAH</t>
  </si>
  <si>
    <t>SYKT ZAMANI HJ TAMIN</t>
  </si>
  <si>
    <t>NORTH</t>
  </si>
  <si>
    <t>NEW CUSTOMER (SMI)</t>
  </si>
  <si>
    <t>SMI</t>
  </si>
  <si>
    <t>SCS FOOD MANUFACTURING SDN BHD</t>
  </si>
  <si>
    <t>TEXEL VENTURES SDN BHD</t>
  </si>
  <si>
    <t>IPOH</t>
  </si>
  <si>
    <t>YU-AI FOOD INDUSTRIES SDN BHD</t>
  </si>
  <si>
    <t>IDEAL BEVERAGE MARKETING SDN BHD</t>
  </si>
  <si>
    <t>PHYTO HERBAL INDUSTRIES TRADING SDN BHD</t>
  </si>
  <si>
    <t>APOLLO FOOD INDUSTRIES (M) SDN BHD</t>
  </si>
  <si>
    <t>CAWANMAS BEVERAGE INDUSTRIES M SDN BHD</t>
  </si>
  <si>
    <t>LOA1(R)</t>
  </si>
  <si>
    <t>LOA11T</t>
  </si>
  <si>
    <t>LOA1-500</t>
  </si>
  <si>
    <t>LOC11T</t>
  </si>
  <si>
    <t>LOIGCX</t>
  </si>
  <si>
    <t>CHUAN AIK ENTERPRISE SDN BHD</t>
  </si>
  <si>
    <t>COCOROSCO SDN BHD</t>
  </si>
  <si>
    <t>LOCB(F)</t>
  </si>
  <si>
    <t>LOCX1T</t>
  </si>
  <si>
    <t>EHS FOOD INDUSTRIES SDN BHD</t>
  </si>
  <si>
    <t>FOOD EXCELLENCE SPECIALIST SDN BHD</t>
  </si>
  <si>
    <t>LOA1-25</t>
  </si>
  <si>
    <t>FRONTIER FOOD INDUSTRIES SDN BHD</t>
  </si>
  <si>
    <t>HERSHEY MALAYSIA SDN BHD</t>
  </si>
  <si>
    <t>HOLSTEN MARKETING (M) SDN BHD</t>
  </si>
  <si>
    <t>HUA HUAT MANUFACTURING SDN BHD</t>
  </si>
  <si>
    <t>HUP SENG PERUSAHAAN MAKANAN (M) SDN BHD</t>
  </si>
  <si>
    <t>HUP SENG P'SAHAAN MAKANAN (M)</t>
  </si>
  <si>
    <t>IN-COMIX FOOD INDUSTRIES S/B</t>
  </si>
  <si>
    <t>IN-COMIX FOOD INDUSTRIES SDN BHD</t>
  </si>
  <si>
    <t>KASIHKU MARKETING SDN BHD</t>
  </si>
  <si>
    <t>KIAN JOO CANPACK SDN BHD</t>
  </si>
  <si>
    <t>LOCX500</t>
  </si>
  <si>
    <t>MELLOWER COFFEE (M) SDN BHD</t>
  </si>
  <si>
    <t>QL ENDAU MARINE PRODUCTS SDN BHD</t>
  </si>
  <si>
    <t>RIDA FRUITS SDN BHD</t>
  </si>
  <si>
    <t>SUPER FOOD TECHNOLOGY SDN BHD</t>
  </si>
  <si>
    <t>TAI THONG INDUSTRIES (M) S/B</t>
  </si>
  <si>
    <t>TEHLI (MALAYSIA) SDN BHD</t>
  </si>
  <si>
    <t>UNIGRA FOOD PROCESSING ASIA PACIFIC SDN BHD</t>
  </si>
  <si>
    <t>UR Coffee Sdn Bhd</t>
  </si>
  <si>
    <t>VITAMAX FOOD INTERNATIONAL SDN BHD</t>
  </si>
  <si>
    <t>WIN WIN FOOD INDUSTRIES SDN BHD</t>
  </si>
  <si>
    <t>YAKIN SEDAP SDN BHD</t>
  </si>
  <si>
    <t>KEDAH</t>
  </si>
  <si>
    <t>GLOBAL FORSUCCESS SDN BHD</t>
  </si>
  <si>
    <t>IDAMAN PHARMA MANUFACTURING SDN BHD</t>
  </si>
  <si>
    <t>EXA125(NP)</t>
  </si>
  <si>
    <t>LOIGFF</t>
  </si>
  <si>
    <t>RICO FOOD INDUSTRIES SDN BHD</t>
  </si>
  <si>
    <t>WETRA FOOD INDUSTRIES SDN BHD</t>
  </si>
  <si>
    <t>LOGP</t>
  </si>
  <si>
    <t>AJINOMOTO (M) BERHAD</t>
  </si>
  <si>
    <t>shah alam</t>
  </si>
  <si>
    <t>HUASIN FOOD INDUSTRIES SDN BHD</t>
  </si>
  <si>
    <t>KEPONG</t>
  </si>
  <si>
    <t>KHH DOUBLE LION FRUIT JUICE</t>
  </si>
  <si>
    <t>PJ NATURAL FOOD PRODUCT SDN BHD</t>
  </si>
  <si>
    <t>PURATOS MALAYSIA SDN BHD</t>
  </si>
  <si>
    <t>RED HORSE FRUIT JUICE MFRS SDN BHD</t>
  </si>
  <si>
    <t>S.A. SALES &amp; MARKETING SDN BHD</t>
  </si>
  <si>
    <t>WORLD PROMINENCE SDN BHD</t>
  </si>
  <si>
    <t>AIK CHEONG BEVERAGE INDUSTRIES SDN BHD</t>
  </si>
  <si>
    <t>AIK CHEONG COFFEE ROASTER SDN BHD</t>
  </si>
  <si>
    <t>GIVAUDAN FLAVOURS &amp; FRAGRANCES MALAYSIA SDN BHD</t>
  </si>
  <si>
    <t>IMPIAN BERSAMA ENTERPRISE</t>
  </si>
  <si>
    <t>KEWPIE MALAYSIA SDN BHD</t>
  </si>
  <si>
    <t>LONG CHAN TRADING COMPANY</t>
  </si>
  <si>
    <t>O' SEEKER FOOD INDUSTRIES S/ B</t>
  </si>
  <si>
    <t>ORIENTAL FOOD INDUSTRIES SDN BHD</t>
  </si>
  <si>
    <t>PACIFIC FOOD PRODUCTS SDN BHD</t>
  </si>
  <si>
    <t>SIN SING COFFEE SDN BHD</t>
  </si>
  <si>
    <t>NEGERI SEMBILAN</t>
  </si>
  <si>
    <t>ALIRAN KARISMA SDN BHD</t>
  </si>
  <si>
    <t>AURIC FLAVORS SDN BHD</t>
  </si>
  <si>
    <t>BIOTON CORPORATION SDN BHD</t>
  </si>
  <si>
    <t>CREAM RESOURCES SDN BHD</t>
  </si>
  <si>
    <t>DANDELIA NATURE (M) SDN BHD</t>
  </si>
  <si>
    <t>DANONE DUMEX (MALAYSIA) SDN BHD</t>
  </si>
  <si>
    <t>SPIC25(P)</t>
  </si>
  <si>
    <t>H5 FOOD INDUSTRIES SDN BHD</t>
  </si>
  <si>
    <t>KELLOGG'S ASIA (M) SDN BHD</t>
  </si>
  <si>
    <t>KIAN GUAN SAUCE INDUSTRY S/B</t>
  </si>
  <si>
    <t>MAGIC FOODS SDN BHD</t>
  </si>
  <si>
    <t>MAYRALAB (MALAYSIA) SDN BHD</t>
  </si>
  <si>
    <t>MISSION FOOD MALAYSIA S/B</t>
  </si>
  <si>
    <t>PK AGRO-INDUSTRIAL PRODUCTS (M) SDN BHD</t>
  </si>
  <si>
    <t>PURECIRCLE SDN BHD</t>
  </si>
  <si>
    <t>ROYCE PHARMA MANUFACTURING S/B</t>
  </si>
  <si>
    <t>SGK FOOD INDUSTRY SDN BHD</t>
  </si>
  <si>
    <t>SMART HERBS MANUFACTURING SDN BHD</t>
  </si>
  <si>
    <t>YAKULT (M) SDN BHD</t>
  </si>
  <si>
    <t>LOIGCX-25</t>
  </si>
  <si>
    <t>PAHANG</t>
  </si>
  <si>
    <t>KUANTAN FLOUR MILLS BERHAD</t>
  </si>
  <si>
    <t>MDD BEVERAGE SDN BHD</t>
  </si>
  <si>
    <t>LOIG1T</t>
  </si>
  <si>
    <t>SYARIKAT AP JAYA</t>
  </si>
  <si>
    <t>LIQSUG-W</t>
  </si>
  <si>
    <t>THOMYAM FOOD INDUSTRIES S/B</t>
  </si>
  <si>
    <t>GOLD CHOICE FOOD INDUSTRIES SDN BHD</t>
  </si>
  <si>
    <t>THE ONLY ONE BEVERAGE SDN BHD</t>
  </si>
  <si>
    <t>BCC BAN CHUAN SDN BHD</t>
  </si>
  <si>
    <t>BEYOND NATURE INTERNATIONAL SDN BHD</t>
  </si>
  <si>
    <t>BIDOR KWONG HENG SDN BHD</t>
  </si>
  <si>
    <t>CHEK HUP SDN BHD</t>
  </si>
  <si>
    <t>CLASSIC GUARDIAN (M) SDN BHD</t>
  </si>
  <si>
    <t>HOVID BERHAD</t>
  </si>
  <si>
    <t>HUNG CHUN SDN BHD</t>
  </si>
  <si>
    <t>IDAMAN PHARMA MANUFACT. SDN BHD</t>
  </si>
  <si>
    <t>SUN CHUN WENG HUP KEE SDN BHD</t>
  </si>
  <si>
    <t>WHITE CAFE SDN BHD</t>
  </si>
  <si>
    <t>AVENUE SUPREME FOODSTUFF SDN. BHD.</t>
  </si>
  <si>
    <t>BINO CONFECTIONERY SDN BHD</t>
  </si>
  <si>
    <t>EURO CHEMO-PHARMA SDN BHD</t>
  </si>
  <si>
    <t>KONG GUAN SAUCE  &amp; FOOD MANUFACTURING COMPANY SDN BHD</t>
  </si>
  <si>
    <t>REX CANNING CO. SDN BHD</t>
  </si>
  <si>
    <t>RINDA FOOD INDUSTRIES SDN BHD</t>
  </si>
  <si>
    <t>THYE SUN HUP KEE SDN BHD</t>
  </si>
  <si>
    <t>VITA LAND FOOD INDUSTRIES S/B</t>
  </si>
  <si>
    <t>SABAH</t>
  </si>
  <si>
    <t>LEMBAGA KOKO MALAYSIA</t>
  </si>
  <si>
    <t>A &amp; W (MALAYSIA) SDN BHD</t>
  </si>
  <si>
    <t>AB MAURI MALAYSIA SDN BHD</t>
  </si>
  <si>
    <t>ACE CANNING CORPORATION S/B</t>
  </si>
  <si>
    <t>ADABI CONSUMER INDUSTRIES SDN BHD</t>
  </si>
  <si>
    <t>AIC INGREDIENTS SDN BHD</t>
  </si>
  <si>
    <t>ARYZTA FOOD SOLUTIONS (M) SDN BHD</t>
  </si>
  <si>
    <t>ARYZTA MALAYSIA SDN BHD</t>
  </si>
  <si>
    <t>LIQSUG-D</t>
  </si>
  <si>
    <t>ASA PALMILK (M) SDN BHD</t>
  </si>
  <si>
    <t>ASIA SNOWFLAKE GROUP TRADING</t>
  </si>
  <si>
    <t>BAKELS (MALAYSIA) SDN BHD</t>
  </si>
  <si>
    <t>BAKERS MAISON (M) SDN BHD</t>
  </si>
  <si>
    <t>BARRY CALLEBAUT MALAYSIA SDN BHD</t>
  </si>
  <si>
    <t>LOCA25(P)</t>
  </si>
  <si>
    <t>BENNS CHOCOLATE FACTORY SDN BHD</t>
  </si>
  <si>
    <t>BERYLS CHOCOLATE &amp; CONF. SDN BHD</t>
  </si>
  <si>
    <t>BRILLIANT FRUIT CORDIAL ENT. (M) SDN BHD</t>
  </si>
  <si>
    <t>CAMPBELL CHEONG CHAN (MALAYSIA) SDN BHD</t>
  </si>
  <si>
    <t>CARLSBERG BREWERY MALAYSIA BERHAD</t>
  </si>
  <si>
    <t>CCL FOOD &amp; BEVERAGE SDN BHD</t>
  </si>
  <si>
    <t>CHIA SHING FOOD INDUSTRIES SDN BHD</t>
  </si>
  <si>
    <t>CHOCOFAC (M) SDN BHD</t>
  </si>
  <si>
    <t>CHONG SAN INDUSTRIES SDN BHD</t>
  </si>
  <si>
    <t>COCOALAND INDUSTRY SDN BHD (PLOT19021)</t>
  </si>
  <si>
    <t>COSMO INGREDIENTS (M) SDN BHD</t>
  </si>
  <si>
    <t>DAIRYMAS (M) SDN BHD- 3000014998</t>
  </si>
  <si>
    <t>DCH CONTRACT MANUFACTURING SDN BHD</t>
  </si>
  <si>
    <t>DELUXE FOOD SERVICES SDN BHD</t>
  </si>
  <si>
    <t>DUOPHARMA (M) SDN BHD</t>
  </si>
  <si>
    <t>EDMARK INDUSTRIES SDN BHD</t>
  </si>
  <si>
    <t>EMINENT FOOD INDUSTRIES SDN BHD</t>
  </si>
  <si>
    <t>EMPEROR'S KITCHEN SDN BHD</t>
  </si>
  <si>
    <t>EMPIRE MANUFACTURING SDN BHD</t>
  </si>
  <si>
    <t>ENG HUP SENG SESAME OIL S/B</t>
  </si>
  <si>
    <t>ERP TWO ONE TECHNOLOGIES &amp; INNOVATIONS SDN BHD</t>
  </si>
  <si>
    <t>EXCLUSIVE MARK (M) SDN BHD</t>
  </si>
  <si>
    <t>F&amp;N ICE CREAM MANUFACTURING (M) SDN BHD</t>
  </si>
  <si>
    <t>FAMILY BAKERY SDN BHD</t>
  </si>
  <si>
    <t>FIMA INSTANCO SDN BHD</t>
  </si>
  <si>
    <t>FONTERRA BRANDS (M) SDN BHD - 3000014998</t>
  </si>
  <si>
    <t>FORMHILL GLOBALISATION SDN BHD</t>
  </si>
  <si>
    <t>FORMOSA SPICE SDN BHD</t>
  </si>
  <si>
    <t>FORTUNE LABORATORIES SDN BHD</t>
  </si>
  <si>
    <t>GARDENIA BAKERIES (KL) SDN BHD</t>
  </si>
  <si>
    <t>GENERAL F&amp;B PRODUCT SDN BHD</t>
  </si>
  <si>
    <t>HAMAC FOOD INDUSTRIES SDN BHD</t>
  </si>
  <si>
    <t>HANSON INDUSTRIES SDN BHD</t>
  </si>
  <si>
    <t>HAPPY ALLIANCE (M) SDN BHD</t>
  </si>
  <si>
    <t>HEINEKEN MALAYSIA BERHAD</t>
  </si>
  <si>
    <t>HOE PHARMACEUTICAL SDN BHD</t>
  </si>
  <si>
    <t>HTH SAUCE SDN BHD(FORMERLY KNOWN AS HOCK TAI HING</t>
  </si>
  <si>
    <t>IMPERIA ASIA MANUFACTURING INDUSTRIES</t>
  </si>
  <si>
    <t>JADI BAKING &amp; CULINARY SDN BHD</t>
  </si>
  <si>
    <t>KART FOOD INDUSTRIES SDN BHD</t>
  </si>
  <si>
    <t>KHEE SAN FOOD INDUSTRIES S/B</t>
  </si>
  <si>
    <t>KILANG KOPI FAMA BANTING</t>
  </si>
  <si>
    <t>LAY HONG FOOD CORPORATION SDN BHD</t>
  </si>
  <si>
    <t>LC MAIZE MANUFACTURING SDN BHD</t>
  </si>
  <si>
    <t>LE BOURNE SDN BHD</t>
  </si>
  <si>
    <t>LECKER FOOD SDN BHD</t>
  </si>
  <si>
    <t>LUCKY CREAMERY (M) SDN BHD</t>
  </si>
  <si>
    <t>MASCELLENT RESOURCES SDN BHD</t>
  </si>
  <si>
    <t>MAX ONE FOOD &amp; BEV. (M) S/ BHD</t>
  </si>
  <si>
    <t>MAXMASTER INDUSTRY SDN BHD</t>
  </si>
  <si>
    <t>MIGHTY BAKERY SDN BHD</t>
  </si>
  <si>
    <t>MILLIF INDUSTRIES SDN BHD</t>
  </si>
  <si>
    <t>MIYABI AROMATICS SDN BHD</t>
  </si>
  <si>
    <t>MOFABIMAN LIQUID SUGAR</t>
  </si>
  <si>
    <t>MONIN ASIA KL SDN BHD</t>
  </si>
  <si>
    <t>LBIGCX</t>
  </si>
  <si>
    <t>NETWORK FOODS INDUSTRY SDN BHD</t>
  </si>
  <si>
    <t>NORIPHARMA SDN BHD</t>
  </si>
  <si>
    <t>NORTH WEST ENTERPRISE SDN BHD</t>
  </si>
  <si>
    <t>NUFARM (M) SDN BHD</t>
  </si>
  <si>
    <t>NUTRIFRES FOOD &amp; BEVERAGES INDUSTRIES SDNBHD</t>
  </si>
  <si>
    <t>NUTRIVITE BEVERAGE SDN BHD</t>
  </si>
  <si>
    <t>P.H. PRODUCT SDN BHD</t>
  </si>
  <si>
    <t>PAHANG PHARMACY SDN BHD</t>
  </si>
  <si>
    <t>PELICAN WINERY (M) SDN BHD (491901-H)</t>
  </si>
  <si>
    <t>PERWIRA NIAGA M'SIA (PERNAMA)</t>
  </si>
  <si>
    <t>PETALING JAYA DAIRY SDN. BHD.</t>
  </si>
  <si>
    <t>PHARMANIAGA  MANUFACTURING BHD</t>
  </si>
  <si>
    <t>PREMIER STRUCTURE SDN BHD</t>
  </si>
  <si>
    <t>PRIMABAGUZ FOODS SDN BHD</t>
  </si>
  <si>
    <t>PUREMIX SDN BHD</t>
  </si>
  <si>
    <t>QBI PACKAGING SDN BHD</t>
  </si>
  <si>
    <t>QSR MANUFACTURING SDN BHD</t>
  </si>
  <si>
    <t>QSR STORES SDN BHD</t>
  </si>
  <si>
    <t>REGION FOODS INDUSTRIES SDN BHD</t>
  </si>
  <si>
    <t>SAINT-GOBAIN MALAYSIA SDN BHD</t>
  </si>
  <si>
    <t>SAN SOON SENG FOOD INDUSTRIES SDN BHD</t>
  </si>
  <si>
    <t>SATE KAJANG HJ SAMURI &amp; MARKETING SDN BHD</t>
  </si>
  <si>
    <t>SCIENCE TECHNICS SDN BHD</t>
  </si>
  <si>
    <t>SECRET RECIPE MANUFACTURING SDN BHD</t>
  </si>
  <si>
    <t>SERIBU DINAR MARKETING SDN BHD</t>
  </si>
  <si>
    <t>SOY PRODUCTS (M) SDN BHD</t>
  </si>
  <si>
    <t>STASURIA GRINDERS SDN BHD</t>
  </si>
  <si>
    <t>STERLING DRUG (M) SDN BHD</t>
  </si>
  <si>
    <t>SWEET HOME CANDIED PRODUCTS SDN BHD</t>
  </si>
  <si>
    <t>SYDNEY CAKE HOUSE SDN BHD</t>
  </si>
  <si>
    <t>SYNERCHEM FOOD PROCESSING INDUSTRY SDN BHD</t>
  </si>
  <si>
    <t>TAISHO PHARMACEUTICAL (M) S/B</t>
  </si>
  <si>
    <t>TECH FOOD INGREDIENTS SDN BHD</t>
  </si>
  <si>
    <t>THAI HONG CHAN (KL) SDN BHD (WAREHOUSE SG.BULOH)</t>
  </si>
  <si>
    <t>THE HOUSE OF TASTE SDN BHD</t>
  </si>
  <si>
    <t>THE ITALIAN BAKER SDN BHD (766465-V)</t>
  </si>
  <si>
    <t>TODAY BAKERIES PRODUCTS(KLANG) SDN BHD</t>
  </si>
  <si>
    <t>TODAY INGREDIENTS SDN BHD</t>
  </si>
  <si>
    <t>TRADEWINDS PLANTATION MANAGEMENT SDN BHD</t>
  </si>
  <si>
    <t>TRANS STANDARD INT. SDN BHD</t>
  </si>
  <si>
    <t>TRUCHEMIC TECHNOLOGIES SDN BHD</t>
  </si>
  <si>
    <t>TSK BEVERAGES (M) SDN BHD</t>
  </si>
  <si>
    <t>UBADIAZ ENTERPRISE</t>
  </si>
  <si>
    <t>UPHA PHARMACEUTICAL MFG. (M) S</t>
  </si>
  <si>
    <t>VANS' INTERCONTINENTAL WINES &amp; SPIRIT (M) SDN BHD</t>
  </si>
  <si>
    <t>VEGETA MANUFACTURING SDN BHD</t>
  </si>
  <si>
    <t>WAISUN CONFECTIONERY SDN BHD</t>
  </si>
  <si>
    <t>WAWA FOOD TRADING</t>
  </si>
  <si>
    <t>WEPACK INDUSTRIES SDN BHD</t>
  </si>
  <si>
    <t>EKIGFL</t>
  </si>
  <si>
    <t>WINDMILL FOOD INDUSTRIES SDN BHD</t>
  </si>
  <si>
    <t>YLF MANUFACTURING SDN BHD</t>
  </si>
  <si>
    <t>ZY MANUFACTURING SDN BHD</t>
  </si>
  <si>
    <t>88C BAKERY CAFE SDN BHD</t>
  </si>
  <si>
    <t>ABLE FOOD SDN BHD</t>
  </si>
  <si>
    <t>GOURMESSA SDN BHD</t>
  </si>
  <si>
    <t>GREEN POT TEA MALAYSIA SDN BHD</t>
  </si>
  <si>
    <t>JARING METAL INDUSTRIES SDN BHD</t>
  </si>
  <si>
    <t>MIWA MANUFACTURING SDN BHD</t>
  </si>
  <si>
    <t>NHF MANUFACTURING (MALAYSIA) SDN BHD</t>
  </si>
  <si>
    <t>ORGABIO MANUFACTURING SDN BHD</t>
  </si>
  <si>
    <t>PASTRY WORLD SDN BHD</t>
  </si>
  <si>
    <t>THL PASTRY SDN BHD</t>
  </si>
  <si>
    <t>UNCLE YAP BEVERAGES</t>
  </si>
  <si>
    <t>VIJRA RESOURCES SDN BHD</t>
  </si>
  <si>
    <t>TERENGGANU</t>
  </si>
  <si>
    <t>MGV INDUSTRIES SDN BHD</t>
  </si>
  <si>
    <t>CENTRAL SWEETS MANUFACTURING</t>
  </si>
  <si>
    <t>CREAM OF CREAM (M) SDN BHD</t>
  </si>
  <si>
    <t>PENG. &amp; PEMBRG MAK. THIMFATT</t>
  </si>
  <si>
    <t>(blank)</t>
  </si>
  <si>
    <t>JS JASMINE SDN. BHD. (Selangor)</t>
  </si>
  <si>
    <t>JS JASMINE SDN. BHD. (Johor)</t>
  </si>
  <si>
    <t>JS JASMINE SDN. BHD. (Penang)</t>
  </si>
  <si>
    <t>New Customer</t>
  </si>
  <si>
    <t>EM</t>
  </si>
  <si>
    <t>LABUAN</t>
  </si>
  <si>
    <t>CHUAN HUAT TRADING CO.(LABUAN) SDN BHD</t>
  </si>
  <si>
    <t>LAYANGAN SUPERSTORE (L) SDN. BHD.</t>
  </si>
  <si>
    <t>AULIAH STORE SDN. BHD.</t>
  </si>
  <si>
    <t>CTS WHOLESALE SDN BHD</t>
  </si>
  <si>
    <t>EMC1</t>
  </si>
  <si>
    <t>ECONSAVE CASH &amp; CARRY (LD) SDN BHD</t>
  </si>
  <si>
    <t>GCH RETAIL (M) SDN BHD - DCKK</t>
  </si>
  <si>
    <t>GOLDEN GATE VENTURES SDN BHD</t>
  </si>
  <si>
    <t>EMA1</t>
  </si>
  <si>
    <t>HIAP FONG (SABAH) SDN BHD</t>
  </si>
  <si>
    <t>LOC1(S)</t>
  </si>
  <si>
    <t>SPCG1(G24)</t>
  </si>
  <si>
    <t>KELASMAHIR SDN BHD</t>
  </si>
  <si>
    <t>KELUARGA TIMUR SDN BHD</t>
  </si>
  <si>
    <t>SPCG1(CK)</t>
  </si>
  <si>
    <t>SPCG1(CK12)</t>
  </si>
  <si>
    <t>KPF TRADING SDN BHD</t>
  </si>
  <si>
    <t>PROFIT REVENUE SDN BHD</t>
  </si>
  <si>
    <t>SABARICE SDN BHD (KENINGAU)</t>
  </si>
  <si>
    <t>SABARICE SDN BHD (LAHAD DATU)</t>
  </si>
  <si>
    <t>SABARICE SDN BHD (SANDAKAN)</t>
  </si>
  <si>
    <t>SABARICE SDN BHD (TAWAU)</t>
  </si>
  <si>
    <t>SAZARICE SDN BHD</t>
  </si>
  <si>
    <t>SYARIKAT LIAN LEE</t>
  </si>
  <si>
    <t>SYARIKAT TA KIONG (SABAH) SDN BHD</t>
  </si>
  <si>
    <t>TAWAU GENERAL SUPPLIES SDN BHD</t>
  </si>
  <si>
    <t>TECK HONG MARKETING SDN BHD</t>
  </si>
  <si>
    <t>TONG HING (SABAH) SDN BHD</t>
  </si>
  <si>
    <t>EMIGFF</t>
  </si>
  <si>
    <t>UKTRACO SDN BHD</t>
  </si>
  <si>
    <t>UNIVISION MART SDN BHD</t>
  </si>
  <si>
    <t>SARAWAK</t>
  </si>
  <si>
    <t>BAN SAY TONG</t>
  </si>
  <si>
    <t>CHOP POH HUAT</t>
  </si>
  <si>
    <t>GAFU SUPERMARKET (SARIKEI) SDN BHD</t>
  </si>
  <si>
    <t>HING SOON FOODSTUFF SDN BHD</t>
  </si>
  <si>
    <t>HOCK HIANG HUI TRADING SDN BHD</t>
  </si>
  <si>
    <t>HUA JIN HAN SDN BHD</t>
  </si>
  <si>
    <t>I-K RICE (SARAWAK) SDN BHD</t>
  </si>
  <si>
    <t>I-K RICE SDN BHD</t>
  </si>
  <si>
    <t>KHENG SOON IMPORT &amp; EXPORT SDN BHD</t>
  </si>
  <si>
    <t>KIM HOCK SUPERMARKET (LOT 1192)</t>
  </si>
  <si>
    <t>KIM HOCK SUPERMARKET SDN BHD</t>
  </si>
  <si>
    <t>LEAVES FOOD INDUSTRIES SDN BHD</t>
  </si>
  <si>
    <t>LIAN HUA SENG SDN BHD</t>
  </si>
  <si>
    <t>LIANSIN TRADING SDN BHD</t>
  </si>
  <si>
    <t>LIANSIN TRADING SDN BHD (SIBU)</t>
  </si>
  <si>
    <t>NGUONG AIK SDN BHD</t>
  </si>
  <si>
    <t>NPT MANUFACTURING (M) SDN BHD</t>
  </si>
  <si>
    <t>NPT MANUFACTURING SDN BHD</t>
  </si>
  <si>
    <t>S&amp;S GENERAL TRADING COMPANY</t>
  </si>
  <si>
    <t>SHARIKAT TA KIONG SDN BHD</t>
  </si>
  <si>
    <t>TONG SENG HUAT SDN BHD</t>
  </si>
  <si>
    <t>YU CHIONG CO.</t>
  </si>
  <si>
    <t>ERA BAYAM KOTA SDN BHD</t>
  </si>
  <si>
    <t>GT (SA)</t>
  </si>
  <si>
    <t>JS JASMINE SDN. BHD.</t>
  </si>
  <si>
    <t>LEMBAGA PEMAS. PERTANIAN FAMA</t>
  </si>
  <si>
    <t>SERBA WANGI (KL) SDN BHD</t>
  </si>
  <si>
    <t>SUPREME MAJU SDN BHD</t>
  </si>
  <si>
    <t>MERISON (M) SDN BHD</t>
  </si>
  <si>
    <t>ECO BAKERY SDN BHD</t>
  </si>
  <si>
    <t>ECO-SHOP MARKETING SDN BHD</t>
  </si>
  <si>
    <t>SPCG740</t>
  </si>
  <si>
    <t>PASARAYA HWA THAI SDN BHD</t>
  </si>
  <si>
    <t>ATLAS VENDING (M) SDN BHD</t>
  </si>
  <si>
    <t>B.P. KIAN LAM TRADING SDN BHD</t>
  </si>
  <si>
    <t>CAP KELUARGA MAJU SDN. BHD.</t>
  </si>
  <si>
    <t>CHEW LAM SENG</t>
  </si>
  <si>
    <t>SPDM10</t>
  </si>
  <si>
    <t>ENG LAM CO.SDN BHD</t>
  </si>
  <si>
    <t>GAN CHOON HIN &amp; BROS. TRADING SDN BHD</t>
  </si>
  <si>
    <t>GHAZALI ISMAIL</t>
  </si>
  <si>
    <t>H.A MEWAH SDN BHD</t>
  </si>
  <si>
    <t>HIAP HOE &amp; CO.</t>
  </si>
  <si>
    <t>KIM HOE SUPPLIER SDN BHD</t>
  </si>
  <si>
    <t>KIM YAM TRADING SDN BHD</t>
  </si>
  <si>
    <t>KIMWAH (KLUANG) MARKETING SDN</t>
  </si>
  <si>
    <t>KIMWAH (KLUANG) MARKETING SDN BHD</t>
  </si>
  <si>
    <t>KOPERASI PENIAGA-PENIAGA &amp; PENGUSAHA-PENGUSAHA BU</t>
  </si>
  <si>
    <t>KWANG LEE WHOLESALE SDN BHD</t>
  </si>
  <si>
    <t>LI TA HO TRADING CO.</t>
  </si>
  <si>
    <t>LI TA TRADING COMPANY</t>
  </si>
  <si>
    <t>NAM CHEONG LEONG KEE SDN BHD</t>
  </si>
  <si>
    <t>ONG HUAT BEE TRADING SDN BHD</t>
  </si>
  <si>
    <t>PASARAYA SONG SENG SDN BHD</t>
  </si>
  <si>
    <t>S.I.Y. SDN BHD</t>
  </si>
  <si>
    <t>SERBA WANGI  SDN BHD(SERBA WANGI JH SDN BHD)</t>
  </si>
  <si>
    <t>SHENG AN TRADING SDN BHD</t>
  </si>
  <si>
    <t>SIN SENG HUAT</t>
  </si>
  <si>
    <t>SWEE SENG &amp; CO</t>
  </si>
  <si>
    <t>TAI TONG SEN KEE TRADING SDN BHD</t>
  </si>
  <si>
    <t>TANGKAK BEE HONG ENTERPRISE SDN BHD</t>
  </si>
  <si>
    <t>TARCHEN SDN BHD</t>
  </si>
  <si>
    <t>TECK HUAT ENTERPRISE (CO.NO. 079582-U)</t>
  </si>
  <si>
    <t>YHL TRADING (SEGAMAT) SDN BHD</t>
  </si>
  <si>
    <t>YONG LEE CHAN SDN BHD (50651-V)</t>
  </si>
  <si>
    <t>YOONG SHING SDN BHD</t>
  </si>
  <si>
    <t>GULA PADANG TERAP SDN BHD</t>
  </si>
  <si>
    <t>LOLG1200</t>
  </si>
  <si>
    <t>LOSB15(P)</t>
  </si>
  <si>
    <t>KELANTAN</t>
  </si>
  <si>
    <t>8P CONCEPT SDN BHD</t>
  </si>
  <si>
    <t>FORTRESS AVENUE SDN BHD</t>
  </si>
  <si>
    <t>HOCK JU EDAR SDN BHD</t>
  </si>
  <si>
    <t>SHUANG-LIM CASH &amp; CARRY SDN BHD</t>
  </si>
  <si>
    <t>SING CHEONG CHAN TRADING SDN BHD</t>
  </si>
  <si>
    <t>PERNIAGAAN WA JUN CHAN</t>
  </si>
  <si>
    <t>CHOP FOH CHEONG</t>
  </si>
  <si>
    <t>IMPIAN BERSAMA ENTERPRISE (WHOLESALE)</t>
  </si>
  <si>
    <t>KWANG CHEONG (M) SDN BHD</t>
  </si>
  <si>
    <t>VANG LOONG</t>
  </si>
  <si>
    <t>GUAN HIN CHAN</t>
  </si>
  <si>
    <t>HARLINA BT. ABD RAHMAN</t>
  </si>
  <si>
    <t>BAHAU</t>
  </si>
  <si>
    <t>PEMBORONG HUP YAP</t>
  </si>
  <si>
    <t>SHING YONG ENTERPRISE</t>
  </si>
  <si>
    <t>SOON TECK</t>
  </si>
  <si>
    <t>SYARIKAT VOON FAH</t>
  </si>
  <si>
    <t>EG ISMAA DYNAMIC SDN BHD</t>
  </si>
  <si>
    <t>HOCK CHONG TRADING (TRIANG) SB</t>
  </si>
  <si>
    <t>K.A. MOHAMED KASSIM SDN BHD</t>
  </si>
  <si>
    <t>MARDEC PROCESSING SDN BHD - MENTAKAB</t>
  </si>
  <si>
    <t>SYARIKAT LEAN TRADING</t>
  </si>
  <si>
    <t>SYKT PERNIAGAAN HUP SOON</t>
  </si>
  <si>
    <t>TEOH TIONG SENG SDN BHD</t>
  </si>
  <si>
    <t>TYK  TRADING</t>
  </si>
  <si>
    <t>BALAJI ENTERPRISE SDN BHDPASAR BORONG SELANGOR</t>
  </si>
  <si>
    <t>BWY HOLDINGS SDN BHD</t>
  </si>
  <si>
    <t>C S HUAT ENTERPRISE</t>
  </si>
  <si>
    <t>CHANG THUNG SDN BHD</t>
  </si>
  <si>
    <t>CHOP CHEE MENG</t>
  </si>
  <si>
    <t>CHOP LIAN HUP</t>
  </si>
  <si>
    <t>JIAN DA ENTERPRISE</t>
  </si>
  <si>
    <t>KEDAI ENG CHUAN LEE</t>
  </si>
  <si>
    <t>KOPERASI KAKITANGAN BERNAS BHD</t>
  </si>
  <si>
    <t>LEE HENG CHAN SENG KEE</t>
  </si>
  <si>
    <t>MATAHARI SDN BHD</t>
  </si>
  <si>
    <t>MD FOODSTUFF SDN BHD</t>
  </si>
  <si>
    <t>SPDP15</t>
  </si>
  <si>
    <t>MIRACLE HOLISTIC WHOLESALER SDN BHD</t>
  </si>
  <si>
    <t>MONTFORT BOYS TOWN</t>
  </si>
  <si>
    <t>NEXUS WISE SDN BHD</t>
  </si>
  <si>
    <t>PASARAYA ENG SIONG</t>
  </si>
  <si>
    <t>PERNIAGAAN INTRA PRIMA</t>
  </si>
  <si>
    <t>R &amp; S MARKETING SDN BHD</t>
  </si>
  <si>
    <t>SYARIKAT M. A. PALANIANDY PILLAY SDN BHD</t>
  </si>
  <si>
    <t>TRADEWINDS GMD’s OFFICE</t>
  </si>
  <si>
    <t>YONG HONG LEONG</t>
  </si>
  <si>
    <t>YONG SOON FATT SDN BHD</t>
  </si>
  <si>
    <t>ZHAN FATT SDN BHD</t>
  </si>
  <si>
    <t>DEFEEM MANUFACTURING (M) SDN BHD</t>
  </si>
  <si>
    <t>L.K. TEE ENTERPRISE SDN BHD</t>
  </si>
  <si>
    <t>MYNEWS RETAIL SDN BHD</t>
  </si>
  <si>
    <t>NSK TRADE CITY (KD) SDN BHD</t>
  </si>
  <si>
    <t>YHL TRADING (KL) SDN. BHD.</t>
  </si>
  <si>
    <t>ABD WAHAB ABD KADIR SDN BHD</t>
  </si>
  <si>
    <t>CHOI HONG GUAN TRADING SDN BHD</t>
  </si>
  <si>
    <t>CLF TRADING SDN BHD</t>
  </si>
  <si>
    <t>COLA AGENCY &amp; TRADIN SDN BHD</t>
  </si>
  <si>
    <t>MAIMUNAH BINTI IBRAHIM</t>
  </si>
  <si>
    <t>MARDEC PROCESSING SDN BHD - KUALA BERANG</t>
  </si>
  <si>
    <t>SHANGHAI HUNG CHONG TRADING</t>
  </si>
  <si>
    <t>SIANG JOO ENTERPRISE SDN BHD</t>
  </si>
  <si>
    <t>YHL TRADING (TERENGGANU) SDN BHD</t>
  </si>
  <si>
    <t>CAROMA CAFE FOOD (M) SDN BHD</t>
  </si>
  <si>
    <t>(All)</t>
  </si>
  <si>
    <t>Values</t>
  </si>
  <si>
    <t>Sum of Dec-19</t>
  </si>
  <si>
    <t>Sum of Jan-20</t>
  </si>
  <si>
    <t>Sum of Feb-20</t>
  </si>
  <si>
    <t>Sum of Mar-20</t>
  </si>
  <si>
    <t>Sum of Apr-20</t>
  </si>
  <si>
    <t>Sum of May-20</t>
  </si>
  <si>
    <t>Sum of Jun-20</t>
  </si>
  <si>
    <t>Sum of Jul-20</t>
  </si>
  <si>
    <t>Sum of Aug-20</t>
  </si>
  <si>
    <t>Sum of Sep-20</t>
  </si>
  <si>
    <t>Sum of Oct-20</t>
  </si>
  <si>
    <t>Sum of Nov-20</t>
  </si>
  <si>
    <t>Sum of Dec-20</t>
  </si>
  <si>
    <t>A1 (Fine)</t>
  </si>
  <si>
    <t>Better Brown</t>
  </si>
  <si>
    <t>BROWN</t>
  </si>
  <si>
    <t>C1</t>
  </si>
  <si>
    <t>CASTER</t>
  </si>
  <si>
    <t>ICING</t>
  </si>
  <si>
    <t>IG Fine</t>
  </si>
  <si>
    <t>Liquid Sugar</t>
  </si>
  <si>
    <t>STEVIA</t>
  </si>
  <si>
    <t>#N/A</t>
  </si>
  <si>
    <t>Grand Total</t>
  </si>
  <si>
    <t>Sourcing</t>
  </si>
  <si>
    <t>Total 2020</t>
  </si>
  <si>
    <t>Q1</t>
  </si>
  <si>
    <t>Q2</t>
  </si>
  <si>
    <t>Q3</t>
  </si>
  <si>
    <t>Q4</t>
  </si>
  <si>
    <t>SA</t>
  </si>
  <si>
    <t>Coarse Brown</t>
  </si>
  <si>
    <t>C1 COARSE</t>
  </si>
  <si>
    <t>A1</t>
  </si>
  <si>
    <t>LG</t>
  </si>
  <si>
    <t>Soft Brown</t>
  </si>
  <si>
    <t>Golden Brown</t>
  </si>
  <si>
    <t>GMW</t>
  </si>
  <si>
    <t>PT</t>
  </si>
  <si>
    <t>IG</t>
  </si>
  <si>
    <t>Liquid</t>
  </si>
  <si>
    <t>BI</t>
  </si>
  <si>
    <t>KLANG</t>
  </si>
  <si>
    <t>ABLE DAIRIES SDN BHD</t>
  </si>
  <si>
    <t>COCA-COLA BOTTLERS (M) SDN BHD</t>
  </si>
  <si>
    <t>LBIGM</t>
  </si>
  <si>
    <t>PJ</t>
  </si>
  <si>
    <t>DUTCH LADY MILK IND (M) BHD</t>
  </si>
  <si>
    <t>ETIKA BEVERAGES SDN BHD</t>
  </si>
  <si>
    <t>ETIKA DAIRIES SDN BHD</t>
  </si>
  <si>
    <t>F &amp; B NUTRITION SDN BHD</t>
  </si>
  <si>
    <t>F&amp;N BEVERAGES MANUFACTURING SDN BHD</t>
  </si>
  <si>
    <t>F&amp;N DAIRIES MANUFACTURING SDN BHD</t>
  </si>
  <si>
    <t>LBC1</t>
  </si>
  <si>
    <t>MALAYSIA MILK SDN BHD</t>
  </si>
  <si>
    <t>MEWAH DAIRIES SDN BHD</t>
  </si>
  <si>
    <t>YEO HIAP SENG (M)  BHD - SA</t>
  </si>
  <si>
    <t>YEO HIAP SENG (M) BHD - JB</t>
  </si>
  <si>
    <t>NILAI</t>
  </si>
  <si>
    <t>CEREAL PARTNERS (MALAYSIA) SDN BHD</t>
  </si>
  <si>
    <t>NESTLE ASEAN (M) SDN BHD</t>
  </si>
  <si>
    <t>SPIC25(MR2)</t>
  </si>
  <si>
    <t>NESTLE MANUFACTURING S/B  (PJ)</t>
  </si>
  <si>
    <t>NESTLE MANUFACTURING S/B - SA</t>
  </si>
  <si>
    <t>NESTRADE S.A</t>
  </si>
  <si>
    <t>LOA11T(T)</t>
  </si>
  <si>
    <t>LOCA30SY(PP)</t>
  </si>
  <si>
    <t>LOCA-900</t>
  </si>
  <si>
    <t>EXP</t>
  </si>
  <si>
    <t>Export</t>
  </si>
  <si>
    <t>EXA125(P)</t>
  </si>
  <si>
    <t>EXC1</t>
  </si>
  <si>
    <t>EXCA15(P)</t>
  </si>
  <si>
    <t>EXCA25(NP)</t>
  </si>
  <si>
    <t>EXCA25(P)</t>
  </si>
  <si>
    <t>EXIC25</t>
  </si>
  <si>
    <t>EXIGFF</t>
  </si>
  <si>
    <t>LOCB25(F)</t>
  </si>
  <si>
    <t>SPCG1(AAA)</t>
  </si>
  <si>
    <t>SPFG1(CF)</t>
  </si>
  <si>
    <t>SPFG2(CF)</t>
  </si>
  <si>
    <t>SPGP1(CF)</t>
  </si>
  <si>
    <t>Total</t>
  </si>
  <si>
    <t>Shah Alam</t>
  </si>
  <si>
    <t>Padang Terap</t>
  </si>
  <si>
    <t xml:space="preserve">A1 </t>
  </si>
  <si>
    <t>PT - #NA</t>
  </si>
  <si>
    <t xml:space="preserve">PT A1 </t>
  </si>
  <si>
    <t>PT C1 COARSE</t>
  </si>
  <si>
    <t>PT CASTER</t>
  </si>
  <si>
    <t>PT Coarse Brown</t>
  </si>
  <si>
    <t>PT GMW</t>
  </si>
  <si>
    <t>PT Golden Brown</t>
  </si>
  <si>
    <t>PT ICING</t>
  </si>
  <si>
    <t>PT IG</t>
  </si>
  <si>
    <t>PT LG</t>
  </si>
  <si>
    <t>PT Soft Brown</t>
  </si>
  <si>
    <t>PT STEVIA</t>
  </si>
  <si>
    <t>Total PT</t>
  </si>
  <si>
    <t xml:space="preserve">SA A1 </t>
  </si>
  <si>
    <t>SA C1 COARSE</t>
  </si>
  <si>
    <t>SA CASTER</t>
  </si>
  <si>
    <t>SA Coarse Brown</t>
  </si>
  <si>
    <t>SA GMW</t>
  </si>
  <si>
    <t>SA Golden Brown</t>
  </si>
  <si>
    <t>SA ICING</t>
  </si>
  <si>
    <t>SA IG</t>
  </si>
  <si>
    <t>SA Liquid</t>
  </si>
  <si>
    <t>SA Soft Brown</t>
  </si>
  <si>
    <t>SA STEVIA</t>
  </si>
  <si>
    <t>Total SA</t>
  </si>
  <si>
    <t>Total SA &amp; PT</t>
  </si>
  <si>
    <t>%</t>
  </si>
  <si>
    <t>Target</t>
  </si>
  <si>
    <t>Manufacturing Plant</t>
  </si>
  <si>
    <t>Market Segment1</t>
  </si>
  <si>
    <t>Channel</t>
  </si>
  <si>
    <t>Item Code No.</t>
  </si>
  <si>
    <t>Oct</t>
  </si>
  <si>
    <t>Nov</t>
  </si>
  <si>
    <t>GT</t>
  </si>
  <si>
    <t>STFG5</t>
  </si>
  <si>
    <t>Jan</t>
  </si>
  <si>
    <t>Feb</t>
  </si>
  <si>
    <t>Mar</t>
  </si>
  <si>
    <t>FC</t>
  </si>
  <si>
    <t>Apr</t>
  </si>
  <si>
    <t>May</t>
  </si>
  <si>
    <t>Jun</t>
  </si>
  <si>
    <t>Jul</t>
  </si>
  <si>
    <t>Aug</t>
  </si>
  <si>
    <t>Sep</t>
  </si>
  <si>
    <t>Dec</t>
  </si>
  <si>
    <t>Total Y2020</t>
  </si>
  <si>
    <t>GS350</t>
  </si>
  <si>
    <t>GS25</t>
  </si>
  <si>
    <t>Market</t>
  </si>
  <si>
    <t>TOTAL</t>
  </si>
  <si>
    <t>Sales Budget 2020(updated 4th Dec)</t>
  </si>
  <si>
    <t>Sales Volume (MT)</t>
  </si>
  <si>
    <t>Modern Trade</t>
  </si>
  <si>
    <t>GS</t>
  </si>
  <si>
    <t>BB</t>
  </si>
  <si>
    <t>General Trade</t>
  </si>
  <si>
    <t>GT SA</t>
  </si>
  <si>
    <t>SA GS</t>
  </si>
  <si>
    <t>SA BB</t>
  </si>
  <si>
    <t>EBK GS</t>
  </si>
  <si>
    <t>GT PT</t>
  </si>
  <si>
    <t>PT GS</t>
  </si>
  <si>
    <t>PT BB</t>
  </si>
  <si>
    <t>East Malaysia</t>
  </si>
  <si>
    <t xml:space="preserve">SMI </t>
  </si>
  <si>
    <t>Food Service</t>
  </si>
  <si>
    <t>e-Commerce</t>
  </si>
  <si>
    <t>Commercial</t>
  </si>
  <si>
    <t>ISO_TANK</t>
  </si>
  <si>
    <t>LBMLT</t>
  </si>
  <si>
    <t>Question</t>
  </si>
  <si>
    <t>Action</t>
  </si>
  <si>
    <t>1MTFG7 - for Hack, this customer purchase in 1ton Jumbo ?</t>
  </si>
  <si>
    <t>Yes to proceed</t>
  </si>
  <si>
    <t>Denn Soon purchase - EXCA25 (castor export packaging 25kg) --&gt; 1 bag 0.025mt</t>
  </si>
  <si>
    <t>To get list of SKU details under CSR-PT</t>
  </si>
  <si>
    <t>SMI - LOA1(R) - qty only 7mt per month ?</t>
  </si>
  <si>
    <t>SMI - LOA1 (T) will convert to LOA1</t>
  </si>
  <si>
    <t>Yen Yee</t>
  </si>
  <si>
    <t>done</t>
  </si>
  <si>
    <t>Budget 2020 - ?, Total SA + PT only 425k</t>
  </si>
  <si>
    <t>GT - CTH - A11ton --&gt; 2020 - negative figure</t>
  </si>
  <si>
    <t>SMI - Holsten take 1kg C1 ?</t>
  </si>
  <si>
    <t>Take out 1kg From SMI</t>
  </si>
  <si>
    <t>SMI - Lembaga KOKO Malaysia - take Icing 25kg 1mt/monthly</t>
  </si>
  <si>
    <t>Sunil to check &amp; Confirm</t>
  </si>
  <si>
    <t xml:space="preserve">PT - Shah Alam have 1kg vol ? For which customer ? </t>
  </si>
  <si>
    <t>Exclude Transfer volume from PT (400+)</t>
  </si>
  <si>
    <t>PT - Industry Customer</t>
  </si>
  <si>
    <t>Better Brown volume 2020 , 13,000mt</t>
  </si>
  <si>
    <t>Yen Yee &amp; Sunil to provide monthly split</t>
  </si>
  <si>
    <t>Minutes</t>
  </si>
  <si>
    <t xml:space="preserve">Lee Kum Kee &amp; Eng Hiap Seng Batu Pahat - Sugar from PT to S/A - 200mt every 2 weeks. </t>
  </si>
  <si>
    <t>Add LOLG in list with supply from PT</t>
  </si>
  <si>
    <t>Eng Hiap Seng Batu Pahat</t>
  </si>
  <si>
    <t>To include Liquid sugar plan and factor in incremental plan from Jul to Dec 2020</t>
  </si>
  <si>
    <t>Revised Feb</t>
  </si>
  <si>
    <t>Description</t>
  </si>
  <si>
    <t>SUGAR C1 GRADE REF IN BULK (LBC1)</t>
  </si>
  <si>
    <t>SUGAR IG GRADE REF IN BULK (LBIGCX)</t>
  </si>
  <si>
    <t>SUGAR IG GRADE REF IN BULK (LBIGM)</t>
  </si>
  <si>
    <t>LOCAL LIQUID SUGAR PRODUCTION</t>
  </si>
  <si>
    <t>A1 GRADE REF x 50KG</t>
  </si>
  <si>
    <t>A1 GRADE REF x 1000KG</t>
  </si>
  <si>
    <t>A1 GRADE REF x 25KG</t>
  </si>
  <si>
    <t>A1 GRADE REF x 500KG</t>
  </si>
  <si>
    <t>C1 GRADE REF x 50KG</t>
  </si>
  <si>
    <t>CASTER x 25KG (P)</t>
  </si>
  <si>
    <t>CASTER x 900KG</t>
  </si>
  <si>
    <t>BROWN CB x 50KG</t>
  </si>
  <si>
    <t>IG FINE GRADE REF x 1000KG(CX)</t>
  </si>
  <si>
    <t>IG FINE GRADE REF x 500KG(CX)</t>
  </si>
  <si>
    <t>IG MEDIUM GRADE REF x 1000KG</t>
  </si>
  <si>
    <t>IG FINE GRADE REF x 50KG(CX)</t>
  </si>
  <si>
    <t>IG MEDIUM GRADE REF x 50KG (FF)</t>
  </si>
  <si>
    <t>ICING x 25KG</t>
  </si>
  <si>
    <t>ICING x 25KG (MR2)</t>
  </si>
  <si>
    <t>A1 GRADE REF x 50KG (EM)</t>
  </si>
  <si>
    <t>C1 GRADE REF x 50KG(EM)</t>
  </si>
  <si>
    <t>IG GRADE REF x 50KG (EM)(FF)</t>
  </si>
  <si>
    <t>C1 GRADE REF x 50KG(CGX)(DEL)</t>
  </si>
  <si>
    <t>CASTER x 50KG</t>
  </si>
  <si>
    <t>SOFT BROWN x 50KG</t>
  </si>
  <si>
    <t>CASTER x 1KG</t>
  </si>
  <si>
    <t>BROWN CB x 1KG</t>
  </si>
  <si>
    <t>C1 GRADE COARSE x 1KG</t>
  </si>
  <si>
    <t>C1 GRADE COARSE x 1KG (CK)</t>
  </si>
  <si>
    <t>C1 GRADE COARSE x 2KG</t>
  </si>
  <si>
    <t>A1 FINE GRADE x 1KG</t>
  </si>
  <si>
    <t>GULA MERAH WANGI x 450G (24 PKTS)</t>
  </si>
  <si>
    <t>PERANG EMAS x 1KG (12 PKTS)</t>
  </si>
  <si>
    <t>ICING x 500G (24 PKTS)</t>
  </si>
  <si>
    <t>BETTER BROWN x 1KG</t>
  </si>
  <si>
    <t>BETTER BROWN x 450g</t>
  </si>
  <si>
    <t>SOFT BROWN x 1KG</t>
  </si>
  <si>
    <t>BETTER BROWN STICK PACK (5g x 100's)</t>
  </si>
  <si>
    <t>A1 GRADE REF x 25KG(P) (EX)</t>
  </si>
  <si>
    <t>C1 GRADE REF x 50KG (EX)</t>
  </si>
  <si>
    <t>ICING x 25KG (EX)</t>
  </si>
  <si>
    <t>IG GRADE REF x 50KG (EX)(FF)</t>
  </si>
  <si>
    <t>EXPORT LIQUID SUGAR PRODUCTION</t>
  </si>
  <si>
    <t>C1 GRADE COARSE x 1KG (AAA)</t>
  </si>
  <si>
    <t>A1 FINE GRADE x 1KG (CF)(EX)</t>
  </si>
  <si>
    <t>A1 FINE GRADE x 2KG (CF)(EX)</t>
  </si>
  <si>
    <t>GULA PERANG EMAS x 50KG</t>
  </si>
  <si>
    <t>GULA MERAH WANGI x 50KG</t>
  </si>
  <si>
    <t>BETTER BROWN x 50KG</t>
  </si>
  <si>
    <t>A1 FINE GRADE SACHETS (5g x 200's)</t>
  </si>
  <si>
    <t>BETTER BROWN SACHETS (5g x 200's)</t>
  </si>
  <si>
    <t>PERANG EMAS x 450G (24 PKTS)</t>
  </si>
  <si>
    <t>SOFT BROWN x 450G (24 PKTS)</t>
  </si>
  <si>
    <t>A1 FINE GRADE STICK (5gx200's)</t>
  </si>
  <si>
    <t>BETTER BROWN STICK PACKS (5g x 200's)</t>
  </si>
  <si>
    <t>C1 GRADE COARSE x 1KG (12KG)(DEL)</t>
  </si>
  <si>
    <t>C1 GRADE COARSE x 1KG (24KG)(DEL)</t>
  </si>
  <si>
    <t>C1 GRADE REF x 50KG(CSR)(DEL)</t>
  </si>
  <si>
    <t>A1 GRADE REF x 50KG(FG7)(DEL)</t>
  </si>
  <si>
    <t>C1 GRADE COARSE x 740G</t>
  </si>
  <si>
    <t>BROWN CB x 1KG (99)</t>
  </si>
  <si>
    <t>BROWN CB SACHETS (5g x 200's)</t>
  </si>
  <si>
    <t>C1 GRADE COARSE x 1KG (99)</t>
  </si>
  <si>
    <t>C1 GRADE COARSE x 1KG (DC)</t>
  </si>
  <si>
    <t>C1 GRADE COARSE x 2KG (DC)</t>
  </si>
  <si>
    <t>A1 FINE GRADE x 1KG (99)</t>
  </si>
  <si>
    <t>HALF STEVIA SACHETS (2.5g x 50's)</t>
  </si>
  <si>
    <t>HALF STEVIA x 500G (24 PKTS)</t>
  </si>
  <si>
    <t>BETTER BROWN x 1KG (99)</t>
  </si>
  <si>
    <t>SOFT BROWN x 1KG (99)</t>
  </si>
  <si>
    <t>A1 GRADE REF x 1000KG(FG7)(SEL)</t>
  </si>
  <si>
    <t>A1 GRADE REF x 25KG (NP)(EX)</t>
  </si>
  <si>
    <t>BROWN CB FINE x 50KG</t>
  </si>
  <si>
    <t>IGCX GRADE REF x 25KG(CX)</t>
  </si>
  <si>
    <t>GOLDEN SYRUP 350G</t>
  </si>
  <si>
    <t>GOLDEN SYRUP X 25KG</t>
  </si>
  <si>
    <t>FINE SUGAR SACHETS (5g X 50's)</t>
  </si>
  <si>
    <t>A1 GRADE REF SUGAR X 50 KGS</t>
  </si>
  <si>
    <t>C1 GRADE REF SUGAR X 1000 KGS</t>
  </si>
  <si>
    <t>ICING SUGAR X 25 KGS (P)</t>
  </si>
  <si>
    <t>CASTER SUGAR X 25 KGS (P)</t>
  </si>
  <si>
    <t>GOLDEN BROWN  X 1KG (12 PKTS)</t>
  </si>
  <si>
    <t>-</t>
  </si>
  <si>
    <t>C1 GRADE COARSE x 1KG (24KG)</t>
  </si>
  <si>
    <t>C1 GRADE COARSE x 1KG (12KG)</t>
  </si>
  <si>
    <t>LOCGX</t>
  </si>
  <si>
    <t>C1 GRADE REF x 50KG(CGX)</t>
  </si>
  <si>
    <t>EXCA</t>
  </si>
  <si>
    <t>CASTER x 50KG(EX)</t>
  </si>
  <si>
    <t>EXA11T</t>
  </si>
  <si>
    <t>A1 GRADE REF SUGAR x 1000KGS (EXPORT)</t>
  </si>
  <si>
    <t>EXA1</t>
  </si>
  <si>
    <t>A1 GRADE REF x 50KG (EX)</t>
  </si>
  <si>
    <t>FINE SUGAR STICK (5G x 100's)</t>
  </si>
  <si>
    <t>SPSB2</t>
  </si>
  <si>
    <t>SOFT BROWN 2KG</t>
  </si>
  <si>
    <t>SPGP2</t>
  </si>
  <si>
    <t>GOLDEN BROWN 2KG</t>
  </si>
  <si>
    <t>SAP SKU</t>
  </si>
  <si>
    <t>Month</t>
  </si>
  <si>
    <t>Volume (MT)</t>
  </si>
  <si>
    <t>Big Industry</t>
  </si>
  <si>
    <t>Row Labels</t>
  </si>
  <si>
    <t>Count of Volume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</si>
</sst>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#,##0.0"/>
    <numFmt numFmtId="167" formatCode="#,##0_ ;[Red]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name val="Calibri"/>
      <family val="2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8" tint="-0.249977111117893"/>
      <name val="Calibri"/>
      <family val="2"/>
    </font>
    <font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ashDotDot">
        <color rgb="FFB4C6E7"/>
      </right>
      <top/>
      <bottom style="dashDotDot">
        <color rgb="FFB4C6E7"/>
      </bottom>
      <diagonal/>
    </border>
    <border>
      <left style="dashDotDot">
        <color rgb="FFB4C6E7"/>
      </left>
      <right style="dashDotDot">
        <color rgb="FFB4C6E7"/>
      </right>
      <top/>
      <bottom style="dashDotDot">
        <color rgb="FFB4C6E7"/>
      </bottom>
      <diagonal/>
    </border>
    <border>
      <left style="medium">
        <color indexed="64"/>
      </left>
      <right style="dashDotDot">
        <color rgb="FFB4C6E7"/>
      </right>
      <top style="dashDotDot">
        <color rgb="FFB4C6E7"/>
      </top>
      <bottom style="dashDotDot">
        <color rgb="FFB4C6E7"/>
      </bottom>
      <diagonal/>
    </border>
    <border>
      <left style="dashDotDot">
        <color rgb="FFB4C6E7"/>
      </left>
      <right style="dashDotDot">
        <color rgb="FFB4C6E7"/>
      </right>
      <top style="dashDotDot">
        <color rgb="FFB4C6E7"/>
      </top>
      <bottom style="dashDotDot">
        <color rgb="FFB4C6E7"/>
      </bottom>
      <diagonal/>
    </border>
    <border>
      <left style="medium">
        <color indexed="64"/>
      </left>
      <right style="dashDotDot">
        <color rgb="FFB4C6E7"/>
      </right>
      <top style="dashDotDot">
        <color rgb="FFB4C6E7"/>
      </top>
      <bottom style="medium">
        <color indexed="64"/>
      </bottom>
      <diagonal/>
    </border>
    <border>
      <left style="dashDotDot">
        <color rgb="FFB4C6E7"/>
      </left>
      <right style="dashDotDot">
        <color rgb="FFB4C6E7"/>
      </right>
      <top style="dashDotDot">
        <color rgb="FFB4C6E7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165" fontId="0" fillId="0" borderId="0" xfId="0" applyNumberFormat="1"/>
    <xf numFmtId="165" fontId="0" fillId="0" borderId="2" xfId="0" applyNumberFormat="1" applyBorder="1" applyAlignment="1">
      <alignment horizontal="center" vertical="center"/>
    </xf>
    <xf numFmtId="0" fontId="3" fillId="0" borderId="1" xfId="0" applyFont="1" applyBorder="1"/>
    <xf numFmtId="0" fontId="0" fillId="0" borderId="2" xfId="0" applyBorder="1"/>
    <xf numFmtId="0" fontId="0" fillId="0" borderId="0" xfId="0" pivotButton="1"/>
    <xf numFmtId="165" fontId="0" fillId="0" borderId="0" xfId="1" applyNumberFormat="1" applyFont="1"/>
    <xf numFmtId="165" fontId="3" fillId="0" borderId="0" xfId="0" applyNumberFormat="1" applyFont="1"/>
    <xf numFmtId="0" fontId="5" fillId="0" borderId="0" xfId="0" applyFont="1"/>
    <xf numFmtId="0" fontId="6" fillId="0" borderId="0" xfId="0" applyFont="1"/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17" fontId="2" fillId="4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/>
    <xf numFmtId="165" fontId="0" fillId="0" borderId="0" xfId="0" applyNumberFormat="1" applyFont="1" applyBorder="1"/>
    <xf numFmtId="164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5" borderId="3" xfId="0" applyFill="1" applyBorder="1"/>
    <xf numFmtId="165" fontId="0" fillId="0" borderId="2" xfId="0" applyNumberFormat="1" applyBorder="1"/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/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left"/>
    </xf>
    <xf numFmtId="3" fontId="8" fillId="7" borderId="0" xfId="0" applyNumberFormat="1" applyFont="1" applyFill="1" applyAlignment="1">
      <alignment horizontal="center" vertical="center"/>
    </xf>
    <xf numFmtId="3" fontId="8" fillId="7" borderId="7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indent="1"/>
    </xf>
    <xf numFmtId="3" fontId="9" fillId="0" borderId="0" xfId="0" applyNumberFormat="1" applyFont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0" fontId="8" fillId="8" borderId="8" xfId="0" applyFont="1" applyFill="1" applyBorder="1" applyAlignment="1">
      <alignment horizontal="left" indent="1"/>
    </xf>
    <xf numFmtId="3" fontId="8" fillId="8" borderId="0" xfId="0" applyNumberFormat="1" applyFont="1" applyFill="1" applyAlignment="1">
      <alignment horizontal="center" vertical="center"/>
    </xf>
    <xf numFmtId="3" fontId="8" fillId="8" borderId="7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indent="2"/>
    </xf>
    <xf numFmtId="166" fontId="8" fillId="7" borderId="0" xfId="0" applyNumberFormat="1" applyFont="1" applyFill="1" applyAlignment="1">
      <alignment horizontal="center" vertical="center"/>
    </xf>
    <xf numFmtId="0" fontId="10" fillId="9" borderId="8" xfId="0" applyFont="1" applyFill="1" applyBorder="1" applyAlignment="1">
      <alignment horizontal="left"/>
    </xf>
    <xf numFmtId="3" fontId="10" fillId="9" borderId="0" xfId="0" applyNumberFormat="1" applyFont="1" applyFill="1" applyAlignment="1">
      <alignment horizontal="center" vertical="center"/>
    </xf>
    <xf numFmtId="0" fontId="9" fillId="10" borderId="9" xfId="0" applyFont="1" applyFill="1" applyBorder="1" applyAlignment="1">
      <alignment horizontal="left" indent="1"/>
    </xf>
    <xf numFmtId="3" fontId="9" fillId="10" borderId="10" xfId="0" applyNumberFormat="1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left" indent="1"/>
    </xf>
    <xf numFmtId="3" fontId="9" fillId="10" borderId="12" xfId="0" applyNumberFormat="1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left" indent="1"/>
    </xf>
    <xf numFmtId="3" fontId="9" fillId="10" borderId="14" xfId="0" applyNumberFormat="1" applyFont="1" applyFill="1" applyBorder="1" applyAlignment="1">
      <alignment horizontal="center" vertical="center"/>
    </xf>
    <xf numFmtId="1" fontId="0" fillId="0" borderId="2" xfId="0" applyNumberFormat="1" applyBorder="1"/>
    <xf numFmtId="0" fontId="0" fillId="11" borderId="2" xfId="0" applyFill="1" applyBorder="1"/>
    <xf numFmtId="165" fontId="0" fillId="12" borderId="2" xfId="1" applyNumberFormat="1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17" fontId="2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0" borderId="2" xfId="0" applyFont="1" applyFill="1" applyBorder="1"/>
    <xf numFmtId="165" fontId="0" fillId="0" borderId="2" xfId="1" applyNumberFormat="1" applyFont="1" applyBorder="1"/>
    <xf numFmtId="0" fontId="0" fillId="0" borderId="2" xfId="0" applyFill="1" applyBorder="1"/>
    <xf numFmtId="0" fontId="5" fillId="0" borderId="2" xfId="0" applyFont="1" applyBorder="1"/>
    <xf numFmtId="0" fontId="7" fillId="0" borderId="2" xfId="0" applyFont="1" applyBorder="1"/>
    <xf numFmtId="0" fontId="6" fillId="0" borderId="2" xfId="0" applyFont="1" applyBorder="1"/>
    <xf numFmtId="165" fontId="0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 vertical="center"/>
    </xf>
    <xf numFmtId="165" fontId="0" fillId="5" borderId="2" xfId="1" applyNumberFormat="1" applyFont="1" applyFill="1" applyBorder="1"/>
    <xf numFmtId="165" fontId="3" fillId="0" borderId="2" xfId="1" applyNumberFormat="1" applyFont="1" applyBorder="1"/>
    <xf numFmtId="0" fontId="0" fillId="11" borderId="2" xfId="0" applyFill="1" applyBorder="1" applyAlignment="1">
      <alignment horizontal="center"/>
    </xf>
    <xf numFmtId="17" fontId="4" fillId="13" borderId="2" xfId="0" applyNumberFormat="1" applyFont="1" applyFill="1" applyBorder="1" applyAlignment="1">
      <alignment horizontal="center" vertical="center"/>
    </xf>
    <xf numFmtId="165" fontId="0" fillId="11" borderId="2" xfId="1" applyNumberFormat="1" applyFont="1" applyFill="1" applyBorder="1"/>
    <xf numFmtId="0" fontId="0" fillId="11" borderId="0" xfId="0" applyFill="1"/>
    <xf numFmtId="165" fontId="0" fillId="11" borderId="2" xfId="0" applyNumberFormat="1" applyFill="1" applyBorder="1"/>
    <xf numFmtId="167" fontId="0" fillId="0" borderId="2" xfId="0" applyNumberFormat="1" applyBorder="1" applyAlignment="1">
      <alignment horizontal="center"/>
    </xf>
    <xf numFmtId="1" fontId="0" fillId="15" borderId="2" xfId="0" applyNumberFormat="1" applyFill="1" applyBorder="1"/>
    <xf numFmtId="0" fontId="9" fillId="15" borderId="8" xfId="0" applyFont="1" applyFill="1" applyBorder="1" applyAlignment="1">
      <alignment horizontal="left" indent="1"/>
    </xf>
    <xf numFmtId="3" fontId="9" fillId="15" borderId="0" xfId="0" applyNumberFormat="1" applyFont="1" applyFill="1" applyAlignment="1">
      <alignment horizontal="center" vertical="center"/>
    </xf>
    <xf numFmtId="3" fontId="9" fillId="15" borderId="7" xfId="0" applyNumberFormat="1" applyFont="1" applyFill="1" applyBorder="1" applyAlignment="1">
      <alignment horizontal="center" vertical="center"/>
    </xf>
    <xf numFmtId="3" fontId="0" fillId="0" borderId="0" xfId="0" applyNumberFormat="1"/>
    <xf numFmtId="3" fontId="11" fillId="0" borderId="7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/>
    <xf numFmtId="0" fontId="0" fillId="0" borderId="0" xfId="0" applyFill="1"/>
    <xf numFmtId="0" fontId="3" fillId="18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19" borderId="23" xfId="0" applyFont="1" applyFill="1" applyBorder="1" applyAlignment="1">
      <alignment horizontal="center" vertical="center"/>
    </xf>
    <xf numFmtId="0" fontId="0" fillId="0" borderId="24" xfId="0" applyBorder="1"/>
    <xf numFmtId="167" fontId="0" fillId="18" borderId="25" xfId="0" applyNumberFormat="1" applyFill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9" fontId="0" fillId="19" borderId="26" xfId="2" applyFont="1" applyFill="1" applyBorder="1" applyAlignment="1">
      <alignment horizontal="center" vertical="center"/>
    </xf>
    <xf numFmtId="167" fontId="0" fillId="18" borderId="25" xfId="0" applyNumberFormat="1" applyFill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5" xfId="0" applyNumberFormat="1" applyBorder="1"/>
    <xf numFmtId="0" fontId="0" fillId="0" borderId="27" xfId="0" applyBorder="1"/>
    <xf numFmtId="167" fontId="0" fillId="0" borderId="2" xfId="0" applyNumberFormat="1" applyBorder="1" applyAlignment="1">
      <alignment horizontal="center" vertical="center"/>
    </xf>
    <xf numFmtId="9" fontId="0" fillId="19" borderId="29" xfId="2" applyFont="1" applyFill="1" applyBorder="1" applyAlignment="1">
      <alignment horizontal="center" vertical="center"/>
    </xf>
    <xf numFmtId="167" fontId="0" fillId="18" borderId="28" xfId="0" applyNumberFormat="1" applyFill="1" applyBorder="1" applyAlignment="1">
      <alignment horizontal="center"/>
    </xf>
    <xf numFmtId="167" fontId="0" fillId="0" borderId="2" xfId="0" applyNumberFormat="1" applyBorder="1"/>
    <xf numFmtId="0" fontId="0" fillId="16" borderId="30" xfId="0" applyFill="1" applyBorder="1" applyAlignment="1">
      <alignment horizontal="left"/>
    </xf>
    <xf numFmtId="167" fontId="0" fillId="16" borderId="32" xfId="0" applyNumberFormat="1" applyFill="1" applyBorder="1" applyAlignment="1">
      <alignment horizontal="center" vertical="center"/>
    </xf>
    <xf numFmtId="9" fontId="0" fillId="16" borderId="33" xfId="2" applyFont="1" applyFill="1" applyBorder="1" applyAlignment="1">
      <alignment horizontal="center" vertical="center"/>
    </xf>
    <xf numFmtId="167" fontId="0" fillId="16" borderId="31" xfId="0" applyNumberFormat="1" applyFill="1" applyBorder="1" applyAlignment="1">
      <alignment horizontal="center"/>
    </xf>
    <xf numFmtId="167" fontId="0" fillId="16" borderId="32" xfId="0" applyNumberFormat="1" applyFill="1" applyBorder="1" applyAlignment="1">
      <alignment horizontal="center"/>
    </xf>
    <xf numFmtId="0" fontId="3" fillId="17" borderId="22" xfId="0" applyFont="1" applyFill="1" applyBorder="1" applyAlignment="1">
      <alignment horizontal="center" vertical="center"/>
    </xf>
    <xf numFmtId="167" fontId="0" fillId="17" borderId="15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167" fontId="0" fillId="0" borderId="0" xfId="0" applyNumberFormat="1" applyFont="1" applyFill="1" applyBorder="1"/>
    <xf numFmtId="1" fontId="0" fillId="0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164" fontId="1" fillId="0" borderId="0" xfId="1" applyFont="1" applyBorder="1"/>
    <xf numFmtId="0" fontId="0" fillId="0" borderId="0" xfId="0" applyFont="1" applyFill="1" applyBorder="1"/>
    <xf numFmtId="0" fontId="9" fillId="0" borderId="0" xfId="0" applyFont="1" applyAlignment="1">
      <alignment vertical="center"/>
    </xf>
    <xf numFmtId="0" fontId="0" fillId="0" borderId="0" xfId="0" applyFont="1" applyFill="1" applyBorder="1" applyAlignment="1">
      <alignment horizontal="center"/>
    </xf>
    <xf numFmtId="164" fontId="1" fillId="0" borderId="0" xfId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9" fillId="0" borderId="0" xfId="0" applyFont="1" applyAlignment="1">
      <alignment vertical="center"/>
    </xf>
    <xf numFmtId="1" fontId="0" fillId="0" borderId="0" xfId="0" applyNumberFormat="1" applyFont="1" applyFill="1" applyBorder="1" applyAlignment="1">
      <alignment horizontal="center"/>
    </xf>
    <xf numFmtId="37" fontId="0" fillId="0" borderId="0" xfId="0" applyNumberFormat="1" applyFont="1" applyFill="1" applyBorder="1" applyAlignment="1">
      <alignment horizontal="center" vertical="center"/>
    </xf>
    <xf numFmtId="37" fontId="0" fillId="0" borderId="0" xfId="0" applyNumberFormat="1" applyFont="1" applyFill="1" applyBorder="1" applyAlignment="1">
      <alignment horizontal="center" vertical="top"/>
    </xf>
    <xf numFmtId="37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 vertical="center"/>
    </xf>
    <xf numFmtId="37" fontId="1" fillId="0" borderId="0" xfId="1" applyNumberFormat="1" applyFont="1" applyBorder="1" applyAlignment="1">
      <alignment horizontal="center" vertical="center"/>
    </xf>
    <xf numFmtId="37" fontId="1" fillId="0" borderId="0" xfId="1" applyNumberFormat="1" applyFont="1" applyFill="1" applyBorder="1" applyAlignment="1">
      <alignment horizontal="center" vertical="center"/>
    </xf>
    <xf numFmtId="37" fontId="0" fillId="0" borderId="0" xfId="0" applyNumberFormat="1" applyFill="1" applyAlignment="1">
      <alignment horizontal="center" vertical="center"/>
    </xf>
    <xf numFmtId="37" fontId="0" fillId="0" borderId="0" xfId="0" applyNumberFormat="1" applyFont="1" applyBorder="1" applyAlignment="1">
      <alignment horizontal="center"/>
    </xf>
    <xf numFmtId="37" fontId="17" fillId="0" borderId="0" xfId="0" applyNumberFormat="1" applyFont="1" applyAlignment="1">
      <alignment horizontal="center" vertical="center"/>
    </xf>
    <xf numFmtId="37" fontId="16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0" fillId="0" borderId="0" xfId="0" applyFill="1"/>
    <xf numFmtId="0" fontId="0" fillId="0" borderId="0" xfId="0" applyFont="1" applyFill="1" applyBorder="1"/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1" fillId="0" borderId="0" xfId="1" applyFont="1" applyBorder="1"/>
    <xf numFmtId="164" fontId="1" fillId="0" borderId="0" xfId="1" applyFont="1" applyBorder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14" borderId="17" xfId="0" applyFont="1" applyFill="1" applyBorder="1" applyAlignment="1">
      <alignment horizontal="center" vertical="center"/>
    </xf>
    <xf numFmtId="0" fontId="3" fillId="14" borderId="18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-my.sharepoint.com/personal/chia_yy_central-sugars_com_my/Documents/Desktop/CSR/SALES/Forecast/Demand%20and%20Supply%20(Saniz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Part No</v>
          </cell>
          <cell r="B1" t="str">
            <v>Desription</v>
          </cell>
          <cell r="C1" t="str">
            <v>Product Category</v>
          </cell>
          <cell r="D1" t="str">
            <v>Product Grade</v>
          </cell>
        </row>
        <row r="2">
          <cell r="A2" t="str">
            <v>SPFG1</v>
          </cell>
          <cell r="B2" t="str">
            <v>GULA HALUS 1KG (12PKTS)</v>
          </cell>
          <cell r="C2" t="str">
            <v>A1 (Fine)</v>
          </cell>
          <cell r="D2" t="str">
            <v>A1</v>
          </cell>
        </row>
        <row r="3">
          <cell r="A3" t="str">
            <v>STFG1</v>
          </cell>
          <cell r="B3" t="str">
            <v>FINE SUGAR STICK 200'S</v>
          </cell>
          <cell r="C3" t="str">
            <v>A1 (Fine)</v>
          </cell>
          <cell r="D3" t="str">
            <v>A1</v>
          </cell>
        </row>
        <row r="4">
          <cell r="A4" t="str">
            <v>STFG1(SK)</v>
          </cell>
          <cell r="B4" t="str">
            <v>FINE SUGAR STICK 200'S</v>
          </cell>
          <cell r="C4" t="str">
            <v>A1 (Fine)</v>
          </cell>
          <cell r="D4" t="str">
            <v>A1</v>
          </cell>
        </row>
        <row r="5">
          <cell r="A5" t="str">
            <v>SPFG1(CF)</v>
          </cell>
          <cell r="B5" t="str">
            <v>GULA HALUS 1KG (12PKTS)</v>
          </cell>
          <cell r="C5" t="str">
            <v>A1 (Fine)</v>
          </cell>
          <cell r="D5" t="str">
            <v>A1</v>
          </cell>
        </row>
        <row r="6">
          <cell r="A6" t="str">
            <v>SPFG1(99)</v>
          </cell>
          <cell r="B6" t="str">
            <v>FINE GRANULATED SUGAR 1 KG x 12 PKTS (99 SPEEDMART)</v>
          </cell>
          <cell r="C6" t="str">
            <v>A1 (Fine)</v>
          </cell>
          <cell r="D6" t="str">
            <v>A1</v>
          </cell>
        </row>
        <row r="7">
          <cell r="A7" t="str">
            <v>SPFG250</v>
          </cell>
          <cell r="B7" t="str">
            <v>FINE SUGAR SACHETS (5g X 50`s)</v>
          </cell>
          <cell r="C7" t="str">
            <v>A1 (Fine)</v>
          </cell>
          <cell r="D7" t="str">
            <v>A1</v>
          </cell>
        </row>
        <row r="8">
          <cell r="A8" t="str">
            <v>SPFG2(CF)</v>
          </cell>
          <cell r="B8" t="str">
            <v>GULA HALUS 1KG (12PKTS)(CF)</v>
          </cell>
          <cell r="C8" t="str">
            <v>A1 (Fine)</v>
          </cell>
          <cell r="D8" t="str">
            <v>A1</v>
          </cell>
        </row>
        <row r="9">
          <cell r="A9" t="str">
            <v>LOA1</v>
          </cell>
          <cell r="B9" t="str">
            <v>A1 GRADE REF SUGAR X 50 KGS (LOCAL)</v>
          </cell>
          <cell r="C9" t="str">
            <v>A1 (Fine)</v>
          </cell>
          <cell r="D9" t="str">
            <v xml:space="preserve">A1 </v>
          </cell>
        </row>
        <row r="10">
          <cell r="A10" t="str">
            <v>EMA1</v>
          </cell>
          <cell r="B10" t="str">
            <v>A1 GRADE REF SUGAR X 50 KGS (LOCAL)</v>
          </cell>
          <cell r="C10" t="str">
            <v>A1 (Fine)</v>
          </cell>
          <cell r="D10" t="str">
            <v xml:space="preserve">A1 </v>
          </cell>
        </row>
        <row r="11">
          <cell r="A11" t="str">
            <v>LOA1-500</v>
          </cell>
          <cell r="B11" t="str">
            <v>A1 GRADE REF SUGAR X 500 KGS</v>
          </cell>
          <cell r="C11" t="str">
            <v>A1 (Fine)</v>
          </cell>
          <cell r="D11" t="str">
            <v xml:space="preserve">A1 </v>
          </cell>
        </row>
        <row r="12">
          <cell r="A12" t="str">
            <v>LOA1(R)</v>
          </cell>
          <cell r="C12" t="str">
            <v>A1 (Fine)</v>
          </cell>
          <cell r="D12" t="str">
            <v xml:space="preserve">A1 </v>
          </cell>
        </row>
        <row r="13">
          <cell r="A13" t="str">
            <v>LOA11T</v>
          </cell>
          <cell r="B13" t="str">
            <v>A1 GRADE REF SUGAR X 1000 KGS</v>
          </cell>
          <cell r="C13" t="str">
            <v>A1 (Fine)</v>
          </cell>
          <cell r="D13" t="str">
            <v xml:space="preserve">A1 </v>
          </cell>
        </row>
        <row r="14">
          <cell r="A14" t="str">
            <v>LOA1-25</v>
          </cell>
          <cell r="B14" t="str">
            <v>A1 GRADE REF SUGAR X 25 KGS</v>
          </cell>
          <cell r="C14" t="str">
            <v>A1 (Fine)</v>
          </cell>
          <cell r="D14" t="str">
            <v xml:space="preserve">A1 </v>
          </cell>
        </row>
        <row r="15">
          <cell r="A15" t="str">
            <v>EXA125(NP)</v>
          </cell>
          <cell r="B15" t="str">
            <v>A1 GRADE REF SUGAR X 25 KG(P) (EXPORT)</v>
          </cell>
          <cell r="C15" t="str">
            <v>A1 (Fine)</v>
          </cell>
          <cell r="D15" t="str">
            <v xml:space="preserve">A1 </v>
          </cell>
        </row>
        <row r="16">
          <cell r="A16" t="str">
            <v>EXA125(P)</v>
          </cell>
          <cell r="B16" t="str">
            <v>A1 GRADE REF SUGAR X 25 KG(P) (EXPORT)</v>
          </cell>
          <cell r="C16" t="str">
            <v>A1 (Fine)</v>
          </cell>
          <cell r="D16" t="str">
            <v xml:space="preserve">A1 </v>
          </cell>
        </row>
        <row r="17">
          <cell r="A17" t="str">
            <v>SCFG1</v>
          </cell>
          <cell r="B17" t="str">
            <v>FINE SUGAR SACHETS (5g X 200's)</v>
          </cell>
          <cell r="C17" t="str">
            <v>A1 (Fine)</v>
          </cell>
          <cell r="D17" t="str">
            <v xml:space="preserve">A1 </v>
          </cell>
        </row>
        <row r="18">
          <cell r="A18" t="str">
            <v>SCFG1(HR)</v>
          </cell>
          <cell r="B18" t="str">
            <v>FINE SUGAR SACHETS (5g X 200's)</v>
          </cell>
          <cell r="C18" t="str">
            <v>A1 (Fine)</v>
          </cell>
          <cell r="D18" t="str">
            <v xml:space="preserve">A1 </v>
          </cell>
        </row>
        <row r="19">
          <cell r="A19" t="str">
            <v>SCFG1(SK)</v>
          </cell>
          <cell r="B19" t="str">
            <v>FINE SUGAR SACHETS (5g X 200's)</v>
          </cell>
          <cell r="C19" t="str">
            <v>A1 (Fine)</v>
          </cell>
          <cell r="D19" t="str">
            <v xml:space="preserve">A1 </v>
          </cell>
        </row>
        <row r="20">
          <cell r="A20" t="str">
            <v>LOA1(T)</v>
          </cell>
          <cell r="B20" t="str">
            <v>A1 GRADE REF SUGAR X 50 KGS (TH)</v>
          </cell>
          <cell r="C20" t="str">
            <v>A1 (Fine)</v>
          </cell>
          <cell r="D20" t="str">
            <v xml:space="preserve">A1 </v>
          </cell>
        </row>
        <row r="21">
          <cell r="A21" t="str">
            <v>SPLG1</v>
          </cell>
          <cell r="B21" t="str">
            <v>GULA RENDAH GLISEMIK X 1 KG (12 PKTS)</v>
          </cell>
          <cell r="C21" t="str">
            <v>Better Brown</v>
          </cell>
          <cell r="D21" t="str">
            <v>LG</v>
          </cell>
        </row>
        <row r="22">
          <cell r="A22" t="str">
            <v>SPLG1(99)</v>
          </cell>
          <cell r="B22" t="str">
            <v>GULA RENDAH GLISEMIK 1 KG x 12 PKTS (99 SPEEDMART)</v>
          </cell>
          <cell r="C22" t="str">
            <v>Better Brown</v>
          </cell>
          <cell r="D22" t="str">
            <v>LG</v>
          </cell>
        </row>
        <row r="23">
          <cell r="A23" t="str">
            <v>SPLG45</v>
          </cell>
          <cell r="B23" t="str">
            <v>LOW GLYCEMIX SUGAR 450G</v>
          </cell>
          <cell r="C23" t="str">
            <v>Better Brown</v>
          </cell>
          <cell r="D23" t="str">
            <v>LG</v>
          </cell>
        </row>
        <row r="24">
          <cell r="A24" t="str">
            <v>STLG1</v>
          </cell>
          <cell r="B24" t="str">
            <v>BETTER BROWN STICK PACK 200'S</v>
          </cell>
          <cell r="C24" t="str">
            <v>Better Brown</v>
          </cell>
          <cell r="D24" t="str">
            <v>LG</v>
          </cell>
        </row>
        <row r="25">
          <cell r="A25" t="str">
            <v>STLG1(SK)</v>
          </cell>
          <cell r="B25" t="str">
            <v>BETTER BROWN STICK PACK 200'S</v>
          </cell>
          <cell r="C25" t="str">
            <v>Better Brown</v>
          </cell>
          <cell r="D25" t="str">
            <v>LG</v>
          </cell>
        </row>
        <row r="26">
          <cell r="A26" t="str">
            <v>STLG5</v>
          </cell>
          <cell r="B26" t="str">
            <v>BETTER BROWN STICK PACK 100'S</v>
          </cell>
          <cell r="C26" t="str">
            <v>Better Brown</v>
          </cell>
          <cell r="D26" t="str">
            <v>LG</v>
          </cell>
        </row>
        <row r="27">
          <cell r="A27" t="str">
            <v>SCLG1</v>
          </cell>
          <cell r="B27" t="str">
            <v>BETTER BROWN SACHET PACK 200'S</v>
          </cell>
          <cell r="C27" t="str">
            <v>Better Brown</v>
          </cell>
          <cell r="D27" t="str">
            <v>LG</v>
          </cell>
        </row>
        <row r="28">
          <cell r="A28" t="str">
            <v>SCLG1(SK)</v>
          </cell>
          <cell r="B28" t="str">
            <v>BETTER BROWN SACHET PACK 200'S</v>
          </cell>
          <cell r="C28" t="str">
            <v>Better Brown</v>
          </cell>
          <cell r="D28" t="str">
            <v>LG</v>
          </cell>
        </row>
        <row r="29">
          <cell r="A29" t="str">
            <v>LOLG</v>
          </cell>
          <cell r="B29" t="str">
            <v>LOW GLYCEMIX SUGAR 50KG</v>
          </cell>
          <cell r="C29" t="str">
            <v>Better Brown</v>
          </cell>
          <cell r="D29" t="str">
            <v>LG</v>
          </cell>
        </row>
        <row r="30">
          <cell r="A30" t="str">
            <v>LOLG50</v>
          </cell>
          <cell r="B30" t="str">
            <v>LOW GLYCEMIX SUGAR 50KG</v>
          </cell>
          <cell r="C30" t="str">
            <v>Better Brown</v>
          </cell>
          <cell r="D30" t="str">
            <v>LG</v>
          </cell>
        </row>
        <row r="31">
          <cell r="A31" t="str">
            <v>LOCB</v>
          </cell>
          <cell r="B31" t="str">
            <v>CB GRADE REF SUGAR X 50 KGS</v>
          </cell>
          <cell r="C31" t="str">
            <v>BROWN</v>
          </cell>
          <cell r="D31" t="str">
            <v>Coarse Brown</v>
          </cell>
        </row>
        <row r="32">
          <cell r="A32" t="str">
            <v>LOCB(F)</v>
          </cell>
          <cell r="B32" t="str">
            <v xml:space="preserve">CB (FINE) GRADE REF SUGAR </v>
          </cell>
          <cell r="C32" t="str">
            <v>BROWN</v>
          </cell>
          <cell r="D32" t="str">
            <v>Coarse Brown</v>
          </cell>
        </row>
        <row r="33">
          <cell r="A33" t="str">
            <v>SPCB1</v>
          </cell>
          <cell r="B33" t="str">
            <v>GULA PERANG ASLI  1KG (12PKTS)</v>
          </cell>
          <cell r="C33" t="str">
            <v>BROWN</v>
          </cell>
          <cell r="D33" t="str">
            <v>Coarse Brown</v>
          </cell>
        </row>
        <row r="34">
          <cell r="A34" t="str">
            <v>SPCB1(99)</v>
          </cell>
          <cell r="B34" t="str">
            <v>GULA PERANG ASLI 1 KG x 12 PKTS (99 SPEEDMART)</v>
          </cell>
          <cell r="C34" t="str">
            <v>BROWN</v>
          </cell>
          <cell r="D34" t="str">
            <v>Coarse Brown</v>
          </cell>
        </row>
        <row r="35">
          <cell r="A35" t="str">
            <v>SPCB250</v>
          </cell>
          <cell r="B35" t="str">
            <v>BROWN SUGAR SACHETS (5g X 50`s)</v>
          </cell>
          <cell r="C35" t="str">
            <v>BROWN</v>
          </cell>
          <cell r="D35" t="str">
            <v>Coarse Brown</v>
          </cell>
        </row>
        <row r="36">
          <cell r="A36" t="str">
            <v>SCCB1</v>
          </cell>
          <cell r="B36" t="str">
            <v>BROWN SUGAR SACHETS (5g X 200's)</v>
          </cell>
          <cell r="C36" t="str">
            <v>BROWN</v>
          </cell>
          <cell r="D36" t="str">
            <v>Coarse Brown</v>
          </cell>
        </row>
        <row r="37">
          <cell r="A37" t="str">
            <v>SPDM42</v>
          </cell>
          <cell r="B37" t="str">
            <v>GULA MASAK 420g (24 PKTS)</v>
          </cell>
          <cell r="C37" t="str">
            <v>BROWN</v>
          </cell>
          <cell r="D37" t="str">
            <v>Coarse Brown</v>
          </cell>
        </row>
        <row r="38">
          <cell r="A38" t="str">
            <v>SPGMW45</v>
          </cell>
          <cell r="B38" t="str">
            <v>GULA MERAH WANGI 450G (24 PKTS)</v>
          </cell>
          <cell r="C38" t="str">
            <v>BROWN</v>
          </cell>
          <cell r="D38" t="str">
            <v>GMW</v>
          </cell>
        </row>
        <row r="39">
          <cell r="A39" t="str">
            <v>LOGP</v>
          </cell>
          <cell r="B39" t="str">
            <v>REF SUGAR - GULA PERANG X 50 KGS</v>
          </cell>
          <cell r="C39" t="str">
            <v>BROWN</v>
          </cell>
          <cell r="D39" t="str">
            <v>Golden Brown</v>
          </cell>
        </row>
        <row r="40">
          <cell r="A40" t="str">
            <v>SPGP1</v>
          </cell>
          <cell r="B40" t="str">
            <v>GULA PERANG EMAS 1KG (12 PKTS)</v>
          </cell>
          <cell r="C40" t="str">
            <v>BROWN</v>
          </cell>
          <cell r="D40" t="str">
            <v>Golden Brown</v>
          </cell>
        </row>
        <row r="41">
          <cell r="A41" t="str">
            <v>SPGP1(CF)</v>
          </cell>
          <cell r="B41" t="str">
            <v>GULA PERANG EMAS 1KG (12 PKTS)</v>
          </cell>
          <cell r="C41" t="str">
            <v>BROWN</v>
          </cell>
          <cell r="D41" t="str">
            <v>Golden Brown</v>
          </cell>
        </row>
        <row r="42">
          <cell r="A42" t="str">
            <v>SPGP45</v>
          </cell>
          <cell r="B42" t="str">
            <v>GOLDEN BROWN 450G (24 PKTS)</v>
          </cell>
          <cell r="C42" t="str">
            <v>BROWN</v>
          </cell>
          <cell r="D42" t="str">
            <v>Golden Brown</v>
          </cell>
        </row>
        <row r="43">
          <cell r="A43" t="str">
            <v>SPDP15</v>
          </cell>
          <cell r="B43" t="str">
            <v>GULA PARUT 1.5KG (8 PKTS)</v>
          </cell>
          <cell r="C43" t="str">
            <v>BROWN</v>
          </cell>
          <cell r="D43" t="str">
            <v>Golden Brown</v>
          </cell>
        </row>
        <row r="44">
          <cell r="A44" t="str">
            <v>EXSB25</v>
          </cell>
          <cell r="B44" t="str">
            <v>SOFT BROWN SUGAR X 25 KG</v>
          </cell>
          <cell r="C44" t="str">
            <v>BROWN</v>
          </cell>
          <cell r="D44" t="str">
            <v>Soft Brown</v>
          </cell>
        </row>
        <row r="45">
          <cell r="A45" t="str">
            <v>SPSB1</v>
          </cell>
          <cell r="B45" t="str">
            <v>SOFT BROWN SUGAR 1KG  (12 PKTS)</v>
          </cell>
          <cell r="C45" t="str">
            <v>BROWN</v>
          </cell>
          <cell r="D45" t="str">
            <v>Soft Brown</v>
          </cell>
        </row>
        <row r="46">
          <cell r="A46" t="str">
            <v>SPSB1(99)</v>
          </cell>
          <cell r="B46" t="str">
            <v>SOFT BROWN SUGAR 1 KG x 12PKTS  (99 SPEEDMART)</v>
          </cell>
          <cell r="C46" t="str">
            <v>BROWN</v>
          </cell>
          <cell r="D46" t="str">
            <v>Soft Brown</v>
          </cell>
        </row>
        <row r="47">
          <cell r="A47" t="str">
            <v>SPSB45</v>
          </cell>
          <cell r="B47" t="str">
            <v>SOFT BROWN 450G (24 PKTS) korea</v>
          </cell>
          <cell r="C47" t="str">
            <v>BROWN</v>
          </cell>
          <cell r="D47" t="str">
            <v>Soft Brown</v>
          </cell>
        </row>
        <row r="48">
          <cell r="A48" t="str">
            <v>LOSB</v>
          </cell>
          <cell r="B48" t="str">
            <v>SB GRADE  REF BROWN SUGAR X 50 KGS korea</v>
          </cell>
          <cell r="C48" t="str">
            <v>BROWN</v>
          </cell>
          <cell r="D48" t="str">
            <v>Soft Brown</v>
          </cell>
        </row>
        <row r="49">
          <cell r="A49" t="str">
            <v>LOGMW</v>
          </cell>
          <cell r="B49" t="str">
            <v>GULA MERAH WANGI X 50 KGS</v>
          </cell>
          <cell r="C49" t="str">
            <v>BROWN</v>
          </cell>
          <cell r="D49" t="str">
            <v>GMW</v>
          </cell>
        </row>
        <row r="50">
          <cell r="A50" t="str">
            <v>LOC1</v>
          </cell>
          <cell r="B50" t="str">
            <v>C1 GRADE REF SUGAR X 50 KGS</v>
          </cell>
          <cell r="C50" t="str">
            <v>C1</v>
          </cell>
          <cell r="D50" t="str">
            <v>C1 COARSE</v>
          </cell>
        </row>
        <row r="51">
          <cell r="A51" t="str">
            <v>EMC1</v>
          </cell>
          <cell r="B51" t="str">
            <v>C1 GRADE REF SUGAR X 50 KGS</v>
          </cell>
          <cell r="C51" t="str">
            <v>C1</v>
          </cell>
          <cell r="D51" t="str">
            <v>C1 COARSE</v>
          </cell>
        </row>
        <row r="52">
          <cell r="A52" t="str">
            <v>LBC1</v>
          </cell>
          <cell r="B52" t="str">
            <v>C1 GRADE REF SUGAR IN BULK</v>
          </cell>
          <cell r="C52" t="str">
            <v>C1</v>
          </cell>
          <cell r="D52" t="str">
            <v>C1 COARSE</v>
          </cell>
        </row>
        <row r="53">
          <cell r="A53" t="str">
            <v>EXC1</v>
          </cell>
          <cell r="B53" t="str">
            <v>C1 GRADE REF SUGAR X 50 KGS (EXPORT)</v>
          </cell>
          <cell r="C53" t="str">
            <v>C1</v>
          </cell>
          <cell r="D53" t="str">
            <v>C1 COARSE</v>
          </cell>
        </row>
        <row r="54">
          <cell r="A54" t="str">
            <v>EXC125(P)</v>
          </cell>
          <cell r="B54" t="str">
            <v>C1 GRADE REF SUGAR X 25 KGS</v>
          </cell>
          <cell r="C54" t="str">
            <v>C1</v>
          </cell>
          <cell r="D54" t="str">
            <v>C1 COARSE</v>
          </cell>
        </row>
        <row r="55">
          <cell r="A55" t="str">
            <v>SPCG1</v>
          </cell>
          <cell r="B55" t="str">
            <v>COARSE SUGAR 1KG (12 PKTS)</v>
          </cell>
          <cell r="C55" t="str">
            <v>C1</v>
          </cell>
          <cell r="D55" t="str">
            <v>C1 COARSE</v>
          </cell>
        </row>
        <row r="56">
          <cell r="A56" t="str">
            <v>SPCG1(DC)</v>
          </cell>
          <cell r="B56" t="str">
            <v>COARSE SUGAR 1KG (12 PKTS)</v>
          </cell>
          <cell r="C56" t="str">
            <v>C1</v>
          </cell>
          <cell r="D56" t="str">
            <v>C1 COARSE</v>
          </cell>
        </row>
        <row r="57">
          <cell r="A57" t="str">
            <v>SPCG1(G24)</v>
          </cell>
          <cell r="B57" t="str">
            <v>COARSE SUGAR X 1 KG (24 PKTS) - GPT</v>
          </cell>
          <cell r="C57" t="str">
            <v>C1</v>
          </cell>
          <cell r="D57" t="str">
            <v>C1 COARSE</v>
          </cell>
        </row>
        <row r="58">
          <cell r="A58" t="str">
            <v>SPCG1(99)</v>
          </cell>
          <cell r="B58" t="str">
            <v>COARSE SUGAR 1 KG x 12 PKTS (99 SPEEDMART)</v>
          </cell>
          <cell r="C58" t="str">
            <v>C1</v>
          </cell>
          <cell r="D58" t="str">
            <v>C1 COARSE</v>
          </cell>
        </row>
        <row r="59">
          <cell r="A59" t="str">
            <v>SPCG1(CK)</v>
          </cell>
          <cell r="B59" t="str">
            <v>COARSE SUGAR 1KG (24 PKTS) (CK)</v>
          </cell>
          <cell r="C59" t="str">
            <v>C1</v>
          </cell>
          <cell r="D59" t="str">
            <v>C1 COARSE</v>
          </cell>
        </row>
        <row r="60">
          <cell r="A60" t="str">
            <v>SPCG2</v>
          </cell>
          <cell r="B60" t="str">
            <v>COARSE SUGAR 2KG (6 PKTS)</v>
          </cell>
          <cell r="C60" t="str">
            <v>C1</v>
          </cell>
          <cell r="D60" t="str">
            <v>C1 COARSE</v>
          </cell>
        </row>
        <row r="61">
          <cell r="A61" t="str">
            <v>SPCG2(DC)</v>
          </cell>
          <cell r="B61" t="str">
            <v>COARSE SUGAR 2KG (6 PKTS)</v>
          </cell>
          <cell r="C61" t="str">
            <v>C1</v>
          </cell>
          <cell r="D61" t="str">
            <v>C1 COARSE</v>
          </cell>
        </row>
        <row r="62">
          <cell r="A62" t="str">
            <v>SPCG1(AAA)</v>
          </cell>
          <cell r="B62" t="str">
            <v>COARSE SUGAR 1KG (12 PKTS)</v>
          </cell>
          <cell r="C62" t="str">
            <v>C1</v>
          </cell>
          <cell r="D62" t="str">
            <v>C1 COARSE</v>
          </cell>
        </row>
        <row r="63">
          <cell r="A63" t="str">
            <v>LOC1(S)</v>
          </cell>
          <cell r="B63" t="str">
            <v>C1 GRADE REF SUGAR X 50 KGS</v>
          </cell>
          <cell r="C63" t="str">
            <v>C1</v>
          </cell>
          <cell r="D63" t="str">
            <v>C1 COARSE</v>
          </cell>
        </row>
        <row r="64">
          <cell r="A64" t="str">
            <v>LOIGCX</v>
          </cell>
          <cell r="B64" t="str">
            <v>IG GRADE REF CANE SUGAR X 50 KGS</v>
          </cell>
          <cell r="C64" t="str">
            <v>IG Fine</v>
          </cell>
          <cell r="D64" t="str">
            <v xml:space="preserve">IG  </v>
          </cell>
        </row>
        <row r="65">
          <cell r="A65" t="str">
            <v>LOIGFF</v>
          </cell>
          <cell r="B65" t="str">
            <v>IG GRADE REF SUGAR X 50 KGS (FF)</v>
          </cell>
          <cell r="C65" t="str">
            <v>IG Fine</v>
          </cell>
          <cell r="D65" t="str">
            <v xml:space="preserve">IG  </v>
          </cell>
        </row>
        <row r="66">
          <cell r="A66" t="str">
            <v>LOCX500</v>
          </cell>
          <cell r="B66" t="str">
            <v>IG GRADE REFINED SUGAR X 500 KGS</v>
          </cell>
          <cell r="C66" t="str">
            <v>IG Fine</v>
          </cell>
          <cell r="D66" t="str">
            <v xml:space="preserve">IG  </v>
          </cell>
        </row>
        <row r="67">
          <cell r="A67" t="str">
            <v>LOIG1T</v>
          </cell>
          <cell r="B67" t="str">
            <v>IG GRADE REF SUGAR X 1000 KGS</v>
          </cell>
          <cell r="C67" t="str">
            <v>IG Fine</v>
          </cell>
          <cell r="D67" t="str">
            <v xml:space="preserve">IG  </v>
          </cell>
        </row>
        <row r="68">
          <cell r="A68" t="str">
            <v>LOCX1T</v>
          </cell>
          <cell r="B68" t="str">
            <v>IG GRADE REF SUGAR X 1000 KGS</v>
          </cell>
          <cell r="C68" t="str">
            <v>IG Fine</v>
          </cell>
          <cell r="D68" t="str">
            <v xml:space="preserve">IG  </v>
          </cell>
        </row>
        <row r="69">
          <cell r="A69" t="str">
            <v>LOIGCX-25</v>
          </cell>
          <cell r="B69" t="str">
            <v>IGCX GRADE REFINED SUGAR X 25 KGS</v>
          </cell>
          <cell r="C69" t="str">
            <v>IG Fine</v>
          </cell>
          <cell r="D69" t="str">
            <v xml:space="preserve">IG  </v>
          </cell>
        </row>
        <row r="70">
          <cell r="A70" t="str">
            <v>EMIGFF</v>
          </cell>
          <cell r="B70" t="str">
            <v>IG GRADE REF SUGAR X 50 KGS (EM)</v>
          </cell>
          <cell r="C70" t="str">
            <v>IG Fine</v>
          </cell>
          <cell r="D70" t="str">
            <v>IG Fine</v>
          </cell>
        </row>
        <row r="71">
          <cell r="A71" t="str">
            <v>LBIGCX</v>
          </cell>
          <cell r="B71" t="str">
            <v>IG GRADE REF SUGAR IN  BULK</v>
          </cell>
          <cell r="C71" t="str">
            <v>IG Fine</v>
          </cell>
          <cell r="D71" t="str">
            <v>IG Fine</v>
          </cell>
        </row>
        <row r="72">
          <cell r="A72" t="str">
            <v>LBIGM</v>
          </cell>
          <cell r="B72" t="str">
            <v>IG GRADE REF SUGAR IN  BULK</v>
          </cell>
          <cell r="C72" t="str">
            <v>IG Fine</v>
          </cell>
          <cell r="D72" t="str">
            <v>IG Medium</v>
          </cell>
        </row>
        <row r="73">
          <cell r="A73" t="str">
            <v>LOIG500</v>
          </cell>
          <cell r="B73" t="str">
            <v>IG GRADE REFINED SUGAR X 500 KGS</v>
          </cell>
          <cell r="C73" t="str">
            <v>IG Fine</v>
          </cell>
          <cell r="D73" t="str">
            <v xml:space="preserve">IG  </v>
          </cell>
        </row>
        <row r="74">
          <cell r="A74" t="str">
            <v>EXIGFF</v>
          </cell>
          <cell r="B74" t="str">
            <v>IG GRADE REF SUGAR X 50 KGS (EXPORT)</v>
          </cell>
          <cell r="C74" t="str">
            <v>IG Fine</v>
          </cell>
          <cell r="D74" t="str">
            <v>IG Medium</v>
          </cell>
        </row>
        <row r="75">
          <cell r="A75" t="str">
            <v>LOCA</v>
          </cell>
          <cell r="B75" t="str">
            <v>SPECIAL FINE SUGAR X 50 KGS</v>
          </cell>
          <cell r="C75" t="str">
            <v>CASTER</v>
          </cell>
          <cell r="D75" t="str">
            <v>CASTER</v>
          </cell>
        </row>
        <row r="76">
          <cell r="A76" t="str">
            <v>LOCA-900</v>
          </cell>
          <cell r="B76" t="str">
            <v>CASTER SUGAR X 900 KGS</v>
          </cell>
          <cell r="C76" t="str">
            <v>CASTER</v>
          </cell>
          <cell r="D76" t="str">
            <v>CASTER</v>
          </cell>
        </row>
        <row r="77">
          <cell r="A77" t="str">
            <v>LOCA25(P)</v>
          </cell>
          <cell r="B77" t="str">
            <v>CASTER SUGAR X 25 KGS (P)</v>
          </cell>
          <cell r="C77" t="str">
            <v>CASTER</v>
          </cell>
          <cell r="D77" t="str">
            <v>CASTER</v>
          </cell>
        </row>
        <row r="78">
          <cell r="A78" t="str">
            <v>EXCA25</v>
          </cell>
          <cell r="B78" t="str">
            <v>CASTER SUGAR X 25 KGS</v>
          </cell>
          <cell r="C78" t="str">
            <v>CASTER</v>
          </cell>
          <cell r="D78" t="str">
            <v>CASTER</v>
          </cell>
        </row>
        <row r="79">
          <cell r="A79" t="str">
            <v>EXCA25(P)</v>
          </cell>
          <cell r="B79" t="str">
            <v>CASTER SUGAR X 25 KGS (P) (EXPORT)</v>
          </cell>
          <cell r="C79" t="str">
            <v>CASTER</v>
          </cell>
          <cell r="D79" t="str">
            <v>CASTER</v>
          </cell>
        </row>
        <row r="80">
          <cell r="A80" t="str">
            <v>EXCA25(NP)</v>
          </cell>
          <cell r="B80" t="str">
            <v>CASTER SUGAR X 25 KGS (P) (EXPORT)</v>
          </cell>
          <cell r="C80" t="str">
            <v>CASTER</v>
          </cell>
          <cell r="D80" t="str">
            <v>CASTER</v>
          </cell>
        </row>
        <row r="81">
          <cell r="A81" t="str">
            <v>SPCA1</v>
          </cell>
          <cell r="B81" t="str">
            <v>CASTER SUGAR 1KG (12 PKTS)</v>
          </cell>
          <cell r="C81" t="str">
            <v>CASTER</v>
          </cell>
          <cell r="D81" t="str">
            <v>CASTER</v>
          </cell>
        </row>
        <row r="82">
          <cell r="A82" t="str">
            <v>SPIC25</v>
          </cell>
          <cell r="B82" t="str">
            <v>ICING SUGAR X 25 KGS</v>
          </cell>
          <cell r="C82" t="str">
            <v>ICING</v>
          </cell>
          <cell r="D82" t="str">
            <v>ICING</v>
          </cell>
        </row>
        <row r="83">
          <cell r="A83" t="str">
            <v>SPIC25(MR2)</v>
          </cell>
          <cell r="B83" t="str">
            <v>ICING SUGAR X 25 KGS (MR2)</v>
          </cell>
          <cell r="C83" t="str">
            <v>ICING</v>
          </cell>
          <cell r="D83" t="str">
            <v>ICING</v>
          </cell>
        </row>
        <row r="84">
          <cell r="A84" t="str">
            <v>SPIC25(P)</v>
          </cell>
          <cell r="B84" t="str">
            <v>ICING SUGAR X 25 KGS (P)</v>
          </cell>
          <cell r="C84" t="str">
            <v>ICING</v>
          </cell>
          <cell r="D84" t="str">
            <v>ICING</v>
          </cell>
        </row>
        <row r="85">
          <cell r="A85" t="str">
            <v>EXIC25</v>
          </cell>
          <cell r="B85" t="str">
            <v>ICING SUGAR X 25 KGS (EXPORT)</v>
          </cell>
          <cell r="C85" t="str">
            <v>ICING</v>
          </cell>
          <cell r="D85" t="str">
            <v>ICING</v>
          </cell>
        </row>
        <row r="86">
          <cell r="A86" t="str">
            <v>SPIC-5</v>
          </cell>
          <cell r="B86" t="str">
            <v>ICING SUGAR 500G (24 PKTS)</v>
          </cell>
          <cell r="C86" t="str">
            <v>ICING</v>
          </cell>
          <cell r="D86" t="str">
            <v>ICING</v>
          </cell>
        </row>
        <row r="87">
          <cell r="A87" t="str">
            <v>LIQSUG-D</v>
          </cell>
          <cell r="B87" t="str">
            <v>LIQUID SUGAR ( DRY  WEIGHT)</v>
          </cell>
          <cell r="C87" t="str">
            <v>Liquid Sugar</v>
          </cell>
          <cell r="D87" t="str">
            <v>Liquid</v>
          </cell>
        </row>
        <row r="88">
          <cell r="A88" t="str">
            <v>LIQSUG-W</v>
          </cell>
          <cell r="B88" t="str">
            <v>LIQUID SUGAR ( WET WEIGHT)</v>
          </cell>
          <cell r="C88" t="str">
            <v>Liquid Sugar</v>
          </cell>
          <cell r="D88" t="str">
            <v>Liquid</v>
          </cell>
        </row>
        <row r="89">
          <cell r="A89" t="str">
            <v>SPLC-5</v>
          </cell>
          <cell r="B89" t="str">
            <v>LOWER CALORIE SUGAR  500G (24 PKTS)</v>
          </cell>
          <cell r="C89" t="str">
            <v>STEVIA</v>
          </cell>
          <cell r="D89" t="str">
            <v>STEVIA</v>
          </cell>
        </row>
        <row r="90">
          <cell r="A90" t="str">
            <v>SPLC5</v>
          </cell>
          <cell r="B90" t="str">
            <v>HALF SUGAR SACHETS (2.5g X 200's)</v>
          </cell>
          <cell r="C90" t="str">
            <v>STEVIA</v>
          </cell>
          <cell r="D90" t="str">
            <v>STEVIA</v>
          </cell>
        </row>
        <row r="91">
          <cell r="A91" t="str">
            <v>SPLC125</v>
          </cell>
          <cell r="B91" t="str">
            <v>HALF-SACHETS 24 X 125g (CARTON)</v>
          </cell>
          <cell r="C91" t="str">
            <v>STEVIA</v>
          </cell>
          <cell r="D91" t="str">
            <v>STEVIA</v>
          </cell>
        </row>
        <row r="92">
          <cell r="A92" t="str">
            <v>LOLG</v>
          </cell>
          <cell r="B92" t="str">
            <v>BETTER BROWN GULA RENDAH GLISEMIK</v>
          </cell>
          <cell r="C92" t="str">
            <v>Better Brown</v>
          </cell>
          <cell r="D92" t="str">
            <v>LG</v>
          </cell>
        </row>
        <row r="93">
          <cell r="A93" t="str">
            <v>SCLC5</v>
          </cell>
          <cell r="B93" t="str">
            <v>STEVIA SACHET 200'S</v>
          </cell>
          <cell r="C93" t="str">
            <v>STEVIA</v>
          </cell>
          <cell r="D93" t="str">
            <v>STEVIA</v>
          </cell>
        </row>
        <row r="94">
          <cell r="A94" t="str">
            <v>SCLG1</v>
          </cell>
          <cell r="B94" t="str">
            <v>BETTER BROWN SACHET PACK 200'S</v>
          </cell>
          <cell r="C94" t="str">
            <v>Better Brown</v>
          </cell>
          <cell r="D94" t="str">
            <v>LG</v>
          </cell>
        </row>
        <row r="95">
          <cell r="A95" t="str">
            <v>SPCG1(IKHLAS)</v>
          </cell>
          <cell r="B95" t="str">
            <v>COARSE SUGAR 1 KG X 12 PKTS (IKHLAS)</v>
          </cell>
          <cell r="C95" t="str">
            <v>C1</v>
          </cell>
          <cell r="D95" t="str">
            <v>C1 COARSE</v>
          </cell>
        </row>
        <row r="96">
          <cell r="A96" t="str">
            <v>SPDP1</v>
          </cell>
          <cell r="B96" t="str">
            <v>GULA PARUT 1KG Base SPCG</v>
          </cell>
          <cell r="C96" t="str">
            <v>BROWN</v>
          </cell>
          <cell r="D96" t="str">
            <v>Golden Brown</v>
          </cell>
        </row>
        <row r="97">
          <cell r="A97" t="str">
            <v>SPCG1(CK12)</v>
          </cell>
          <cell r="C97" t="str">
            <v>C1</v>
          </cell>
          <cell r="D97" t="str">
            <v>C1 COARSE</v>
          </cell>
        </row>
        <row r="98">
          <cell r="A98" t="str">
            <v>SPCG1(G)</v>
          </cell>
          <cell r="C98" t="str">
            <v>C1</v>
          </cell>
          <cell r="D98" t="str">
            <v>C1 COARSE</v>
          </cell>
        </row>
        <row r="99">
          <cell r="A99" t="str">
            <v>SPCG740</v>
          </cell>
          <cell r="C99" t="str">
            <v>C1</v>
          </cell>
          <cell r="D99" t="str">
            <v>C1 COARSE</v>
          </cell>
        </row>
        <row r="100">
          <cell r="A100" t="str">
            <v>LOLG1200</v>
          </cell>
          <cell r="C100" t="str">
            <v>Better Brown</v>
          </cell>
          <cell r="D100" t="str">
            <v>LG</v>
          </cell>
        </row>
        <row r="101">
          <cell r="A101" t="str">
            <v>LOC11T</v>
          </cell>
          <cell r="C101" t="str">
            <v>C1</v>
          </cell>
          <cell r="D101" t="str">
            <v>C1 COARSE</v>
          </cell>
        </row>
        <row r="102">
          <cell r="A102" t="str">
            <v>SPDM10</v>
          </cell>
          <cell r="C102" t="str">
            <v>BROWN</v>
          </cell>
          <cell r="D102" t="str">
            <v>Coarse Brown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niza Ismail" refreshedDate="43816.996944907405" createdVersion="6" refreshedVersion="6" minRefreshableVersion="3" recordCount="1846" xr:uid="{7260971E-3352-4979-BEEC-EDC19DEFC3BC}">
  <cacheSource type="worksheet">
    <worksheetSource ref="A2:AC2935" sheet="Compiled"/>
  </cacheSource>
  <cacheFields count="29">
    <cacheField name="MARKET" numFmtId="0">
      <sharedItems containsBlank="1" count="12">
        <s v="MT"/>
        <s v="FS"/>
        <s v="GT (PT)"/>
        <s v="GT (SMI)"/>
        <s v="SMI"/>
        <s v="EM"/>
        <s v="GT (SA)"/>
        <m/>
        <s v="PT (SMI)" u="1"/>
        <s v="PT (GT)" u="1"/>
        <s v="PT" u="1"/>
        <s v="GT" u="1"/>
      </sharedItems>
    </cacheField>
    <cacheField name="AREA" numFmtId="0">
      <sharedItems containsBlank="1" count="41">
        <s v="CENTRAL"/>
        <s v="MELAKA"/>
        <s v="PERAK"/>
        <s v="PENANG"/>
        <s v="SELANGOR"/>
        <s v="KUALA LUMPUR"/>
        <s v="JOHOR"/>
        <s v="SUNGAI PETANI"/>
        <s v="PENDANG"/>
        <s v="BUKIT MINYAK"/>
        <s v="JELAPANG"/>
        <s v="KOTA BHARU"/>
        <s v="SITIAWAN"/>
        <s v="CHANGLUN"/>
        <s v="PRAI"/>
        <s v="ULU TIRAM"/>
        <s v="JERTEH"/>
        <s v="MENTAKAB"/>
        <s v="BATU PAHAT"/>
        <s v="ALOR SETAR"/>
        <s v="SHAH ALAM"/>
        <s v="PETALING JAYA"/>
        <s v="PORT KLANG"/>
        <s v="KUALA KANGSAR"/>
        <s v="JURU"/>
        <s v="BATU GAJAH"/>
        <s v="NORTH"/>
        <s v="IPOH"/>
        <s v="KEDAH"/>
        <s v="KEPONG"/>
        <s v="NEGERI SEMBILAN"/>
        <s v="PAHANG"/>
        <s v="SABAH"/>
        <s v="TERENGGANU"/>
        <s v="(blank)"/>
        <s v="LABUAN"/>
        <s v="SARAWAK"/>
        <s v="KELANTAN"/>
        <s v="BAHAU"/>
        <m/>
        <s v="BATU PAHAT" u="1"/>
      </sharedItems>
    </cacheField>
    <cacheField name="CUSTOMER_NAME2" numFmtId="0">
      <sharedItems containsBlank="1"/>
    </cacheField>
    <cacheField name="INVOICE_ITEM" numFmtId="0">
      <sharedItems containsBlank="1"/>
    </cacheField>
    <cacheField name="Product Category" numFmtId="0">
      <sharedItems containsBlank="1" count="12">
        <s v="BROWN"/>
        <s v="C1"/>
        <s v="A1 (Fine)"/>
        <s v="Better Brown"/>
        <s v="CASTER"/>
        <s v="ICING"/>
        <s v="STEVIA"/>
        <e v="#N/A"/>
        <s v="IG Fine"/>
        <s v="Liquid Sugar"/>
        <m/>
        <s v="PT" u="1"/>
      </sharedItems>
    </cacheField>
    <cacheField name="Product Grade" numFmtId="0">
      <sharedItems containsBlank="1"/>
    </cacheField>
    <cacheField name="Jan-2019" numFmtId="0">
      <sharedItems containsString="0" containsBlank="1" containsNumber="1" minValue="-10" maxValue="1809.25"/>
    </cacheField>
    <cacheField name="Feb-2019" numFmtId="0">
      <sharedItems containsString="0" containsBlank="1" containsNumber="1" minValue="-2.5" maxValue="1700"/>
    </cacheField>
    <cacheField name="Mar-2019" numFmtId="0">
      <sharedItems containsString="0" containsBlank="1" containsNumber="1" minValue="-9.8000000000000007" maxValue="2131.44"/>
    </cacheField>
    <cacheField name="Apr-2019" numFmtId="0">
      <sharedItems containsString="0" containsBlank="1" containsNumber="1" minValue="-29.25" maxValue="1650.0949999999993"/>
    </cacheField>
    <cacheField name="May-2019" numFmtId="0">
      <sharedItems containsString="0" containsBlank="1" containsNumber="1" minValue="-20" maxValue="1561.64"/>
    </cacheField>
    <cacheField name="Jun-2019" numFmtId="0">
      <sharedItems containsString="0" containsBlank="1" containsNumber="1" minValue="-60" maxValue="980.63999999999953"/>
    </cacheField>
    <cacheField name="Jul-2019" numFmtId="0">
      <sharedItems containsString="0" containsBlank="1" containsNumber="1" minValue="-3" maxValue="1689.1199999999997"/>
    </cacheField>
    <cacheField name="Aug-2019" numFmtId="0">
      <sharedItems containsString="0" containsBlank="1" containsNumber="1" minValue="-5" maxValue="1474.1999999999991"/>
    </cacheField>
    <cacheField name="Sep-2019" numFmtId="0">
      <sharedItems containsString="0" containsBlank="1" containsNumber="1" minValue="-5" maxValue="1537.9199999999989"/>
    </cacheField>
    <cacheField name="AMS" numFmtId="0">
      <sharedItems containsString="0" containsBlank="1" containsNumber="1" minValue="-6.333333333333333" maxValue="1329.6726126372134" count="975">
        <n v="19.993666666666666"/>
        <n v="103.94877777777779"/>
        <n v="90.500111111111124"/>
        <n v="28.539666666666662"/>
        <n v="17.097333333333335"/>
        <n v="2.9066666666666672"/>
        <n v="3.7333333333333325"/>
        <n v="67.093333333333334"/>
        <n v="47.466666666666669"/>
        <n v="0.10416"/>
        <n v="18.560000000000006"/>
        <n v="4.4666666666666668"/>
        <n v="0.95866666666666667"/>
        <n v="6.7973333333333326"/>
        <n v="5.34"/>
        <n v="0.13333333333333333"/>
        <n v="0.5973333333333336"/>
        <n v="1.4506666666666674"/>
        <n v="5.5653333333333297"/>
        <n v="1.7613333333333345"/>
        <n v="0.30840000000000001"/>
        <n v="1.0706666666666671"/>
        <n v="0.2400000000000001"/>
        <n v="7.8666666666666676E-2"/>
        <n v="2.4639999999999995"/>
        <n v="0.91066666666666718"/>
        <m/>
        <n v="0.23333333333333328"/>
        <n v="4.5285555555555561"/>
        <n v="1.0629999999999999"/>
        <n v="0.26766666666666666"/>
        <n v="0.53755555555555556"/>
        <n v="31.653555555555556"/>
        <n v="8.906555555555558"/>
        <n v="1.3557777777777777"/>
        <n v="0.31144444444444441"/>
        <n v="1.9425555555555556"/>
        <n v="0.21866666666666668"/>
        <n v="2.6666666666666666E-3"/>
        <n v="2.2222222222222223E-2"/>
        <n v="1.1111111111111112E-2"/>
        <n v="0.17322222222222228"/>
        <n v="0.24833333333333338"/>
        <n v="6.3333333333333332E-3"/>
        <n v="-5.6888888888888892E-2"/>
        <n v="-3.2666666666666667E-4"/>
        <n v="2.6113333333333331"/>
        <n v="3.3333333333333331E-3"/>
        <n v="-1.5000000000000001E-4"/>
        <n v="0.32177777777777783"/>
        <n v="3.6800000000000006E-2"/>
        <n v="0"/>
        <n v="0.10327777777777777"/>
        <n v="1E-3"/>
        <n v="1.3277777777777777E-2"/>
        <n v="0.37644444444444447"/>
        <n v="1.9396666666666667"/>
        <n v="3.9100000000000017E-2"/>
        <n v="4.0856666666666674"/>
        <n v="10.431666666666665"/>
        <n v="230.82668888888895"/>
        <n v="-2.1111111111111109E-3"/>
        <n v="126.40517777777778"/>
        <n v="0.21527333333333332"/>
        <n v="7.1038888888888891"/>
        <n v="-1.6666666666666668E-3"/>
        <n v="1.7348888888888896"/>
        <n v="15.390333333333331"/>
        <n v="6.5971111111111131"/>
        <n v="2.1730999999999998"/>
        <n v="0.24266666666666672"/>
        <n v="6.9333333333333327"/>
        <n v="2.9866666666666664"/>
        <n v="0.47533333333333327"/>
        <n v="0.96000000000000008"/>
        <n v="87.462666666666664"/>
        <n v="0.21333333333333332"/>
        <n v="46.505333333333333"/>
        <n v="12.693333333333335"/>
        <n v="0.34933333333333327"/>
        <n v="1.5167999999999999"/>
        <n v="16.52"/>
        <n v="1.536"/>
        <n v="0.52266666666666661"/>
        <n v="7.7866666666666662"/>
        <n v="13.026666666666666"/>
        <n v="1.2095999999999998"/>
        <n v="3.3333333333333333E-2"/>
        <n v="0.22666666666666668"/>
        <n v="0.10666666666666666"/>
        <n v="5.333333333333333E-2"/>
        <n v="6.0000000000000005E-2"/>
        <n v="8.666666666666667E-2"/>
        <n v="2.2799999999999998"/>
        <n v="0.13866666666666666"/>
        <n v="0.08"/>
        <n v="2.6666666666666665E-2"/>
        <n v="3.3333333333333332E-4"/>
        <n v="0.26"/>
        <n v="9.3333333333333324E-2"/>
        <n v="3.0666666666666668E-2"/>
        <n v="4.0000000000000001E-3"/>
        <n v="0.10266666666666666"/>
        <n v="6.2666666666666676E-2"/>
        <n v="4.6666666666666662E-3"/>
        <n v="7.1999999999999998E-3"/>
        <n v="1.4400000000000003E-2"/>
        <n v="4.3999999999999997E-2"/>
        <n v="9.6000000000000009E-3"/>
        <n v="3.3400000000000007"/>
        <n v="4.6933333333333334"/>
        <n v="77.560333333333318"/>
        <n v="60.306666666666679"/>
        <n v="6.28"/>
        <n v="0.6863999999999999"/>
        <n v="5.1413333333333329"/>
        <n v="1.2167999999999999"/>
        <n v="-8.8388888888888947E-2"/>
        <n v="3.0000000000000002E-2"/>
        <n v="0.19066666666666665"/>
        <n v="2.48"/>
        <n v="1.0919999999999999"/>
        <n v="1.1333333333333335"/>
        <n v="28.800000000000004"/>
        <n v="0.8666666666666667"/>
        <n v="1.0799999999999998"/>
        <n v="1.0373333333333332"/>
        <n v="0.26666666666666666"/>
        <n v="0.22777777777777775"/>
        <n v="0.35466666666666663"/>
        <n v="9.3333333333333324E-3"/>
        <n v="1.6933333333333334"/>
        <n v="1.0666666666666669"/>
        <n v="3.3600000000000001E-3"/>
        <n v="7.0666666666666669E-2"/>
        <n v="6.6666666666666671E-3"/>
        <n v="3.2400000000000005E-2"/>
        <n v="6.1199999999999997E-2"/>
        <n v="5.3333333333333332E-3"/>
        <n v="2E-3"/>
        <n v="0.28000000000000003"/>
        <n v="0.14400000000000002"/>
        <n v="7.2000000000000008E-2"/>
        <n v="1.0546666666666669"/>
        <n v="13.877222222222223"/>
        <n v="10.158666666666667"/>
        <n v="2.7197777777777774"/>
        <n v="1.9013333333333335"/>
        <n v="0.41866666666666663"/>
        <n v="2.5163333333333333"/>
        <n v="1.4223333333333334"/>
        <n v="5.7333333333333333E-2"/>
        <n v="4.88"/>
        <n v="3.08"/>
        <n v="-9.9399999999999992E-3"/>
        <n v="1.8266666666666669"/>
        <n v="0.85333333333333339"/>
        <n v="0.36000000000000004"/>
        <n v="2.3866666666666663"/>
        <n v="62.791222222222217"/>
        <n v="1.2000000000000002"/>
        <n v="1.696"/>
        <n v="0.18666666666666668"/>
        <n v="2.04"/>
        <n v="1.1933333333333334"/>
        <n v="0.30000000000000004"/>
        <n v="0.12000000000000001"/>
        <n v="0.04"/>
        <n v="1.3333333333333332E-2"/>
        <n v="5.5388888888888888"/>
        <n v="1.2561111111111112"/>
        <n v="0.58322222222222231"/>
        <n v="127.27544444444447"/>
        <n v="49.222555555555559"/>
        <n v="9.8466666666666668E-3"/>
        <n v="1.2664444444444445"/>
        <n v="0.49155555555555552"/>
        <n v="0.4893333333333334"/>
        <n v="0.24683333333333335"/>
        <n v="1.7342222222222226"/>
        <n v="0.34544444444444439"/>
        <n v="7.0555555555555552E-2"/>
        <n v="1.4349999999999998E-2"/>
        <n v="5.4444444444444434E-2"/>
        <n v="7.3111111111111099E-2"/>
        <n v="2.5333333333333333E-2"/>
        <n v="0.90720000000000012"/>
        <n v="3.24"/>
        <n v="0.93600000000000017"/>
        <n v="3.2000000000000001E-2"/>
        <n v="5.7573333333333325"/>
        <n v="2.9159999999999999"/>
        <n v="1.3915555555555561"/>
        <n v="3.1961111111111111"/>
        <n v="113.31011111111111"/>
        <n v="28.990222222222219"/>
        <n v="5.6214444444444451"/>
        <n v="3.852111111111113"/>
        <n v="2.896333333333335"/>
        <n v="1.1881111111111111"/>
        <n v="1.2989999999999999"/>
        <n v="3.7249999999999998E-2"/>
        <n v="3.9467777777777777"/>
        <n v="2.826888888888889"/>
        <n v="1.8055555555555556"/>
        <n v="6.5555555555555549E-3"/>
        <n v="1.4754444444444443"/>
        <n v="0.2648888888888889"/>
        <n v="1.9194444444444448E-3"/>
        <n v="1.9617777777777781"/>
        <n v="0.39755555555555561"/>
        <n v="0.66666666666666663"/>
        <n v="5.5555555555555552E-2"/>
        <n v="0.23333333333333334"/>
        <n v="0.47866666666666663"/>
        <n v="0.24000000000000002"/>
        <n v="0.59922222222222232"/>
        <n v="0.17866666666666667"/>
        <n v="1"/>
        <n v="7.2222222222222229E-2"/>
        <n v="2.4000000000000004E-2"/>
        <n v="0.27611111111111108"/>
        <n v="6.6666666666666666E-2"/>
        <n v="0.12720000000000001"/>
        <n v="0.55555555555555558"/>
        <n v="0.1111111111111111"/>
        <n v="1.3333333333333333"/>
        <n v="6.6666666666666664E-4"/>
        <n v="0.18888888888888888"/>
        <n v="8.3333333333333329E-2"/>
        <n v="1.6666666666666666E-2"/>
        <n v="1.1111111111111111E-3"/>
        <n v="6.5333333333333327E-2"/>
        <n v="0.316"/>
        <n v="2.7777777777777776E-2"/>
        <n v="0.16"/>
        <n v="0.55000000000000004"/>
        <n v="0.30555555555555558"/>
        <n v="5.5555555555555558E-3"/>
        <n v="1.1066666666666667"/>
        <n v="4.080000000000001"/>
        <n v="0.77777777777777779"/>
        <n v="0.81333333333333324"/>
        <n v="6.6666666666666662E-3"/>
        <n v="1.5666666666666667"/>
        <n v="0.13200000000000001"/>
        <n v="47.488307594186189"/>
        <n v="94.976615188372378"/>
        <n v="189.95323037674476"/>
        <n v="20"/>
        <n v="100"/>
        <n v="1329.6726126372134"/>
        <n v="10"/>
        <n v="2"/>
        <n v="0.25"/>
        <n v="5"/>
        <n v="0.7"/>
        <n v="18.995323037674481"/>
        <n v="2.8492984556511716"/>
        <n v="602.48271688685122"/>
        <n v="11.047435897435896"/>
        <n v="4.7346153846153847"/>
        <n v="6.3128205128205153"/>
        <n v="379.90646075348951"/>
        <n v="3.7990646075348962"/>
        <n v="284.92984556511715"/>
        <n v="7.8910256410256414"/>
        <n v="9.4976615188372406"/>
        <n v="50"/>
        <n v="351.4134761969778"/>
        <n v="9.4692307692307693"/>
        <n v="664.83630631860672"/>
        <n v="47.346153846153847"/>
        <n v="4.7488307594186203"/>
        <n v="133.91702741560508"/>
        <n v="33.241815315930332"/>
        <n v="237.44153797093097"/>
        <n v="0.94976615188372404"/>
        <n v="1.8995323037674481"/>
        <n v="450"/>
        <n v="25"/>
        <n v="2.4"/>
        <n v="15"/>
        <n v="12"/>
        <n v="266"/>
        <n v="180"/>
        <n v="51.599999999999994"/>
        <n v="0.22222222222222221"/>
        <n v="0.88888888888888884"/>
        <n v="0.61111111111111116"/>
        <n v="0.46666666666666667"/>
        <n v="104.44444444444444"/>
        <n v="171.33888888888887"/>
        <n v="-0.55555555555555558"/>
        <n v="0.44444444444444442"/>
        <n v="18.888888888888889"/>
        <n v="263.37222222222221"/>
        <n v="2.8888888888888888"/>
        <n v="-5"/>
        <n v="7.7777777777777777"/>
        <n v="5.6722222222222216"/>
        <n v="49.444444444444443"/>
        <n v="0.41666666666666669"/>
        <n v="2.3333333333333335"/>
        <n v="163.5"/>
        <n v="-4.8055555555555554"/>
        <n v="352.38888888888891"/>
        <n v="8.2222222222222214"/>
        <n v="219"/>
        <n v="17.950000000000003"/>
        <n v="-1.3888888888888888"/>
        <n v="2.7111111111111108"/>
        <n v="2.822222222222222"/>
        <n v="21.594444444444445"/>
        <n v="6.2222222222222223"/>
        <n v="16.666666666666668"/>
        <n v="6.6472222222222221"/>
        <n v="108.62777777777778"/>
        <n v="73.888888888888886"/>
        <n v="58.555555555555557"/>
        <n v="3.8888888888888888"/>
        <n v="1.6666666666666667"/>
        <n v="86.661111111111111"/>
        <n v="11.110000000000001"/>
        <n v="4.4444444444444446"/>
        <n v="1.1111111111111112"/>
        <n v="2.7777777777777777"/>
        <n v="11.111111111111111"/>
        <n v="159.47777777777776"/>
        <n v="289.22222222222223"/>
        <n v="235.64444444444442"/>
        <n v="6.7777777777777777"/>
        <n v="5.8055555555555554"/>
        <n v="3.2888888888888892"/>
        <n v="0.33333333333333331"/>
        <n v="0.83333333333333337"/>
        <n v="0.16666666666666666"/>
        <n v="6"/>
        <n v="2.7638888888888888"/>
        <n v="38.883333333333333"/>
        <n v="-0.77777777777777779"/>
        <n v="3.3333333333333335"/>
        <n v="2.7777777777777779E-3"/>
        <n v="30.544444444444441"/>
        <n v="18.333333333333332"/>
        <n v="26.111111111111111"/>
        <n v="15.555555555555555"/>
        <n v="2.2222222222222143E-2"/>
        <n v="2.75"/>
        <n v="77.777777777777771"/>
        <n v="1.6188088888888892"/>
        <n v="5.5555555555555554"/>
        <n v="57.777777777777779"/>
        <n v="3.7222222222222223"/>
        <n v="0.37777777777777777"/>
        <n v="0.1"/>
        <n v="3.2222222222222223"/>
        <n v="119.66666666666667"/>
        <n v="2.3888888888888888"/>
        <n v="8.5555555555555554"/>
        <n v="58.333333333333336"/>
        <n v="24.272222222222222"/>
        <n v="2.2222222222222223"/>
        <n v="54.166666666666664"/>
        <n v="0.17222222222222222"/>
        <n v="23.091666666666665"/>
        <n v="0.71111111111111114"/>
        <n v="0.2638888888888889"/>
        <n v="0.27777777777777779"/>
        <n v="11.322222222222223"/>
        <n v="0.85555555555555562"/>
        <n v="6.1111111111111107"/>
        <n v="41.888888888888886"/>
        <n v="3.6666666666666665"/>
        <n v="-5.5555555555555558E-3"/>
        <n v="12.166666666666666"/>
        <n v="10.555555555555555"/>
        <n v="1.0333333333333334"/>
        <n v="0.98888888888888893"/>
        <n v="61.111111111111114"/>
        <n v="84.777777777777771"/>
        <n v="5.333333333333333"/>
        <n v="5.7848888888888892"/>
        <n v="19.555555555555557"/>
        <n v="28.861111111111111"/>
        <n v="7.333333333333333"/>
        <n v="3.0555555555555554"/>
        <n v="2.5"/>
        <n v="59.394444444444439"/>
        <n v="0.95833333333333337"/>
        <n v="12.222222222222221"/>
        <n v="1.5555555555555556"/>
        <n v="2.5555555555555554"/>
        <n v="8.8888888888888893"/>
        <n v="7.4444444444444446"/>
        <n v="5.8888888888888893"/>
        <n v="5.4611111111111112"/>
        <n v="41.2"/>
        <n v="79.277777777777771"/>
        <n v="66"/>
        <n v="440.61111111111109"/>
        <n v="77.866666666666674"/>
        <n v="13.333333333333334"/>
        <n v="0.50555555555555554"/>
        <n v="25.766666666666666"/>
        <n v="48.777777777777779"/>
        <n v="1.7777777777777777"/>
        <n v="51.133333333333333"/>
        <n v="7.1222222222222218"/>
        <n v="0.94444444444444442"/>
        <n v="6.8888888888888893"/>
        <n v="52.840777777777781"/>
        <n v="6.6359999999999992"/>
        <n v="0.79444444444444451"/>
        <n v="2.8055555555555554"/>
        <n v="25.555555555555557"/>
        <n v="14.438888888888888"/>
        <n v="165.55555555555554"/>
        <n v="9.4499999999999993"/>
        <n v="196"/>
        <n v="4.5555555555555554"/>
        <n v="5.5"/>
        <n v="65.544444444444437"/>
        <n v="8.8833333333333329"/>
        <n v="520.96793333333324"/>
        <n v="108.974"/>
        <n v="83"/>
        <n v="4.1666666666666664E-2"/>
        <n v="1.1666666666666667"/>
        <n v="0.44166666666666665"/>
        <n v="31"/>
        <n v="245.55555555555554"/>
        <n v="10.997222222222222"/>
        <n v="5.2361111111111107"/>
        <n v="6.9222222222222216"/>
        <n v="7.7777777777777779E-2"/>
        <n v="72"/>
        <n v="0.2"/>
        <n v="0.5"/>
        <n v="7.2222222222222243E-2"/>
        <n v="10.444444444444445"/>
        <n v="1.4444444444444444"/>
        <n v="3.1111111111111112"/>
        <n v="82.219444444444449"/>
        <n v="313.29999999999995"/>
        <n v="247.05111111111111"/>
        <n v="6.4805555555555552"/>
        <n v="0.1388888888888889"/>
        <n v="34.444444444444443"/>
        <n v="39.214111111111109"/>
        <n v="2.2166666666666668"/>
        <n v="7.7722222222222221"/>
        <n v="23.333333333333332"/>
        <n v="6.666666666666667"/>
        <n v="0.64444444444444449"/>
        <n v="4.9999999999999996E-2"/>
        <n v="6.9444444444444448E-2"/>
        <n v="2.7666666666666666"/>
        <n v="196.66666666666666"/>
        <n v="16.661111111111111"/>
        <n v="38.888888888888886"/>
        <n v="14.394444444444446"/>
        <n v="-1"/>
        <n v="1.1222222222222222"/>
        <n v="0.18333333333333332"/>
        <n v="21.333333333333332"/>
        <n v="9.3333333333333339"/>
        <n v="64"/>
        <n v="198.88333333333333"/>
        <n v="366.39555555555557"/>
        <n v="313.22199999999998"/>
        <n v="56.666666666666664"/>
        <n v="2.6111111111111112"/>
        <n v="8.3333333333333339"/>
        <n v="7.4053333333333331"/>
        <n v="9.4444444444444442E-2"/>
        <n v="13.32588888888889"/>
        <n v="699.50077777777778"/>
        <n v="1.2222222222222223"/>
        <n v="736.33333333333337"/>
        <n v="26.666666666666668"/>
        <n v="0.60000000000000009"/>
        <n v="0.3888888888888889"/>
        <n v="6.5555555555555554"/>
        <n v="7.6000000000000012E-2"/>
        <n v="55.555555555555557"/>
        <n v="16.088888888888889"/>
        <n v="1.0388888888888888"/>
        <n v="0.20555555555555557"/>
        <n v="6.333333333333333"/>
        <n v="5.927777777777778"/>
        <n v="4.1893333333333338"/>
        <n v="33.333333333333336"/>
        <n v="188.88888888888889"/>
        <n v="1.666666666666667E-2"/>
        <n v="11.579333333333334"/>
        <n v="48.888888888888886"/>
        <n v="5.0444444444444443"/>
        <n v="14.111111111111111"/>
        <n v="3.2173333333333334"/>
        <n v="4.8499999999999996"/>
        <n v="0.1651111111111111"/>
        <n v="14.444444444444445"/>
        <n v="1.3166666666666667"/>
        <n v="52.222222222222221"/>
        <n v="16.111111111111111"/>
        <n v="78.888888888888886"/>
        <n v="0.45555555555555549"/>
        <n v="11.666666666666666"/>
        <n v="3.8833333333333337"/>
        <n v="2.0666666666666669"/>
        <n v="3.888888888888889E-2"/>
        <n v="0.50277777777777777"/>
        <n v="2.3995555555555557"/>
        <n v="25.833333333333332"/>
        <n v="348.63333333333333"/>
        <n v="718.68333333333317"/>
        <n v="7.8833333333333337"/>
        <n v="3.55"/>
        <n v="0.20555555555555555"/>
        <n v="17.633333333333333"/>
        <n v="3.6111111111111107"/>
        <n v="8.1055555555555543"/>
        <n v="23.705555555555556"/>
        <n v="196.43333333333334"/>
        <n v="24.333333333333332"/>
        <n v="355"/>
        <n v="41.111111111111114"/>
        <n v="4.822222222222222"/>
        <n v="6.5666666666666664"/>
        <n v="206.13888888888889"/>
        <n v="500"/>
        <n v="3.1388888888888888"/>
        <n v="23.777777777777779"/>
        <n v="2.2444444444444445"/>
        <n v="4.8694444444444445"/>
        <n v="42.666666666666664"/>
        <n v="1.0555555555555556"/>
        <n v="3.5266666666666668"/>
        <n v="2.4E-2"/>
        <n v="3.0666666666666662E-2"/>
        <n v="7.3626666666666658"/>
        <n v="1.5999999999999999"/>
        <n v="0.20666666666666667"/>
        <n v="34.06666666666667"/>
        <n v="6.8000000000000007"/>
        <n v="0.39999999999999997"/>
        <n v="0.19866666666666666"/>
        <n v="0.93199999999999994"/>
        <n v="3.9333333333333331"/>
        <n v="12.555555555555555"/>
        <n v="81.066666666666663"/>
        <n v="20.93333333333333"/>
        <n v="19.433333333333334"/>
        <n v="2.2400000000000002"/>
        <n v="370.61733333333336"/>
        <n v="10.666666666666666"/>
        <n v="2.6666666666666665"/>
        <n v="34.55466666666667"/>
        <n v="0.11066666666666666"/>
        <n v="74.333333333333329"/>
        <n v="49.829333333333331"/>
        <n v="75.882666666666665"/>
        <n v="8.32"/>
        <n v="8.0555555555555554"/>
        <n v="0.99733333333333318"/>
        <n v="169.8"/>
        <n v="1.2933333333333332"/>
        <n v="0.78"/>
        <n v="1.1333333333333333"/>
        <n v="6.5333333333333332"/>
        <n v="231.69733333333332"/>
        <n v="114"/>
        <n v="41.666666666666664"/>
        <n v="53.652000000000001"/>
        <n v="18.833333333333332"/>
        <n v="0.4"/>
        <n v="126.21333333333334"/>
        <n v="1.3760000000000001"/>
        <n v="0.53333333333333333"/>
        <n v="0.4933333333333334"/>
        <n v="38.773333333333333"/>
        <n v="0.29733333333333334"/>
        <n v="114.66666666666667"/>
        <n v="106.80533333333332"/>
        <n v="19.844444444444445"/>
        <n v="0.62933333333333319"/>
        <n v="40.762666666666661"/>
        <n v="16.362666666666666"/>
        <n v="9.7222222222222224E-2"/>
        <n v="0.61333333333333317"/>
        <n v="1.26"/>
        <n v="0.02"/>
        <n v="7.3506666666666671"/>
        <n v="0.01"/>
        <n v="5.2133333333333338"/>
        <n v="2.2222222222222222E-3"/>
        <n v="133.33333333333334"/>
        <n v="16"/>
        <n v="45.333333333333336"/>
        <n v="14.665333333333333"/>
        <n v="11.526666666666666"/>
        <n v="43.444444444444443"/>
        <n v="41.93888888888889"/>
        <n v="3.088888888888889"/>
        <n v="3.1306666666666665"/>
        <n v="1.1200000000000001"/>
        <n v="8.3333333333333315E-2"/>
        <n v="240.624"/>
        <n v="148.77733333333333"/>
        <n v="0.19040000000000001"/>
        <n v="16.298666666666666"/>
        <n v="0.16999999999999998"/>
        <n v="0.50260000000000005"/>
        <n v="1.8666666666666667"/>
        <n v="4.4266666666666667"/>
        <n v="1.833333333333333E-2"/>
        <n v="5.8466666666666667"/>
        <n v="4.0040000000000004"/>
        <n v="140"/>
        <n v="24"/>
        <n v="8.7413333333333334"/>
        <n v="19.444444444444443"/>
        <n v="22.222222222222221"/>
        <n v="12.906000000000001"/>
        <n v="10.277777777777779"/>
        <n v="11.944444444444445"/>
        <n v="122.84266666666667"/>
        <n v="13.888888888888889"/>
        <n v="0.93333333333333335"/>
        <n v="264.16466666666668"/>
        <n v="96.32"/>
        <n v="2.24E-2"/>
        <n v="1.2533333333333332"/>
        <n v="3.4000000000000004"/>
        <n v="9.5533333333333346"/>
        <n v="294.12400000000002"/>
        <n v="1.8760000000000001"/>
        <n v="0.82666666666666666"/>
        <n v="33.417333333333332"/>
        <n v="8.9719999999999995"/>
        <n v="1.2266666666666666"/>
        <n v="2.4000000000000004"/>
        <n v="3.5555555555555554"/>
        <n v="7.2266666666666657"/>
        <n v="1.32"/>
        <n v="5.64"/>
        <n v="0.59733333333333338"/>
        <n v="2.64"/>
        <n v="13.055555555555555"/>
        <n v="63.586666666666673"/>
        <n v="11.706666666666669"/>
        <n v="3.3600000000000003"/>
        <n v="4.5777777777777778E-2"/>
        <n v="1134.6762222222223"/>
        <n v="8.0308888888888887"/>
        <n v="8.8888888888888837E-3"/>
        <n v="4.666666666666667"/>
        <n v="3.12"/>
        <n v="0.6059444444444444"/>
        <n v="5.6000000000000001E-2"/>
        <n v="5.9688888888888885"/>
        <n v="11.520000000000001"/>
        <n v="0.48000000000000004"/>
        <n v="0.32"/>
        <n v="9.240000000000002"/>
        <n v="0.72000000000000008"/>
        <n v="19.27288888888889"/>
        <n v="1.1166666666666667"/>
        <n v="2.16"/>
        <n v="2.4000000000000072E-3"/>
        <n v="3"/>
        <n v="258.13333333333333"/>
        <n v="0.68533333333333346"/>
        <n v="264.82133333333337"/>
        <n v="0.64"/>
        <n v="2.3066666666666666"/>
        <n v="0.26666666666666672"/>
        <n v="0.69333333333333336"/>
        <n v="5.7777777777777777"/>
        <n v="5.6400000000000006"/>
        <n v="0.52777777777777779"/>
        <n v="0.14666666666666664"/>
        <n v="1.9444444444444444"/>
        <n v="35.76"/>
        <n v="1.2000000000000002E-2"/>
        <n v="0.13333333333333336"/>
        <n v="4.166666666666667"/>
        <n v="9.24"/>
        <n v="4.8000000000000007"/>
        <n v="13.5"/>
        <n v="-6.6666666666666666E-2"/>
        <n v="0.69444444444444442"/>
        <n v="12.240000000000002"/>
        <n v="1.3333333333333333E-3"/>
        <n v="3.8400000000000003"/>
        <n v="6.7200000000000003E-3"/>
        <n v="8.0000000000000002E-3"/>
        <n v="71.433444444444447"/>
        <n v="4.2222222222222223"/>
        <n v="14.893333333333333"/>
        <n v="0.47222222222222221"/>
        <n v="0.75"/>
        <n v="16.079999999999998"/>
        <n v="0.84000000000000008"/>
        <n v="3.6000000000000004E-2"/>
        <n v="6.2399999999999993"/>
        <n v="30.426666666666669"/>
        <n v="9.1199999999999992"/>
        <n v="13.8"/>
        <n v="137.52000000000001"/>
        <n v="0.11866666666666667"/>
        <n v="22.190666666666669"/>
        <n v="7.5600000000000001E-2"/>
        <n v="11.11"/>
        <n v="22.221333333333334"/>
        <n v="1.8900000000000001"/>
        <n v="13.146666666666667"/>
        <n v="9.6000000000000014"/>
        <n v="1.6E-2"/>
        <n v="21.96"/>
        <n v="0.35733333333333334"/>
        <n v="0.29866666666666675"/>
        <n v="0.432"/>
        <n v="11.399999999999999"/>
        <n v="0.19999999999999998"/>
        <n v="0.19444444444444445"/>
        <n v="6.48"/>
        <n v="4.0999999999999996"/>
        <n v="1.4133333333333333"/>
        <n v="3.6266666666666669"/>
        <n v="43.68"/>
        <n v="9.2586666666666648"/>
        <n v="0.81666666666666676"/>
        <n v="0.63600000000000001"/>
        <n v="92.73599999999999"/>
        <n v="3.516"/>
        <n v="0.40000000000000008"/>
        <n v="0.24839999999999998"/>
        <n v="0.625"/>
        <n v="3.6"/>
        <n v="0.216"/>
        <n v="0.48"/>
        <n v="0.32400000000000001"/>
        <n v="0.12"/>
        <n v="0.31111111111111112"/>
        <n v="1.111111111111111E-2"/>
        <n v="0.21111111111111111"/>
        <n v="0.52"/>
        <n v="2.5200000000000005"/>
        <n v="2.0833333333333335"/>
        <n v="0.11333333333333334"/>
        <n v="1.8000000000000002E-2"/>
        <n v="14.400000000000002"/>
        <n v="0.38666666666666666"/>
        <n v="1.3611111111111112"/>
        <n v="5.5555555555555601E-3"/>
        <n v="0.58333333333333337"/>
        <n v="5.7333333333333334"/>
        <n v="1.8000000000000003"/>
        <n v="5.04"/>
        <n v="31.08"/>
        <n v="0.25333333333333335"/>
        <n v="1.9444444444444445E-2"/>
        <n v="18.798000000000002"/>
        <n v="7.2000000000000011"/>
        <n v="36.659999999999997"/>
        <n v="0.91666666666666663"/>
        <n v="1.0666666666666666E-2"/>
        <n v="37.457777777777778"/>
        <n v="2.6399999999999997"/>
        <n v="0.125"/>
        <n v="0.33888888888888885"/>
        <n v="0.68888888888888888"/>
        <n v="2.2666666666666665E-2"/>
        <n v="9.48"/>
        <n v="9.3333333333333338E-2"/>
        <n v="4.6666666666666662E-2"/>
        <n v="14.335111111111111"/>
        <n v="-2.2222222222222223E-4"/>
        <n v="9.2133333333333329"/>
        <n v="9.36"/>
        <n v="12.96"/>
        <n v="2.5200000000000009"/>
        <n v="0.53333333333333344"/>
        <n v="137.09066666666666"/>
        <n v="2.1093333333333332E-2"/>
        <n v="0.23927777777777781"/>
        <n v="0.40400000000000003"/>
        <n v="0.17400000000000002"/>
        <n v="6.08E-2"/>
        <n v="12.48"/>
        <n v="4.08"/>
        <n v="3.2399999999999998"/>
        <n v="507.69333333333333"/>
        <n v="33.093333333333334"/>
        <n v="22.400000000000002"/>
        <n v="1.3466666666666667"/>
        <n v="1.5200000000000002"/>
        <n v="1.4400000000000002"/>
        <n v="14.555555555555555"/>
        <n v="8.8277777777777775"/>
        <n v="474.5"/>
        <n v="1.5"/>
        <n v="1.3386666666666667"/>
        <n v="699.11999999999966"/>
        <n v="8.5333333333333332"/>
        <n v="1.5599999999999999E-2"/>
        <n v="1.4066666666666667"/>
        <n v="8.3999999999999995E-3"/>
        <n v="0.76666666666666672"/>
        <n v="4.8000000000000001E-2"/>
        <n v="0.77999999999999992"/>
        <n v="0.72222222222222221"/>
        <n v="4.4444444444444446E-2"/>
        <n v="7.333333333333332E-2"/>
        <n v="0.10555555555555556"/>
        <n v="1.1944444444444444"/>
        <n v="0.12777777777777777"/>
        <n v="0.1933333333333333"/>
        <n v="6.666666666666668E-2"/>
        <n v="0.15000000000000002"/>
        <n v="0.49333333333333329"/>
        <n v="21.840000000000007"/>
        <n v="0.97333333333333327"/>
        <n v="1.6266666666666667"/>
        <n v="1.5250000000000001"/>
        <n v="0.62400000000000011"/>
        <n v="0.3666666666666667"/>
        <n v="201.88888888888889"/>
        <n v="415.08333333333331"/>
        <n v="4.2333333333333334"/>
        <n v="0.43333333333333335"/>
        <n v="8.0222222222222221"/>
        <n v="4.333333333333333"/>
        <n v="-1.7777777777777779E-3"/>
        <n v="2.9346666666666668"/>
        <n v="8.76"/>
        <n v="489.42133333333317"/>
        <n v="47.593333333333334"/>
        <n v="2.6399999999999996E-2"/>
        <n v="1.08"/>
        <n v="1.0799999999999999E-2"/>
        <n v="12.97777777777778"/>
        <n v="1.3893333333333335"/>
        <n v="5.293333333333333"/>
        <n v="1.1466666666666667"/>
        <n v="1.2000000000000001E-3"/>
        <n v="187.78333333333333"/>
        <n v="408.99166666666662"/>
        <n v="5.4750000000000005"/>
        <n v="1.175"/>
        <n v="3.5833333333333335"/>
        <n v="4.583333333333333"/>
        <n v="4.2416666666666663"/>
        <n v="4.9963333333333324"/>
        <n v="9.6261666666666663"/>
        <n v="548.48983333333319"/>
        <n v="8.9091666666666676"/>
        <n v="3.9999999999999992E-3"/>
        <n v="0.29160000000000003"/>
        <n v="1.7066666666666663"/>
        <n v="9.9000000000000019E-2"/>
        <n v="15.258333333333333"/>
        <n v="1.9649999999999999"/>
        <n v="2.8550000000000004"/>
        <n v="3.7716666666666669"/>
        <n v="0.11699999999999999"/>
        <n v="19.25"/>
        <n v="25.5"/>
        <n v="3.5875000000000004"/>
        <n v="0.57500000000000007"/>
        <n v="29.970000000000002"/>
        <n v="0.54"/>
        <n v="2.8749999999999991"/>
        <n v="0.06"/>
        <n v="1.0833333333333333"/>
        <n v="2.2277777777777779"/>
        <n v="3.4055555555555554"/>
        <n v="1.0293333333333334"/>
        <n v="13.029333333333334"/>
        <n v="3.0506666666666664"/>
        <n v="0.63888888888888884"/>
        <n v="0.21200000000000002"/>
        <n v="1.7733333333333334"/>
        <n v="4.1999999999999993"/>
        <n v="2.8"/>
        <n v="4.4000000000000004E-2"/>
        <n v="0.64444444444444438"/>
        <n v="0.21666666666666667"/>
        <n v="2.1599999999999997"/>
        <n v="4.4999999999999991"/>
        <n v="4.4388888888888891"/>
        <n v="1.0386666666666666"/>
        <n v="0.71666666666666656"/>
        <n v="20.846666666666668"/>
        <n v="4.0555555555555554"/>
        <n v="9.6111111111111107"/>
        <n v="0.27333333333333337"/>
        <n v="13.92"/>
        <n v="0.48666666666666664"/>
        <n v="1.7222222222222223"/>
        <n v="0.10000000000000002"/>
        <n v="0.3066666666666667"/>
        <n v="5.16"/>
        <n v="0.2533333333333333"/>
        <n v="0.66111111111111109"/>
        <n v="5.8611111111111107"/>
        <n v="2.58"/>
        <n v="108.42588888888889"/>
        <n v="4.3679999999999997E-2"/>
        <n v="2.9932222222222227"/>
        <n v="0.31195000000000001"/>
        <n v="0.68399999999999983"/>
        <n v="1.5599999999999998"/>
        <n v="3.0572222222222227"/>
        <n v="1.1400000000000001"/>
        <n v="1.3498666666666668"/>
        <n v="0.18000000000000002"/>
        <n v="43.2"/>
        <n v="0.108"/>
        <n v="4.28"/>
        <n v="0.16200000000000001"/>
        <n v="3.7333333333333329E-2"/>
        <n v="-1.3333333333333333E-3"/>
        <n v="-0.63566666666666671"/>
        <n v="8.6111111111111107"/>
        <n v="46.20000000000001"/>
        <n v="2.8611111111111112"/>
        <n v="0.80555555555555558"/>
        <n v="1.3888888888888888"/>
        <n v="111.25333333333334"/>
        <n v="2.1146666666666669"/>
        <n v="5.0666666666666665E-2"/>
        <n v="1.4166666666666667"/>
        <n v="16.320000000000004"/>
        <n v="7.3199999999999994"/>
        <n v="2.2800000000000001E-2"/>
        <n v="99.323777777777778"/>
        <n v="1.75"/>
        <n v="56.333333333333336"/>
        <n v="0.27333333333333332"/>
        <n v="294.36"/>
        <n v="5.2800000000000011"/>
        <n v="1.56"/>
        <n v="3.8611111111111112"/>
        <n v="9.9999999999999992E-2"/>
        <n v="0.39333333333333331"/>
        <n v="6.72"/>
        <n v="212.86955555555559"/>
        <n v="6.0000000000000001E-3"/>
        <n v="48.333333333333336" u="1"/>
        <n v="240" u="1"/>
        <n v="419.99999999999994" u="1"/>
        <n v="290" u="1"/>
        <n v="966.66666666666652" u="1"/>
        <n v="136.29999999999998" u="1"/>
        <n v="3.8666666666666667" u="1"/>
        <n v="1.9333333333333333" u="1"/>
        <n v="241.66666666666663" u="1"/>
        <n v="26.169333333333334" u="1"/>
        <n v="33.833333333333329" u="1"/>
        <n v="19.333333333333332" u="1"/>
        <n v="0.96666666666666667" u="1"/>
        <n v="9.6666666666666661" u="1"/>
        <n v="386.66666666666669" u="1"/>
        <n v="2.9" u="1"/>
        <n v="676.66666666666663" u="1"/>
        <n v="357.66666666666674" u="1"/>
        <n v="4.833333333333333" u="1"/>
        <n v="-6.333333333333333" u="1"/>
        <n v="193.33333333333334" u="1"/>
        <n v="93.25" u="1"/>
        <n v="96.666666666666671" u="1"/>
        <n v="580" u="1"/>
      </sharedItems>
    </cacheField>
    <cacheField name="Dec-19" numFmtId="0">
      <sharedItems containsString="0" containsBlank="1" containsNumber="1" minValue="-2.2222222222222223E-4" maxValue="1400"/>
    </cacheField>
    <cacheField name="Jan-20" numFmtId="0">
      <sharedItems containsString="0" containsBlank="1" containsNumber="1" minValue="-2.2222222222222223E-4" maxValue="1196.2100033333331"/>
    </cacheField>
    <cacheField name="Feb-20" numFmtId="0">
      <sharedItems containsString="0" containsBlank="1" containsNumber="1" minValue="-2.2222222222222223E-4" maxValue="1323.6800494438712"/>
    </cacheField>
    <cacheField name="Mar-20" numFmtId="0">
      <sharedItems containsString="0" containsBlank="1" containsNumber="1" minValue="-2.2222222222222223E-4" maxValue="1419.2825840267747"/>
    </cacheField>
    <cacheField name="Apr-20" numFmtId="0">
      <sharedItems containsString="0" containsBlank="1" containsNumber="1" minValue="-2.2222222222222223E-4" maxValue="1403.8020286656647"/>
    </cacheField>
    <cacheField name="May-20" numFmtId="0">
      <sharedItems containsString="0" containsBlank="1" containsNumber="1" minValue="-2.2222222222222223E-4" maxValue="1212.5969594998573"/>
    </cacheField>
    <cacheField name="Jun-20" numFmtId="0">
      <sharedItems containsString="0" containsBlank="1" containsNumber="1" minValue="-2.2222222222222223E-4" maxValue="1324.1332498465783"/>
    </cacheField>
    <cacheField name="Jul-20" numFmtId="0">
      <sharedItems containsString="0" containsBlank="1" containsNumber="1" minValue="-2.2222222222222223E-4" maxValue="1356.4539617769201"/>
    </cacheField>
    <cacheField name="Aug-20" numFmtId="0">
      <sharedItems containsString="0" containsBlank="1" containsNumber="1" minValue="-2.2222222222222223E-4" maxValue="1340.5202060131028"/>
    </cacheField>
    <cacheField name="Sep-20" numFmtId="0">
      <sharedItems containsString="0" containsBlank="1" containsNumber="1" minValue="-2.2222222222222223E-4" maxValue="1324.5864502492855"/>
    </cacheField>
    <cacheField name="Oct-20" numFmtId="0">
      <sharedItems containsString="0" containsBlank="1" containsNumber="1" minValue="-2.2222222222222223E-4" maxValue="1372.8454499474715"/>
    </cacheField>
    <cacheField name="Nov-20" numFmtId="0">
      <sharedItems containsString="0" containsBlank="1" containsNumber="1" minValue="-2.2222222222222223E-4" maxValue="1356.9116941836544"/>
    </cacheField>
    <cacheField name="Dec-20" numFmtId="0">
      <sharedItems containsString="0" containsBlank="1" containsNumber="1" minValue="-2.2222222222222223E-4" maxValue="1325.0487146600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loe Low Hui Xin" refreshedDate="44032.636258101855" createdVersion="6" refreshedVersion="6" minRefreshableVersion="3" recordCount="564" xr:uid="{0B302B31-73B7-4ADC-A58C-AEB53E21799D}">
  <cacheSource type="worksheet">
    <worksheetSource ref="A1:G565" sheet="Demand Forecast 3-Jul"/>
  </cacheSource>
  <cacheFields count="7">
    <cacheField name="Market Segment1" numFmtId="0">
      <sharedItems/>
    </cacheField>
    <cacheField name="Manufacturing Plant" numFmtId="0">
      <sharedItems/>
    </cacheField>
    <cacheField name="Item Code No." numFmtId="0">
      <sharedItems/>
    </cacheField>
    <cacheField name="SAP SKU" numFmtId="0">
      <sharedItems containsSemiMixedTypes="0" containsString="0" containsNumber="1" containsInteger="1" minValue="21000035" maxValue="22000216"/>
    </cacheField>
    <cacheField name="Description" numFmtId="0">
      <sharedItems/>
    </cacheField>
    <cacheField name="Month" numFmtId="0">
      <sharedItems count="3">
        <s v="Jul"/>
        <s v="Aug"/>
        <s v="Sep"/>
      </sharedItems>
    </cacheField>
    <cacheField name="Volume (MT)" numFmtId="37">
      <sharedItems containsBlank="1" containsMixedTypes="1" containsNumber="1" minValue="0" maxValue="6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6">
  <r>
    <x v="0"/>
    <x v="0"/>
    <s v="99 Speedmart"/>
    <s v="SPCB1(99)"/>
    <x v="0"/>
    <s v="Coarse Brown"/>
    <m/>
    <m/>
    <m/>
    <n v="32.76"/>
    <n v="16.690000000000001"/>
    <n v="28.390999999999995"/>
    <n v="33.300000000000004"/>
    <n v="38.258000000000003"/>
    <n v="30.543999999999993"/>
    <x v="0"/>
    <n v="37.632492963650513"/>
    <n v="33.152434277501641"/>
    <n v="32.220582070782683"/>
    <n v="37.453290616204555"/>
    <n v="37.811695311096464"/>
    <n v="33.869243667285467"/>
    <n v="33.152434277501641"/>
    <n v="35.840469489190966"/>
    <n v="30.464399065812319"/>
    <n v="33.331636624947599"/>
    <n v="34.586053057069286"/>
    <n v="31.360410803042097"/>
    <n v="33.331636624947599"/>
  </r>
  <r>
    <x v="0"/>
    <x v="0"/>
    <s v="99 Speedmart"/>
    <s v="SPCG1(99)"/>
    <x v="1"/>
    <s v="C1 COARSE"/>
    <m/>
    <m/>
    <m/>
    <n v="58.8"/>
    <n v="268.45000000000016"/>
    <n v="191.04300000000001"/>
    <n v="137.09199999999998"/>
    <n v="152.58500000000001"/>
    <n v="127.569"/>
    <x v="1"/>
    <n v="173.09288938749503"/>
    <n v="152.4865930318409"/>
    <n v="148.20048338986484"/>
    <n v="172.26863753326887"/>
    <n v="173.91714124172123"/>
    <n v="155.78360044874555"/>
    <n v="152.4865930318409"/>
    <n v="164.85037084523339"/>
    <n v="140.12281521844835"/>
    <n v="153.31084488606706"/>
    <n v="159.08060786565022"/>
    <n v="144.24407448957922"/>
    <n v="153.31084488606706"/>
  </r>
  <r>
    <x v="0"/>
    <x v="0"/>
    <s v="99 Speedmart"/>
    <s v="SPFG1(99)"/>
    <x v="2"/>
    <s v="A1"/>
    <m/>
    <m/>
    <m/>
    <n v="112.56000000000002"/>
    <n v="159.22700000000003"/>
    <n v="139.49900000000002"/>
    <n v="129.19200000000001"/>
    <n v="185.98400000000007"/>
    <n v="88.039000000000001"/>
    <x v="2"/>
    <n v="146.4820287356157"/>
    <n v="129.04369198137576"/>
    <n v="125.41651793649385"/>
    <n v="145.78449526544611"/>
    <n v="147.17956220578532"/>
    <n v="131.83382586205414"/>
    <n v="129.04369198137576"/>
    <n v="139.50669403391973"/>
    <n v="118.58068992883176"/>
    <n v="129.74122545154535"/>
    <n v="134.62395974273255"/>
    <n v="122.06835727967976"/>
    <n v="129.74122545154535"/>
  </r>
  <r>
    <x v="0"/>
    <x v="0"/>
    <s v="99 Speedmart"/>
    <s v="SPLG1(99)"/>
    <x v="3"/>
    <s v="LG"/>
    <m/>
    <m/>
    <m/>
    <n v="35.28"/>
    <n v="62.580999999999996"/>
    <n v="18.443999999999999"/>
    <n v="33.964999999999996"/>
    <n v="43.975999999999992"/>
    <n v="62.611000000000011"/>
    <x v="3"/>
    <n v="40"/>
    <n v="52.433078833593967"/>
    <n v="62.919694600312759"/>
    <n v="73.406310367031551"/>
    <n v="83.89292613375035"/>
    <n v="94.379541900469135"/>
    <n v="104.86615766718793"/>
    <n v="115.35277343390672"/>
    <n v="125.83938920062552"/>
    <n v="136.32600496734432"/>
    <n v="146.8126207340631"/>
    <n v="157.29923650078189"/>
    <n v="167.7858522675007"/>
  </r>
  <r>
    <x v="0"/>
    <x v="0"/>
    <s v="99 Speedmart"/>
    <s v="SPSB1(99)"/>
    <x v="0"/>
    <s v="Soft Brown"/>
    <m/>
    <m/>
    <m/>
    <n v="33.120000000000005"/>
    <n v="19.265000000000001"/>
    <n v="21.221000000000004"/>
    <n v="23.979999999999986"/>
    <n v="37.116"/>
    <n v="19.174000000000003"/>
    <x v="4"/>
    <n v="28.36879432624113"/>
    <n v="23.855577047066404"/>
    <n v="23.185041908446159"/>
    <n v="26.950354609929075"/>
    <n v="27.208252740167627"/>
    <n v="24.371373307543514"/>
    <n v="23.855577047066404"/>
    <n v="25.789813023855572"/>
    <n v="21.921341070277236"/>
    <n v="23.984526112185684"/>
    <n v="24.887169568020624"/>
    <n v="22.566086395873626"/>
    <n v="23.984526112185684"/>
  </r>
  <r>
    <x v="0"/>
    <x v="0"/>
    <s v="AEON BIG"/>
    <s v="SPCA1"/>
    <x v="4"/>
    <s v="CASTER"/>
    <n v="4.5120000000000005"/>
    <n v="1.08"/>
    <n v="2.016"/>
    <n v="4.1159999999999997"/>
    <n v="4.8360000000000003"/>
    <n v="2.88"/>
    <n v="2.88"/>
    <n v="1.92"/>
    <n v="1.92"/>
    <x v="5"/>
    <n v="2.88"/>
    <n v="2.88"/>
    <n v="2.88"/>
    <n v="2.88"/>
    <n v="4"/>
    <n v="4"/>
    <n v="2.88"/>
    <n v="2.88"/>
    <n v="2.88"/>
    <n v="2.88"/>
    <n v="2.88"/>
    <n v="2.88"/>
    <n v="2.88"/>
  </r>
  <r>
    <x v="0"/>
    <x v="0"/>
    <s v="AEON BIG"/>
    <s v="SPCB1"/>
    <x v="0"/>
    <s v="Coarse Brown"/>
    <n v="1.92"/>
    <m/>
    <n v="2.88"/>
    <n v="3.84"/>
    <n v="6.72"/>
    <n v="2.88"/>
    <n v="4.8"/>
    <n v="5.76"/>
    <n v="4.8"/>
    <x v="6"/>
    <n v="6.0211988741840816"/>
    <n v="5.3043894844002626"/>
    <n v="5.1552931313252293"/>
    <n v="5.9925264985927296"/>
    <n v="6.0498712497754346"/>
    <n v="5.4190789867656743"/>
    <n v="5.3043894844002626"/>
    <n v="5.7344751182705549"/>
    <n v="4.8743038505299712"/>
    <n v="5.3330618599916155"/>
    <n v="5.5337684891310861"/>
    <n v="5.0176657284867359"/>
    <n v="5.3330618599916155"/>
  </r>
  <r>
    <x v="0"/>
    <x v="0"/>
    <s v="AEON BIG"/>
    <s v="SPCG1"/>
    <x v="1"/>
    <s v="C1 COARSE"/>
    <n v="89.28"/>
    <n v="48.96"/>
    <n v="86.399999999999991"/>
    <n v="79.680000000000007"/>
    <n v="106.56"/>
    <n v="60.480000000000004"/>
    <n v="43.199999999999996"/>
    <n v="52.8"/>
    <n v="36.480000000000004"/>
    <x v="7"/>
    <n v="49.955245195148102"/>
    <n v="44.008192195725712"/>
    <n v="42.771205171845857"/>
    <n v="49.717363075171207"/>
    <n v="50.193127315125004"/>
    <n v="44.959720675633292"/>
    <n v="44.008192195725712"/>
    <n v="47.576423995379152"/>
    <n v="40.439960396072273"/>
    <n v="44.246074315702607"/>
    <n v="45.911249155540879"/>
    <n v="41.629370995956755"/>
    <n v="44.246074315702607"/>
  </r>
  <r>
    <x v="0"/>
    <x v="0"/>
    <s v="AEON BIG"/>
    <s v="SPCG2"/>
    <x v="1"/>
    <s v="C1 COARSE"/>
    <n v="63.36"/>
    <n v="27.84"/>
    <n v="53.76"/>
    <n v="59.519999999999996"/>
    <n v="74.88"/>
    <n v="37.44"/>
    <n v="24.96"/>
    <n v="57.599999999999994"/>
    <n v="27.84"/>
    <x v="8"/>
    <n v="44.49070376840529"/>
    <n v="39.19419141502371"/>
    <n v="38.092516845520336"/>
    <n v="44.278843274270024"/>
    <n v="44.702564262540555"/>
    <n v="40.041633391564758"/>
    <n v="39.19419141502371"/>
    <n v="42.37209882705266"/>
    <n v="36.016284002994759"/>
    <n v="39.406051909158968"/>
    <n v="40.889075368105814"/>
    <n v="37.075586473671073"/>
    <n v="39.406051909158968"/>
  </r>
  <r>
    <x v="0"/>
    <x v="0"/>
    <s v="AEON BIG"/>
    <s v="SPDM42"/>
    <x v="0"/>
    <s v="Coarse Brown"/>
    <n v="0.68544000000000005"/>
    <m/>
    <n v="0.16128000000000001"/>
    <n v="0.1008"/>
    <n v="-1.008E-2"/>
    <m/>
    <m/>
    <m/>
    <m/>
    <x v="9"/>
    <m/>
    <m/>
    <m/>
    <m/>
    <m/>
    <m/>
    <m/>
    <m/>
    <m/>
    <m/>
    <m/>
    <m/>
    <m/>
  </r>
  <r>
    <x v="0"/>
    <x v="0"/>
    <s v="AEON BIG"/>
    <s v="SPFG1"/>
    <x v="2"/>
    <s v="A1"/>
    <n v="27.84"/>
    <n v="6.72"/>
    <n v="15.36"/>
    <n v="26.880000000000003"/>
    <n v="21.119999999999997"/>
    <n v="5.76"/>
    <n v="30.72"/>
    <n v="11.52"/>
    <n v="21.12"/>
    <x v="10"/>
    <n v="20.913126564100214"/>
    <n v="18.423468639802572"/>
    <n v="17.905619791548663"/>
    <n v="20.813540247128309"/>
    <n v="21.012712881072122"/>
    <n v="18.821813907690196"/>
    <n v="18.423468639802572"/>
    <n v="19.917263394381159"/>
    <n v="16.929673885223984"/>
    <n v="18.523054956774477"/>
    <n v="19.22015917557782"/>
    <n v="17.427605470083513"/>
    <n v="18.523054956774477"/>
  </r>
  <r>
    <x v="0"/>
    <x v="0"/>
    <s v="AEON BIG"/>
    <s v="SPGP1"/>
    <x v="0"/>
    <s v="Golden Brown"/>
    <n v="4.7160000000000002"/>
    <n v="1.92"/>
    <n v="5.7359999999999998"/>
    <n v="4.8"/>
    <n v="4.8"/>
    <n v="4.8"/>
    <n v="4.7880000000000003"/>
    <n v="4.8"/>
    <n v="3.84"/>
    <x v="11"/>
    <n v="7.6606788825473098"/>
    <n v="6.4419345148693283"/>
    <n v="6.260863923100028"/>
    <n v="7.277644938419944"/>
    <n v="7.347287473715828"/>
    <n v="6.5812195854610964"/>
    <n v="6.4419345148693283"/>
    <n v="6.9642535295884622"/>
    <n v="5.9196155001501936"/>
    <n v="6.4767557825172704"/>
    <n v="6.7205046560528663"/>
    <n v="6.0937218383899046"/>
    <n v="6.4767557825172704"/>
  </r>
  <r>
    <x v="0"/>
    <x v="0"/>
    <s v="AEON BIG"/>
    <s v="SPIC-5"/>
    <x v="5"/>
    <s v="ICING"/>
    <n v="2.1840000000000002"/>
    <m/>
    <n v="0.61199999999999999"/>
    <n v="1.4159999999999999"/>
    <n v="1.536"/>
    <n v="0.96"/>
    <n v="0.96"/>
    <m/>
    <n v="0.96"/>
    <x v="12"/>
    <n v="0.96"/>
    <n v="0.96"/>
    <n v="0.96"/>
    <n v="0.96"/>
    <n v="1.54"/>
    <n v="1.54"/>
    <n v="0.96"/>
    <n v="0.96"/>
    <n v="0.96"/>
    <n v="0.96"/>
    <n v="0.96"/>
    <n v="0.96"/>
    <n v="0.96"/>
  </r>
  <r>
    <x v="0"/>
    <x v="0"/>
    <s v="AEON BIG"/>
    <s v="SPLG1"/>
    <x v="3"/>
    <s v="LG"/>
    <n v="4.8"/>
    <n v="1.8839999999999999"/>
    <n v="9.3840000000000003"/>
    <n v="5.76"/>
    <n v="12.48"/>
    <n v="3.84"/>
    <n v="7.6679999999999993"/>
    <n v="8.64"/>
    <n v="6.72"/>
    <x v="13"/>
    <n v="8"/>
    <n v="8.9136234017109732"/>
    <n v="10.696348082053168"/>
    <n v="12.479072762395363"/>
    <n v="14.261797442737558"/>
    <n v="16.044522123079751"/>
    <n v="17.827246803421946"/>
    <n v="19.609971483764141"/>
    <n v="21.392696164106336"/>
    <n v="23.175420844448531"/>
    <n v="24.958145524790726"/>
    <n v="26.740870205132921"/>
    <n v="28.523594885475116"/>
  </r>
  <r>
    <x v="0"/>
    <x v="0"/>
    <s v="AEON BIG"/>
    <s v="SPSB1"/>
    <x v="0"/>
    <s v="Soft Brown"/>
    <n v="3.7439999999999998"/>
    <n v="1.3079999999999998"/>
    <n v="7.5359999999999996"/>
    <n v="6.72"/>
    <n v="7.6439999999999992"/>
    <n v="3.84"/>
    <n v="5.76"/>
    <n v="6.72"/>
    <n v="4.7880000000000003"/>
    <x v="14"/>
    <n v="6.0141843971631195"/>
    <n v="5.0573823339780777"/>
    <n v="4.9152288845905865"/>
    <n v="5.7134751773049635"/>
    <n v="5.7681495809155372"/>
    <n v="5.1667311411992252"/>
    <n v="5.0573823339780777"/>
    <n v="5.4674403610573812"/>
    <n v="4.6473243068987742"/>
    <n v="5.084719535783365"/>
    <n v="5.2760799484203726"/>
    <n v="4.784010315925209"/>
    <n v="5.084719535783365"/>
  </r>
  <r>
    <x v="0"/>
    <x v="0"/>
    <s v="AEON BIG"/>
    <s v="STLG5"/>
    <x v="3"/>
    <s v="LG"/>
    <m/>
    <m/>
    <m/>
    <m/>
    <m/>
    <m/>
    <m/>
    <n v="0.6"/>
    <n v="0.6"/>
    <x v="15"/>
    <n v="0.6"/>
    <n v="0.69387755102040816"/>
    <n v="0.83265306122448979"/>
    <n v="0.97142857142857142"/>
    <n v="1.1102040816326531"/>
    <n v="1.2489795918367346"/>
    <n v="1.3877551020408163"/>
    <n v="1.5265306122448978"/>
    <n v="1.6653061224489796"/>
    <n v="1.8040816326530611"/>
    <n v="1.9428571428571428"/>
    <n v="2.0816326530612246"/>
    <n v="2.2204081632653061"/>
  </r>
  <r>
    <x v="0"/>
    <x v="0"/>
    <s v="AEON"/>
    <s v="SPCA1"/>
    <x v="4"/>
    <s v="CASTER"/>
    <m/>
    <m/>
    <m/>
    <n v="0.96000000000000052"/>
    <n v="1.6320000000000008"/>
    <n v="0.5880000000000003"/>
    <n v="0.57600000000000018"/>
    <n v="1.0080000000000007"/>
    <n v="0.61200000000000032"/>
    <x v="16"/>
    <n v="0.7"/>
    <n v="0.7"/>
    <n v="0.7"/>
    <n v="0.7"/>
    <n v="1.6"/>
    <n v="1"/>
    <n v="0.7"/>
    <n v="0.7"/>
    <n v="0.7"/>
    <n v="0.7"/>
    <n v="0.7"/>
    <n v="0.7"/>
    <n v="0.7"/>
  </r>
  <r>
    <x v="0"/>
    <x v="0"/>
    <s v="AEON"/>
    <s v="SPCB1"/>
    <x v="0"/>
    <s v="Coarse Brown"/>
    <m/>
    <m/>
    <m/>
    <n v="1.2960000000000007"/>
    <n v="2.9160000000000013"/>
    <n v="1.3320000000000007"/>
    <n v="2.2320000000000015"/>
    <n v="2.5680000000000018"/>
    <n v="2.712000000000002"/>
    <x v="17"/>
    <n v="3.1360410803042091"/>
    <n v="2.7627028564584699"/>
    <n v="2.6850485058985565"/>
    <n v="3.1211075513503794"/>
    <n v="3.1509746092580388"/>
    <n v="2.8224369722737883"/>
    <n v="2.7627028564584699"/>
    <n v="2.9867057907659138"/>
    <n v="2.5386999221510265"/>
    <n v="2.7776363854122996"/>
    <n v="2.8821710880891067"/>
    <n v="2.6133675669201746"/>
    <n v="2.7776363854122996"/>
  </r>
  <r>
    <x v="0"/>
    <x v="0"/>
    <s v="AEON"/>
    <s v="SPCG1"/>
    <x v="1"/>
    <s v="C1 COARSE"/>
    <m/>
    <m/>
    <m/>
    <n v="6.4559999999999969"/>
    <n v="11.387999999999989"/>
    <n v="5.831999999999999"/>
    <n v="6.4919999999999982"/>
    <n v="9.8999999999999844"/>
    <n v="10.019999999999996"/>
    <x v="18"/>
    <n v="9.9910490390296207"/>
    <n v="8.8016384391451439"/>
    <n v="8.5542410343691717"/>
    <n v="9.9434726150342421"/>
    <n v="10.038625463025001"/>
    <n v="8.9919441351266602"/>
    <n v="8.8016384391451439"/>
    <n v="9.5152847990758307"/>
    <n v="8.0879920792144553"/>
    <n v="8.8492148631405225"/>
    <n v="9.1822498311081766"/>
    <n v="8.3258741991913521"/>
    <n v="8.8492148631405225"/>
  </r>
  <r>
    <x v="0"/>
    <x v="0"/>
    <s v="AEON"/>
    <s v="SPCG2"/>
    <x v="1"/>
    <s v="C1 COARSE"/>
    <m/>
    <m/>
    <m/>
    <n v="8.028000000000004"/>
    <n v="6.0959999999999983"/>
    <n v="3.3360000000000016"/>
    <n v="3.7080000000000024"/>
    <n v="6.5399999999999938"/>
    <n v="5.8919999999999986"/>
    <x v="6"/>
    <n v="6.7410157224856482"/>
    <n v="5.9385138507611668"/>
    <n v="5.7715934614424738"/>
    <n v="6.708915647616668"/>
    <n v="6.7731157973546274"/>
    <n v="6.0669141502370829"/>
    <n v="5.9385138507611668"/>
    <n v="6.4200149737958556"/>
    <n v="5.4570127277264771"/>
    <n v="5.9706139256301451"/>
    <n v="6.1953144497130008"/>
    <n v="5.6175131020713733"/>
    <n v="5.9706139256301451"/>
  </r>
  <r>
    <x v="0"/>
    <x v="0"/>
    <s v="AEON"/>
    <s v="SPFG1"/>
    <x v="2"/>
    <s v="A1"/>
    <m/>
    <m/>
    <m/>
    <n v="1.6320000000000006"/>
    <n v="3.4080000000000021"/>
    <n v="1.3680000000000008"/>
    <n v="2.7720000000000016"/>
    <n v="3.6840000000000024"/>
    <n v="2.9880000000000022"/>
    <x v="19"/>
    <n v="2.9769655378422843"/>
    <n v="2.6225648785753459"/>
    <n v="2.5488495414478227"/>
    <n v="2.9627895114716067"/>
    <n v="2.991141564212962"/>
    <n v="2.6792689840580559"/>
    <n v="2.6225648785753459"/>
    <n v="2.8352052741355092"/>
    <n v="2.4099244830151823"/>
    <n v="2.6367409049460235"/>
    <n v="2.7359730895407663"/>
    <n v="2.4808046148685703"/>
    <n v="2.6367409049460235"/>
  </r>
  <r>
    <x v="0"/>
    <x v="0"/>
    <s v="AEON"/>
    <s v="SPGMW45"/>
    <x v="0"/>
    <s v="GMW"/>
    <m/>
    <m/>
    <m/>
    <n v="0.9504000000000008"/>
    <n v="0.41039999999999965"/>
    <n v="0.27"/>
    <n v="0.44279999999999964"/>
    <n v="0.3671999999999998"/>
    <n v="0.33479999999999988"/>
    <x v="20"/>
    <n v="0.36"/>
    <n v="0.36"/>
    <n v="0.36"/>
    <n v="0.36"/>
    <n v="0.36"/>
    <n v="0.36"/>
    <n v="0.36"/>
    <n v="0.36"/>
    <n v="0.36"/>
    <n v="0.36"/>
    <n v="0.36"/>
    <n v="0.36"/>
    <n v="0.36"/>
  </r>
  <r>
    <x v="0"/>
    <x v="0"/>
    <s v="AEON"/>
    <s v="SPGP1"/>
    <x v="0"/>
    <s v="Golden Brown"/>
    <m/>
    <m/>
    <m/>
    <n v="1.4640000000000006"/>
    <n v="1.9440000000000013"/>
    <n v="0.76800000000000024"/>
    <n v="1.656000000000001"/>
    <n v="2.2080000000000011"/>
    <n v="1.5960000000000012"/>
    <x v="21"/>
    <n v="2.7131571042355058"/>
    <n v="2.2815184740162207"/>
    <n v="2.2173893060979268"/>
    <n v="2.5774992490237305"/>
    <n v="2.6021643136076893"/>
    <n v="2.3308486031841387"/>
    <n v="2.2815184740162207"/>
    <n v="2.466506458395914"/>
    <n v="2.0965304896365269"/>
    <n v="2.2938510063081998"/>
    <n v="2.3801787323520571"/>
    <n v="2.1581931510964245"/>
    <n v="2.2938510063081998"/>
  </r>
  <r>
    <x v="0"/>
    <x v="0"/>
    <s v="AEON"/>
    <s v="SPIC-5"/>
    <x v="5"/>
    <s v="ICING"/>
    <m/>
    <m/>
    <m/>
    <n v="0.61200000000000032"/>
    <n v="0.68400000000000039"/>
    <n v="0.28800000000000014"/>
    <n v="0.108"/>
    <n v="0.22800000000000006"/>
    <n v="0.24000000000000007"/>
    <x v="22"/>
    <n v="0.24"/>
    <n v="0.24"/>
    <n v="0.24"/>
    <n v="0.24"/>
    <n v="0.68"/>
    <n v="0.68"/>
    <n v="0.24"/>
    <n v="0.24"/>
    <n v="0.24"/>
    <n v="0.24"/>
    <n v="0.24"/>
    <n v="0.24"/>
    <n v="0.24"/>
  </r>
  <r>
    <x v="0"/>
    <x v="0"/>
    <s v="AEON"/>
    <s v="SPLC-5"/>
    <x v="6"/>
    <s v="STEVIA"/>
    <m/>
    <m/>
    <m/>
    <n v="0.34800000000000014"/>
    <n v="8.3999999999999908E-2"/>
    <n v="1.2E-2"/>
    <n v="3.6000000000000004E-2"/>
    <n v="8.4000000000000005E-2"/>
    <n v="0.14399999999999999"/>
    <x v="23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  <n v="7.0000000000000007E-2"/>
  </r>
  <r>
    <x v="0"/>
    <x v="0"/>
    <s v="AEON"/>
    <s v="SPLG1"/>
    <x v="3"/>
    <s v="LG"/>
    <m/>
    <m/>
    <m/>
    <n v="1.8840000000000008"/>
    <n v="4.1640000000000015"/>
    <n v="1.5480000000000009"/>
    <n v="3.276000000000002"/>
    <n v="7.7279999999999882"/>
    <n v="3.5760000000000023"/>
    <x v="24"/>
    <n v="5"/>
    <n v="4.8500597921074418"/>
    <n v="5.8200717505289301"/>
    <n v="6.7900837089504185"/>
    <n v="7.7600956673719077"/>
    <n v="8.7301076257933961"/>
    <n v="9.7001195842148835"/>
    <n v="10.670131542636373"/>
    <n v="11.64014350105786"/>
    <n v="12.610155459479349"/>
    <n v="13.580167417900837"/>
    <n v="14.550179376322326"/>
    <n v="15.520191334743815"/>
  </r>
  <r>
    <x v="0"/>
    <x v="0"/>
    <s v="AEON"/>
    <s v="SPSB1"/>
    <x v="0"/>
    <s v="Soft Brown"/>
    <m/>
    <m/>
    <m/>
    <n v="1.2000000000000006"/>
    <n v="2.2800000000000016"/>
    <n v="0.8400000000000003"/>
    <n v="1.2360000000000009"/>
    <n v="1.6200000000000012"/>
    <n v="1.0200000000000007"/>
    <x v="25"/>
    <n v="1.5500709219858162"/>
    <n v="1.3034687298517091"/>
    <n v="1.266830689877499"/>
    <n v="1.4725673758865256"/>
    <n v="1.4866589297227601"/>
    <n v="1.3316518375241784"/>
    <n v="1.3034687298517091"/>
    <n v="1.4091553836234694"/>
    <n v="1.1977820760799491"/>
    <n v="1.3105145067698265"/>
    <n v="1.3598349451966478"/>
    <n v="1.2330109606705357"/>
    <n v="1.3105145067698265"/>
  </r>
  <r>
    <x v="0"/>
    <x v="0"/>
    <s v="AEON"/>
    <s v="STLG5"/>
    <x v="3"/>
    <s v="LG"/>
    <m/>
    <m/>
    <m/>
    <m/>
    <m/>
    <m/>
    <m/>
    <m/>
    <m/>
    <x v="26"/>
    <m/>
    <n v="0.3775510204081633"/>
    <n v="0.45306122448979597"/>
    <n v="0.52857142857142858"/>
    <n v="0.60408163265306125"/>
    <n v="0.67959183673469392"/>
    <n v="0.75510204081632659"/>
    <n v="0.83061224489795926"/>
    <n v="0.90612244897959193"/>
    <n v="0.9816326530612246"/>
    <n v="1.0571428571428572"/>
    <n v="1.1326530612244898"/>
    <n v="1.2081632653061225"/>
  </r>
  <r>
    <x v="0"/>
    <x v="0"/>
    <s v="ANEKA"/>
    <s v="SPCB1"/>
    <x v="0"/>
    <s v="Coarse Brown"/>
    <m/>
    <m/>
    <m/>
    <m/>
    <n v="0.84"/>
    <n v="0.96"/>
    <m/>
    <m/>
    <n v="0.3"/>
    <x v="27"/>
    <n v="0.3"/>
    <n v="0.3"/>
    <n v="0.3"/>
    <n v="0.3"/>
    <n v="0.3"/>
    <n v="0.3"/>
    <n v="0.3"/>
    <n v="0.3"/>
    <n v="0.3"/>
    <n v="0.3"/>
    <n v="0.3"/>
    <n v="0.3"/>
    <n v="0.3"/>
  </r>
  <r>
    <x v="0"/>
    <x v="0"/>
    <s v="ANEKA"/>
    <s v="SPCG1"/>
    <x v="1"/>
    <s v="C1 COARSE"/>
    <m/>
    <m/>
    <m/>
    <m/>
    <n v="12.108000000000001"/>
    <n v="3.78"/>
    <n v="7.6520000000000001"/>
    <n v="7.6609999999999996"/>
    <n v="9.5560000000000009"/>
    <x v="28"/>
    <n v="7.7708159192452602"/>
    <n v="6.8457187860017781"/>
    <n v="6.6532985822871336"/>
    <n v="7.7338120339155214"/>
    <n v="7.8078198045750007"/>
    <n v="6.9937343273207349"/>
    <n v="6.8457187860017781"/>
    <n v="7.4007770659478673"/>
    <n v="6.2906605060556871"/>
    <n v="6.8827226713315168"/>
    <n v="7.1417498686396925"/>
    <n v="6.4756799327043844"/>
    <n v="6.8827226713315168"/>
  </r>
  <r>
    <x v="0"/>
    <x v="0"/>
    <s v="ANEKA"/>
    <s v="SPFG1"/>
    <x v="2"/>
    <s v="A1"/>
    <m/>
    <m/>
    <m/>
    <m/>
    <n v="2.04"/>
    <n v="2.4"/>
    <n v="1.0779999999999998"/>
    <n v="1.903"/>
    <n v="2.1459999999999999"/>
    <x v="29"/>
    <n v="2.1559901060209774"/>
    <n v="1.8993246172089566"/>
    <n v="1.8459381955360563"/>
    <n v="2.1457234864684969"/>
    <n v="2.1662567255734588"/>
    <n v="1.9403910954188801"/>
    <n v="1.8993246172089566"/>
    <n v="2.0533239104961694"/>
    <n v="1.7453253239217437"/>
    <n v="1.9095912367614374"/>
    <n v="1.9814575736288034"/>
    <n v="1.7966584216841481"/>
    <n v="1.9095912367614374"/>
  </r>
  <r>
    <x v="0"/>
    <x v="0"/>
    <s v="ANEKA"/>
    <s v="SPLG1"/>
    <x v="3"/>
    <s v="LG"/>
    <m/>
    <m/>
    <m/>
    <m/>
    <n v="0.94799999999999995"/>
    <n v="0.94799999999999995"/>
    <n v="-2.5000000000000001E-2"/>
    <n v="0.23799999999999999"/>
    <n v="0.3"/>
    <x v="30"/>
    <n v="0.5"/>
    <n v="0.6554134854199245"/>
    <n v="0.7864961825039094"/>
    <n v="0.9175788795878943"/>
    <n v="1.0486615766718792"/>
    <n v="1.1797442737558641"/>
    <n v="1.310826970839849"/>
    <n v="1.4419096679238339"/>
    <n v="1.5729923650078188"/>
    <n v="1.7040750620918037"/>
    <n v="1.8351577591757886"/>
    <n v="1.9662404562597735"/>
    <n v="2.0973231533437584"/>
  </r>
  <r>
    <x v="0"/>
    <x v="0"/>
    <s v="CS BROTHERS"/>
    <s v="SPCB1"/>
    <x v="0"/>
    <s v="Coarse Brown"/>
    <n v="0.3"/>
    <n v="0.72"/>
    <n v="0.71"/>
    <n v="0.35899999999999999"/>
    <n v="0.71699999999999997"/>
    <n v="0.23799999999999999"/>
    <n v="0.83599999999999997"/>
    <n v="0.47899999999999998"/>
    <n v="0.47899999999999998"/>
    <x v="31"/>
    <n v="0.62720821606084187"/>
    <n v="0.55254057129169398"/>
    <n v="0.53700970117971125"/>
    <n v="0.62422151027007589"/>
    <n v="0.63019492185160775"/>
    <n v="0.56448739445475771"/>
    <n v="0.55254057129169398"/>
    <n v="0.59734115815318267"/>
    <n v="0.50773998443020529"/>
    <n v="0.55552727708245997"/>
    <n v="0.57643421761782143"/>
    <n v="0.52267351338403489"/>
    <n v="0.55552727708245997"/>
  </r>
  <r>
    <x v="0"/>
    <x v="0"/>
    <s v="CS BROTHERS"/>
    <s v="SPCG1"/>
    <x v="1"/>
    <s v="C1 COARSE"/>
    <n v="24.480000000000004"/>
    <n v="35.251999999999995"/>
    <n v="19.622000000000003"/>
    <n v="36.153999999999996"/>
    <n v="45.216000000000001"/>
    <n v="24.512"/>
    <n v="35.100999999999999"/>
    <n v="35.035000000000004"/>
    <n v="29.51"/>
    <x v="32"/>
    <n v="35.139136201689332"/>
    <n v="30.955905701488227"/>
    <n v="30.0857937574464"/>
    <n v="34.97180698168129"/>
    <n v="35.306465421697382"/>
    <n v="31.625222581520404"/>
    <n v="30.955905701488227"/>
    <n v="33.465844001608893"/>
    <n v="28.445967401367557"/>
    <n v="31.123234921496273"/>
    <n v="32.294539461552581"/>
    <n v="29.282613501407784"/>
    <n v="31.123234921496273"/>
  </r>
  <r>
    <x v="0"/>
    <x v="0"/>
    <s v="CS BROTHERS"/>
    <s v="SPCG2"/>
    <x v="1"/>
    <s v="C1 COARSE"/>
    <n v="3.96"/>
    <n v="6.3580000000000005"/>
    <n v="3.5979999999999999"/>
    <n v="9.5920000000000005"/>
    <n v="10.137000000000004"/>
    <n v="11.489999999999998"/>
    <n v="12.655999999999999"/>
    <n v="11.232000000000003"/>
    <n v="11.136000000000003"/>
    <x v="33"/>
    <n v="13.241280883453955"/>
    <n v="11.664937921138007"/>
    <n v="11.33705858497629"/>
    <n v="13.178227164961315"/>
    <n v="13.304334601946591"/>
    <n v="11.917152795108558"/>
    <n v="11.664937921138007"/>
    <n v="12.610743698527575"/>
    <n v="10.719132143748439"/>
    <n v="11.727991639630645"/>
    <n v="12.16936766907911"/>
    <n v="11.034400736211628"/>
    <n v="11.727991639630645"/>
  </r>
  <r>
    <x v="0"/>
    <x v="0"/>
    <s v="CS BROTHERS"/>
    <s v="SPFG1"/>
    <x v="2"/>
    <s v="A1"/>
    <n v="1.3199999999999998"/>
    <n v="1.198"/>
    <n v="0.71399999999999997"/>
    <n v="1.4379999999999999"/>
    <n v="1.3050000000000002"/>
    <n v="2.9959999999999996"/>
    <n v="1.0760000000000001"/>
    <n v="1.1960000000000002"/>
    <n v="0.95899999999999996"/>
    <x v="34"/>
    <n v="1.5276698415657972"/>
    <n v="1.3458043842365357"/>
    <n v="1.3079763691120494"/>
    <n v="1.5203952232726268"/>
    <n v="1.5349444598589677"/>
    <n v="1.3749028574092177"/>
    <n v="1.3458043842365357"/>
    <n v="1.4549236586340926"/>
    <n v="1.2366851098389786"/>
    <n v="1.3530790025297061"/>
    <n v="1.4040013305818995"/>
    <n v="1.273058201304831"/>
    <n v="1.3530790025297061"/>
  </r>
  <r>
    <x v="0"/>
    <x v="0"/>
    <s v="CS BROTHERS"/>
    <s v="SPGP1"/>
    <x v="0"/>
    <s v="Golden Brown"/>
    <n v="0.3"/>
    <n v="0.23899999999999999"/>
    <n v="0.35899999999999999"/>
    <n v="0.48"/>
    <n v="0.36"/>
    <n v="0.11899999999999999"/>
    <n v="0.36"/>
    <n v="0.22999999999999998"/>
    <n v="0.35599999999999998"/>
    <x v="35"/>
    <n v="0.47879243015920686"/>
    <n v="0.40262090717933302"/>
    <n v="0.39130399519375175"/>
    <n v="0.4548528086512465"/>
    <n v="0.45920546710723925"/>
    <n v="0.41132622409131853"/>
    <n v="0.40262090717933302"/>
    <n v="0.43526584559927889"/>
    <n v="0.3699759687593871"/>
    <n v="0.4047972364073294"/>
    <n v="0.42003154100330414"/>
    <n v="0.38085761489936903"/>
    <n v="0.4047972364073294"/>
  </r>
  <r>
    <x v="0"/>
    <x v="0"/>
    <s v="CS BROTHERS"/>
    <s v="SPLG1"/>
    <x v="3"/>
    <s v="LG"/>
    <n v="0.65999999999999992"/>
    <n v="1.7989999999999997"/>
    <n v="1.198"/>
    <n v="1.9159999999999999"/>
    <n v="4.6359999999999992"/>
    <n v="2.7480000000000007"/>
    <n v="1.6659999999999999"/>
    <n v="1.91"/>
    <n v="0.95"/>
    <x v="36"/>
    <n v="2"/>
    <n v="2.4905712445957131"/>
    <n v="2.9886854935148559"/>
    <n v="3.4867997424339987"/>
    <n v="3.9849139913531411"/>
    <n v="4.4830282402722839"/>
    <n v="4.9811424891914262"/>
    <n v="5.4792567381105695"/>
    <n v="5.9773709870297118"/>
    <n v="6.4754852359488542"/>
    <n v="6.9735994848679974"/>
    <n v="7.4717137337871398"/>
    <n v="7.9698279827062821"/>
  </r>
  <r>
    <x v="0"/>
    <x v="0"/>
    <s v="CS BROTHERS"/>
    <s v="SPSB1"/>
    <x v="0"/>
    <s v="Soft Brown"/>
    <n v="0.18"/>
    <m/>
    <n v="0.23399999999999999"/>
    <m/>
    <n v="0.71499999999999997"/>
    <n v="0.11899999999999999"/>
    <n v="0.24"/>
    <n v="0.48"/>
    <m/>
    <x v="37"/>
    <n v="0.22695035460992907"/>
    <n v="0.19084461637653127"/>
    <n v="0.18548033526756932"/>
    <n v="0.21560283687943263"/>
    <n v="0.21766602192134105"/>
    <n v="0.19497098646034813"/>
    <n v="0.19084461637653127"/>
    <n v="0.2063185041908446"/>
    <n v="0.17537072856221791"/>
    <n v="0.1918762088974855"/>
    <n v="0.19909735654416505"/>
    <n v="0.18052869116698905"/>
    <n v="0.1918762088974855"/>
  </r>
  <r>
    <x v="0"/>
    <x v="0"/>
    <s v="CS BROTHERS"/>
    <s v="STLG5"/>
    <x v="3"/>
    <s v="LG"/>
    <m/>
    <m/>
    <m/>
    <m/>
    <m/>
    <m/>
    <m/>
    <m/>
    <n v="2.4E-2"/>
    <x v="38"/>
    <n v="0.1"/>
    <n v="0.19387755102040816"/>
    <n v="0.23265306122448978"/>
    <n v="0.27142857142857141"/>
    <n v="0.31020408163265306"/>
    <n v="0.34897959183673466"/>
    <n v="0.38775510204081631"/>
    <n v="0.42653061224489797"/>
    <n v="0.46530612244897956"/>
    <n v="0.50408163265306116"/>
    <n v="0.54285714285714282"/>
    <n v="0.58163265306122447"/>
    <n v="0.62040816326530612"/>
  </r>
  <r>
    <x v="0"/>
    <x v="0"/>
    <s v="DAGANG MEWAH SDN BHD"/>
    <s v="LOCA"/>
    <x v="4"/>
    <s v="CASTER"/>
    <m/>
    <m/>
    <m/>
    <m/>
    <m/>
    <m/>
    <n v="0.05"/>
    <n v="0.15"/>
    <m/>
    <x v="39"/>
    <m/>
    <m/>
    <m/>
    <m/>
    <m/>
    <m/>
    <m/>
    <m/>
    <m/>
    <m/>
    <m/>
    <m/>
    <m/>
  </r>
  <r>
    <x v="0"/>
    <x v="0"/>
    <s v="DAGANG MEWAH SDN BHD"/>
    <s v="LOSB"/>
    <x v="0"/>
    <s v="Soft Brown"/>
    <m/>
    <m/>
    <m/>
    <m/>
    <m/>
    <m/>
    <n v="0.05"/>
    <n v="0.05"/>
    <m/>
    <x v="40"/>
    <m/>
    <m/>
    <m/>
    <m/>
    <m/>
    <m/>
    <m/>
    <m/>
    <m/>
    <m/>
    <m/>
    <m/>
    <m/>
  </r>
  <r>
    <x v="0"/>
    <x v="0"/>
    <s v="DAGANG MEWAH SDN BHD"/>
    <s v="SPCA1"/>
    <x v="4"/>
    <s v="CASTER"/>
    <m/>
    <m/>
    <m/>
    <m/>
    <m/>
    <n v="0.54"/>
    <n v="-3.5000000000000003E-2"/>
    <n v="1.0690000000000002"/>
    <n v="-1.4999999999999999E-2"/>
    <x v="41"/>
    <n v="0.4"/>
    <n v="0.4"/>
    <n v="0.4"/>
    <n v="0.4"/>
    <n v="0.4"/>
    <n v="0.4"/>
    <n v="0.4"/>
    <n v="0.4"/>
    <n v="0.4"/>
    <n v="0.4"/>
    <n v="0.4"/>
    <n v="0.4"/>
    <n v="0.4"/>
  </r>
  <r>
    <x v="0"/>
    <x v="0"/>
    <s v="DAGANG MEWAH SDN BHD"/>
    <s v="SPCB1"/>
    <x v="0"/>
    <s v="Coarse Brown"/>
    <m/>
    <m/>
    <m/>
    <m/>
    <m/>
    <n v="1.08"/>
    <n v="-0.01"/>
    <n v="1.1750000000000003"/>
    <n v="-0.01"/>
    <x v="42"/>
    <n v="0.68992903766692604"/>
    <n v="0.6077946284208634"/>
    <n v="0.5907106712976824"/>
    <n v="0.68664366129708354"/>
    <n v="0.69321441403676853"/>
    <n v="0.6209361339002335"/>
    <n v="0.6077946284208634"/>
    <n v="0.65707527396850107"/>
    <n v="0.55851398287322584"/>
    <n v="0.61108000479070601"/>
    <n v="0.6340776393796036"/>
    <n v="0.57494086472243844"/>
    <n v="0.61108000479070601"/>
  </r>
  <r>
    <x v="0"/>
    <x v="0"/>
    <s v="DAGANG MEWAH SDN BHD"/>
    <s v="SPCB250"/>
    <x v="0"/>
    <s v="Coarse Brown"/>
    <m/>
    <m/>
    <m/>
    <m/>
    <m/>
    <n v="0.09"/>
    <m/>
    <m/>
    <n v="-3.3000000000000002E-2"/>
    <x v="43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  <n v="3.5999999999999997E-2"/>
  </r>
  <r>
    <x v="0"/>
    <x v="0"/>
    <s v="DAGANG MEWAH SDN BHD"/>
    <s v="SPCG1"/>
    <x v="1"/>
    <s v="C1 COARSE"/>
    <m/>
    <m/>
    <m/>
    <m/>
    <m/>
    <m/>
    <n v="-0.51200000000000001"/>
    <m/>
    <m/>
    <x v="44"/>
    <m/>
    <m/>
    <m/>
    <m/>
    <m/>
    <m/>
    <m/>
    <m/>
    <m/>
    <m/>
    <m/>
    <m/>
    <m/>
  </r>
  <r>
    <x v="0"/>
    <x v="0"/>
    <s v="DAGANG MEWAH SDN BHD"/>
    <s v="SPDM42"/>
    <x v="0"/>
    <s v="Coarse Brown"/>
    <m/>
    <m/>
    <m/>
    <m/>
    <m/>
    <m/>
    <n v="-2.9399999999999999E-3"/>
    <m/>
    <m/>
    <x v="45"/>
    <m/>
    <m/>
    <m/>
    <m/>
    <m/>
    <m/>
    <m/>
    <m/>
    <m/>
    <m/>
    <m/>
    <m/>
    <m/>
  </r>
  <r>
    <x v="0"/>
    <x v="0"/>
    <s v="DAGANG MEWAH SDN BHD"/>
    <s v="SPFG1"/>
    <x v="2"/>
    <s v="A1"/>
    <m/>
    <m/>
    <m/>
    <m/>
    <m/>
    <n v="7.0440000000000005"/>
    <n v="3.18"/>
    <n v="11.302"/>
    <n v="1.976"/>
    <x v="46"/>
    <n v="6.6204243064316159"/>
    <n v="5.8322785556659476"/>
    <n v="5.6683442395066885"/>
    <n v="6.5888984764009892"/>
    <n v="6.6519501364622426"/>
    <n v="5.9583818757884544"/>
    <n v="5.8322785556659476"/>
    <n v="6.3051660061253489"/>
    <n v="5.3593911052065462"/>
    <n v="5.8638043856965743"/>
    <n v="6.084485195910962"/>
    <n v="5.5170202553596805"/>
    <n v="5.8638043856965743"/>
  </r>
  <r>
    <x v="0"/>
    <x v="0"/>
    <s v="DAGANG MEWAH SDN BHD"/>
    <s v="SPFG250"/>
    <x v="2"/>
    <s v="A1"/>
    <m/>
    <m/>
    <m/>
    <m/>
    <m/>
    <n v="0.03"/>
    <m/>
    <m/>
    <m/>
    <x v="47"/>
    <n v="0.03"/>
    <n v="0.03"/>
    <n v="0.03"/>
    <n v="0.03"/>
    <n v="0.03"/>
    <n v="0.03"/>
    <n v="0.03"/>
    <n v="0.03"/>
    <n v="0.03"/>
    <n v="0.03"/>
    <n v="0.03"/>
    <n v="0.03"/>
    <n v="0.03"/>
  </r>
  <r>
    <x v="0"/>
    <x v="0"/>
    <s v="DAGANG MEWAH SDN BHD"/>
    <s v="SPGMW45"/>
    <x v="0"/>
    <s v="GMW"/>
    <m/>
    <m/>
    <m/>
    <m/>
    <m/>
    <m/>
    <n v="-1.3500000000000001E-3"/>
    <m/>
    <m/>
    <x v="48"/>
    <m/>
    <m/>
    <m/>
    <m/>
    <m/>
    <m/>
    <m/>
    <m/>
    <m/>
    <m/>
    <m/>
    <m/>
    <m/>
  </r>
  <r>
    <x v="0"/>
    <x v="0"/>
    <s v="DAGANG MEWAH SDN BHD"/>
    <s v="SPGP1"/>
    <x v="0"/>
    <s v="Golden Brown"/>
    <m/>
    <m/>
    <m/>
    <m/>
    <m/>
    <n v="1.3800000000000001"/>
    <n v="0.44700000000000001"/>
    <n v="1.0750000000000002"/>
    <n v="-6.0000000000000001E-3"/>
    <x v="49"/>
    <n v="1.1171823370381493"/>
    <n v="0.93944878341844373"/>
    <n v="0.91304265545208751"/>
    <n v="1.0613232201862419"/>
    <n v="1.0714794232502249"/>
    <n v="0.95976118954640999"/>
    <n v="0.93944878341844373"/>
    <n v="1.0156203063983174"/>
    <n v="0.86327726043856989"/>
    <n v="0.94452688495043524"/>
    <n v="0.98007359567437635"/>
    <n v="0.88866776809852777"/>
    <n v="0.94452688495043524"/>
  </r>
  <r>
    <x v="0"/>
    <x v="0"/>
    <s v="DAGANG MEWAH SDN BHD"/>
    <s v="SPGP45"/>
    <x v="0"/>
    <s v="Golden Brown"/>
    <m/>
    <m/>
    <m/>
    <m/>
    <m/>
    <n v="0.21600000000000003"/>
    <n v="0.21465000000000004"/>
    <n v="-1.8E-3"/>
    <n v="-9.7650000000000001E-2"/>
    <x v="50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  <n v="6.4799999999999996E-2"/>
  </r>
  <r>
    <x v="0"/>
    <x v="0"/>
    <s v="DAGANG MEWAH SDN BHD"/>
    <s v="SPIC25"/>
    <x v="5"/>
    <s v="ICING"/>
    <m/>
    <m/>
    <m/>
    <m/>
    <m/>
    <m/>
    <m/>
    <n v="0.1"/>
    <n v="-0.1"/>
    <x v="51"/>
    <m/>
    <m/>
    <m/>
    <m/>
    <m/>
    <m/>
    <m/>
    <m/>
    <m/>
    <m/>
    <m/>
    <m/>
    <m/>
  </r>
  <r>
    <x v="0"/>
    <x v="0"/>
    <s v="DAGANG MEWAH SDN BHD"/>
    <s v="SPIC-5"/>
    <x v="5"/>
    <s v="ICING"/>
    <m/>
    <m/>
    <m/>
    <m/>
    <m/>
    <n v="0.36"/>
    <n v="0.22949999999999998"/>
    <n v="0.34249999999999997"/>
    <n v="-2.5000000000000001E-3"/>
    <x v="52"/>
    <n v="0.24"/>
    <n v="0.24"/>
    <n v="0.24"/>
    <n v="0.24"/>
    <n v="0.68"/>
    <n v="0.68"/>
    <n v="0.24"/>
    <n v="0.24"/>
    <n v="0.24"/>
    <n v="0.24"/>
    <n v="0.24"/>
    <n v="0.24"/>
    <n v="0.24"/>
  </r>
  <r>
    <x v="0"/>
    <x v="0"/>
    <s v="DAGANG MEWAH SDN BHD"/>
    <s v="SPLC125"/>
    <x v="6"/>
    <s v="STEVIA"/>
    <m/>
    <m/>
    <m/>
    <m/>
    <m/>
    <m/>
    <m/>
    <n v="8.9999999999999993E-3"/>
    <m/>
    <x v="53"/>
    <m/>
    <m/>
    <m/>
    <m/>
    <m/>
    <m/>
    <m/>
    <m/>
    <m/>
    <m/>
    <m/>
    <m/>
    <m/>
  </r>
  <r>
    <x v="0"/>
    <x v="0"/>
    <s v="DAGANG MEWAH SDN BHD"/>
    <s v="SPLC-5"/>
    <x v="6"/>
    <s v="STEVIA"/>
    <m/>
    <m/>
    <m/>
    <m/>
    <m/>
    <n v="0.12"/>
    <n v="-5.0000000000000001E-4"/>
    <m/>
    <m/>
    <x v="54"/>
    <m/>
    <m/>
    <m/>
    <m/>
    <m/>
    <m/>
    <m/>
    <m/>
    <m/>
    <m/>
    <m/>
    <m/>
    <m/>
  </r>
  <r>
    <x v="0"/>
    <x v="0"/>
    <s v="DAGANG MEWAH SDN BHD"/>
    <s v="SPLG1"/>
    <x v="3"/>
    <s v="LG"/>
    <m/>
    <m/>
    <m/>
    <m/>
    <m/>
    <n v="1.08"/>
    <n v="0.52700000000000002"/>
    <n v="1.7970000000000002"/>
    <n v="-1.6E-2"/>
    <x v="55"/>
    <n v="1"/>
    <n v="1.310826970839849"/>
    <n v="1.5729923650078188"/>
    <n v="1.8351577591757886"/>
    <n v="2.0973231533437584"/>
    <n v="2.3594885475117282"/>
    <n v="2.621653941679698"/>
    <n v="2.8838193358476678"/>
    <n v="3.1459847300156376"/>
    <n v="3.4081501241836074"/>
    <n v="3.6703155183515772"/>
    <n v="3.932480912519547"/>
    <n v="4.1946463066875168"/>
  </r>
  <r>
    <x v="0"/>
    <x v="0"/>
    <s v="DAGANG MEWAH SDN BHD"/>
    <s v="SPSB1"/>
    <x v="0"/>
    <s v="Soft Brown"/>
    <m/>
    <m/>
    <m/>
    <m/>
    <m/>
    <n v="1.62"/>
    <n v="-3.1E-2"/>
    <n v="2.8780000000000001"/>
    <n v="12.989999999999998"/>
    <x v="56"/>
    <n v="2.2695035460992905"/>
    <n v="1.9084461637653125"/>
    <n v="1.8548033526756929"/>
    <n v="2.1560283687943258"/>
    <n v="2.1766602192134101"/>
    <n v="1.9497098646034812"/>
    <n v="1.9084461637653125"/>
    <n v="2.0631850419084459"/>
    <n v="1.7537072856221791"/>
    <n v="1.9187620889748547"/>
    <n v="1.9909735654416503"/>
    <n v="1.8052869116698902"/>
    <n v="1.9187620889748547"/>
  </r>
  <r>
    <x v="0"/>
    <x v="0"/>
    <s v="DAGANG MEWAH SDN BHD"/>
    <s v="SPSB45"/>
    <x v="0"/>
    <s v="Soft Brown"/>
    <m/>
    <m/>
    <m/>
    <m/>
    <m/>
    <n v="0.32400000000000007"/>
    <n v="0.21555000000000002"/>
    <n v="-4.4999999999999999E-4"/>
    <n v="-0.18719999999999998"/>
    <x v="57"/>
    <n v="0.86399999999999999"/>
    <n v="0.86399999999999999"/>
    <n v="0.86399999999999999"/>
    <n v="0.86399999999999999"/>
    <n v="0.86399999999999999"/>
    <n v="0.86399999999999999"/>
    <n v="0.86399999999999999"/>
    <n v="0.86399999999999999"/>
    <n v="0.86399999999999999"/>
    <n v="0.86399999999999999"/>
    <n v="0.86399999999999999"/>
    <n v="0.86399999999999999"/>
    <n v="0.86399999999999999"/>
  </r>
  <r>
    <x v="0"/>
    <x v="0"/>
    <s v="DAGANG MEWAH SDN BHD"/>
    <s v="STLG5"/>
    <x v="3"/>
    <s v="LG"/>
    <m/>
    <m/>
    <m/>
    <m/>
    <m/>
    <m/>
    <m/>
    <m/>
    <m/>
    <x v="26"/>
    <m/>
    <n v="0.10204081632653061"/>
    <n v="0.12244897959183673"/>
    <n v="0.14285714285714285"/>
    <n v="0.16326530612244897"/>
    <n v="0.18367346938775508"/>
    <n v="0.20408163265306123"/>
    <n v="0.22448979591836735"/>
    <n v="0.24489795918367346"/>
    <n v="0.26530612244897961"/>
    <n v="0.2857142857142857"/>
    <n v="0.30612244897959184"/>
    <n v="0.32653061224489793"/>
  </r>
  <r>
    <x v="0"/>
    <x v="0"/>
    <s v="ECONSAVE"/>
    <s v="SPCA1"/>
    <x v="4"/>
    <s v="CASTER"/>
    <n v="3.9600000000000004"/>
    <n v="4.1400000000000015"/>
    <n v="2.4720000000000004"/>
    <n v="3.713000000000001"/>
    <n v="8.8360000000000003"/>
    <n v="3.9120000000000017"/>
    <n v="2.9430000000000009"/>
    <n v="2.4940000000000011"/>
    <n v="4.3010000000000002"/>
    <x v="58"/>
    <n v="3.96"/>
    <n v="3.96"/>
    <n v="3.96"/>
    <n v="3.96"/>
    <n v="8"/>
    <n v="3.96"/>
    <n v="3.96"/>
    <n v="3.96"/>
    <n v="3.96"/>
    <n v="3.96"/>
    <n v="3.96"/>
    <n v="3.96"/>
    <n v="3.96"/>
  </r>
  <r>
    <x v="0"/>
    <x v="0"/>
    <s v="ECONSAVE"/>
    <s v="SPCB1"/>
    <x v="0"/>
    <s v="Coarse Brown"/>
    <n v="14.963999999999997"/>
    <n v="11.436"/>
    <n v="7.6800000000000006"/>
    <n v="9.895999999999999"/>
    <n v="14.988999999999999"/>
    <n v="5.9270000000000023"/>
    <n v="8.7620000000000005"/>
    <n v="10.145999999999997"/>
    <n v="10.085000000000001"/>
    <x v="59"/>
    <n v="12.544164321216837"/>
    <n v="11.05081142583388"/>
    <n v="10.740194023594226"/>
    <n v="12.484430205401518"/>
    <n v="12.603898437032155"/>
    <n v="11.289747889095153"/>
    <n v="11.05081142583388"/>
    <n v="11.946823163063655"/>
    <n v="10.154799688604106"/>
    <n v="11.110545541649198"/>
    <n v="11.528684352356427"/>
    <n v="10.453470267680698"/>
    <n v="11.110545541649198"/>
  </r>
  <r>
    <x v="0"/>
    <x v="0"/>
    <s v="ECONSAVE"/>
    <s v="SPCG1"/>
    <x v="1"/>
    <s v="C1 COARSE"/>
    <n v="248.22000000000006"/>
    <n v="157.40399999999997"/>
    <n v="248.16"/>
    <n v="188.47199999999995"/>
    <n v="292.47900000000004"/>
    <n v="281.28200000000004"/>
    <n v="205.67099999999999"/>
    <n v="238.94399999999993"/>
    <n v="216.8082"/>
    <x v="60"/>
    <n v="256.24218622123163"/>
    <n v="225.73716405203743"/>
    <n v="219.39211944084502"/>
    <n v="255.02198533446386"/>
    <n v="257.4623871079994"/>
    <n v="230.61796759910848"/>
    <n v="225.73716405203743"/>
    <n v="244.04017735355396"/>
    <n v="207.43415075052084"/>
    <n v="226.95736493880517"/>
    <n v="235.49877114617956"/>
    <n v="213.53515518435972"/>
    <n v="226.95736493880517"/>
  </r>
  <r>
    <x v="0"/>
    <x v="0"/>
    <s v="ECONSAVE"/>
    <s v="SPCG1(G)"/>
    <x v="1"/>
    <s v="C1 COARSE"/>
    <m/>
    <m/>
    <m/>
    <m/>
    <m/>
    <m/>
    <n v="-1.9E-2"/>
    <m/>
    <m/>
    <x v="61"/>
    <m/>
    <m/>
    <m/>
    <m/>
    <m/>
    <m/>
    <m/>
    <m/>
    <m/>
    <m/>
    <m/>
    <m/>
    <m/>
  </r>
  <r>
    <x v="0"/>
    <x v="0"/>
    <s v="ECONSAVE"/>
    <s v="SPCG2"/>
    <x v="1"/>
    <s v="C1 COARSE"/>
    <n v="135.78"/>
    <n v="92.867999999999981"/>
    <n v="105.01199999999999"/>
    <n v="127.66599999999997"/>
    <n v="168.22860000000003"/>
    <n v="150.80400000000003"/>
    <n v="114.92199999999998"/>
    <n v="135.31599999999997"/>
    <n v="107.04999999999997"/>
    <x v="62"/>
    <n v="144.45033691040678"/>
    <n v="127.25386823059645"/>
    <n v="123.67700274519589"/>
    <n v="143.76247816321435"/>
    <n v="145.1381956575992"/>
    <n v="130.00530321936608"/>
    <n v="127.25386823059645"/>
    <n v="137.57174943848264"/>
    <n v="116.93598702271025"/>
    <n v="127.94172697778886"/>
    <n v="132.75673820813574"/>
    <n v="120.37528075867232"/>
    <n v="127.94172697778886"/>
  </r>
  <r>
    <x v="0"/>
    <x v="0"/>
    <s v="ECONSAVE"/>
    <s v="SPDM42"/>
    <x v="0"/>
    <s v="Coarse Brown"/>
    <n v="1.3003199999999999"/>
    <n v="0.80640000000000001"/>
    <n v="0.67535999999999996"/>
    <n v="-0.1008"/>
    <n v="-0.22554000000000002"/>
    <n v="-7.6020000000000004E-2"/>
    <n v="-0.20496"/>
    <n v="-7.1400000000000005E-3"/>
    <n v="-0.23015999999999998"/>
    <x v="63"/>
    <m/>
    <m/>
    <m/>
    <m/>
    <m/>
    <m/>
    <m/>
    <m/>
    <m/>
    <m/>
    <m/>
    <m/>
    <m/>
  </r>
  <r>
    <x v="0"/>
    <x v="0"/>
    <s v="ECONSAVE"/>
    <s v="SPFG1"/>
    <x v="2"/>
    <s v="A1"/>
    <n v="8.2560000000000002"/>
    <n v="7.5480000000000009"/>
    <n v="4.9679999999999991"/>
    <n v="8.5860000000000021"/>
    <n v="9.2299999999999969"/>
    <n v="7.080000000000001"/>
    <n v="7.4080000000000013"/>
    <n v="5.9300000000000033"/>
    <n v="4.9290000000000029"/>
    <x v="64"/>
    <n v="8.0045542796680262"/>
    <n v="7.0516311511361192"/>
    <n v="6.8534231404014818"/>
    <n v="7.9664373545267502"/>
    <n v="8.0426712048093023"/>
    <n v="7.2040988517012243"/>
    <n v="7.0516311511361192"/>
    <n v="7.6233850282552638"/>
    <n v="6.4798772740169737"/>
    <n v="7.0897480762773952"/>
    <n v="7.3565665522663295"/>
    <n v="6.6704618997233558"/>
    <n v="7.0897480762773952"/>
  </r>
  <r>
    <x v="0"/>
    <x v="0"/>
    <s v="ECONSAVE"/>
    <s v="SPGP1"/>
    <x v="0"/>
    <s v="Golden Brown"/>
    <m/>
    <m/>
    <m/>
    <m/>
    <n v="-8.0000000000000002E-3"/>
    <m/>
    <n v="-5.0000000000000001E-3"/>
    <n v="-2E-3"/>
    <m/>
    <x v="65"/>
    <m/>
    <m/>
    <m/>
    <m/>
    <m/>
    <m/>
    <m/>
    <m/>
    <m/>
    <m/>
    <m/>
    <m/>
    <m/>
  </r>
  <r>
    <x v="0"/>
    <x v="0"/>
    <s v="ECONSAVE"/>
    <s v="SPIC-5"/>
    <x v="5"/>
    <s v="ICING"/>
    <n v="1.4040000000000004"/>
    <n v="1.4640000000000004"/>
    <n v="0.80400000000000016"/>
    <n v="2.1"/>
    <n v="3.7800000000000016"/>
    <n v="2.8400000000000012"/>
    <n v="1.3750000000000004"/>
    <n v="0.5950000000000002"/>
    <n v="1.2520000000000002"/>
    <x v="66"/>
    <n v="1.4"/>
    <n v="1.4"/>
    <n v="1.4"/>
    <n v="1.4"/>
    <n v="3"/>
    <n v="3"/>
    <n v="1.4"/>
    <n v="1.4"/>
    <n v="1.4"/>
    <n v="1.4"/>
    <n v="1.4"/>
    <n v="1.4"/>
    <n v="1.4"/>
  </r>
  <r>
    <x v="0"/>
    <x v="0"/>
    <s v="ECONSAVE"/>
    <s v="SPLG1"/>
    <x v="3"/>
    <s v="LG"/>
    <n v="7.1879999999999979"/>
    <n v="19.812000000000001"/>
    <n v="11.579999999999997"/>
    <n v="17.034000000000002"/>
    <n v="22.839999999999989"/>
    <n v="9.115000000000002"/>
    <n v="15.042999999999992"/>
    <n v="15.104999999999995"/>
    <n v="20.795999999999992"/>
    <x v="67"/>
    <n v="15"/>
    <n v="19.662404562597736"/>
    <n v="23.594885475117284"/>
    <n v="27.527366387636832"/>
    <n v="31.45984730015638"/>
    <n v="35.392328212675928"/>
    <n v="39.324809125195472"/>
    <n v="43.257290037715023"/>
    <n v="47.189770950234568"/>
    <n v="51.122251862754119"/>
    <n v="55.054732775273663"/>
    <n v="58.987213687793208"/>
    <n v="62.919694600312759"/>
  </r>
  <r>
    <x v="0"/>
    <x v="0"/>
    <s v="ECONSAVE"/>
    <s v="SPSB1"/>
    <x v="0"/>
    <s v="Soft Brown"/>
    <n v="5.1720000000000006"/>
    <n v="5.64"/>
    <n v="3.5760000000000005"/>
    <n v="4.1380000000000008"/>
    <n v="16.834999999999997"/>
    <n v="5.8010000000000028"/>
    <n v="6.9190000000000014"/>
    <n v="4.9710000000000019"/>
    <n v="6.322000000000001"/>
    <x v="68"/>
    <n v="7.3758865248226941"/>
    <n v="6.2024500322372651"/>
    <n v="6.0281108961960017"/>
    <n v="7.0070921985815593"/>
    <n v="7.0741457124435838"/>
    <n v="6.3365570599613141"/>
    <n v="6.2024500322372651"/>
    <n v="6.705351386202449"/>
    <n v="5.6995486782720821"/>
    <n v="6.2359767891682774"/>
    <n v="6.4706640876853632"/>
    <n v="5.8671824629271434"/>
    <n v="6.2359767891682774"/>
  </r>
  <r>
    <x v="0"/>
    <x v="0"/>
    <s v="ECONSAVE"/>
    <s v="SPSB45"/>
    <x v="0"/>
    <s v="Soft Brown"/>
    <n v="2.1168"/>
    <n v="0.432"/>
    <n v="0.54"/>
    <n v="0.79019999999999979"/>
    <n v="5.0539500000000004"/>
    <n v="2.46645"/>
    <n v="2.5218000000000007"/>
    <n v="2.4660000000000006"/>
    <n v="3.1707000000000005"/>
    <x v="69"/>
    <n v="2.17"/>
    <n v="2.17"/>
    <n v="2.17"/>
    <n v="2.17"/>
    <n v="2.17"/>
    <n v="2.17"/>
    <n v="2.17"/>
    <n v="2.17"/>
    <n v="2.17"/>
    <n v="2.17"/>
    <n v="2.17"/>
    <n v="2.17"/>
    <n v="2.17"/>
  </r>
  <r>
    <x v="0"/>
    <x v="0"/>
    <s v="ECONSAVE"/>
    <s v="STLG5"/>
    <x v="3"/>
    <s v="LG"/>
    <m/>
    <m/>
    <m/>
    <m/>
    <m/>
    <m/>
    <m/>
    <n v="0.42000000000000004"/>
    <n v="1.7640000000000007"/>
    <x v="70"/>
    <n v="1.5"/>
    <n v="1.5306122448979593"/>
    <n v="1.8367346938775511"/>
    <n v="2.1428571428571428"/>
    <n v="2.4489795918367347"/>
    <n v="2.7551020408163267"/>
    <n v="3.0612244897959187"/>
    <n v="3.3673469387755102"/>
    <n v="3.6734693877551021"/>
    <n v="3.9795918367346941"/>
    <n v="4.2857142857142856"/>
    <n v="4.591836734693878"/>
    <n v="4.8979591836734695"/>
  </r>
  <r>
    <x v="0"/>
    <x v="0"/>
    <s v="GCH RETAIL (MALAYSIA) SDN BHD DISTRIBUTION CENTRE"/>
    <s v="SPCA1"/>
    <x v="4"/>
    <s v="CASTER"/>
    <n v="0.96"/>
    <n v="3.84"/>
    <n v="5.76"/>
    <n v="5.76"/>
    <n v="7.68"/>
    <n v="6.72"/>
    <n v="6.72"/>
    <n v="6.72"/>
    <n v="18.239999999999998"/>
    <x v="71"/>
    <n v="6.72"/>
    <n v="6.72"/>
    <n v="6.72"/>
    <n v="6.72"/>
    <n v="8"/>
    <n v="7"/>
    <n v="6.72"/>
    <n v="6.72"/>
    <n v="6.72"/>
    <n v="6.72"/>
    <n v="6.72"/>
    <n v="6.72"/>
    <n v="6.72"/>
  </r>
  <r>
    <x v="0"/>
    <x v="0"/>
    <s v="GCH RETAIL (MALAYSIA) SDN BHD DISTRIBUTION CENTRE"/>
    <s v="SPCB1"/>
    <x v="0"/>
    <s v="Coarse Brown"/>
    <m/>
    <n v="0.96"/>
    <n v="0.96"/>
    <n v="7.68"/>
    <n v="0.96"/>
    <n v="0.96"/>
    <n v="6.72"/>
    <n v="3.84"/>
    <n v="4.8"/>
    <x v="72"/>
    <n v="4.3904575124258924"/>
    <n v="3.8677839990418583"/>
    <n v="3.759067908257979"/>
    <n v="4.3695505718905316"/>
    <n v="4.4113644529612541"/>
    <n v="3.9514117611833037"/>
    <n v="3.8677839990418583"/>
    <n v="4.1813881070722791"/>
    <n v="3.5541798910114371"/>
    <n v="3.8886909395772196"/>
    <n v="4.03503952332475"/>
    <n v="3.6587145936882446"/>
    <n v="3.8886909395772196"/>
  </r>
  <r>
    <x v="0"/>
    <x v="0"/>
    <s v="GCH RETAIL (MALAYSIA) SDN BHD DISTRIBUTION CENTRE"/>
    <s v="SPCB250"/>
    <x v="0"/>
    <s v="Coarse Brown"/>
    <n v="0.36"/>
    <n v="0.19800000000000001"/>
    <n v="0.18"/>
    <n v="0.84000000000000008"/>
    <n v="0.3"/>
    <n v="0.3"/>
    <n v="0.6"/>
    <n v="0.3"/>
    <n v="1.2"/>
    <x v="73"/>
    <n v="0.48"/>
    <n v="0.48"/>
    <n v="0.48"/>
    <n v="0.48"/>
    <n v="0.48"/>
    <n v="0.48"/>
    <n v="0.48"/>
    <n v="0.48"/>
    <n v="0.48"/>
    <n v="0.48"/>
    <n v="0.48"/>
    <n v="0.48"/>
    <n v="0.48"/>
  </r>
  <r>
    <x v="0"/>
    <x v="0"/>
    <s v="GCH RETAIL (MALAYSIA) SDN BHD DISTRIBUTION CENTRE"/>
    <s v="SPCG1"/>
    <x v="1"/>
    <s v="C1 COARSE"/>
    <n v="8.64"/>
    <m/>
    <m/>
    <m/>
    <m/>
    <m/>
    <m/>
    <m/>
    <m/>
    <x v="74"/>
    <m/>
    <m/>
    <m/>
    <m/>
    <m/>
    <m/>
    <m/>
    <m/>
    <m/>
    <m/>
    <m/>
    <m/>
    <m/>
  </r>
  <r>
    <x v="0"/>
    <x v="0"/>
    <s v="GCH RETAIL (MALAYSIA) SDN BHD DISTRIBUTION CENTRE"/>
    <s v="SPCG1(DC)"/>
    <x v="1"/>
    <s v="C1 COARSE"/>
    <n v="9.6"/>
    <n v="78.72"/>
    <n v="105.6"/>
    <n v="100.8"/>
    <n v="139.16399999999999"/>
    <n v="57.6"/>
    <n v="89.28"/>
    <n v="96"/>
    <n v="110.39999999999996"/>
    <x v="75"/>
    <n v="98.159466536492928"/>
    <n v="86.473815758339015"/>
    <n v="84.043200396483016"/>
    <n v="97.692040505366776"/>
    <n v="98.626892567619095"/>
    <n v="88.343519882843651"/>
    <n v="86.473815758339015"/>
    <n v="93.485206225231366"/>
    <n v="79.46242529144665"/>
    <n v="86.941241789465167"/>
    <n v="90.213224007348273"/>
    <n v="81.799555447077452"/>
    <n v="86.941241789465167"/>
  </r>
  <r>
    <x v="0"/>
    <x v="0"/>
    <s v="GCH RETAIL (MALAYSIA) SDN BHD DISTRIBUTION CENTRE"/>
    <s v="SPCG2"/>
    <x v="1"/>
    <s v="C1 COARSE"/>
    <m/>
    <m/>
    <m/>
    <m/>
    <m/>
    <n v="1.92"/>
    <m/>
    <m/>
    <m/>
    <x v="76"/>
    <m/>
    <m/>
    <m/>
    <m/>
    <m/>
    <m/>
    <m/>
    <m/>
    <m/>
    <m/>
    <m/>
    <m/>
    <m/>
  </r>
  <r>
    <x v="0"/>
    <x v="0"/>
    <s v="GCH RETAIL (MALAYSIA) SDN BHD DISTRIBUTION CENTRE"/>
    <s v="SPCG2(DC)"/>
    <x v="1"/>
    <s v="C1 COARSE"/>
    <m/>
    <n v="60.480000000000004"/>
    <n v="34.559999999999995"/>
    <n v="95.999999999999986"/>
    <n v="62.387999999999998"/>
    <n v="38.4"/>
    <n v="49.92"/>
    <n v="43.2"/>
    <n v="33.6"/>
    <x v="77"/>
    <n v="50.557617918642372"/>
    <n v="44.538853880708757"/>
    <n v="43.286950960818565"/>
    <n v="50.31686735712502"/>
    <n v="50.798368480159716"/>
    <n v="45.501856126778129"/>
    <n v="44.538853880708757"/>
    <n v="48.150112303468923"/>
    <n v="40.927595457948584"/>
    <n v="44.779604442226095"/>
    <n v="46.464858372847509"/>
    <n v="42.131348265535308"/>
    <n v="44.779604442226095"/>
  </r>
  <r>
    <x v="0"/>
    <x v="0"/>
    <s v="GCH RETAIL (MALAYSIA) SDN BHD DISTRIBUTION CENTRE"/>
    <s v="SPFG1"/>
    <x v="2"/>
    <s v="A1"/>
    <m/>
    <n v="8.64"/>
    <n v="11.52"/>
    <n v="19.2"/>
    <n v="12.48"/>
    <n v="10.559999999999999"/>
    <n v="17.28"/>
    <n v="15.36"/>
    <n v="19.2"/>
    <x v="78"/>
    <n v="16.901772546417195"/>
    <n v="14.889656767081817"/>
    <n v="14.471136684980058"/>
    <n v="16.821287915243783"/>
    <n v="16.982257177590615"/>
    <n v="15.211595291775479"/>
    <n v="14.889656767081817"/>
    <n v="16.096926234683046"/>
    <n v="13.682387299480588"/>
    <n v="14.970141398255233"/>
    <n v="15.53353381646914"/>
    <n v="14.084810455347665"/>
    <n v="14.970141398255233"/>
  </r>
  <r>
    <x v="0"/>
    <x v="0"/>
    <s v="GCH RETAIL (MALAYSIA) SDN BHD DISTRIBUTION CENTRE"/>
    <s v="SPFG250"/>
    <x v="2"/>
    <s v="A1"/>
    <n v="0.06"/>
    <n v="0.16800000000000001"/>
    <n v="0.28799999999999998"/>
    <n v="0.8879999999999999"/>
    <m/>
    <n v="0.3"/>
    <n v="0.6"/>
    <n v="0.54"/>
    <n v="0.3"/>
    <x v="79"/>
    <n v="0.36"/>
    <n v="0.36"/>
    <n v="0.36"/>
    <n v="0.36"/>
    <n v="0.36"/>
    <n v="0.36"/>
    <n v="0.36"/>
    <n v="0.36"/>
    <n v="0.36"/>
    <n v="0.36"/>
    <n v="0.36"/>
    <n v="0.36"/>
    <n v="0.36"/>
  </r>
  <r>
    <x v="0"/>
    <x v="0"/>
    <s v="GCH RETAIL (MALAYSIA) SDN BHD DISTRIBUTION CENTRE"/>
    <s v="SPGMW45"/>
    <x v="0"/>
    <s v="GMW"/>
    <n v="0.432"/>
    <n v="0.77759999999999996"/>
    <m/>
    <n v="3.1103999999999998"/>
    <n v="0.77759999999999996"/>
    <n v="0.77759999999999996"/>
    <n v="3.8879999999999999"/>
    <n v="3.1104000000000003"/>
    <n v="0.77759999999999996"/>
    <x v="80"/>
    <n v="1.458"/>
    <n v="1.458"/>
    <n v="1.458"/>
    <n v="1.458"/>
    <n v="1.458"/>
    <n v="1.458"/>
    <n v="1.458"/>
    <n v="1.458"/>
    <n v="1.458"/>
    <n v="1.458"/>
    <n v="1.458"/>
    <n v="1.458"/>
    <n v="1.458"/>
  </r>
  <r>
    <x v="0"/>
    <x v="0"/>
    <s v="GCH RETAIL (MALAYSIA) SDN BHD DISTRIBUTION CENTRE"/>
    <s v="SPGP1"/>
    <x v="0"/>
    <s v="Golden Brown"/>
    <n v="15.360000000000001"/>
    <n v="13.440000000000001"/>
    <n v="15.36"/>
    <n v="20.159999999999997"/>
    <n v="14.280000000000001"/>
    <n v="4.8"/>
    <n v="27.84"/>
    <n v="12.48"/>
    <n v="24.96"/>
    <x v="81"/>
    <n v="23.939621507960346"/>
    <n v="20.131045358966656"/>
    <n v="19.565199759687591"/>
    <n v="22.742640432562329"/>
    <n v="22.960273355361966"/>
    <n v="20.566311204565931"/>
    <n v="20.131045358966656"/>
    <n v="21.763292279963949"/>
    <n v="18.498798437969356"/>
    <n v="20.239861820366471"/>
    <n v="21.00157705016521"/>
    <n v="19.042880744968453"/>
    <n v="20.239861820366471"/>
  </r>
  <r>
    <x v="0"/>
    <x v="0"/>
    <s v="GCH RETAIL (MALAYSIA) SDN BHD DISTRIBUTION CENTRE"/>
    <s v="SPIC-5"/>
    <x v="5"/>
    <s v="ICING"/>
    <n v="0.86399999999999999"/>
    <m/>
    <m/>
    <n v="5.1840000000000002"/>
    <n v="0.86399999999999999"/>
    <n v="0.8640000000000001"/>
    <n v="3.4560000000000004"/>
    <n v="1.728"/>
    <n v="0.86399999999999999"/>
    <x v="82"/>
    <n v="1.5"/>
    <n v="1.5"/>
    <n v="1.5"/>
    <n v="1.5"/>
    <n v="3"/>
    <n v="1.5"/>
    <n v="1.5"/>
    <n v="1.5"/>
    <n v="1.5"/>
    <n v="1.5"/>
    <n v="1.5"/>
    <n v="1.5"/>
    <n v="1.5"/>
  </r>
  <r>
    <x v="0"/>
    <x v="0"/>
    <s v="GCH RETAIL (MALAYSIA) SDN BHD DISTRIBUTION CENTRE"/>
    <s v="SPLC-5"/>
    <x v="6"/>
    <s v="STEVIA"/>
    <m/>
    <m/>
    <m/>
    <m/>
    <m/>
    <n v="0.72"/>
    <n v="2.544"/>
    <n v="0.72"/>
    <n v="0.72"/>
    <x v="83"/>
    <n v="0.72"/>
    <n v="0.72"/>
    <n v="0.72"/>
    <n v="0.72"/>
    <n v="0.72"/>
    <n v="0.72"/>
    <n v="0.72"/>
    <n v="0.72"/>
    <n v="0.72"/>
    <n v="0.72"/>
    <n v="0.72"/>
    <n v="0.72"/>
    <n v="0.72"/>
  </r>
  <r>
    <x v="0"/>
    <x v="0"/>
    <s v="GCH RETAIL (MALAYSIA) SDN BHD DISTRIBUTION CENTRE"/>
    <s v="SPLG1"/>
    <x v="3"/>
    <s v="LG"/>
    <m/>
    <m/>
    <m/>
    <n v="0"/>
    <n v="6.72"/>
    <n v="34.56"/>
    <m/>
    <m/>
    <n v="28.8"/>
    <x v="84"/>
    <n v="10"/>
    <n v="15.336675558826233"/>
    <n v="18.404010670591479"/>
    <n v="21.471345782356728"/>
    <n v="24.538680894121974"/>
    <n v="27.60601600588722"/>
    <n v="30.673351117652466"/>
    <n v="33.740686229417712"/>
    <n v="36.808021341182958"/>
    <n v="39.875356452948203"/>
    <n v="42.942691564713456"/>
    <n v="46.010026676478702"/>
    <n v="49.077361788243948"/>
  </r>
  <r>
    <x v="0"/>
    <x v="0"/>
    <s v="GCH RETAIL (MALAYSIA) SDN BHD DISTRIBUTION CENTRE"/>
    <s v="SPSB1"/>
    <x v="0"/>
    <s v="Soft Brown"/>
    <n v="10.559999999999999"/>
    <n v="2.88"/>
    <n v="22.080000000000002"/>
    <n v="4.92"/>
    <n v="13.44"/>
    <n v="58.56"/>
    <m/>
    <m/>
    <n v="4.8"/>
    <x v="85"/>
    <n v="13.617021276595743"/>
    <n v="11.450676982591876"/>
    <n v="11.128820116054158"/>
    <n v="12.936170212765957"/>
    <n v="13.059961315280463"/>
    <n v="11.698259187620888"/>
    <n v="11.450676982591876"/>
    <n v="12.379110251450676"/>
    <n v="10.522243713733076"/>
    <n v="11.512572533849129"/>
    <n v="11.945841392649902"/>
    <n v="10.831721470019342"/>
    <n v="11.512572533849129"/>
  </r>
  <r>
    <x v="0"/>
    <x v="0"/>
    <s v="GCH RETAIL (MALAYSIA) SDN BHD DISTRIBUTION CENTRE"/>
    <s v="SPSB45"/>
    <x v="0"/>
    <s v="Soft Brown"/>
    <m/>
    <n v="0.77759999999999996"/>
    <n v="1.5551999999999999"/>
    <n v="1.5551999999999999"/>
    <n v="0.77759999999999996"/>
    <n v="1.5551999999999999"/>
    <n v="2.3327999999999998"/>
    <n v="2.3327999999999998"/>
    <m/>
    <x v="86"/>
    <n v="1.56"/>
    <n v="1.56"/>
    <n v="1.56"/>
    <n v="1.56"/>
    <n v="1.56"/>
    <n v="1.56"/>
    <n v="1.56"/>
    <n v="1.56"/>
    <n v="1.56"/>
    <n v="1.56"/>
    <n v="1.56"/>
    <n v="1.56"/>
    <n v="1.56"/>
  </r>
  <r>
    <x v="0"/>
    <x v="0"/>
    <s v="GCH RETAIL (MALAYSIA) SDN BHD DISTRIBUTION CENTRE"/>
    <s v="STLG5"/>
    <x v="3"/>
    <s v="LG"/>
    <m/>
    <m/>
    <m/>
    <m/>
    <m/>
    <m/>
    <m/>
    <m/>
    <m/>
    <x v="26"/>
    <m/>
    <n v="1.193877551020408"/>
    <n v="1.4326530612244897"/>
    <n v="1.6714285714285713"/>
    <n v="1.9102040816326529"/>
    <n v="2.1489795918367345"/>
    <n v="2.3877551020408161"/>
    <n v="2.6265306122448977"/>
    <n v="2.8653061224489793"/>
    <n v="3.1040816326530609"/>
    <n v="3.3428571428571425"/>
    <n v="3.5816326530612241"/>
    <n v="3.8204081632653057"/>
  </r>
  <r>
    <x v="0"/>
    <x v="0"/>
    <s v="HANIFFA"/>
    <s v="SPCB1"/>
    <x v="0"/>
    <s v="Coarse Brown"/>
    <m/>
    <m/>
    <m/>
    <m/>
    <n v="0.06"/>
    <n v="0.18"/>
    <m/>
    <n v="-0.12"/>
    <n v="0.18"/>
    <x v="87"/>
    <m/>
    <m/>
    <m/>
    <m/>
    <m/>
    <m/>
    <m/>
    <m/>
    <m/>
    <m/>
    <m/>
    <m/>
    <m/>
  </r>
  <r>
    <x v="0"/>
    <x v="0"/>
    <s v="HANIFFA"/>
    <s v="SPCG1"/>
    <x v="1"/>
    <s v="C1 COARSE"/>
    <m/>
    <m/>
    <m/>
    <m/>
    <n v="0.24"/>
    <n v="0.6"/>
    <n v="0.6"/>
    <m/>
    <n v="0.6"/>
    <x v="88"/>
    <n v="0.44404662395687206"/>
    <n v="0.39118393062867307"/>
    <n v="0.38018849041640768"/>
    <n v="0.44193211622374412"/>
    <n v="0.44616113169000005"/>
    <n v="0.39964196156118492"/>
    <n v="0.39118393062867307"/>
    <n v="0.42290154662559248"/>
    <n v="0.35946631463175355"/>
    <n v="0.39329843836180101"/>
    <n v="0.40809999249369677"/>
    <n v="0.37003885329739344"/>
    <n v="0.39329843836180101"/>
  </r>
  <r>
    <x v="0"/>
    <x v="0"/>
    <s v="HANIFFA"/>
    <s v="SPFG1"/>
    <x v="2"/>
    <s v="A1"/>
    <m/>
    <m/>
    <m/>
    <m/>
    <n v="0.12"/>
    <n v="0.48"/>
    <m/>
    <m/>
    <n v="0.36"/>
    <x v="89"/>
    <n v="0.13521418037133756"/>
    <n v="0.11911725413665454"/>
    <n v="0.11576909347984046"/>
    <n v="0.13457030332195025"/>
    <n v="0.1358580574207249"/>
    <n v="0.12169276233420383"/>
    <n v="0.11911725413665454"/>
    <n v="0.12877540987746436"/>
    <n v="0.1094590983958447"/>
    <n v="0.11976113118604186"/>
    <n v="0.12426827053175311"/>
    <n v="0.11267848364278132"/>
    <n v="0.11976113118604186"/>
  </r>
  <r>
    <x v="0"/>
    <x v="0"/>
    <s v="HANIFFA"/>
    <s v="SPGP1"/>
    <x v="0"/>
    <s v="Golden Brown"/>
    <m/>
    <m/>
    <m/>
    <m/>
    <n v="0.06"/>
    <n v="0.12"/>
    <n v="0.12"/>
    <m/>
    <n v="0.18"/>
    <x v="90"/>
    <n v="0.14363772904776206"/>
    <n v="0.12078627215379992"/>
    <n v="0.11739119855812553"/>
    <n v="0.13645584259537397"/>
    <n v="0.13776164013217179"/>
    <n v="0.12339786722739557"/>
    <n v="0.12078627215379992"/>
    <n v="0.13057975367978367"/>
    <n v="0.11099279062781614"/>
    <n v="0.12143917092219882"/>
    <n v="0.12600946230099125"/>
    <n v="0.11425728446981072"/>
    <n v="0.12143917092219882"/>
  </r>
  <r>
    <x v="0"/>
    <x v="0"/>
    <s v="HANIFFA"/>
    <s v="SPLG1"/>
    <x v="3"/>
    <s v="LG"/>
    <m/>
    <m/>
    <m/>
    <m/>
    <n v="0.06"/>
    <n v="0.18"/>
    <n v="0.06"/>
    <m/>
    <n v="0.24"/>
    <x v="91"/>
    <n v="0.1"/>
    <n v="0.13108269708398493"/>
    <n v="0.1572992365007819"/>
    <n v="0.18351577591757889"/>
    <n v="0.20973231533437586"/>
    <n v="0.23594885475117286"/>
    <n v="0.26216539416796986"/>
    <n v="0.28838193358476683"/>
    <n v="0.31459847300156379"/>
    <n v="0.34081501241836076"/>
    <n v="0.36703155183515779"/>
    <n v="0.39324809125195476"/>
    <n v="0.41946463066875173"/>
  </r>
  <r>
    <x v="0"/>
    <x v="0"/>
    <s v="HANIFFA"/>
    <s v="SPSB1"/>
    <x v="0"/>
    <s v="Soft Brown"/>
    <m/>
    <m/>
    <m/>
    <m/>
    <n v="0.06"/>
    <n v="0.12"/>
    <m/>
    <m/>
    <n v="0.12"/>
    <x v="87"/>
    <n v="6.8085106382978711E-2"/>
    <n v="5.7253384912959372E-2"/>
    <n v="5.5644100580270785E-2"/>
    <n v="6.4680851063829772E-2"/>
    <n v="6.5299806576402317E-2"/>
    <n v="5.8491295938104433E-2"/>
    <n v="5.7253384912959372E-2"/>
    <n v="6.1895551257253378E-2"/>
    <n v="5.2611218568665373E-2"/>
    <n v="5.7562862669245637E-2"/>
    <n v="5.9729206963249508E-2"/>
    <n v="5.4158607350096706E-2"/>
    <n v="5.7562862669245637E-2"/>
  </r>
  <r>
    <x v="0"/>
    <x v="0"/>
    <s v="HERO DISTRIBUTION S/B (SHAH ALAM SECTION 27)"/>
    <s v="SPCA1"/>
    <x v="4"/>
    <s v="CASTER"/>
    <m/>
    <m/>
    <m/>
    <m/>
    <n v="0.24"/>
    <n v="0.24"/>
    <n v="0.12"/>
    <n v="0.18"/>
    <m/>
    <x v="92"/>
    <m/>
    <m/>
    <m/>
    <m/>
    <m/>
    <m/>
    <m/>
    <m/>
    <m/>
    <m/>
    <m/>
    <m/>
    <m/>
  </r>
  <r>
    <x v="0"/>
    <x v="0"/>
    <s v="HERO DISTRIBUTION S/B (SHAH ALAM SECTION 27)"/>
    <s v="SPCG1"/>
    <x v="1"/>
    <s v="C1 COARSE"/>
    <m/>
    <m/>
    <m/>
    <m/>
    <n v="1.08"/>
    <n v="2.16"/>
    <n v="3.24"/>
    <n v="1.08"/>
    <n v="1.08"/>
    <x v="74"/>
    <m/>
    <m/>
    <m/>
    <m/>
    <m/>
    <m/>
    <m/>
    <m/>
    <m/>
    <m/>
    <m/>
    <m/>
    <m/>
  </r>
  <r>
    <x v="0"/>
    <x v="0"/>
    <s v="HERO DISTRIBUTION S/B (SHAH ALAM SECTION 27)"/>
    <s v="SPCG2"/>
    <x v="1"/>
    <s v="C1 COARSE"/>
    <m/>
    <m/>
    <m/>
    <m/>
    <n v="3.24"/>
    <n v="4.32"/>
    <n v="6.48"/>
    <n v="4.32"/>
    <n v="2.16"/>
    <x v="93"/>
    <m/>
    <m/>
    <m/>
    <m/>
    <m/>
    <m/>
    <m/>
    <m/>
    <m/>
    <m/>
    <m/>
    <m/>
    <m/>
  </r>
  <r>
    <x v="0"/>
    <x v="0"/>
    <s v="HERO DISTRIBUTION S/B (SHAH ALAM SECTION 27)"/>
    <s v="SPFG1"/>
    <x v="2"/>
    <s v="A1"/>
    <m/>
    <m/>
    <m/>
    <m/>
    <n v="0.12"/>
    <n v="0.36"/>
    <n v="0.36"/>
    <n v="0.18"/>
    <n v="0.22800000000000001"/>
    <x v="94"/>
    <m/>
    <m/>
    <m/>
    <m/>
    <m/>
    <m/>
    <m/>
    <m/>
    <m/>
    <m/>
    <m/>
    <m/>
    <m/>
  </r>
  <r>
    <x v="0"/>
    <x v="0"/>
    <s v="HERO DISTRIBUTION S/B (SHAH ALAM SECTION 27)"/>
    <s v="SPGP1"/>
    <x v="0"/>
    <s v="Golden Brown"/>
    <m/>
    <m/>
    <m/>
    <m/>
    <m/>
    <n v="0.36"/>
    <n v="0.12"/>
    <n v="0.12"/>
    <n v="0.12"/>
    <x v="95"/>
    <m/>
    <m/>
    <m/>
    <m/>
    <m/>
    <m/>
    <m/>
    <m/>
    <m/>
    <m/>
    <m/>
    <m/>
    <m/>
  </r>
  <r>
    <x v="0"/>
    <x v="0"/>
    <s v="HERO DISTRIBUTION S/B (SHAH ALAM SECTION 27)"/>
    <s v="SPIC-5"/>
    <x v="5"/>
    <s v="ICING"/>
    <m/>
    <m/>
    <m/>
    <m/>
    <n v="0.12"/>
    <n v="0.06"/>
    <m/>
    <n v="0.06"/>
    <m/>
    <x v="96"/>
    <m/>
    <m/>
    <m/>
    <m/>
    <m/>
    <m/>
    <m/>
    <m/>
    <m/>
    <m/>
    <m/>
    <m/>
    <m/>
  </r>
  <r>
    <x v="0"/>
    <x v="0"/>
    <s v="HERO DISTRIBUTION S/B (SHAH ALAM SECTION 27)"/>
    <s v="SPLC125"/>
    <x v="6"/>
    <s v="STEVIA"/>
    <m/>
    <m/>
    <m/>
    <m/>
    <m/>
    <n v="3.0000000000000001E-3"/>
    <m/>
    <m/>
    <m/>
    <x v="97"/>
    <m/>
    <m/>
    <m/>
    <m/>
    <m/>
    <m/>
    <m/>
    <m/>
    <m/>
    <m/>
    <m/>
    <m/>
    <m/>
  </r>
  <r>
    <x v="0"/>
    <x v="0"/>
    <s v="HERO DISTRIBUTION S/B (SHAH ALAM SECTION 27)"/>
    <s v="SPLG1"/>
    <x v="3"/>
    <s v="LG"/>
    <m/>
    <m/>
    <m/>
    <m/>
    <n v="0.36"/>
    <n v="0.84"/>
    <n v="0.36"/>
    <n v="0.54"/>
    <n v="0.24"/>
    <x v="98"/>
    <m/>
    <m/>
    <m/>
    <m/>
    <m/>
    <m/>
    <m/>
    <m/>
    <m/>
    <m/>
    <m/>
    <m/>
    <m/>
  </r>
  <r>
    <x v="0"/>
    <x v="0"/>
    <s v="HERO DISTRIBUTION S/B (SHAH ALAM SECTION 27)"/>
    <s v="SPSB1"/>
    <x v="0"/>
    <s v="Soft Brown"/>
    <m/>
    <m/>
    <m/>
    <m/>
    <n v="0.18"/>
    <n v="0.36"/>
    <n v="0.12"/>
    <n v="0.06"/>
    <n v="0.12"/>
    <x v="99"/>
    <m/>
    <m/>
    <m/>
    <m/>
    <m/>
    <m/>
    <m/>
    <m/>
    <m/>
    <m/>
    <m/>
    <m/>
    <m/>
  </r>
  <r>
    <x v="0"/>
    <x v="0"/>
    <s v="ISETAN"/>
    <s v="SPCB1"/>
    <x v="0"/>
    <s v="Coarse Brown"/>
    <n v="0.06"/>
    <n v="4.8000000000000001E-2"/>
    <n v="2.4E-2"/>
    <m/>
    <n v="3.5999999999999997E-2"/>
    <n v="3.5999999999999997E-2"/>
    <n v="3.6000000000000004E-2"/>
    <n v="3.5999999999999997E-2"/>
    <m/>
    <x v="100"/>
    <n v="4.5158991556380604E-2"/>
    <n v="3.9782921133001962E-2"/>
    <n v="3.8664698484939211E-2"/>
    <n v="4.4943948739445461E-2"/>
    <n v="4.5374034373315754E-2"/>
    <n v="4.0643092400742549E-2"/>
    <n v="3.9782921133001962E-2"/>
    <n v="4.3008563387029151E-2"/>
    <n v="3.655727887897478E-2"/>
    <n v="3.9997963949937113E-2"/>
    <n v="4.1503263668483135E-2"/>
    <n v="3.763249296365051E-2"/>
    <n v="3.9997963949937113E-2"/>
  </r>
  <r>
    <x v="0"/>
    <x v="0"/>
    <s v="ISETAN"/>
    <s v="SPCB250"/>
    <x v="0"/>
    <s v="Coarse Brown"/>
    <m/>
    <n v="1.2E-2"/>
    <m/>
    <n v="6.0000000000000001E-3"/>
    <m/>
    <n v="6.0000000000000001E-3"/>
    <m/>
    <n v="1.2E-2"/>
    <m/>
    <x v="101"/>
    <n v="1.2E-2"/>
    <m/>
    <n v="1.2E-2"/>
    <m/>
    <n v="1.2E-2"/>
    <m/>
    <n v="1.2E-2"/>
    <m/>
    <n v="1.2E-2"/>
    <m/>
    <n v="1.2E-2"/>
    <m/>
    <n v="1.2E-2"/>
  </r>
  <r>
    <x v="0"/>
    <x v="0"/>
    <s v="ISETAN"/>
    <s v="SPCG1"/>
    <x v="1"/>
    <s v="C1 COARSE"/>
    <n v="0.12"/>
    <n v="0.24"/>
    <n v="0.06"/>
    <n v="0.14399999999999999"/>
    <n v="0.12"/>
    <n v="0.12"/>
    <m/>
    <n v="0.12"/>
    <m/>
    <x v="102"/>
    <n v="8.8809324791374405E-2"/>
    <n v="7.8236786125734606E-2"/>
    <n v="7.6037698083281521E-2"/>
    <n v="8.838642324474881E-2"/>
    <n v="8.9232226338000001E-2"/>
    <n v="7.9928392312236973E-2"/>
    <n v="7.8236786125734606E-2"/>
    <n v="8.458030932511848E-2"/>
    <n v="7.1893262926350704E-2"/>
    <n v="7.8659687672360187E-2"/>
    <n v="8.1619998498739341E-2"/>
    <n v="7.400777065947868E-2"/>
    <n v="7.8659687672360187E-2"/>
  </r>
  <r>
    <x v="0"/>
    <x v="0"/>
    <s v="ISETAN"/>
    <s v="SPFG1"/>
    <x v="2"/>
    <s v="A1"/>
    <n v="0.06"/>
    <n v="0.14399999999999999"/>
    <m/>
    <n v="0.06"/>
    <n v="0.06"/>
    <n v="0.12"/>
    <n v="0.06"/>
    <n v="0.06"/>
    <m/>
    <x v="103"/>
    <n v="6.7607090185668781E-2"/>
    <n v="5.955862706832727E-2"/>
    <n v="5.7884546739920231E-2"/>
    <n v="6.7285151660975123E-2"/>
    <n v="6.7929028710362452E-2"/>
    <n v="6.0846381167101914E-2"/>
    <n v="5.955862706832727E-2"/>
    <n v="6.4387704938732179E-2"/>
    <n v="5.4729549197922348E-2"/>
    <n v="5.9880565593020928E-2"/>
    <n v="6.2134135265876557E-2"/>
    <n v="5.6339241821390662E-2"/>
    <n v="5.9880565593020928E-2"/>
  </r>
  <r>
    <x v="0"/>
    <x v="0"/>
    <s v="ISETAN"/>
    <s v="SPFG250"/>
    <x v="2"/>
    <s v="A1"/>
    <n v="0"/>
    <n v="1.2E-2"/>
    <n v="6.0000000000000001E-3"/>
    <n v="6.0000000000000001E-3"/>
    <m/>
    <m/>
    <n v="6.0000000000000001E-3"/>
    <n v="1.2E-2"/>
    <m/>
    <x v="104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</r>
  <r>
    <x v="0"/>
    <x v="0"/>
    <s v="ISETAN"/>
    <s v="SPGMW45"/>
    <x v="0"/>
    <s v="GMW"/>
    <m/>
    <n v="3.2399999999999998E-2"/>
    <m/>
    <m/>
    <m/>
    <m/>
    <n v="2.1600000000000001E-2"/>
    <n v="1.0800000000000001E-2"/>
    <m/>
    <x v="105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</r>
  <r>
    <x v="0"/>
    <x v="0"/>
    <s v="ISETAN"/>
    <s v="SPGP45"/>
    <x v="0"/>
    <s v="Golden Brown"/>
    <n v="0"/>
    <n v="4.3200000000000002E-2"/>
    <n v="1.0800000000000001E-2"/>
    <n v="1.0800000000000001E-2"/>
    <n v="2.1600000000000001E-2"/>
    <n v="1.0800000000000001E-2"/>
    <n v="2.1600000000000001E-2"/>
    <n v="1.0800000000000001E-2"/>
    <m/>
    <x v="106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</r>
  <r>
    <x v="0"/>
    <x v="0"/>
    <s v="ISETAN"/>
    <s v="SPLC125"/>
    <x v="6"/>
    <s v="STEVIA"/>
    <m/>
    <m/>
    <m/>
    <m/>
    <m/>
    <n v="3.0000000000000001E-3"/>
    <m/>
    <m/>
    <m/>
    <x v="97"/>
    <m/>
    <m/>
    <m/>
    <m/>
    <m/>
    <m/>
    <m/>
    <m/>
    <m/>
    <m/>
    <m/>
    <m/>
    <m/>
  </r>
  <r>
    <x v="0"/>
    <x v="0"/>
    <s v="ISETAN"/>
    <s v="SPLG1"/>
    <x v="3"/>
    <s v="LG"/>
    <n v="5.9999999999999942E-2"/>
    <n v="7.2000000000000008E-2"/>
    <n v="2.4E-2"/>
    <n v="2.4E-2"/>
    <n v="3.5999999999999997E-2"/>
    <n v="3.5999999999999997E-2"/>
    <n v="8.3999999999999991E-2"/>
    <n v="0.06"/>
    <m/>
    <x v="107"/>
    <n v="0.05"/>
    <n v="6.5541348541992464E-2"/>
    <n v="7.8649618250390949E-2"/>
    <n v="9.1757887958789447E-2"/>
    <n v="0.10486615766718793"/>
    <n v="0.11797442737558643"/>
    <n v="0.13108269708398493"/>
    <n v="0.14419096679238341"/>
    <n v="0.1572992365007819"/>
    <n v="0.17040750620918038"/>
    <n v="0.18351577591757889"/>
    <n v="0.19662404562597738"/>
    <n v="0.20973231533437586"/>
  </r>
  <r>
    <x v="0"/>
    <x v="0"/>
    <s v="ISETAN"/>
    <s v="SPSB45"/>
    <x v="0"/>
    <s v="Soft Brown"/>
    <m/>
    <n v="2.1600000000000001E-2"/>
    <n v="2.1600000000000001E-2"/>
    <m/>
    <n v="2.1600000000000001E-2"/>
    <n v="2.1600000000000001E-2"/>
    <m/>
    <m/>
    <m/>
    <x v="108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  <n v="1.0800000000000001E-2"/>
  </r>
  <r>
    <x v="0"/>
    <x v="0"/>
    <s v="MYDIN"/>
    <s v="SPCA1"/>
    <x v="4"/>
    <s v="CASTER"/>
    <n v="3.6"/>
    <n v="3"/>
    <n v="3.4800000000000004"/>
    <n v="2.16"/>
    <n v="9.0000000000000018"/>
    <n v="1.1400000000000001"/>
    <n v="4.4400000000000004"/>
    <n v="0.12"/>
    <n v="3.12"/>
    <x v="109"/>
    <n v="3.48"/>
    <n v="3.48"/>
    <n v="3.48"/>
    <n v="3.48"/>
    <n v="9"/>
    <n v="3.48"/>
    <n v="3.48"/>
    <n v="3.48"/>
    <n v="3.48"/>
    <n v="3.48"/>
    <n v="3.48"/>
    <n v="3.48"/>
    <n v="3.48"/>
  </r>
  <r>
    <x v="0"/>
    <x v="0"/>
    <s v="MYDIN"/>
    <s v="SPCB1"/>
    <x v="0"/>
    <s v="Coarse Brown"/>
    <n v="3.6"/>
    <n v="13.200000000000001"/>
    <m/>
    <n v="3.24"/>
    <n v="8.64"/>
    <n v="2.16"/>
    <n v="2.16"/>
    <n v="4.32"/>
    <n v="4.92"/>
    <x v="110"/>
    <n v="5.8957572309719133"/>
    <n v="5.1938813701419235"/>
    <n v="5.0478911910892865"/>
    <n v="5.8676821965387136"/>
    <n v="5.923832265405113"/>
    <n v="5.3061815078747223"/>
    <n v="5.1938813701419235"/>
    <n v="5.6150068866399181"/>
    <n v="4.7727558536439298"/>
    <n v="5.2219564045751232"/>
    <n v="5.4184816456075211"/>
    <n v="4.9131310258099283"/>
    <n v="5.2219564045751232"/>
  </r>
  <r>
    <x v="0"/>
    <x v="0"/>
    <s v="MYDIN"/>
    <s v="SPCG1"/>
    <x v="1"/>
    <s v="C1 COARSE"/>
    <n v="10.8"/>
    <n v="5.4"/>
    <n v="16.200000000000003"/>
    <n v="247.31999999999996"/>
    <n v="45.12"/>
    <n v="10.8"/>
    <n v="58.202999999999996"/>
    <n v="187.2"/>
    <n v="117"/>
    <x v="111"/>
    <n v="133.2139871870616"/>
    <n v="117.35517918860191"/>
    <n v="114.05654712492229"/>
    <n v="132.57963486712322"/>
    <n v="133.84833950699999"/>
    <n v="119.89258846835546"/>
    <n v="117.35517918860191"/>
    <n v="126.87046398767772"/>
    <n v="107.83989438952605"/>
    <n v="117.98953150854028"/>
    <n v="122.429997748109"/>
    <n v="111.01165598921801"/>
    <n v="117.98953150854028"/>
  </r>
  <r>
    <x v="0"/>
    <x v="0"/>
    <s v="MYDIN"/>
    <s v="SPCG2"/>
    <x v="1"/>
    <s v="C1 COARSE"/>
    <n v="61.2"/>
    <n v="43.2"/>
    <n v="96.12"/>
    <n v="58.32"/>
    <n v="127.68"/>
    <n v="42.120000000000005"/>
    <n v="21.6"/>
    <n v="37.799999999999997"/>
    <n v="54.72"/>
    <x v="112"/>
    <n v="50.557617918642372"/>
    <n v="44.538853880708757"/>
    <n v="43.286950960818565"/>
    <n v="50.31686735712502"/>
    <n v="50.798368480159716"/>
    <n v="45.501856126778129"/>
    <n v="44.538853880708757"/>
    <n v="48.150112303468923"/>
    <n v="40.927595457948584"/>
    <n v="44.779604442226095"/>
    <n v="46.464858372847509"/>
    <n v="42.131348265535308"/>
    <n v="44.779604442226095"/>
  </r>
  <r>
    <x v="0"/>
    <x v="0"/>
    <s v="MYDIN"/>
    <s v="SPDM42"/>
    <x v="0"/>
    <s v="Coarse Brown"/>
    <n v="0"/>
    <m/>
    <n v="0"/>
    <m/>
    <m/>
    <m/>
    <m/>
    <m/>
    <m/>
    <x v="51"/>
    <m/>
    <m/>
    <m/>
    <m/>
    <m/>
    <m/>
    <m/>
    <m/>
    <m/>
    <m/>
    <m/>
    <m/>
    <m/>
  </r>
  <r>
    <x v="0"/>
    <x v="0"/>
    <s v="MYDIN"/>
    <s v="SPFG1"/>
    <x v="2"/>
    <s v="A1"/>
    <n v="3.96"/>
    <n v="4.5600000000000005"/>
    <n v="9.120000000000001"/>
    <n v="8.76"/>
    <n v="15.540000000000001"/>
    <n v="1.7400000000000002"/>
    <n v="4.5000000000000009"/>
    <n v="2.2800000000000002"/>
    <n v="6.06"/>
    <x v="113"/>
    <n v="7.0762087727666669"/>
    <n v="6.2338029664849213"/>
    <n v="6.0585825587783182"/>
    <n v="7.0425125405153972"/>
    <n v="7.1099050050179367"/>
    <n v="6.3685878954900002"/>
    <n v="6.2338029664849213"/>
    <n v="6.7392464502539688"/>
    <n v="5.7283594827158728"/>
    <n v="6.267499198736191"/>
    <n v="6.5033728244950799"/>
    <n v="5.8968406439722223"/>
    <n v="6.267499198736191"/>
  </r>
  <r>
    <x v="0"/>
    <x v="0"/>
    <s v="MYDIN"/>
    <s v="SPGMW45"/>
    <x v="0"/>
    <s v="GMW"/>
    <n v="0.64800000000000002"/>
    <m/>
    <n v="2.3327999999999998"/>
    <m/>
    <n v="1.5551999999999999"/>
    <m/>
    <n v="0.77759999999999996"/>
    <m/>
    <n v="0.86399999999999999"/>
    <x v="114"/>
    <n v="0.73"/>
    <n v="0.73"/>
    <n v="0.73"/>
    <n v="0.73"/>
    <n v="0.73"/>
    <n v="0.73"/>
    <n v="0.73"/>
    <n v="0.73"/>
    <n v="0.73"/>
    <n v="0.73"/>
    <n v="0.73"/>
    <n v="0.73"/>
    <n v="0.73"/>
  </r>
  <r>
    <x v="0"/>
    <x v="0"/>
    <s v="MYDIN"/>
    <s v="SPGP1"/>
    <x v="0"/>
    <s v="Golden Brown"/>
    <n v="5.976"/>
    <m/>
    <n v="6.4560000000000004"/>
    <n v="5.4"/>
    <n v="11.879999999999999"/>
    <m/>
    <n v="4.2"/>
    <n v="6.48"/>
    <n v="5.88"/>
    <x v="115"/>
    <n v="7.9798738359867816"/>
    <n v="6.7103484529888844"/>
    <n v="6.5217332532291969"/>
    <n v="7.5808801441874429"/>
    <n v="7.6534244517873216"/>
    <n v="6.8554370681886434"/>
    <n v="6.7103484529888844"/>
    <n v="7.2544307599879829"/>
    <n v="6.1662661459897858"/>
    <n v="6.7466206067888237"/>
    <n v="7.0005256833884033"/>
    <n v="6.3476269149894851"/>
    <n v="6.7466206067888237"/>
  </r>
  <r>
    <x v="0"/>
    <x v="0"/>
    <s v="MYDIN"/>
    <s v="SPGP45"/>
    <x v="0"/>
    <s v="Golden Brown"/>
    <n v="1.62"/>
    <n v="0.77759999999999996"/>
    <n v="1.5551999999999999"/>
    <n v="0.77759999999999996"/>
    <n v="3.1104000000000003"/>
    <n v="0.77759999999999996"/>
    <n v="0.77759999999999996"/>
    <n v="0.77759999999999996"/>
    <n v="0.77759999999999996"/>
    <x v="11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</r>
  <r>
    <x v="0"/>
    <x v="0"/>
    <s v="MYDIN"/>
    <s v="SPIC-5"/>
    <x v="5"/>
    <s v="ICING"/>
    <n v="2.4E-2"/>
    <n v="0.12"/>
    <n v="0.8640000000000001"/>
    <n v="0.24"/>
    <n v="-2.8920000000000003"/>
    <n v="0.12"/>
    <n v="0.38350000000000001"/>
    <n v="0.34499999999999997"/>
    <m/>
    <x v="117"/>
    <n v="0.3"/>
    <n v="0.3"/>
    <n v="0.3"/>
    <n v="0.3"/>
    <n v="0.3"/>
    <n v="0.3"/>
    <n v="0.3"/>
    <n v="0.3"/>
    <n v="0.3"/>
    <n v="0.3"/>
    <n v="0.3"/>
    <n v="0.3"/>
    <n v="0.3"/>
  </r>
  <r>
    <x v="0"/>
    <x v="0"/>
    <s v="MYDIN"/>
    <s v="SPLC125"/>
    <x v="6"/>
    <s v="STEVIA"/>
    <m/>
    <m/>
    <m/>
    <m/>
    <m/>
    <m/>
    <n v="0.21"/>
    <n v="0.06"/>
    <m/>
    <x v="118"/>
    <m/>
    <m/>
    <m/>
    <m/>
    <m/>
    <m/>
    <m/>
    <m/>
    <m/>
    <m/>
    <m/>
    <m/>
    <m/>
  </r>
  <r>
    <x v="0"/>
    <x v="0"/>
    <s v="MYDIN"/>
    <s v="SPLC-5"/>
    <x v="6"/>
    <s v="STEVIA"/>
    <m/>
    <m/>
    <m/>
    <m/>
    <m/>
    <n v="3.5999999999999997E-2"/>
    <n v="0.44399999999999995"/>
    <n v="1.236"/>
    <m/>
    <x v="119"/>
    <m/>
    <m/>
    <m/>
    <m/>
    <m/>
    <m/>
    <m/>
    <m/>
    <m/>
    <m/>
    <m/>
    <m/>
    <m/>
  </r>
  <r>
    <x v="0"/>
    <x v="0"/>
    <s v="MYDIN"/>
    <s v="SPSB1"/>
    <x v="0"/>
    <s v="Soft Brown"/>
    <n v="1.2"/>
    <m/>
    <n v="2.52"/>
    <n v="0.18"/>
    <n v="3.18"/>
    <n v="2.8200000000000003"/>
    <n v="4.92"/>
    <n v="3.54"/>
    <n v="3.96"/>
    <x v="120"/>
    <n v="4.0170212765957443"/>
    <n v="3.3779497098646032"/>
    <n v="3.2830019342359766"/>
    <n v="3.8161702127659574"/>
    <n v="3.8526885880077364"/>
    <n v="3.4509864603481621"/>
    <n v="3.3779497098646032"/>
    <n v="3.6518375241779495"/>
    <n v="3.1040618955512573"/>
    <n v="3.3962088974854932"/>
    <n v="3.5240232108317211"/>
    <n v="3.1953578336557058"/>
    <n v="3.3962088974854932"/>
  </r>
  <r>
    <x v="0"/>
    <x v="0"/>
    <s v="MYDIN"/>
    <s v="SPSB45"/>
    <x v="0"/>
    <s v="Soft Brown"/>
    <n v="1.296"/>
    <m/>
    <n v="2.3328000000000002"/>
    <n v="0.77759999999999996"/>
    <n v="2.3327999999999998"/>
    <n v="0.77759999999999996"/>
    <n v="0.77759999999999996"/>
    <n v="0.66959999999999997"/>
    <n v="0.86399999999999999"/>
    <x v="121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  <n v="0.77759999999999996"/>
  </r>
  <r>
    <x v="0"/>
    <x v="0"/>
    <s v="MYDIN"/>
    <s v="STLG5"/>
    <x v="3"/>
    <s v="LG"/>
    <m/>
    <m/>
    <m/>
    <m/>
    <m/>
    <m/>
    <m/>
    <m/>
    <m/>
    <x v="26"/>
    <m/>
    <n v="0.61224489795918358"/>
    <n v="0.73469387755102034"/>
    <n v="0.8571428571428571"/>
    <n v="0.97959183673469385"/>
    <n v="1.1020408163265305"/>
    <n v="1.2244897959183672"/>
    <n v="1.346938775510204"/>
    <n v="1.4693877551020407"/>
    <n v="1.5918367346938773"/>
    <n v="1.7142857142857142"/>
    <n v="1.8367346938775508"/>
    <n v="1.9591836734693877"/>
  </r>
  <r>
    <x v="0"/>
    <x v="0"/>
    <s v="KK SUPERMART &amp; SUPERSTORE SDN BHD"/>
    <s v="SPCB1"/>
    <x v="0"/>
    <s v="Coarse Brown"/>
    <m/>
    <m/>
    <n v="1.8"/>
    <n v="1.2"/>
    <m/>
    <n v="3"/>
    <n v="1.2"/>
    <n v="1.2"/>
    <n v="1.8"/>
    <x v="122"/>
    <n v="1.8189038265764415"/>
    <n v="1.6023676567459129"/>
    <n v="1.5573281334211628"/>
    <n v="1.8102423797832203"/>
    <n v="1.8275652733696626"/>
    <n v="1.6370134439187976"/>
    <n v="1.6023676567459129"/>
    <n v="1.7322893586442301"/>
    <n v="1.4724459548475954"/>
    <n v="1.611029103539134"/>
    <n v="1.671659231091682"/>
    <n v="1.5157531888137015"/>
    <n v="1.611029103539134"/>
  </r>
  <r>
    <x v="0"/>
    <x v="0"/>
    <s v="KK SUPERMART &amp; SUPERSTORE SDN BHD"/>
    <s v="SPCG1"/>
    <x v="1"/>
    <s v="C1 COARSE"/>
    <n v="21.6"/>
    <n v="10.8"/>
    <n v="32.400000000000006"/>
    <n v="10.8"/>
    <n v="21.6"/>
    <n v="54"/>
    <n v="54"/>
    <n v="54"/>
    <n v="0"/>
    <x v="123"/>
    <n v="38.854079596226299"/>
    <n v="34.228593930008891"/>
    <n v="33.26649291143567"/>
    <n v="38.669060169577605"/>
    <n v="39.039099022875"/>
    <n v="34.968671636603673"/>
    <n v="34.228593930008891"/>
    <n v="37.00388532973934"/>
    <n v="31.453302530278432"/>
    <n v="34.413613356657585"/>
    <n v="35.708749343198463"/>
    <n v="32.378399663521918"/>
    <n v="34.413613356657585"/>
  </r>
  <r>
    <x v="0"/>
    <x v="0"/>
    <s v="KK SUPERMART &amp; SUPERSTORE SDN BHD"/>
    <s v="SPFG1"/>
    <x v="2"/>
    <s v="A1"/>
    <m/>
    <m/>
    <m/>
    <m/>
    <m/>
    <m/>
    <n v="4.8"/>
    <m/>
    <n v="3"/>
    <x v="124"/>
    <n v="2.253569672855626"/>
    <n v="1.9852875689442424"/>
    <n v="1.9294848913306744"/>
    <n v="2.242838388699171"/>
    <n v="2.2643009570120816"/>
    <n v="2.0282127055700636"/>
    <n v="1.9852875689442424"/>
    <n v="2.1462568312910726"/>
    <n v="1.8243183065974116"/>
    <n v="1.9960188531006977"/>
    <n v="2.0711378421958853"/>
    <n v="1.8779747273796887"/>
    <n v="1.9960188531006977"/>
  </r>
  <r>
    <x v="0"/>
    <x v="0"/>
    <s v="KK SUPERMART &amp; SUPERSTORE SDN BHD"/>
    <s v="SPFG250"/>
    <x v="2"/>
    <s v="A1"/>
    <m/>
    <m/>
    <m/>
    <m/>
    <n v="0.03"/>
    <m/>
    <m/>
    <m/>
    <m/>
    <x v="47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</r>
  <r>
    <x v="0"/>
    <x v="0"/>
    <s v="KK SUPERMART &amp; SUPERSTORE SDN BHD"/>
    <s v="SPLG1"/>
    <x v="3"/>
    <s v="LG"/>
    <m/>
    <m/>
    <n v="1.8"/>
    <n v="1.2"/>
    <m/>
    <n v="3"/>
    <m/>
    <n v="1.8"/>
    <n v="1.92"/>
    <x v="125"/>
    <n v="1.5"/>
    <n v="1.8351577591757884"/>
    <n v="2.2021893110109461"/>
    <n v="2.569220862846104"/>
    <n v="2.9362524146812614"/>
    <n v="3.3032839665164193"/>
    <n v="3.6703155183515768"/>
    <n v="4.0373470701867342"/>
    <n v="4.4043786220218921"/>
    <n v="4.77141017385705"/>
    <n v="5.1384417256922079"/>
    <n v="5.5054732775273649"/>
    <n v="5.8725048293625228"/>
  </r>
  <r>
    <x v="0"/>
    <x v="0"/>
    <s v="KK SUPERMART &amp; SUPERSTORE SDN BHD"/>
    <s v="SPSB1"/>
    <x v="0"/>
    <s v="Soft Brown"/>
    <m/>
    <m/>
    <n v="1.776"/>
    <m/>
    <n v="1.2"/>
    <n v="3"/>
    <n v="1.2"/>
    <n v="1.2"/>
    <n v="0.96"/>
    <x v="126"/>
    <n v="1.7021276595744679"/>
    <n v="1.4313346228239845"/>
    <n v="1.3911025145067697"/>
    <n v="1.6170212765957446"/>
    <n v="1.6324951644100578"/>
    <n v="1.462282398452611"/>
    <n v="1.4313346228239845"/>
    <n v="1.5473887814313345"/>
    <n v="1.3152804642166345"/>
    <n v="1.4390715667311411"/>
    <n v="1.4932301740812377"/>
    <n v="1.3539651837524178"/>
    <n v="1.4390715667311411"/>
  </r>
  <r>
    <x v="0"/>
    <x v="0"/>
    <s v="KK SUPERMART &amp; SUPERSTORE SDN BHD"/>
    <s v="STLG5"/>
    <x v="3"/>
    <s v="LG"/>
    <m/>
    <m/>
    <m/>
    <m/>
    <m/>
    <m/>
    <m/>
    <n v="1.8"/>
    <n v="0.6"/>
    <x v="127"/>
    <n v="0.1"/>
    <n v="0.14285714285714285"/>
    <n v="0.1714285714285714"/>
    <n v="0.19999999999999998"/>
    <n v="0.22857142857142854"/>
    <n v="0.25714285714285712"/>
    <n v="0.2857142857142857"/>
    <n v="0.31428571428571428"/>
    <n v="0.3428571428571428"/>
    <n v="0.37142857142857139"/>
    <n v="0.39999999999999997"/>
    <n v="0.42857142857142855"/>
    <n v="0.45714285714285707"/>
  </r>
  <r>
    <x v="0"/>
    <x v="0"/>
    <s v="LULU GROUP RETAIL SDN BHD"/>
    <s v="LOC1"/>
    <x v="1"/>
    <s v="C1 COARSE"/>
    <m/>
    <m/>
    <n v="0.55000000000000004"/>
    <n v="0.95"/>
    <n v="0.55000000000000004"/>
    <m/>
    <m/>
    <m/>
    <m/>
    <x v="128"/>
    <m/>
    <m/>
    <m/>
    <m/>
    <m/>
    <m/>
    <m/>
    <m/>
    <m/>
    <m/>
    <m/>
    <m/>
    <m/>
  </r>
  <r>
    <x v="0"/>
    <x v="0"/>
    <s v="LULU GROUP RETAIL SDN BHD"/>
    <s v="SPCB1"/>
    <x v="0"/>
    <s v="Coarse Brown"/>
    <n v="0.70799999999999996"/>
    <n v="0.24"/>
    <n v="0.36"/>
    <n v="0.36"/>
    <n v="0.3"/>
    <m/>
    <n v="0.36"/>
    <n v="0.48"/>
    <n v="0.38400000000000001"/>
    <x v="129"/>
    <n v="0.45158991556380607"/>
    <n v="0.39782921133001969"/>
    <n v="0.38664698484939214"/>
    <n v="0.44943948739445461"/>
    <n v="0.45374034373315753"/>
    <n v="0.40643092400742553"/>
    <n v="0.39782921133001969"/>
    <n v="0.43008563387029153"/>
    <n v="0.3655727887897478"/>
    <n v="0.39997963949937115"/>
    <n v="0.41503263668483137"/>
    <n v="0.3763249296365051"/>
    <n v="0.39997963949937115"/>
  </r>
  <r>
    <x v="0"/>
    <x v="0"/>
    <s v="LULU GROUP RETAIL SDN BHD"/>
    <s v="SPCB250"/>
    <x v="0"/>
    <s v="Coarse Brown"/>
    <n v="1.2E-2"/>
    <n v="6.0000000000000001E-3"/>
    <n v="6.0000000000000001E-3"/>
    <m/>
    <n v="1.2E-2"/>
    <n v="1.2E-2"/>
    <n v="1.2E-2"/>
    <m/>
    <n v="2.4E-2"/>
    <x v="130"/>
    <n v="1.2E-2"/>
    <n v="1.2E-2"/>
    <n v="1.2E-2"/>
    <n v="1.2E-2"/>
    <n v="1.2E-2"/>
    <n v="1.2E-2"/>
    <n v="1.2E-2"/>
    <n v="1.2E-2"/>
    <n v="1.2E-2"/>
    <n v="1.2E-2"/>
    <n v="1.2E-2"/>
    <n v="1.2E-2"/>
    <n v="1.2E-2"/>
  </r>
  <r>
    <x v="0"/>
    <x v="0"/>
    <s v="LULU GROUP RETAIL SDN BHD"/>
    <s v="SPCG1"/>
    <x v="1"/>
    <s v="C1 COARSE"/>
    <n v="2.16"/>
    <n v="0.96"/>
    <n v="0.96"/>
    <n v="1.2"/>
    <n v="2.88"/>
    <n v="2.4"/>
    <n v="0.48"/>
    <n v="0.6"/>
    <n v="3.5999999999999996"/>
    <x v="131"/>
    <n v="1.9982098078059241"/>
    <n v="1.7603276878290286"/>
    <n v="1.7108482068738344"/>
    <n v="1.9886945230068482"/>
    <n v="2.0077250926050003"/>
    <n v="1.7983888270253319"/>
    <n v="1.7603276878290286"/>
    <n v="1.9030569598151661"/>
    <n v="1.6175984158428909"/>
    <n v="1.7698429726281044"/>
    <n v="1.8364499662216351"/>
    <n v="1.6651748398382702"/>
    <n v="1.7698429726281044"/>
  </r>
  <r>
    <x v="0"/>
    <x v="0"/>
    <s v="LULU GROUP RETAIL SDN BHD"/>
    <s v="SPCG2"/>
    <x v="1"/>
    <s v="C1 COARSE"/>
    <n v="1.2"/>
    <n v="0.72"/>
    <n v="0.96"/>
    <n v="0.36"/>
    <n v="1.68"/>
    <n v="1.3199999999999998"/>
    <n v="0.48"/>
    <n v="0.6"/>
    <n v="2.2800000000000002"/>
    <x v="132"/>
    <n v="1.2037528075867232"/>
    <n v="1.0604489019216372"/>
    <n v="1.0306416895432993"/>
    <n v="1.1980206513601197"/>
    <n v="1.2094849638133267"/>
    <n v="1.0833775268280508"/>
    <n v="1.0604489019216372"/>
    <n v="1.1464312453206889"/>
    <n v="0.97446655852258557"/>
    <n v="1.0661810581482405"/>
    <n v="1.1063061517344648"/>
    <n v="1.0031273396556029"/>
    <n v="1.0661810581482405"/>
  </r>
  <r>
    <x v="0"/>
    <x v="0"/>
    <s v="LULU GROUP RETAIL SDN BHD"/>
    <s v="SPDM42"/>
    <x v="0"/>
    <s v="Coarse Brown"/>
    <n v="1.008E-2"/>
    <n v="1.008E-2"/>
    <n v="1.008E-2"/>
    <m/>
    <m/>
    <m/>
    <m/>
    <m/>
    <m/>
    <x v="133"/>
    <m/>
    <m/>
    <m/>
    <m/>
    <m/>
    <m/>
    <m/>
    <m/>
    <m/>
    <m/>
    <m/>
    <m/>
    <m/>
  </r>
  <r>
    <x v="0"/>
    <x v="0"/>
    <s v="LULU GROUP RETAIL SDN BHD"/>
    <s v="SPFG1"/>
    <x v="2"/>
    <s v="A1"/>
    <n v="2.4E-2"/>
    <n v="7.1999999999999995E-2"/>
    <n v="0.06"/>
    <m/>
    <n v="0.06"/>
    <n v="0.06"/>
    <n v="0.12"/>
    <n v="0.24"/>
    <m/>
    <x v="134"/>
    <n v="0.13521418037133756"/>
    <n v="0.11911725413665454"/>
    <n v="0.11576909347984046"/>
    <n v="0.13457030332195025"/>
    <n v="0.1358580574207249"/>
    <n v="0.12169276233420383"/>
    <n v="0.11911725413665454"/>
    <n v="0.12877540987746436"/>
    <n v="0.1094590983958447"/>
    <n v="0.11976113118604186"/>
    <n v="0.12426827053175311"/>
    <n v="0.11267848364278132"/>
    <n v="0.11976113118604186"/>
  </r>
  <r>
    <x v="0"/>
    <x v="0"/>
    <s v="LULU GROUP RETAIL SDN BHD"/>
    <s v="SPFG250"/>
    <x v="2"/>
    <s v="A1"/>
    <n v="6.0000000000000019E-3"/>
    <n v="6.0000000000000001E-3"/>
    <m/>
    <m/>
    <n v="1.2E-2"/>
    <n v="1.2E-2"/>
    <m/>
    <m/>
    <n v="2.4E-2"/>
    <x v="135"/>
    <n v="1.2E-2"/>
    <n v="1.2E-2"/>
    <n v="1.2E-2"/>
    <n v="1.2E-2"/>
    <n v="1.2E-2"/>
    <n v="1.2E-2"/>
    <n v="1.2E-2"/>
    <n v="1.2E-2"/>
    <n v="1.2E-2"/>
    <n v="1.2E-2"/>
    <n v="1.2E-2"/>
    <n v="1.2E-2"/>
    <n v="1.2E-2"/>
  </r>
  <r>
    <x v="0"/>
    <x v="0"/>
    <s v="LULU GROUP RETAIL SDN BHD"/>
    <s v="SPGMW45"/>
    <x v="0"/>
    <s v="GMW"/>
    <n v="3.2399999999999998E-2"/>
    <n v="6.4799999999999996E-2"/>
    <m/>
    <m/>
    <n v="5.3999999999999999E-2"/>
    <n v="2.1600000000000001E-2"/>
    <n v="5.4000000000000006E-2"/>
    <n v="2.1600000000000001E-2"/>
    <n v="4.3200000000000002E-2"/>
    <x v="136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  <n v="3.2399999999999998E-2"/>
  </r>
  <r>
    <x v="0"/>
    <x v="0"/>
    <s v="LULU GROUP RETAIL SDN BHD"/>
    <s v="SPGP45"/>
    <x v="0"/>
    <s v="Golden Brown"/>
    <n v="2.1600000000000001E-2"/>
    <n v="8.6400000000000005E-2"/>
    <m/>
    <m/>
    <n v="0.108"/>
    <n v="2.1600000000000001E-2"/>
    <n v="0.10800000000000001"/>
    <n v="2.1600000000000001E-2"/>
    <n v="0.18359999999999999"/>
    <x v="137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  <n v="8.6400000000000005E-2"/>
  </r>
  <r>
    <x v="0"/>
    <x v="0"/>
    <s v="LULU GROUP RETAIL SDN BHD"/>
    <s v="SPIC-5"/>
    <x v="5"/>
    <s v="ICING"/>
    <m/>
    <m/>
    <m/>
    <m/>
    <m/>
    <n v="2.4E-2"/>
    <m/>
    <m/>
    <n v="2.4E-2"/>
    <x v="138"/>
    <n v="1.2E-2"/>
    <n v="1.2E-2"/>
    <n v="1.2E-2"/>
    <n v="1.2E-2"/>
    <n v="1.2E-2"/>
    <n v="1.2E-2"/>
    <n v="1.2E-2"/>
    <n v="1.2E-2"/>
    <n v="1.2E-2"/>
    <n v="1.2E-2"/>
    <n v="1.2E-2"/>
    <n v="1.2E-2"/>
    <n v="1.2E-2"/>
  </r>
  <r>
    <x v="0"/>
    <x v="0"/>
    <s v="LULU GROUP RETAIL SDN BHD"/>
    <s v="SPLC125"/>
    <x v="6"/>
    <s v="STEVIA"/>
    <n v="3.0000000000000001E-3"/>
    <m/>
    <m/>
    <m/>
    <n v="6.0000000000000001E-3"/>
    <m/>
    <m/>
    <n v="3.0000000000000001E-3"/>
    <n v="6.0000000000000001E-3"/>
    <x v="139"/>
    <m/>
    <m/>
    <m/>
    <m/>
    <m/>
    <m/>
    <m/>
    <m/>
    <m/>
    <m/>
    <m/>
    <m/>
    <m/>
  </r>
  <r>
    <x v="0"/>
    <x v="0"/>
    <s v="LULU GROUP RETAIL SDN BHD"/>
    <s v="SPLC-5"/>
    <x v="6"/>
    <s v="STEVIA"/>
    <m/>
    <m/>
    <m/>
    <m/>
    <m/>
    <n v="2.4E-2"/>
    <m/>
    <m/>
    <m/>
    <x v="38"/>
    <m/>
    <m/>
    <m/>
    <m/>
    <m/>
    <m/>
    <m/>
    <m/>
    <m/>
    <m/>
    <m/>
    <m/>
    <m/>
  </r>
  <r>
    <x v="0"/>
    <x v="0"/>
    <s v="LULU GROUP RETAIL SDN BHD"/>
    <s v="SPLG1"/>
    <x v="3"/>
    <s v="LG"/>
    <n v="1.2E-2"/>
    <n v="0.06"/>
    <n v="0.36"/>
    <m/>
    <n v="0.3"/>
    <n v="0.32400000000000001"/>
    <n v="0.36"/>
    <n v="2.4E-2"/>
    <n v="1.08"/>
    <x v="140"/>
    <n v="0.4"/>
    <n v="0.52433078833593971"/>
    <n v="0.62919694600312759"/>
    <n v="0.73406310367031558"/>
    <n v="0.83892926133750345"/>
    <n v="0.94379541900469144"/>
    <n v="1.0486615766718794"/>
    <n v="1.1535277343390673"/>
    <n v="1.2583938920062552"/>
    <n v="1.3632600496734431"/>
    <n v="1.4681262073406312"/>
    <n v="1.572992365007819"/>
    <n v="1.6778585226750069"/>
  </r>
  <r>
    <x v="0"/>
    <x v="0"/>
    <s v="LULU GROUP RETAIL SDN BHD"/>
    <s v="SPSB1"/>
    <x v="0"/>
    <s v="Soft Brown"/>
    <m/>
    <m/>
    <n v="0.12"/>
    <m/>
    <n v="0.12"/>
    <n v="0.24"/>
    <n v="3.5999999999999997E-2"/>
    <n v="0.24"/>
    <n v="0.54"/>
    <x v="141"/>
    <n v="0.27234042553191484"/>
    <n v="0.22901353965183749"/>
    <n v="0.22257640232108314"/>
    <n v="0.25872340425531909"/>
    <n v="0.26119922630560927"/>
    <n v="0.23396518375241773"/>
    <n v="0.22901353965183749"/>
    <n v="0.24758220502901351"/>
    <n v="0.21044487427466149"/>
    <n v="0.23025145067698255"/>
    <n v="0.23891682785299803"/>
    <n v="0.21663442940038682"/>
    <n v="0.23025145067698255"/>
  </r>
  <r>
    <x v="0"/>
    <x v="0"/>
    <s v="LULU GROUP RETAIL SDN BHD"/>
    <s v="SPSB45"/>
    <x v="0"/>
    <s v="Soft Brown"/>
    <n v="2.1600000000000001E-2"/>
    <n v="6.4799999999999996E-2"/>
    <n v="0.10800000000000001"/>
    <m/>
    <n v="0.108"/>
    <n v="2.1600000000000001E-2"/>
    <n v="0.10800000000000001"/>
    <n v="0.108"/>
    <n v="0.108"/>
    <x v="142"/>
    <n v="0.108"/>
    <n v="0.108"/>
    <n v="0.108"/>
    <n v="0.108"/>
    <n v="0.108"/>
    <n v="0.108"/>
    <n v="0.108"/>
    <n v="0.108"/>
    <n v="0.108"/>
    <n v="0.108"/>
    <n v="0.108"/>
    <n v="0.108"/>
    <n v="0.108"/>
  </r>
  <r>
    <x v="0"/>
    <x v="0"/>
    <s v="LULU GROUP RETAIL SDN BHD"/>
    <s v="STLG5"/>
    <x v="3"/>
    <s v="LG"/>
    <m/>
    <m/>
    <m/>
    <m/>
    <m/>
    <m/>
    <m/>
    <m/>
    <n v="4.8000000000000001E-2"/>
    <x v="138"/>
    <n v="0.04"/>
    <n v="4.0816326530612249E-2"/>
    <n v="4.8979591836734698E-2"/>
    <n v="5.7142857142857148E-2"/>
    <n v="6.5306122448979598E-2"/>
    <n v="7.3469387755102047E-2"/>
    <n v="8.1632653061224497E-2"/>
    <n v="8.9795918367346947E-2"/>
    <n v="9.7959183673469397E-2"/>
    <n v="0.10612244897959185"/>
    <n v="0.1142857142857143"/>
    <n v="0.12244897959183675"/>
    <n v="0.1306122448979592"/>
  </r>
  <r>
    <x v="0"/>
    <x v="0"/>
    <s v="MY HERO"/>
    <s v="SPCA1"/>
    <x v="4"/>
    <s v="CASTER"/>
    <m/>
    <n v="1.9319999999999999"/>
    <n v="1.3079999999999998"/>
    <m/>
    <n v="0.82799999999999996"/>
    <n v="0.9840000000000001"/>
    <n v="1.6080000000000001"/>
    <n v="1.3560000000000001"/>
    <n v="1.476"/>
    <x v="143"/>
    <n v="1.4"/>
    <n v="1.4"/>
    <n v="1.4"/>
    <n v="1.4"/>
    <n v="3"/>
    <n v="2"/>
    <n v="1.4"/>
    <n v="1.4"/>
    <n v="1.4"/>
    <n v="1.4"/>
    <n v="1.4"/>
    <n v="1.4"/>
    <n v="1.4"/>
  </r>
  <r>
    <x v="0"/>
    <x v="0"/>
    <s v="MY HERO"/>
    <s v="SPCG1"/>
    <x v="1"/>
    <s v="C1 COARSE"/>
    <n v="11.832000000000001"/>
    <n v="11.064"/>
    <n v="10.8"/>
    <n v="8.8800000000000008"/>
    <n v="17.544"/>
    <n v="15.286999999999999"/>
    <n v="13.308"/>
    <n v="15.96"/>
    <n v="20.22"/>
    <x v="144"/>
    <n v="19.982098078059241"/>
    <n v="17.603276878290288"/>
    <n v="17.108482068738343"/>
    <n v="19.886945230068484"/>
    <n v="20.077250926050002"/>
    <n v="17.98388827025332"/>
    <n v="17.603276878290288"/>
    <n v="19.030569598151661"/>
    <n v="16.175984158428911"/>
    <n v="17.698429726281045"/>
    <n v="18.364499662216353"/>
    <n v="16.651748398382704"/>
    <n v="17.698429726281045"/>
  </r>
  <r>
    <x v="0"/>
    <x v="0"/>
    <s v="MY HERO"/>
    <s v="SPCG2"/>
    <x v="1"/>
    <s v="C1 COARSE"/>
    <n v="7.08"/>
    <n v="9.6240000000000006"/>
    <n v="7.68"/>
    <n v="8.4600000000000009"/>
    <n v="14.34"/>
    <n v="10.440000000000001"/>
    <n v="10.379999999999999"/>
    <n v="11.4"/>
    <n v="12.024000000000001"/>
    <x v="145"/>
    <n v="18.056292113800847"/>
    <n v="15.906733528824557"/>
    <n v="15.459625343149487"/>
    <n v="17.970309770401794"/>
    <n v="18.1422744571999"/>
    <n v="16.250662902420761"/>
    <n v="15.906733528824557"/>
    <n v="17.19646867981033"/>
    <n v="14.616998377838781"/>
    <n v="15.992715872223608"/>
    <n v="16.594592276016968"/>
    <n v="15.04691009483404"/>
    <n v="15.992715872223608"/>
  </r>
  <r>
    <x v="0"/>
    <x v="0"/>
    <s v="MY HERO"/>
    <s v="SPFG1"/>
    <x v="2"/>
    <s v="A1"/>
    <n v="3.5039999999999996"/>
    <n v="1.9319999999999999"/>
    <n v="1.86"/>
    <n v="1.1639999999999999"/>
    <n v="3.6360000000000001"/>
    <n v="2.4459999999999997"/>
    <n v="3.1559999999999997"/>
    <n v="3.1440000000000001"/>
    <n v="3.6360000000000001"/>
    <x v="146"/>
    <n v="3.2208518557713246"/>
    <n v="2.8374171110366433"/>
    <n v="2.7576626841318297"/>
    <n v="3.2055144659819375"/>
    <n v="3.2361892455607122"/>
    <n v="2.8987666701941923"/>
    <n v="2.8374171110366433"/>
    <n v="3.0674779578774523"/>
    <n v="2.6073562641958343"/>
    <n v="2.8527545008260304"/>
    <n v="2.9601162293517413"/>
    <n v="2.6840432131427709"/>
    <n v="2.8527545008260304"/>
  </r>
  <r>
    <x v="0"/>
    <x v="0"/>
    <s v="MY HERO"/>
    <s v="SPGP1"/>
    <x v="0"/>
    <s v="Golden Brown"/>
    <n v="3.12"/>
    <n v="2.16"/>
    <n v="3.12"/>
    <m/>
    <m/>
    <n v="1.6679999999999999"/>
    <n v="2.7839999999999998"/>
    <n v="2.16"/>
    <n v="2.1"/>
    <x v="147"/>
    <n v="3.6707419645539194"/>
    <n v="3.0867602883748866"/>
    <n v="2.9999972964854305"/>
    <n v="3.4872048663262234"/>
    <n v="3.5205752478221677"/>
    <n v="3.1535010513667756"/>
    <n v="3.0867602883748866"/>
    <n v="3.3370381495944716"/>
    <n v="2.8364824271553011"/>
    <n v="3.1034454791228585"/>
    <n v="3.2202418143586651"/>
    <n v="2.9199083808951625"/>
    <n v="3.1034454791228585"/>
  </r>
  <r>
    <x v="0"/>
    <x v="0"/>
    <s v="MY HERO"/>
    <s v="SPIC-5"/>
    <x v="5"/>
    <s v="ICING"/>
    <n v="0.74399999999999999"/>
    <n v="0.504"/>
    <n v="0.20400000000000001"/>
    <m/>
    <n v="0.48"/>
    <n v="0.52800000000000002"/>
    <n v="0.66"/>
    <n v="0.372"/>
    <n v="0.27600000000000002"/>
    <x v="148"/>
    <n v="0.5"/>
    <n v="0.5"/>
    <n v="0.5"/>
    <n v="0.5"/>
    <n v="1"/>
    <n v="1"/>
    <n v="0.5"/>
    <n v="0.5"/>
    <n v="0.5"/>
    <n v="0.5"/>
    <n v="0.5"/>
    <n v="0.5"/>
    <n v="0.5"/>
  </r>
  <r>
    <x v="0"/>
    <x v="0"/>
    <s v="MY HERO"/>
    <s v="SPLG1"/>
    <x v="3"/>
    <s v="LG"/>
    <n v="1.212"/>
    <n v="1.32"/>
    <n v="1.944"/>
    <n v="1.4279999999999999"/>
    <n v="4.2360000000000007"/>
    <n v="2.9669999999999996"/>
    <n v="3.1440000000000001"/>
    <n v="3.1680000000000001"/>
    <n v="3.2279999999999998"/>
    <x v="149"/>
    <n v="3.6"/>
    <n v="4.7189770950234564"/>
    <n v="5.6627725140281484"/>
    <n v="6.6065679330328395"/>
    <n v="7.5503633520375306"/>
    <n v="8.4941587710422226"/>
    <n v="9.4379541900469128"/>
    <n v="10.381749609051605"/>
    <n v="11.325545028056297"/>
    <n v="12.269340447060987"/>
    <n v="13.213135866065679"/>
    <n v="14.156931285070369"/>
    <n v="15.100726704075061"/>
  </r>
  <r>
    <x v="0"/>
    <x v="0"/>
    <s v="MY HERO"/>
    <s v="SPSB1"/>
    <x v="0"/>
    <s v="Soft Brown"/>
    <m/>
    <n v="2.484"/>
    <m/>
    <m/>
    <n v="1.944"/>
    <n v="2.5890000000000004"/>
    <n v="2.1"/>
    <n v="1.6560000000000001"/>
    <n v="2.028"/>
    <x v="150"/>
    <n v="2.5191489361702128"/>
    <n v="2.1183752417794972"/>
    <n v="2.0588317214700194"/>
    <n v="2.3931914893617021"/>
    <n v="2.416092843326886"/>
    <n v="2.1641779497098645"/>
    <n v="2.1183752417794972"/>
    <n v="2.2901353965183753"/>
    <n v="1.9466150870406191"/>
    <n v="2.1298259187620889"/>
    <n v="2.2099806576402323"/>
    <n v="2.0038684719535786"/>
    <n v="2.1298259187620889"/>
  </r>
  <r>
    <x v="0"/>
    <x v="0"/>
    <s v="MY HERO"/>
    <s v="STLG5"/>
    <x v="3"/>
    <s v="LG"/>
    <m/>
    <m/>
    <m/>
    <m/>
    <m/>
    <m/>
    <m/>
    <m/>
    <n v="0.51600000000000001"/>
    <x v="151"/>
    <n v="0.3"/>
    <n v="0.36734693877551022"/>
    <n v="0.44081632653061231"/>
    <n v="0.51428571428571435"/>
    <n v="0.58775510204081638"/>
    <n v="0.66122448979591841"/>
    <n v="0.73469387755102045"/>
    <n v="0.80816326530612248"/>
    <n v="0.88163265306122462"/>
    <n v="0.95510204081632666"/>
    <n v="1.0285714285714287"/>
    <n v="1.1020408163265307"/>
    <n v="1.1755102040816328"/>
  </r>
  <r>
    <x v="0"/>
    <x v="0"/>
    <s v="MYMYDIN DISTRIBUTION CENTRE (MMDC)"/>
    <s v="SPCG1"/>
    <x v="1"/>
    <s v="C1 COARSE"/>
    <n v="4.32"/>
    <m/>
    <n v="21.6"/>
    <n v="10.8"/>
    <m/>
    <m/>
    <m/>
    <m/>
    <n v="7.2"/>
    <x v="152"/>
    <n v="5.5505827994608996"/>
    <n v="4.8897991328584123"/>
    <n v="4.7523561302050954"/>
    <n v="5.5241514527968008"/>
    <n v="5.5770141461250002"/>
    <n v="4.9955245195148104"/>
    <n v="4.8897991328584123"/>
    <n v="5.2862693328199057"/>
    <n v="4.4933289328969188"/>
    <n v="4.916230479522512"/>
    <n v="5.1012499061712084"/>
    <n v="4.6254856662174175"/>
    <n v="4.916230479522512"/>
  </r>
  <r>
    <x v="0"/>
    <x v="0"/>
    <s v="MYMYDIN DISTRIBUTION CENTRE (MMDC)"/>
    <s v="SPCG2"/>
    <x v="1"/>
    <s v="C1 COARSE"/>
    <m/>
    <m/>
    <n v="14.04"/>
    <n v="6.48"/>
    <m/>
    <m/>
    <m/>
    <m/>
    <n v="7.2"/>
    <x v="153"/>
    <n v="4.8150112303468928"/>
    <n v="4.2417956076865488"/>
    <n v="4.1225667581731971"/>
    <n v="4.7920826054404788"/>
    <n v="4.8379398552533068"/>
    <n v="4.3335101073122031"/>
    <n v="4.2417956076865488"/>
    <n v="4.5857249812827554"/>
    <n v="3.8978662340903423"/>
    <n v="4.264724232592962"/>
    <n v="4.4252246069378591"/>
    <n v="4.0125093586224114"/>
    <n v="4.264724232592962"/>
  </r>
  <r>
    <x v="0"/>
    <x v="0"/>
    <s v="MYMYDIN DISTRIBUTION CENTRE (MMDC)"/>
    <s v="SPDM42"/>
    <x v="0"/>
    <s v="Coarse Brown"/>
    <m/>
    <m/>
    <n v="-8.9459999999999998E-2"/>
    <m/>
    <m/>
    <m/>
    <m/>
    <m/>
    <m/>
    <x v="154"/>
    <m/>
    <m/>
    <m/>
    <m/>
    <m/>
    <m/>
    <m/>
    <m/>
    <m/>
    <m/>
    <m/>
    <m/>
    <m/>
  </r>
  <r>
    <x v="0"/>
    <x v="0"/>
    <s v="MYMYDIN DISTRIBUTION CENTRE (MMDC)"/>
    <s v="SPFG1"/>
    <x v="2"/>
    <s v="A1"/>
    <n v="4.32"/>
    <m/>
    <n v="7.5600000000000005"/>
    <n v="2.16"/>
    <m/>
    <m/>
    <m/>
    <m/>
    <n v="2.4"/>
    <x v="155"/>
    <n v="2.7042836074267513"/>
    <n v="2.3823450827330905"/>
    <n v="2.3153818695968091"/>
    <n v="2.6914060664390047"/>
    <n v="2.717161148414498"/>
    <n v="2.4338552466840762"/>
    <n v="2.3823450827330905"/>
    <n v="2.5755081975492868"/>
    <n v="2.1891819679168938"/>
    <n v="2.3952226237208367"/>
    <n v="2.4853654106350618"/>
    <n v="2.253569672855626"/>
    <n v="2.3952226237208367"/>
  </r>
  <r>
    <x v="0"/>
    <x v="0"/>
    <s v="MYMYDIN DISTRIBUTION CENTRE (MMDC)"/>
    <s v="SPLG1"/>
    <x v="3"/>
    <s v="LG"/>
    <n v="4.32"/>
    <m/>
    <m/>
    <n v="2.16"/>
    <m/>
    <m/>
    <m/>
    <m/>
    <n v="1.2"/>
    <x v="156"/>
    <n v="0.5"/>
    <n v="0.6554134854199245"/>
    <n v="0.7864961825039094"/>
    <n v="0.9175788795878943"/>
    <n v="1.0486615766718792"/>
    <n v="1.1797442737558641"/>
    <n v="1.310826970839849"/>
    <n v="1.4419096679238339"/>
    <n v="1.5729923650078188"/>
    <n v="1.7040750620918037"/>
    <n v="1.8351577591757886"/>
    <n v="1.9662404562597735"/>
    <n v="2.0973231533437584"/>
  </r>
  <r>
    <x v="0"/>
    <x v="0"/>
    <s v="NSK"/>
    <s v="SPCA1"/>
    <x v="4"/>
    <s v="CASTER"/>
    <n v="0.24"/>
    <n v="0.84"/>
    <n v="0.6"/>
    <m/>
    <n v="0.12"/>
    <n v="0.12"/>
    <n v="0.84"/>
    <n v="0.36"/>
    <n v="0.12"/>
    <x v="157"/>
    <n v="0.36"/>
    <n v="0.36"/>
    <n v="0.36"/>
    <n v="0.36"/>
    <n v="1"/>
    <n v="0.36"/>
    <n v="0.36"/>
    <n v="0.36"/>
    <n v="0.36"/>
    <n v="0.36"/>
    <n v="0.36"/>
    <n v="0.36"/>
    <n v="0.36"/>
  </r>
  <r>
    <x v="0"/>
    <x v="0"/>
    <s v="NSK"/>
    <s v="SPCB1"/>
    <x v="0"/>
    <s v="Coarse Brown"/>
    <n v="3.3600000000000003"/>
    <n v="1.32"/>
    <n v="0.96"/>
    <n v="2.16"/>
    <n v="1.2"/>
    <n v="1.08"/>
    <n v="1.7999999999999998"/>
    <n v="4.08"/>
    <n v="5.52"/>
    <x v="158"/>
    <n v="3.7632492963650508"/>
    <n v="3.3152434277501643"/>
    <n v="3.222058207078268"/>
    <n v="3.7453290616204553"/>
    <n v="3.7811695311096463"/>
    <n v="3.3869243667285462"/>
    <n v="3.3152434277501643"/>
    <n v="3.5840469489190965"/>
    <n v="3.0464399065812318"/>
    <n v="3.3331636624947598"/>
    <n v="3.4586053057069281"/>
    <n v="3.1360410803042096"/>
    <n v="3.3331636624947598"/>
  </r>
  <r>
    <x v="0"/>
    <x v="0"/>
    <s v="NSK"/>
    <s v="SPCG1"/>
    <x v="1"/>
    <s v="C1 COARSE"/>
    <n v="173.86800000000002"/>
    <n v="122.04000000000002"/>
    <n v="55.733000000000004"/>
    <n v="12.96"/>
    <n v="22.32"/>
    <n v="8.64"/>
    <n v="21.6"/>
    <n v="54"/>
    <n v="93.960000000000008"/>
    <x v="159"/>
    <n v="99.910490390296204"/>
    <n v="88.016384391451425"/>
    <n v="85.542410343691714"/>
    <n v="99.434726150342414"/>
    <n v="100.38625463025001"/>
    <n v="89.919441351266585"/>
    <n v="88.016384391451425"/>
    <n v="95.152847990758303"/>
    <n v="80.879920792144546"/>
    <n v="88.492148631405215"/>
    <n v="91.822498311081759"/>
    <n v="83.25874199191351"/>
    <n v="88.492148631405215"/>
  </r>
  <r>
    <x v="0"/>
    <x v="0"/>
    <s v="NSK"/>
    <s v="SPCG1(99)"/>
    <x v="1"/>
    <s v="C1 COARSE"/>
    <m/>
    <m/>
    <m/>
    <m/>
    <m/>
    <m/>
    <n v="10.8"/>
    <m/>
    <m/>
    <x v="160"/>
    <m/>
    <m/>
    <m/>
    <m/>
    <m/>
    <m/>
    <m/>
    <m/>
    <m/>
    <m/>
    <m/>
    <m/>
    <m/>
  </r>
  <r>
    <x v="0"/>
    <x v="0"/>
    <s v="NSK"/>
    <s v="SPCG2"/>
    <x v="1"/>
    <s v="C1 COARSE"/>
    <n v="2.16"/>
    <n v="1.08"/>
    <m/>
    <m/>
    <m/>
    <m/>
    <m/>
    <m/>
    <m/>
    <x v="157"/>
    <m/>
    <m/>
    <m/>
    <m/>
    <m/>
    <m/>
    <m/>
    <m/>
    <m/>
    <m/>
    <m/>
    <m/>
    <m/>
  </r>
  <r>
    <x v="0"/>
    <x v="0"/>
    <s v="NSK"/>
    <s v="SPGP1"/>
    <x v="0"/>
    <s v="Golden Brown"/>
    <n v="2.2799999999999998"/>
    <n v="1.8"/>
    <n v="3.2640000000000002"/>
    <n v="2.88"/>
    <n v="1.2"/>
    <m/>
    <n v="1.2"/>
    <n v="0.6"/>
    <n v="2.04"/>
    <x v="161"/>
    <n v="2.5535596275157704"/>
    <n v="2.1473115049564431"/>
    <n v="2.0869546410333433"/>
    <n v="2.4258816461399815"/>
    <n v="2.449095824571943"/>
    <n v="2.1937398618203661"/>
    <n v="2.1473115049564431"/>
    <n v="2.3214178431961545"/>
    <n v="1.9732051667167314"/>
    <n v="2.1589185941724236"/>
    <n v="2.2401682186842891"/>
    <n v="2.0312406127966351"/>
    <n v="2.1589185941724236"/>
  </r>
  <r>
    <x v="0"/>
    <x v="0"/>
    <s v="NSK"/>
    <s v="SPIC-5"/>
    <x v="5"/>
    <s v="ICING"/>
    <n v="0.24"/>
    <n v="0.12"/>
    <n v="0.24"/>
    <n v="0.12"/>
    <n v="0.12"/>
    <n v="0.24"/>
    <n v="0.12"/>
    <n v="0.24"/>
    <n v="0.24"/>
    <x v="162"/>
    <n v="0.24"/>
    <n v="0.24"/>
    <n v="0.24"/>
    <n v="0.24"/>
    <n v="0.24"/>
    <n v="0.24"/>
    <n v="0.24"/>
    <n v="0.24"/>
    <n v="0.24"/>
    <n v="0.24"/>
    <n v="0.24"/>
    <n v="0.24"/>
    <n v="0.24"/>
  </r>
  <r>
    <x v="0"/>
    <x v="0"/>
    <s v="NSK"/>
    <s v="SPLG1"/>
    <x v="3"/>
    <s v="LG"/>
    <n v="1.92"/>
    <n v="1.8"/>
    <n v="1.68"/>
    <n v="2.2800000000000002"/>
    <n v="1.2"/>
    <n v="0.96"/>
    <n v="1.7999999999999998"/>
    <n v="3.4799999999999995"/>
    <n v="3.2399999999999998"/>
    <x v="163"/>
    <n v="4"/>
    <n v="5.243307883359396"/>
    <n v="6.2919694600312752"/>
    <n v="7.3406310367031544"/>
    <n v="8.3892926133750336"/>
    <n v="9.4379541900469128"/>
    <n v="10.486615766718792"/>
    <n v="11.535277343390671"/>
    <n v="12.58393892006255"/>
    <n v="13.63260049673443"/>
    <n v="14.681262073406309"/>
    <n v="15.729923650078188"/>
    <n v="16.778585226750067"/>
  </r>
  <r>
    <x v="0"/>
    <x v="0"/>
    <s v="NSK"/>
    <s v="SPSB1"/>
    <x v="0"/>
    <s v="Soft Brown"/>
    <n v="1.3199999999999998"/>
    <n v="0.24"/>
    <n v="1.7999999999999998"/>
    <m/>
    <n v="1.3199999999999998"/>
    <n v="0.48"/>
    <n v="2.6399999999999997"/>
    <n v="1.2"/>
    <n v="1.7399999999999998"/>
    <x v="164"/>
    <n v="1.7021276595744679"/>
    <n v="1.4313346228239845"/>
    <n v="1.3911025145067697"/>
    <n v="1.6170212765957446"/>
    <n v="1.6324951644100578"/>
    <n v="1.462282398452611"/>
    <n v="1.4313346228239845"/>
    <n v="1.5473887814313345"/>
    <n v="1.3152804642166345"/>
    <n v="1.4390715667311411"/>
    <n v="1.4932301740812377"/>
    <n v="1.3539651837524178"/>
    <n v="1.4390715667311411"/>
  </r>
  <r>
    <x v="0"/>
    <x v="0"/>
    <s v="NSK"/>
    <s v="STLG5"/>
    <x v="3"/>
    <s v="LG"/>
    <m/>
    <m/>
    <m/>
    <m/>
    <m/>
    <m/>
    <m/>
    <m/>
    <m/>
    <x v="26"/>
    <m/>
    <n v="0.40816326530612246"/>
    <n v="0.48979591836734693"/>
    <n v="0.5714285714285714"/>
    <n v="0.65306122448979587"/>
    <n v="0.73469387755102034"/>
    <n v="0.81632653061224492"/>
    <n v="0.89795918367346939"/>
    <n v="0.97959183673469385"/>
    <n v="1.0612244897959184"/>
    <n v="1.1428571428571428"/>
    <n v="1.2244897959183674"/>
    <n v="1.3061224489795917"/>
  </r>
  <r>
    <x v="0"/>
    <x v="0"/>
    <s v="PASARAYA BORONG SUPER SEVEN (SEMENYIH) SDN BHD"/>
    <s v="SPCG1"/>
    <x v="1"/>
    <s v="C1 COARSE"/>
    <m/>
    <m/>
    <m/>
    <m/>
    <n v="2.7"/>
    <m/>
    <m/>
    <m/>
    <m/>
    <x v="165"/>
    <m/>
    <m/>
    <m/>
    <m/>
    <m/>
    <m/>
    <m/>
    <m/>
    <m/>
    <m/>
    <m/>
    <m/>
    <m/>
  </r>
  <r>
    <x v="0"/>
    <x v="0"/>
    <s v="PASARAYA BORONG SUPER SEVEN (SEMENYIH) SDN BHD"/>
    <s v="SPCG2"/>
    <x v="1"/>
    <s v="C1 COARSE"/>
    <m/>
    <m/>
    <m/>
    <m/>
    <n v="1.08"/>
    <m/>
    <m/>
    <m/>
    <m/>
    <x v="166"/>
    <m/>
    <m/>
    <m/>
    <m/>
    <m/>
    <m/>
    <m/>
    <m/>
    <m/>
    <m/>
    <m/>
    <m/>
    <m/>
  </r>
  <r>
    <x v="0"/>
    <x v="0"/>
    <s v="PASARAYA BORONG SUPER SEVEN (SEMENYIH) SDN BHD"/>
    <s v="SPFG1"/>
    <x v="2"/>
    <s v="A1"/>
    <m/>
    <m/>
    <m/>
    <m/>
    <n v="0.96"/>
    <m/>
    <m/>
    <m/>
    <m/>
    <x v="89"/>
    <m/>
    <m/>
    <m/>
    <m/>
    <m/>
    <m/>
    <m/>
    <m/>
    <m/>
    <m/>
    <m/>
    <m/>
    <m/>
  </r>
  <r>
    <x v="0"/>
    <x v="0"/>
    <s v="PASARAYA BORONG SUPER SEVEN (SEMENYIH) SDN BHD"/>
    <s v="SPLG1"/>
    <x v="3"/>
    <s v="LG"/>
    <m/>
    <m/>
    <m/>
    <m/>
    <n v="0.36"/>
    <m/>
    <m/>
    <m/>
    <m/>
    <x v="167"/>
    <m/>
    <m/>
    <m/>
    <m/>
    <m/>
    <m/>
    <m/>
    <m/>
    <m/>
    <m/>
    <m/>
    <m/>
    <m/>
  </r>
  <r>
    <x v="0"/>
    <x v="0"/>
    <s v="PASARAYA BORONG SUPER SEVEN (SEMENYIH) SDN BHD"/>
    <s v="SPSB1"/>
    <x v="0"/>
    <s v="Soft Brown"/>
    <m/>
    <m/>
    <m/>
    <m/>
    <n v="0.12"/>
    <m/>
    <m/>
    <m/>
    <m/>
    <x v="168"/>
    <m/>
    <m/>
    <m/>
    <m/>
    <m/>
    <m/>
    <m/>
    <m/>
    <m/>
    <m/>
    <m/>
    <m/>
    <m/>
  </r>
  <r>
    <x v="0"/>
    <x v="0"/>
    <s v="MATAHARI"/>
    <s v="LOC1"/>
    <x v="1"/>
    <s v="C1 COARSE"/>
    <n v="2.4000000000000004"/>
    <n v="5.8500000000000005"/>
    <n v="6.5"/>
    <n v="5"/>
    <n v="10"/>
    <n v="7.8499999999999988"/>
    <n v="3.9"/>
    <n v="5.3500000000000005"/>
    <n v="3"/>
    <x v="169"/>
    <n v="4"/>
    <n v="4"/>
    <n v="4"/>
    <n v="4"/>
    <n v="4"/>
    <n v="4"/>
    <n v="4"/>
    <n v="4"/>
    <n v="4"/>
    <n v="4"/>
    <n v="4"/>
    <n v="4"/>
    <n v="4"/>
  </r>
  <r>
    <x v="0"/>
    <x v="0"/>
    <s v="MATAHARI"/>
    <s v="SPCA1"/>
    <x v="4"/>
    <s v="CASTER"/>
    <n v="0.69600000000000017"/>
    <n v="1.1090000000000002"/>
    <n v="1.113"/>
    <n v="2.3380000000000001"/>
    <n v="1.7900000000000003"/>
    <n v="0.83799999999999986"/>
    <n v="1.0660000000000001"/>
    <n v="1.1440000000000001"/>
    <n v="1.2109999999999999"/>
    <x v="170"/>
    <n v="1.21"/>
    <n v="1.21"/>
    <n v="1.21"/>
    <n v="1.21"/>
    <n v="2.34"/>
    <n v="1.79"/>
    <n v="1.21"/>
    <n v="1.21"/>
    <n v="1.21"/>
    <n v="1.21"/>
    <n v="1.21"/>
    <n v="1.21"/>
    <n v="1.21"/>
  </r>
  <r>
    <x v="0"/>
    <x v="0"/>
    <s v="MATAHARI"/>
    <s v="SPCB1"/>
    <x v="0"/>
    <s v="Coarse Brown"/>
    <n v="1.2050000000000003"/>
    <n v="0.45399999999999996"/>
    <n v="0.504"/>
    <n v="0.68199999999999994"/>
    <n v="0.77599999999999991"/>
    <n v="0.3"/>
    <n v="0.432"/>
    <n v="0.57600000000000007"/>
    <n v="0.31999999999999995"/>
    <x v="171"/>
    <n v="0.72756153063057649"/>
    <n v="0.64094706269836499"/>
    <n v="0.622931253368465"/>
    <n v="0.72409695191328793"/>
    <n v="0.73102610934786494"/>
    <n v="0.65480537756751889"/>
    <n v="0.64094706269836499"/>
    <n v="0.69291574345769191"/>
    <n v="0.58897838193903806"/>
    <n v="0.64441164141565344"/>
    <n v="0.66866369243667279"/>
    <n v="0.60630127552548041"/>
    <n v="0.64441164141565344"/>
  </r>
  <r>
    <x v="0"/>
    <x v="0"/>
    <s v="MATAHARI"/>
    <s v="SPCG1"/>
    <x v="1"/>
    <s v="C1 COARSE"/>
    <n v="217.4200000000001"/>
    <n v="154.82900000000004"/>
    <n v="198.00000000000006"/>
    <n v="180.06400000000002"/>
    <n v="185.82900000000004"/>
    <n v="147.80900000000005"/>
    <n v="61.956000000000003"/>
    <n v="-0.30399999999999999"/>
    <n v="-0.124"/>
    <x v="172"/>
    <m/>
    <m/>
    <m/>
    <m/>
    <m/>
    <m/>
    <m/>
    <m/>
    <m/>
    <m/>
    <m/>
    <m/>
    <m/>
  </r>
  <r>
    <x v="0"/>
    <x v="0"/>
    <s v="MATAHARI"/>
    <s v="SPCG1(99)"/>
    <x v="1"/>
    <s v="C1 COARSE"/>
    <m/>
    <m/>
    <m/>
    <m/>
    <m/>
    <m/>
    <n v="131.506"/>
    <n v="165.63200000000003"/>
    <n v="145.86500000000004"/>
    <x v="173"/>
    <n v="177.61864958274879"/>
    <n v="156.47357225146919"/>
    <n v="152.07539616656305"/>
    <n v="176.77284648949762"/>
    <n v="178.46445267600001"/>
    <n v="159.85678462447393"/>
    <n v="156.47357225146919"/>
    <n v="169.16061865023698"/>
    <n v="143.7865258527014"/>
    <n v="157.31937534472038"/>
    <n v="163.23999699747867"/>
    <n v="148.01554131895736"/>
    <n v="157.31937534472038"/>
  </r>
  <r>
    <x v="0"/>
    <x v="0"/>
    <s v="MATAHARI"/>
    <s v="SPCG2"/>
    <x v="1"/>
    <s v="C1 COARSE"/>
    <n v="2.4E-2"/>
    <m/>
    <m/>
    <m/>
    <m/>
    <m/>
    <m/>
    <m/>
    <m/>
    <x v="38"/>
    <m/>
    <m/>
    <m/>
    <m/>
    <m/>
    <m/>
    <m/>
    <m/>
    <m/>
    <m/>
    <m/>
    <m/>
    <m/>
  </r>
  <r>
    <x v="0"/>
    <x v="0"/>
    <s v="MATAHARI"/>
    <s v="SPDM42"/>
    <x v="0"/>
    <s v="Coarse Brown"/>
    <n v="0.1008"/>
    <m/>
    <m/>
    <m/>
    <n v="-4.2000000000000002E-4"/>
    <n v="-1.176E-2"/>
    <m/>
    <m/>
    <m/>
    <x v="174"/>
    <m/>
    <m/>
    <m/>
    <m/>
    <m/>
    <m/>
    <m/>
    <m/>
    <m/>
    <m/>
    <m/>
    <m/>
    <m/>
  </r>
  <r>
    <x v="0"/>
    <x v="0"/>
    <s v="MATAHARI"/>
    <s v="SPFG1"/>
    <x v="2"/>
    <s v="A1"/>
    <n v="2.2790000000000004"/>
    <n v="1.3030000000000002"/>
    <n v="1.7990000000000004"/>
    <n v="1.8580000000000001"/>
    <n v="1.8910000000000005"/>
    <n v="1.26"/>
    <n v="1.0139999999999998"/>
    <n v="-6.0000000000000001E-3"/>
    <m/>
    <x v="175"/>
    <m/>
    <m/>
    <m/>
    <m/>
    <m/>
    <m/>
    <m/>
    <m/>
    <m/>
    <m/>
    <m/>
    <m/>
    <m/>
  </r>
  <r>
    <x v="0"/>
    <x v="0"/>
    <s v="MATAHARI"/>
    <s v="SPFG1(99)"/>
    <x v="2"/>
    <s v="A1"/>
    <m/>
    <m/>
    <m/>
    <m/>
    <m/>
    <m/>
    <n v="1.0429999999999999"/>
    <n v="1.6619999999999999"/>
    <n v="1.7189999999999999"/>
    <x v="176"/>
    <n v="1.9808877424400955"/>
    <n v="1.745067773101989"/>
    <n v="1.696017219479663"/>
    <n v="1.9714549436665714"/>
    <n v="1.99032054121362"/>
    <n v="1.7827989681960861"/>
    <n v="1.745067773101989"/>
    <n v="1.8865597547048532"/>
    <n v="1.6035757914991249"/>
    <n v="1.7545005718755133"/>
    <n v="1.8205301632901831"/>
    <n v="1.6507397853667465"/>
    <n v="1.7545005718755133"/>
  </r>
  <r>
    <x v="0"/>
    <x v="0"/>
    <s v="MATAHARI"/>
    <s v="SPGP1"/>
    <x v="0"/>
    <s v="Golden Brown"/>
    <n v="1.0190000000000003"/>
    <n v="0.81600000000000006"/>
    <n v="0.58600000000000008"/>
    <n v="0.53699999999999992"/>
    <n v="0.33599999999999997"/>
    <n v="0.18"/>
    <n v="0.35799999999999998"/>
    <n v="0.29699999999999999"/>
    <n v="0.27500000000000002"/>
    <x v="177"/>
    <n v="0.55859116851907464"/>
    <n v="0.46972439170922187"/>
    <n v="0.45652132772604376"/>
    <n v="0.53066161009312096"/>
    <n v="0.53573971162511247"/>
    <n v="0.47988059477320499"/>
    <n v="0.46972439170922187"/>
    <n v="0.50781015319915868"/>
    <n v="0.43163863021928495"/>
    <n v="0.47226344247521762"/>
    <n v="0.49003679783718818"/>
    <n v="0.44433388404926388"/>
    <n v="0.47226344247521762"/>
  </r>
  <r>
    <x v="0"/>
    <x v="0"/>
    <s v="MATAHARI"/>
    <s v="SPIC-5"/>
    <x v="5"/>
    <s v="ICING"/>
    <n v="0.40699999999999997"/>
    <n v="0.18"/>
    <n v="0.1915"/>
    <n v="0.156"/>
    <n v="0.82650000000000023"/>
    <n v="0.16600000000000001"/>
    <n v="0.14249999999999999"/>
    <n v="5.8999999999999997E-2"/>
    <n v="9.2999999999999999E-2"/>
    <x v="178"/>
    <n v="0.24"/>
    <n v="0.24"/>
    <n v="0.24"/>
    <n v="0.24"/>
    <n v="0.24"/>
    <n v="0.24"/>
    <n v="0.24"/>
    <n v="0.24"/>
    <n v="0.24"/>
    <n v="0.24"/>
    <n v="0.24"/>
    <n v="0.24"/>
    <n v="0.24"/>
  </r>
  <r>
    <x v="0"/>
    <x v="0"/>
    <s v="MATAHARI"/>
    <s v="SPLG1"/>
    <x v="3"/>
    <s v="LG"/>
    <n v="0.58700000000000008"/>
    <n v="0.49099999999999994"/>
    <n v="1.0560000000000003"/>
    <n v="2.7310000000000008"/>
    <n v="1.9170000000000003"/>
    <n v="0.89700000000000002"/>
    <n v="3.641"/>
    <n v="2.2150000000000003"/>
    <n v="2.073"/>
    <x v="179"/>
    <n v="2.15"/>
    <n v="2.8182779873056751"/>
    <n v="3.3819335847668102"/>
    <n v="3.9455891822279452"/>
    <n v="4.5092447796890802"/>
    <n v="5.0729003771502148"/>
    <n v="5.6365559746113503"/>
    <n v="6.2002115720724849"/>
    <n v="6.7638671695336203"/>
    <n v="7.3275227669947549"/>
    <n v="7.8911783644558904"/>
    <n v="8.454833961917025"/>
    <n v="9.0184895593781604"/>
  </r>
  <r>
    <x v="0"/>
    <x v="0"/>
    <s v="MATAHARI"/>
    <s v="SPSB1"/>
    <x v="0"/>
    <s v="Soft Brown"/>
    <n v="0.75600000000000001"/>
    <n v="0.245"/>
    <n v="0.23799999999999999"/>
    <n v="0.41899999999999998"/>
    <n v="0.35899999999999999"/>
    <n v="0.23700000000000002"/>
    <n v="0.24"/>
    <n v="0.26"/>
    <n v="0.35499999999999998"/>
    <x v="180"/>
    <n v="0.29503546099290778"/>
    <n v="0.24809800128949064"/>
    <n v="0.2411244358478401"/>
    <n v="0.28028368794326242"/>
    <n v="0.28296582849774338"/>
    <n v="0.25346228239845259"/>
    <n v="0.24809800128949064"/>
    <n v="0.26821405544809801"/>
    <n v="0.22798194713088329"/>
    <n v="0.24943907156673115"/>
    <n v="0.25882656350741456"/>
    <n v="0.23468729851708575"/>
    <n v="0.24943907156673115"/>
  </r>
  <r>
    <x v="0"/>
    <x v="0"/>
    <s v="MATAHARI"/>
    <s v="STLG5"/>
    <x v="3"/>
    <s v="LG"/>
    <m/>
    <m/>
    <m/>
    <m/>
    <m/>
    <m/>
    <m/>
    <m/>
    <m/>
    <x v="51"/>
    <n v="0.2"/>
    <n v="0.21938775510204081"/>
    <n v="0.26326530612244897"/>
    <n v="0.30714285714285716"/>
    <n v="0.3510204081632653"/>
    <n v="0.39489795918367343"/>
    <n v="0.43877551020408162"/>
    <n v="0.48265306122448981"/>
    <n v="0.52653061224489794"/>
    <n v="0.57040816326530608"/>
    <n v="0.61428571428571432"/>
    <n v="0.65816326530612246"/>
    <n v="0.70204081632653059"/>
  </r>
  <r>
    <x v="0"/>
    <x v="0"/>
    <s v="SOGO (K.L.) DEPARTMENT STORE SDN BHD"/>
    <s v="SPCB1"/>
    <x v="0"/>
    <s v="Coarse Brown"/>
    <n v="7.1999999999999953E-2"/>
    <n v="7.1999999999999995E-2"/>
    <m/>
    <n v="0.192"/>
    <n v="0.06"/>
    <m/>
    <n v="0.12"/>
    <n v="0.11899999999999999"/>
    <m/>
    <x v="181"/>
    <n v="7.526498592730102E-2"/>
    <n v="6.6304868555003282E-2"/>
    <n v="6.4441164141565352E-2"/>
    <n v="7.4906581232409106E-2"/>
    <n v="7.5623390622192935E-2"/>
    <n v="6.7738487334570927E-2"/>
    <n v="6.6304868555003282E-2"/>
    <n v="7.1680938978381931E-2"/>
    <n v="6.0928798131624641E-2"/>
    <n v="6.6663273249895197E-2"/>
    <n v="6.9172106114138571E-2"/>
    <n v="6.2720821606084193E-2"/>
    <n v="6.6663273249895197E-2"/>
  </r>
  <r>
    <x v="0"/>
    <x v="0"/>
    <s v="SOGO (K.L.) DEPARTMENT STORE SDN BHD"/>
    <s v="SPCG1"/>
    <x v="1"/>
    <s v="C1 COARSE"/>
    <m/>
    <m/>
    <m/>
    <m/>
    <m/>
    <m/>
    <m/>
    <m/>
    <m/>
    <x v="51"/>
    <m/>
    <m/>
    <m/>
    <m/>
    <m/>
    <m/>
    <m/>
    <m/>
    <m/>
    <m/>
    <m/>
    <m/>
    <m/>
  </r>
  <r>
    <x v="0"/>
    <x v="0"/>
    <s v="SOGO (K.L.) DEPARTMENT STORE SDN BHD"/>
    <s v="SPGMW45"/>
    <x v="0"/>
    <s v="GMW"/>
    <n v="3.2399999999999998E-2"/>
    <m/>
    <m/>
    <n v="3.2399999999999998E-2"/>
    <m/>
    <m/>
    <n v="3.2399999999999998E-2"/>
    <n v="3.1949999999999999E-2"/>
    <m/>
    <x v="18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  <n v="1.6199999999999999E-2"/>
  </r>
  <r>
    <x v="0"/>
    <x v="0"/>
    <s v="SOGO (K.L.) DEPARTMENT STORE SDN BHD"/>
    <s v="SPGP1"/>
    <x v="0"/>
    <s v="Golden Brown"/>
    <n v="7.1999999999999953E-2"/>
    <n v="0.14399999999999999"/>
    <m/>
    <n v="0.06"/>
    <n v="7.1999999999999995E-2"/>
    <m/>
    <n v="7.1999999999999995E-2"/>
    <n v="6.9999999999999993E-2"/>
    <m/>
    <x v="183"/>
    <n v="7.9798738359867824E-2"/>
    <n v="6.7103484529888846E-2"/>
    <n v="6.5217332532291977E-2"/>
    <n v="7.5808801441874421E-2"/>
    <n v="7.6534244517873218E-2"/>
    <n v="6.855437068188644E-2"/>
    <n v="6.7103484529888846E-2"/>
    <n v="7.2544307599879829E-2"/>
    <n v="6.1662661459897856E-2"/>
    <n v="6.7466206067888237E-2"/>
    <n v="7.0005256833884033E-2"/>
    <n v="6.3476269149894848E-2"/>
    <n v="6.7466206067888237E-2"/>
  </r>
  <r>
    <x v="0"/>
    <x v="0"/>
    <s v="SOGO (K.L.) DEPARTMENT STORE SDN BHD"/>
    <s v="SPLG1"/>
    <x v="3"/>
    <s v="LG"/>
    <n v="7.1999999999999953E-2"/>
    <n v="7.1999999999999995E-2"/>
    <m/>
    <n v="0.27599999999999997"/>
    <n v="0.06"/>
    <m/>
    <n v="0.06"/>
    <n v="0.11799999999999999"/>
    <m/>
    <x v="184"/>
    <n v="0.06"/>
    <n v="7.8649618250390935E-2"/>
    <n v="9.4379541900469127E-2"/>
    <n v="0.11010946555054732"/>
    <n v="0.12583938920062551"/>
    <n v="0.1415693128507037"/>
    <n v="0.15729923650078187"/>
    <n v="0.17302916015086006"/>
    <n v="0.18875908380093825"/>
    <n v="0.20448900745101645"/>
    <n v="0.22021893110109464"/>
    <n v="0.23594885475117283"/>
    <n v="0.25167877840125102"/>
  </r>
  <r>
    <x v="0"/>
    <x v="0"/>
    <s v="SOGO (K.L.) DEPARTMENT STORE SDN BHD"/>
    <s v="SPSB1"/>
    <x v="0"/>
    <s v="Soft Brown"/>
    <n v="3.5999999999999997E-2"/>
    <n v="7.1999999999999995E-2"/>
    <m/>
    <n v="0.06"/>
    <m/>
    <m/>
    <m/>
    <n v="0.06"/>
    <m/>
    <x v="185"/>
    <n v="4.0851063829787225E-2"/>
    <n v="3.4352030947775621E-2"/>
    <n v="3.3386460348162471E-2"/>
    <n v="3.8808510638297863E-2"/>
    <n v="3.9179883945841383E-2"/>
    <n v="3.509477756286266E-2"/>
    <n v="3.4352030947775621E-2"/>
    <n v="3.7137330754352021E-2"/>
    <n v="3.156673114119922E-2"/>
    <n v="3.4537717601547384E-2"/>
    <n v="3.5837524177949699E-2"/>
    <n v="3.2495164410058022E-2"/>
    <n v="3.4537717601547384E-2"/>
  </r>
  <r>
    <x v="0"/>
    <x v="0"/>
    <s v="TESCO STORES (MALAYSIA) SDN BHD"/>
    <s v="SPGMW45"/>
    <x v="0"/>
    <s v="GMW"/>
    <n v="0.58320000000000005"/>
    <n v="0.58320000000000005"/>
    <n v="1.1664000000000001"/>
    <n v="2.9160000000000004"/>
    <n v="-0.58320000000000005"/>
    <n v="0.58320000000000005"/>
    <n v="1.7496"/>
    <n v="0.58320000000000005"/>
    <n v="0.58320000000000005"/>
    <x v="186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</r>
  <r>
    <x v="0"/>
    <x v="0"/>
    <s v="TESCO STORES (MALAYSIA) SDN BHD"/>
    <s v="SPGP45"/>
    <x v="0"/>
    <s v="Golden Brown"/>
    <n v="2.9160000000000004"/>
    <n v="2.9160000000000004"/>
    <n v="4.0823999999999998"/>
    <n v="4.0823999999999998"/>
    <n v="2.9160000000000004"/>
    <n v="2.3328000000000002"/>
    <n v="3.4992000000000001"/>
    <n v="3.4992000000000005"/>
    <n v="2.9160000000000004"/>
    <x v="187"/>
    <n v="3.24"/>
    <n v="3.24"/>
    <n v="3.24"/>
    <n v="3.24"/>
    <n v="3.24"/>
    <n v="3.24"/>
    <n v="3.24"/>
    <n v="3.24"/>
    <n v="3.24"/>
    <n v="3.24"/>
    <n v="3.24"/>
    <n v="3.24"/>
    <n v="3.24"/>
  </r>
  <r>
    <x v="0"/>
    <x v="0"/>
    <s v="TESCO STORES (MALAYSIA) SDN BHD"/>
    <s v="SPIC-5"/>
    <x v="5"/>
    <s v="ICING"/>
    <n v="1.296"/>
    <n v="0.64800000000000002"/>
    <m/>
    <n v="3.24"/>
    <n v="1.2960000000000003"/>
    <n v="1.296"/>
    <m/>
    <m/>
    <n v="0.64800000000000002"/>
    <x v="188"/>
    <n v="1"/>
    <n v="1"/>
    <n v="1"/>
    <n v="1"/>
    <n v="3"/>
    <n v="1"/>
    <n v="1"/>
    <n v="1"/>
    <n v="1"/>
    <n v="1"/>
    <n v="1"/>
    <n v="1"/>
    <n v="1"/>
  </r>
  <r>
    <x v="0"/>
    <x v="0"/>
    <s v="TESCO STORES (MALAYSIA) SDN BHD"/>
    <s v="SPLC125"/>
    <x v="6"/>
    <s v="STEVIA"/>
    <m/>
    <m/>
    <m/>
    <m/>
    <m/>
    <n v="0.28799999999999998"/>
    <m/>
    <m/>
    <m/>
    <x v="189"/>
    <m/>
    <m/>
    <m/>
    <m/>
    <m/>
    <m/>
    <m/>
    <m/>
    <m/>
    <m/>
    <m/>
    <m/>
    <m/>
  </r>
  <r>
    <x v="0"/>
    <x v="0"/>
    <s v="TESCO STORES (MALAYSIA) SDN BHD"/>
    <s v="SPLG1"/>
    <x v="3"/>
    <s v="LG"/>
    <m/>
    <m/>
    <n v="0.69599999999999995"/>
    <n v="4.2240000000000002"/>
    <n v="7.68"/>
    <n v="4.4160000000000004"/>
    <n v="10.08"/>
    <n v="13.44"/>
    <n v="11.28"/>
    <x v="190"/>
    <n v="10"/>
    <n v="13.108269708398492"/>
    <n v="15.72992365007819"/>
    <n v="18.351577591757888"/>
    <n v="20.973231533437588"/>
    <n v="23.594885475117284"/>
    <n v="26.216539416796984"/>
    <n v="28.83819335847668"/>
    <n v="31.45984730015638"/>
    <n v="34.081501241836079"/>
    <n v="36.703155183515776"/>
    <n v="39.324809125195472"/>
    <n v="41.946463066875175"/>
  </r>
  <r>
    <x v="0"/>
    <x v="0"/>
    <s v="TESCO STORES (MALAYSIA) SDN BHD"/>
    <s v="SPSB45"/>
    <x v="0"/>
    <s v="Soft Brown"/>
    <n v="2.9160000000000004"/>
    <n v="2.3328000000000002"/>
    <n v="1.7496"/>
    <n v="5.8319999999999999"/>
    <n v="2.9160000000000004"/>
    <n v="1.1664000000000001"/>
    <n v="3.4992000000000001"/>
    <n v="3.4992000000000005"/>
    <n v="2.3328000000000002"/>
    <x v="191"/>
    <n v="3.11"/>
    <n v="3.11"/>
    <n v="3.11"/>
    <n v="3.11"/>
    <n v="3.11"/>
    <n v="3.11"/>
    <n v="3.11"/>
    <n v="3.11"/>
    <n v="3.11"/>
    <n v="3.11"/>
    <n v="3.11"/>
    <n v="3.11"/>
    <n v="3.11"/>
  </r>
  <r>
    <x v="0"/>
    <x v="0"/>
    <s v="TESCO STORES (MALAYSIA) SDN BHD"/>
    <s v="STLG5"/>
    <x v="3"/>
    <s v="LG"/>
    <m/>
    <m/>
    <m/>
    <m/>
    <m/>
    <m/>
    <m/>
    <m/>
    <m/>
    <x v="26"/>
    <m/>
    <n v="1.0204081632653061"/>
    <n v="1.2244897959183674"/>
    <n v="1.4285714285714286"/>
    <n v="1.6326530612244898"/>
    <n v="1.8367346938775513"/>
    <n v="2.0408163265306123"/>
    <n v="2.2448979591836737"/>
    <n v="2.4489795918367347"/>
    <n v="2.6530612244897962"/>
    <n v="2.8571428571428572"/>
    <n v="3.0612244897959187"/>
    <n v="3.2653061224489797"/>
  </r>
  <r>
    <x v="0"/>
    <x v="0"/>
    <s v="TF VALUE"/>
    <s v="SPCA1"/>
    <x v="4"/>
    <s v="CASTER"/>
    <n v="3.4800000000000022"/>
    <n v="0"/>
    <n v="0.23699999999999999"/>
    <n v="3.744000000000002"/>
    <n v="0.94499999999999995"/>
    <n v="0.48299999999999998"/>
    <n v="1.3039999999999998"/>
    <n v="0.52399999999999991"/>
    <n v="1.8070000000000002"/>
    <x v="192"/>
    <n v="1"/>
    <n v="1"/>
    <n v="1"/>
    <n v="1"/>
    <n v="4"/>
    <n v="1"/>
    <n v="1"/>
    <n v="1"/>
    <n v="1"/>
    <n v="1"/>
    <n v="1"/>
    <n v="1"/>
    <n v="1"/>
  </r>
  <r>
    <x v="0"/>
    <x v="0"/>
    <s v="TF VALUE"/>
    <s v="SPCB1"/>
    <x v="0"/>
    <s v="Coarse Brown"/>
    <n v="10.44"/>
    <n v="0"/>
    <n v="0.95799999999999996"/>
    <n v="11.399000000000001"/>
    <n v="0.21799999999999997"/>
    <n v="0.32799999999999996"/>
    <n v="0.65300000000000002"/>
    <n v="1.2409999999999999"/>
    <n v="3.5280000000000005"/>
    <x v="193"/>
    <n v="4.0141325827893874"/>
    <n v="3.536259656266842"/>
    <n v="3.4368620875501525"/>
    <n v="3.9950176657284859"/>
    <n v="4.0332474998502894"/>
    <n v="3.6127193245104494"/>
    <n v="3.536259656266842"/>
    <n v="3.8229834121803696"/>
    <n v="3.249535900353314"/>
    <n v="3.5553745733277435"/>
    <n v="3.6891789927540568"/>
    <n v="3.3451104856578238"/>
    <n v="3.5553745733277435"/>
  </r>
  <r>
    <x v="0"/>
    <x v="0"/>
    <s v="TF VALUE"/>
    <s v="SPCG1"/>
    <x v="1"/>
    <s v="C1 COARSE"/>
    <n v="76.56"/>
    <n v="39.383000000000003"/>
    <n v="55.144000000000005"/>
    <n v="124.974"/>
    <n v="84.273999999999958"/>
    <n v="75.078000000000003"/>
    <n v="155.63199999999998"/>
    <n v="215.14500000000004"/>
    <n v="193.601"/>
    <x v="194"/>
    <n v="188.71981518167061"/>
    <n v="166.25317051718605"/>
    <n v="161.58010842697325"/>
    <n v="187.82114939509123"/>
    <n v="189.61848096825003"/>
    <n v="169.84783366350356"/>
    <n v="166.25317051718605"/>
    <n v="179.73315731587681"/>
    <n v="152.77318371849526"/>
    <n v="167.15183630376541"/>
    <n v="173.44249680982111"/>
    <n v="157.26651265139219"/>
    <n v="167.15183630376541"/>
  </r>
  <r>
    <x v="0"/>
    <x v="0"/>
    <s v="TF VALUE"/>
    <s v="SPCG2"/>
    <x v="1"/>
    <s v="C1 COARSE"/>
    <n v="13.920000000000009"/>
    <n v="14.994"/>
    <n v="8.7539999999999996"/>
    <n v="32.022000000000006"/>
    <n v="30.761999999999993"/>
    <n v="35.058"/>
    <n v="34.391999999999996"/>
    <n v="31.926000000000002"/>
    <n v="59.083999999999989"/>
    <x v="195"/>
    <n v="48.15011230346893"/>
    <n v="42.41795607686548"/>
    <n v="41.225667581731969"/>
    <n v="47.920826054404785"/>
    <n v="48.379398552533061"/>
    <n v="43.335101073122033"/>
    <n v="42.41795607686548"/>
    <n v="45.857249812827547"/>
    <n v="38.978662340903419"/>
    <n v="42.647242325929618"/>
    <n v="44.252246069378586"/>
    <n v="40.125093586224104"/>
    <n v="42.647242325929618"/>
  </r>
  <r>
    <x v="0"/>
    <x v="0"/>
    <s v="TF VALUE"/>
    <s v="SPFG1"/>
    <x v="2"/>
    <s v="A1"/>
    <n v="13.920000000000009"/>
    <n v="0.48"/>
    <n v="2.3970000000000002"/>
    <n v="18.356999999999999"/>
    <n v="3.8760000000000003"/>
    <n v="5.6289999999999996"/>
    <n v="2.0000000000000004"/>
    <n v="1.948"/>
    <n v="1.9860000000000002"/>
    <x v="196"/>
    <n v="6.3341583588213721"/>
    <n v="5.5800918875331149"/>
    <n v="5.4232460615051563"/>
    <n v="6.3039956999698425"/>
    <n v="6.3643210176729035"/>
    <n v="5.7007425229392359"/>
    <n v="5.5800918875331149"/>
    <n v="6.0325317703060692"/>
    <n v="5.1276520047601588"/>
    <n v="5.6102545463846445"/>
    <n v="5.8213931583453569"/>
    <n v="5.2784652990178111"/>
    <n v="5.6102545463846445"/>
  </r>
  <r>
    <x v="0"/>
    <x v="0"/>
    <s v="TF VALUE"/>
    <s v="SPLG1"/>
    <x v="3"/>
    <s v="LG"/>
    <n v="13.920000000000009"/>
    <n v="0"/>
    <n v="0.95799999999999996"/>
    <n v="13.437000000000006"/>
    <n v="0.46599999999999997"/>
    <n v="0.46399999999999997"/>
    <n v="0.92499999999999993"/>
    <n v="0.94799999999999995"/>
    <n v="3.551000000000001"/>
    <x v="197"/>
    <n v="4"/>
    <n v="5.0466838377334184"/>
    <n v="6.0560206052801027"/>
    <n v="7.065357372826786"/>
    <n v="8.0746941403734702"/>
    <n v="9.0840309079201536"/>
    <n v="10.093367675466837"/>
    <n v="11.10270444301352"/>
    <n v="12.112041210560205"/>
    <n v="13.121377978106889"/>
    <n v="14.130714745653572"/>
    <n v="15.140051513200255"/>
    <n v="16.14938828074694"/>
  </r>
  <r>
    <x v="0"/>
    <x v="0"/>
    <s v="TF VALUE"/>
    <s v="SPSB1"/>
    <x v="0"/>
    <s v="Soft Brown"/>
    <n v="13.920000000000009"/>
    <n v="-0.49199999999999999"/>
    <n v="-3.0000000000000001E-3"/>
    <n v="11.038000000000006"/>
    <n v="-2.2000000000000002E-2"/>
    <n v="-6.0000000000000001E-3"/>
    <n v="0.43599999999999994"/>
    <n v="0.47"/>
    <n v="0.72599999999999987"/>
    <x v="198"/>
    <n v="3.4042553191489358"/>
    <n v="2.862669245647969"/>
    <n v="2.7822050290135394"/>
    <n v="3.2340425531914891"/>
    <n v="3.2649903288201156"/>
    <n v="2.924564796905222"/>
    <n v="2.862669245647969"/>
    <n v="3.094777562862669"/>
    <n v="2.6305609284332689"/>
    <n v="2.8781431334622822"/>
    <n v="2.9864603481624754"/>
    <n v="2.7079303675048356"/>
    <n v="2.8781431334622822"/>
  </r>
  <r>
    <x v="0"/>
    <x v="0"/>
    <s v="TF VALUE"/>
    <s v="STLG5"/>
    <x v="3"/>
    <s v="LG"/>
    <m/>
    <m/>
    <m/>
    <m/>
    <m/>
    <m/>
    <m/>
    <m/>
    <m/>
    <x v="26"/>
    <m/>
    <n v="0.39285714285714285"/>
    <n v="0.47142857142857142"/>
    <n v="0.55000000000000004"/>
    <n v="0.62857142857142856"/>
    <n v="0.70714285714285718"/>
    <n v="0.7857142857142857"/>
    <n v="0.86428571428571432"/>
    <n v="0.94285714285714284"/>
    <n v="1.0214285714285714"/>
    <n v="1.1000000000000001"/>
    <n v="1.1785714285714286"/>
    <n v="1.2571428571428571"/>
  </r>
  <r>
    <x v="0"/>
    <x v="0"/>
    <s v="TRENDCELL SDN BHD DISTRIBUTION CENTRE"/>
    <s v="SPCA1"/>
    <x v="4"/>
    <s v="CASTER"/>
    <n v="2.3889999999999998"/>
    <n v="-8.0000000000000002E-3"/>
    <n v="0.6"/>
    <n v="1.3149999999999999"/>
    <n v="1.3439999999999999"/>
    <n v="1.6920000000000002"/>
    <n v="1.3480000000000001"/>
    <n v="1.0879999999999999"/>
    <n v="0.92499999999999993"/>
    <x v="199"/>
    <n v="1.2"/>
    <n v="1.2"/>
    <n v="1.2"/>
    <n v="1.2"/>
    <n v="2"/>
    <n v="1.2"/>
    <n v="1.2"/>
    <n v="1.2"/>
    <n v="1.2"/>
    <n v="1.2"/>
    <n v="1.2"/>
    <n v="1.2"/>
    <n v="1.2"/>
  </r>
  <r>
    <x v="0"/>
    <x v="0"/>
    <s v="TRENDCELL SDN BHD DISTRIBUTION CENTRE"/>
    <s v="SPCB1"/>
    <x v="0"/>
    <s v="Coarse Brown"/>
    <n v="2.9969999999999999"/>
    <m/>
    <n v="0.48"/>
    <n v="1.7589999999999999"/>
    <n v="1.56"/>
    <n v="1.044"/>
    <n v="1.3219999999999998"/>
    <n v="1.4670000000000001"/>
    <n v="1.0619999999999998"/>
    <x v="200"/>
    <n v="1.5052997185460204"/>
    <n v="1.3260973711000656"/>
    <n v="1.2888232828313073"/>
    <n v="1.4981316246481824"/>
    <n v="1.5124678124438586"/>
    <n v="1.3547697466914186"/>
    <n v="1.3260973711000656"/>
    <n v="1.4336187795676387"/>
    <n v="1.2185759626324928"/>
    <n v="1.3332654649979039"/>
    <n v="1.3834421222827715"/>
    <n v="1.254416432121684"/>
    <n v="1.3332654649979039"/>
  </r>
  <r>
    <x v="0"/>
    <x v="0"/>
    <s v="TRENDCELL SDN BHD DISTRIBUTION CENTRE"/>
    <s v="SPCB250"/>
    <x v="0"/>
    <s v="Coarse Brown"/>
    <m/>
    <m/>
    <m/>
    <n v="5.9749999999999998E-2"/>
    <n v="0.03"/>
    <n v="0.10800000000000001"/>
    <m/>
    <n v="9.5750000000000002E-2"/>
    <n v="4.1750000000000002E-2"/>
    <x v="201"/>
    <n v="0.06"/>
    <n v="0.06"/>
    <n v="0.06"/>
    <n v="0.06"/>
    <n v="0.06"/>
    <n v="0.06"/>
    <n v="0.06"/>
    <n v="0.06"/>
    <n v="0.06"/>
    <n v="0.06"/>
    <n v="0.06"/>
    <n v="0.06"/>
    <n v="0.06"/>
  </r>
  <r>
    <x v="0"/>
    <x v="0"/>
    <s v="TRENDCELL SDN BHD DISTRIBUTION CENTRE"/>
    <s v="SPCG1"/>
    <x v="1"/>
    <s v="C1 COARSE"/>
    <n v="4.5449999999999999"/>
    <n v="2.137"/>
    <n v="3.12"/>
    <n v="4.1049999999999995"/>
    <n v="4.4399999999999995"/>
    <n v="5.2080000000000002"/>
    <n v="3.4119999999999999"/>
    <n v="4.383"/>
    <n v="4.1709999999999994"/>
    <x v="202"/>
    <n v="4.2184429275902833"/>
    <n v="3.7162473409723935"/>
    <n v="3.6117906589558721"/>
    <n v="4.198355104125568"/>
    <n v="4.2385307510549994"/>
    <n v="3.7965986348312559"/>
    <n v="3.7162473409723935"/>
    <n v="4.0175646929431279"/>
    <n v="3.4149299890016582"/>
    <n v="3.7363351644371088"/>
    <n v="3.8769499286901183"/>
    <n v="3.5153691063252368"/>
    <n v="3.7363351644371088"/>
  </r>
  <r>
    <x v="0"/>
    <x v="0"/>
    <s v="TRENDCELL SDN BHD DISTRIBUTION CENTRE"/>
    <s v="SPCG2"/>
    <x v="1"/>
    <s v="C1 COARSE"/>
    <n v="2.8080000000000003"/>
    <n v="1.526"/>
    <n v="2.76"/>
    <n v="2.5519999999999996"/>
    <n v="3.2399999999999998"/>
    <n v="3.5999999999999996"/>
    <n v="2.556"/>
    <n v="3.5860000000000003"/>
    <n v="2.8140000000000005"/>
    <x v="203"/>
    <n v="3.6112584227601698"/>
    <n v="3.1813467057649114"/>
    <n v="3.0919250686298976"/>
    <n v="3.5940619540803591"/>
    <n v="3.6284548914399801"/>
    <n v="3.2501325804841525"/>
    <n v="3.1813467057649114"/>
    <n v="3.4392937359620666"/>
    <n v="2.9233996755677567"/>
    <n v="3.1985431744447217"/>
    <n v="3.3189184552033941"/>
    <n v="3.0093820189668081"/>
    <n v="3.1985431744447217"/>
  </r>
  <r>
    <x v="0"/>
    <x v="0"/>
    <s v="TRENDCELL SDN BHD DISTRIBUTION CENTRE"/>
    <s v="SPFG1"/>
    <x v="2"/>
    <s v="A1"/>
    <n v="3.3500000000000005"/>
    <n v="0.159"/>
    <n v="1.7999999999999998"/>
    <n v="1.39"/>
    <n v="2.0999999999999996"/>
    <n v="1.92"/>
    <n v="1.6969999999999998"/>
    <n v="2.0739999999999998"/>
    <n v="1.76"/>
    <x v="204"/>
    <n v="2.0344726213279958"/>
    <n v="1.7922734997413297"/>
    <n v="1.7418960824513032"/>
    <n v="2.0247846564645293"/>
    <n v="2.0441605861914627"/>
    <n v="1.8310253591951964"/>
    <n v="1.7922734997413297"/>
    <n v="1.9375929726933294"/>
    <n v="1.6469540267893299"/>
    <n v="1.8019614646047963"/>
    <n v="1.8697772186490629"/>
    <n v="1.6953938511066633"/>
    <n v="1.8019614646047963"/>
  </r>
  <r>
    <x v="0"/>
    <x v="0"/>
    <s v="TRENDCELL SDN BHD DISTRIBUTION CENTRE"/>
    <s v="SPFG250"/>
    <x v="2"/>
    <s v="A1"/>
    <m/>
    <m/>
    <m/>
    <m/>
    <m/>
    <n v="0.06"/>
    <n v="-7.5000000000000002E-4"/>
    <n v="-2.5000000000000001E-4"/>
    <m/>
    <x v="205"/>
    <n v="0.03"/>
    <n v="0.03"/>
    <n v="0.03"/>
    <n v="0.03"/>
    <n v="0.03"/>
    <n v="0.03"/>
    <n v="0.03"/>
    <n v="0.03"/>
    <n v="0.03"/>
    <n v="0.03"/>
    <n v="0.03"/>
    <n v="0.03"/>
    <n v="0.03"/>
  </r>
  <r>
    <x v="0"/>
    <x v="0"/>
    <s v="TRENDCELL SDN BHD DISTRIBUTION CENTRE"/>
    <s v="SPGP1"/>
    <x v="0"/>
    <s v="Golden Brown"/>
    <n v="3.1140000000000003"/>
    <n v="0.70599999999999996"/>
    <n v="1.3199999999999998"/>
    <n v="2.081"/>
    <n v="1.7399999999999998"/>
    <n v="1.3199999999999998"/>
    <n v="0.39499999999999996"/>
    <n v="1.4140000000000001"/>
    <n v="1.1890000000000001"/>
    <x v="206"/>
    <n v="2.2343646740762986"/>
    <n v="1.8788975668368875"/>
    <n v="1.826085310904175"/>
    <n v="2.1226464403724838"/>
    <n v="2.1429588465004499"/>
    <n v="1.91952237909282"/>
    <n v="1.8788975668368875"/>
    <n v="2.0312406127966347"/>
    <n v="1.7265545208771398"/>
    <n v="1.8890537699008705"/>
    <n v="1.9601471913487527"/>
    <n v="1.7773355361970555"/>
    <n v="1.8890537699008705"/>
  </r>
  <r>
    <x v="0"/>
    <x v="0"/>
    <s v="TRENDCELL SDN BHD DISTRIBUTION CENTRE"/>
    <s v="SPIC-5"/>
    <x v="5"/>
    <s v="ICING"/>
    <n v="0.39400000000000002"/>
    <m/>
    <n v="0.24"/>
    <n v="0.2"/>
    <n v="0.48"/>
    <n v="0.26400000000000001"/>
    <n v="0.33150000000000002"/>
    <n v="0.31950000000000001"/>
    <n v="0.15499999999999997"/>
    <x v="207"/>
    <n v="0.24"/>
    <n v="0.24"/>
    <n v="0.24"/>
    <n v="0.24"/>
    <n v="0.24"/>
    <n v="0.24"/>
    <n v="0.24"/>
    <n v="0.24"/>
    <n v="0.24"/>
    <n v="0.24"/>
    <n v="0.24"/>
    <n v="0.24"/>
    <n v="0.24"/>
  </r>
  <r>
    <x v="0"/>
    <x v="0"/>
    <s v="TRENDCELL SDN BHD DISTRIBUTION CENTRE"/>
    <s v="SPLC125"/>
    <x v="6"/>
    <s v="STEVIA"/>
    <n v="-2.9999999999999997E-4"/>
    <n v="-2.9999999999999997E-4"/>
    <m/>
    <n v="-1.7999999999999999E-2"/>
    <m/>
    <n v="1.4999999999999999E-2"/>
    <m/>
    <n v="2.0875000000000001E-2"/>
    <m/>
    <x v="208"/>
    <m/>
    <m/>
    <m/>
    <m/>
    <m/>
    <m/>
    <m/>
    <m/>
    <m/>
    <m/>
    <m/>
    <m/>
    <m/>
  </r>
  <r>
    <x v="0"/>
    <x v="0"/>
    <s v="TRENDCELL SDN BHD DISTRIBUTION CENTRE"/>
    <s v="SPLG1"/>
    <x v="3"/>
    <s v="LG"/>
    <n v="1.2"/>
    <n v="1.1990000000000001"/>
    <n v="1.44"/>
    <n v="2.153"/>
    <n v="2.2799999999999998"/>
    <n v="2.1959999999999997"/>
    <n v="2.6240000000000001"/>
    <n v="2.6040000000000001"/>
    <n v="1.96"/>
    <x v="209"/>
    <n v="2"/>
    <n v="2.621653941679698"/>
    <n v="3.1459847300156376"/>
    <n v="3.6703155183515772"/>
    <n v="4.1946463066875168"/>
    <n v="4.7189770950234564"/>
    <n v="5.243307883359396"/>
    <n v="5.7676386716953356"/>
    <n v="6.2919694600312752"/>
    <n v="6.8163002483672148"/>
    <n v="7.3406310367031544"/>
    <n v="7.864961825039094"/>
    <n v="8.3892926133750336"/>
  </r>
  <r>
    <x v="0"/>
    <x v="0"/>
    <s v="TRENDCELL SDN BHD DISTRIBUTION CENTRE"/>
    <s v="SPSB1"/>
    <x v="0"/>
    <s v="Soft Brown"/>
    <n v="0.70699999999999996"/>
    <n v="0.34599999999999997"/>
    <n v="0.42"/>
    <n v="0.377"/>
    <n v="0.74399999999999999"/>
    <n v="0.39600000000000002"/>
    <n v="0.184"/>
    <n v="-0.01"/>
    <n v="0.41399999999999998"/>
    <x v="210"/>
    <n v="0.47659574468085097"/>
    <n v="0.40077369439071564"/>
    <n v="0.38950870406189553"/>
    <n v="0.45276595744680842"/>
    <n v="0.45709864603481615"/>
    <n v="0.40943907156673104"/>
    <n v="0.40077369439071564"/>
    <n v="0.43326885880077365"/>
    <n v="0.36827852998065758"/>
    <n v="0.40294003868471945"/>
    <n v="0.41810444874274655"/>
    <n v="0.37911025145067695"/>
    <n v="0.40294003868471945"/>
  </r>
  <r>
    <x v="0"/>
    <x v="0"/>
    <s v="TRENDCELL SDN BHD DISTRIBUTION CENTRE"/>
    <s v="STLG5"/>
    <x v="3"/>
    <s v="LG"/>
    <m/>
    <m/>
    <m/>
    <m/>
    <m/>
    <m/>
    <m/>
    <m/>
    <m/>
    <x v="26"/>
    <m/>
    <n v="0.20408163265306123"/>
    <n v="0.24489795918367346"/>
    <n v="0.2857142857142857"/>
    <n v="0.32653061224489793"/>
    <n v="0.36734693877551017"/>
    <n v="0.40816326530612246"/>
    <n v="0.44897959183673469"/>
    <n v="0.48979591836734693"/>
    <n v="0.53061224489795922"/>
    <n v="0.5714285714285714"/>
    <n v="0.61224489795918369"/>
    <n v="0.65306122448979587"/>
  </r>
  <r>
    <x v="1"/>
    <x v="1"/>
    <s v="INTEGRATED MERCHANTS SDN BHD"/>
    <s v="LOA1"/>
    <x v="2"/>
    <s v="A1 "/>
    <m/>
    <m/>
    <m/>
    <m/>
    <m/>
    <n v="1"/>
    <n v="4"/>
    <n v="1"/>
    <m/>
    <x v="211"/>
    <n v="1"/>
    <n v="2"/>
    <n v="3"/>
    <n v="3"/>
    <n v="3"/>
    <n v="3"/>
    <n v="3"/>
    <n v="3"/>
    <n v="3"/>
    <n v="3"/>
    <n v="3"/>
    <n v="3"/>
    <n v="3"/>
  </r>
  <r>
    <x v="1"/>
    <x v="1"/>
    <s v="INTEGRATED MERCHANTS SDN BHD"/>
    <s v="LOC1"/>
    <x v="1"/>
    <s v="C1 COARSE"/>
    <m/>
    <m/>
    <m/>
    <m/>
    <m/>
    <m/>
    <n v="0.5"/>
    <m/>
    <m/>
    <x v="212"/>
    <n v="0.5"/>
    <n v="1"/>
    <n v="1"/>
    <n v="1"/>
    <n v="1"/>
    <n v="1"/>
    <n v="1"/>
    <n v="1"/>
    <n v="1"/>
    <n v="1"/>
    <n v="1"/>
    <n v="1"/>
    <n v="1"/>
  </r>
  <r>
    <x v="1"/>
    <x v="1"/>
    <s v="INTEGRATED MERCHANTS SDN BHD"/>
    <s v="SPCA1"/>
    <x v="4"/>
    <s v="CASTER"/>
    <m/>
    <m/>
    <m/>
    <m/>
    <m/>
    <n v="0.54"/>
    <n v="1.08"/>
    <n v="-0.12"/>
    <n v="0.6"/>
    <x v="213"/>
    <n v="1"/>
    <n v="1"/>
    <n v="1"/>
    <n v="1"/>
    <n v="1"/>
    <n v="1"/>
    <n v="1"/>
    <n v="1"/>
    <n v="1"/>
    <n v="1"/>
    <n v="1"/>
    <n v="1"/>
    <n v="1"/>
  </r>
  <r>
    <x v="1"/>
    <x v="1"/>
    <s v="INTEGRATED MERCHANTS SDN BHD"/>
    <s v="SPCG1"/>
    <x v="1"/>
    <s v="C1 COARSE"/>
    <m/>
    <m/>
    <m/>
    <m/>
    <m/>
    <n v="1.08"/>
    <n v="1.08"/>
    <n v="1.08"/>
    <n v="1.0680000000000001"/>
    <x v="214"/>
    <n v="1"/>
    <n v="2"/>
    <n v="1"/>
    <n v="2"/>
    <n v="1"/>
    <n v="1"/>
    <n v="1"/>
    <n v="1"/>
    <n v="1"/>
    <n v="1"/>
    <n v="1"/>
    <n v="1"/>
    <n v="1"/>
  </r>
  <r>
    <x v="1"/>
    <x v="1"/>
    <s v="INTEGRATED MERCHANTS SDN BHD"/>
    <s v="SPFG1"/>
    <x v="2"/>
    <s v="A1"/>
    <m/>
    <m/>
    <m/>
    <m/>
    <m/>
    <m/>
    <n v="1.08"/>
    <m/>
    <n v="1.08"/>
    <x v="215"/>
    <n v="1"/>
    <n v="2"/>
    <n v="3"/>
    <n v="3"/>
    <n v="2"/>
    <n v="2"/>
    <n v="2"/>
    <n v="2"/>
    <n v="2"/>
    <n v="2"/>
    <n v="2"/>
    <n v="2"/>
    <n v="2"/>
  </r>
  <r>
    <x v="1"/>
    <x v="1"/>
    <s v="INTEGRATED MERCHANTS SDN BHD"/>
    <s v="SPLG1"/>
    <x v="3"/>
    <s v="LG"/>
    <m/>
    <m/>
    <m/>
    <m/>
    <m/>
    <n v="1.08"/>
    <n v="1.08"/>
    <n v="1.08"/>
    <n v="2.1530000000000005"/>
    <x v="216"/>
    <n v="1"/>
    <n v="2"/>
    <n v="2"/>
    <n v="2"/>
    <n v="2"/>
    <n v="2"/>
    <n v="2"/>
    <n v="2"/>
    <n v="2"/>
    <n v="2"/>
    <n v="2"/>
    <n v="2"/>
    <n v="1"/>
  </r>
  <r>
    <x v="1"/>
    <x v="1"/>
    <s v="INTEGRATED MERCHANTS SDN BHD"/>
    <s v="SPSB1"/>
    <x v="0"/>
    <s v="Soft Brown"/>
    <m/>
    <m/>
    <m/>
    <m/>
    <m/>
    <n v="0.54"/>
    <n v="1.08"/>
    <m/>
    <n v="-1.2E-2"/>
    <x v="217"/>
    <n v="0.5"/>
    <n v="0.5"/>
    <n v="0.5"/>
    <n v="0.5"/>
    <n v="0.5"/>
    <n v="0.5"/>
    <n v="0.5"/>
    <n v="0.5"/>
    <n v="0.5"/>
    <n v="0.5"/>
    <n v="0.5"/>
    <n v="0.5"/>
    <n v="0.5"/>
  </r>
  <r>
    <x v="1"/>
    <x v="1"/>
    <s v="INTEGRATED MERCHANTS SDN BHD"/>
    <s v="STLG1"/>
    <x v="3"/>
    <s v="LG"/>
    <m/>
    <m/>
    <m/>
    <m/>
    <m/>
    <m/>
    <m/>
    <m/>
    <m/>
    <x v="51"/>
    <n v="0.01"/>
    <n v="0.01"/>
    <n v="0.01"/>
    <n v="0.01"/>
    <n v="0.01"/>
    <n v="0.01"/>
    <n v="0.01"/>
    <n v="0.01"/>
    <n v="0.01"/>
    <n v="0.01"/>
    <n v="0.01"/>
    <n v="0.01"/>
    <n v="0.01"/>
  </r>
  <r>
    <x v="1"/>
    <x v="2"/>
    <s v="WAH SENG (1986) SDN BHD"/>
    <s v="LOC1"/>
    <x v="1"/>
    <s v="C1 COARSE"/>
    <m/>
    <m/>
    <m/>
    <m/>
    <m/>
    <m/>
    <n v="0.5"/>
    <n v="-0.5"/>
    <m/>
    <x v="51"/>
    <m/>
    <m/>
    <m/>
    <m/>
    <m/>
    <m/>
    <m/>
    <m/>
    <m/>
    <m/>
    <m/>
    <m/>
    <m/>
  </r>
  <r>
    <x v="1"/>
    <x v="2"/>
    <s v="WAH SENG (1986) SDN BHD"/>
    <s v="LOCA"/>
    <x v="4"/>
    <s v="CASTER"/>
    <m/>
    <m/>
    <m/>
    <m/>
    <n v="3.5"/>
    <n v="1"/>
    <n v="2"/>
    <n v="1.5"/>
    <n v="1"/>
    <x v="218"/>
    <n v="1"/>
    <n v="1"/>
    <n v="2"/>
    <n v="2"/>
    <n v="2"/>
    <n v="2"/>
    <n v="2"/>
    <n v="2"/>
    <n v="2"/>
    <n v="2"/>
    <n v="2"/>
    <n v="2"/>
    <n v="2"/>
  </r>
  <r>
    <x v="1"/>
    <x v="2"/>
    <s v="WAH SENG (1986) SDN BHD"/>
    <s v="SCFG1"/>
    <x v="2"/>
    <s v="A1 "/>
    <m/>
    <m/>
    <m/>
    <m/>
    <m/>
    <m/>
    <m/>
    <n v="0.45"/>
    <n v="0.2"/>
    <x v="219"/>
    <n v="0.5"/>
    <n v="1"/>
    <n v="1"/>
    <n v="0.5"/>
    <n v="1"/>
    <n v="1"/>
    <n v="1"/>
    <n v="1"/>
    <n v="1"/>
    <n v="1"/>
    <n v="1"/>
    <n v="1"/>
    <n v="1"/>
  </r>
  <r>
    <x v="1"/>
    <x v="2"/>
    <s v="WAH SENG (1986) SDN BHD"/>
    <s v="SPCA1"/>
    <x v="4"/>
    <s v="CASTER"/>
    <m/>
    <m/>
    <m/>
    <m/>
    <n v="0.96"/>
    <n v="0.6"/>
    <m/>
    <n v="0.6"/>
    <n v="1.08"/>
    <x v="157"/>
    <n v="1"/>
    <n v="1"/>
    <n v="2"/>
    <n v="2"/>
    <n v="2"/>
    <n v="2"/>
    <n v="2"/>
    <n v="2"/>
    <n v="2"/>
    <n v="2"/>
    <n v="2"/>
    <n v="2"/>
    <n v="2"/>
  </r>
  <r>
    <x v="1"/>
    <x v="2"/>
    <s v="WAH SENG (1986) SDN BHD"/>
    <s v="SPGP45"/>
    <x v="0"/>
    <s v="Golden Brown"/>
    <m/>
    <m/>
    <m/>
    <m/>
    <m/>
    <n v="0.21600000000000003"/>
    <m/>
    <m/>
    <m/>
    <x v="220"/>
    <n v="0.2"/>
    <n v="0.2"/>
    <n v="0.2"/>
    <n v="0.2"/>
    <n v="0.2"/>
    <n v="0.2"/>
    <n v="0.2"/>
    <n v="0.2"/>
    <n v="0.2"/>
    <n v="0.2"/>
    <n v="0.2"/>
    <n v="0.2"/>
    <n v="0.2"/>
  </r>
  <r>
    <x v="1"/>
    <x v="2"/>
    <s v="WAH SENG (1986) SDN BHD"/>
    <s v="SPIC25"/>
    <x v="5"/>
    <s v="ICING"/>
    <m/>
    <m/>
    <m/>
    <m/>
    <n v="1.4849999999999999"/>
    <n v="0.25"/>
    <n v="0.25"/>
    <n v="0.5"/>
    <m/>
    <x v="221"/>
    <n v="0.5"/>
    <n v="0.5"/>
    <n v="1"/>
    <n v="1"/>
    <n v="1"/>
    <n v="1"/>
    <n v="1"/>
    <n v="1"/>
    <n v="1"/>
    <n v="1"/>
    <n v="1"/>
    <n v="1"/>
    <n v="1"/>
  </r>
  <r>
    <x v="1"/>
    <x v="2"/>
    <s v="WAH SENG (1986) SDN BHD"/>
    <s v="SPIC-5"/>
    <x v="5"/>
    <s v="ICING"/>
    <m/>
    <m/>
    <m/>
    <m/>
    <n v="1.44"/>
    <n v="0.36"/>
    <m/>
    <n v="0.6"/>
    <m/>
    <x v="127"/>
    <n v="1"/>
    <n v="1"/>
    <n v="1"/>
    <n v="1"/>
    <n v="1"/>
    <n v="1"/>
    <n v="1"/>
    <n v="1"/>
    <n v="1"/>
    <n v="1"/>
    <n v="1"/>
    <n v="1"/>
    <n v="1"/>
  </r>
  <r>
    <x v="1"/>
    <x v="2"/>
    <s v="WAH SENG (1986) SDN BHD"/>
    <s v="SPLG1"/>
    <x v="3"/>
    <s v="LG"/>
    <m/>
    <m/>
    <m/>
    <m/>
    <n v="0.06"/>
    <n v="0.06"/>
    <n v="0.24"/>
    <n v="0.24"/>
    <m/>
    <x v="222"/>
    <n v="0.5"/>
    <n v="1"/>
    <n v="1"/>
    <n v="1"/>
    <n v="1"/>
    <n v="0.5"/>
    <n v="0.5"/>
    <n v="1"/>
    <n v="1"/>
    <n v="0.5"/>
    <n v="0.5"/>
    <n v="0.5"/>
    <n v="0.5"/>
  </r>
  <r>
    <x v="1"/>
    <x v="2"/>
    <s v="WAH SENG (1986) SDN BHD"/>
    <s v="SPSB1"/>
    <x v="0"/>
    <s v="Soft Brown"/>
    <m/>
    <m/>
    <m/>
    <m/>
    <n v="0.24"/>
    <n v="0.24"/>
    <m/>
    <n v="0.48"/>
    <m/>
    <x v="89"/>
    <n v="0.2"/>
    <n v="0.5"/>
    <n v="0.5"/>
    <n v="0.5"/>
    <n v="0.5"/>
    <n v="5"/>
    <n v="0.5"/>
    <n v="0.5"/>
    <n v="0.5"/>
    <n v="0.5"/>
    <n v="0.5"/>
    <n v="0.5"/>
    <n v="0.5"/>
  </r>
  <r>
    <x v="1"/>
    <x v="2"/>
    <s v="WAH SENG (1986) SDN BHD"/>
    <s v="SPSB45"/>
    <x v="0"/>
    <s v="Soft Brown"/>
    <m/>
    <m/>
    <m/>
    <m/>
    <n v="1.0691999999999999"/>
    <n v="-0.1404"/>
    <m/>
    <n v="0.216"/>
    <m/>
    <x v="223"/>
    <n v="0.2"/>
    <n v="0.2"/>
    <n v="0.2"/>
    <n v="0.2"/>
    <n v="0.2"/>
    <n v="0.2"/>
    <n v="0.2"/>
    <n v="0.2"/>
    <n v="0.2"/>
    <n v="0.2"/>
    <n v="0.2"/>
    <n v="0.2"/>
    <n v="0.2"/>
  </r>
  <r>
    <x v="1"/>
    <x v="2"/>
    <s v="WAH SENG (1986) SDN BHD"/>
    <s v="STFG1"/>
    <x v="2"/>
    <s v="A1"/>
    <m/>
    <m/>
    <m/>
    <m/>
    <m/>
    <m/>
    <m/>
    <n v="0.2"/>
    <m/>
    <x v="39"/>
    <n v="0.02"/>
    <n v="0.02"/>
    <n v="0.02"/>
    <n v="0.02"/>
    <n v="0.02"/>
    <n v="0.02"/>
    <n v="0.02"/>
    <n v="0.02"/>
    <n v="0.02"/>
    <n v="0.02"/>
    <n v="0.02"/>
    <n v="0.02"/>
    <n v="0.02"/>
  </r>
  <r>
    <x v="1"/>
    <x v="2"/>
    <s v="WAH SENG (1986) SDN BHD"/>
    <s v="STLG1"/>
    <x v="3"/>
    <s v="LG"/>
    <m/>
    <m/>
    <m/>
    <m/>
    <m/>
    <m/>
    <n v="0.2"/>
    <m/>
    <m/>
    <x v="39"/>
    <n v="0.02"/>
    <n v="0.02"/>
    <n v="0.02"/>
    <n v="0.02"/>
    <n v="0.02"/>
    <n v="0.02"/>
    <n v="0.02"/>
    <n v="0.02"/>
    <n v="0.02"/>
    <n v="0.02"/>
    <n v="0.02"/>
    <n v="0.02"/>
    <n v="0.02"/>
  </r>
  <r>
    <x v="1"/>
    <x v="2"/>
    <s v="WAH SENG (1986) SDN BHD"/>
    <s v="STLG5"/>
    <x v="3"/>
    <s v="LG"/>
    <m/>
    <m/>
    <m/>
    <m/>
    <m/>
    <m/>
    <m/>
    <m/>
    <m/>
    <x v="51"/>
    <m/>
    <m/>
    <m/>
    <m/>
    <m/>
    <m/>
    <m/>
    <m/>
    <m/>
    <m/>
    <m/>
    <m/>
    <m/>
  </r>
  <r>
    <x v="1"/>
    <x v="3"/>
    <s v="ACS FOOD ENTERPRISE SDN BHD"/>
    <s v="STFG1"/>
    <x v="2"/>
    <s v="A1"/>
    <m/>
    <m/>
    <m/>
    <m/>
    <m/>
    <m/>
    <m/>
    <n v="0.2"/>
    <m/>
    <x v="39"/>
    <n v="0.5"/>
    <n v="0.5"/>
    <n v="0.5"/>
    <n v="0.5"/>
    <n v="0.5"/>
    <n v="0.5"/>
    <n v="0.5"/>
    <n v="0.5"/>
    <n v="0.5"/>
    <n v="0.5"/>
    <n v="0.5"/>
    <n v="0.5"/>
    <n v="0.5"/>
  </r>
  <r>
    <x v="1"/>
    <x v="3"/>
    <s v="ACS FOOD ENTERPRISE SDN BHD"/>
    <s v="STLG1"/>
    <x v="3"/>
    <s v="LG"/>
    <m/>
    <m/>
    <m/>
    <m/>
    <m/>
    <m/>
    <m/>
    <n v="0.2"/>
    <m/>
    <x v="39"/>
    <n v="0.5"/>
    <n v="0.5"/>
    <n v="0.5"/>
    <n v="0.5"/>
    <n v="0.5"/>
    <n v="0.5"/>
    <n v="0.5"/>
    <n v="0.5"/>
    <n v="0.5"/>
    <n v="0.5"/>
    <n v="0.5"/>
    <n v="0.5"/>
    <n v="0.5"/>
  </r>
  <r>
    <x v="1"/>
    <x v="3"/>
    <s v="PL SOON HUAT SDN BHD"/>
    <s v="LOA1"/>
    <x v="2"/>
    <s v="A1 "/>
    <m/>
    <m/>
    <m/>
    <m/>
    <m/>
    <m/>
    <m/>
    <n v="5"/>
    <n v="0"/>
    <x v="224"/>
    <n v="6"/>
    <n v="10"/>
    <n v="10"/>
    <n v="10"/>
    <n v="10"/>
    <n v="6"/>
    <n v="10"/>
    <n v="10"/>
    <n v="10"/>
    <n v="10"/>
    <n v="10"/>
    <n v="10"/>
    <n v="10"/>
  </r>
  <r>
    <x v="1"/>
    <x v="3"/>
    <s v="PL SOON HUAT SDN BHD"/>
    <s v="LOC1"/>
    <x v="1"/>
    <s v="C1 COARSE"/>
    <m/>
    <m/>
    <m/>
    <m/>
    <m/>
    <m/>
    <m/>
    <n v="5"/>
    <n v="0"/>
    <x v="224"/>
    <n v="6"/>
    <n v="10"/>
    <n v="10"/>
    <n v="10"/>
    <n v="10"/>
    <n v="6"/>
    <n v="10"/>
    <n v="10"/>
    <n v="10"/>
    <n v="10"/>
    <n v="10"/>
    <n v="10"/>
    <n v="10"/>
  </r>
  <r>
    <x v="1"/>
    <x v="3"/>
    <s v="PL SOON HUAT SDN BHD"/>
    <s v="SCCB1"/>
    <x v="0"/>
    <s v="Coarse Brown"/>
    <m/>
    <m/>
    <m/>
    <m/>
    <m/>
    <m/>
    <m/>
    <n v="1"/>
    <m/>
    <x v="225"/>
    <m/>
    <m/>
    <m/>
    <m/>
    <m/>
    <m/>
    <m/>
    <m/>
    <m/>
    <m/>
    <m/>
    <m/>
    <m/>
  </r>
  <r>
    <x v="1"/>
    <x v="3"/>
    <s v="PL SOON HUAT SDN BHD"/>
    <s v="SCFG1"/>
    <x v="2"/>
    <s v="A1 "/>
    <m/>
    <m/>
    <m/>
    <m/>
    <m/>
    <m/>
    <m/>
    <n v="1"/>
    <m/>
    <x v="225"/>
    <n v="2"/>
    <n v="2"/>
    <n v="2"/>
    <n v="2"/>
    <n v="2"/>
    <n v="2"/>
    <n v="2"/>
    <n v="2"/>
    <n v="2"/>
    <n v="2"/>
    <n v="2"/>
    <n v="2"/>
    <n v="2"/>
  </r>
  <r>
    <x v="1"/>
    <x v="3"/>
    <s v="PL SOON HUAT SDN BHD"/>
    <s v="SCLG1"/>
    <x v="3"/>
    <s v="LG"/>
    <m/>
    <m/>
    <m/>
    <m/>
    <m/>
    <m/>
    <m/>
    <m/>
    <m/>
    <x v="26"/>
    <n v="1"/>
    <n v="1"/>
    <n v="1"/>
    <n v="1"/>
    <n v="1"/>
    <n v="1"/>
    <n v="1"/>
    <n v="1"/>
    <n v="1"/>
    <n v="1"/>
    <n v="1"/>
    <n v="1"/>
    <n v="1"/>
  </r>
  <r>
    <x v="1"/>
    <x v="3"/>
    <s v="PL SOON HUAT SDN BHD"/>
    <s v="SPCA1"/>
    <x v="4"/>
    <s v="CASTER"/>
    <m/>
    <m/>
    <m/>
    <m/>
    <m/>
    <m/>
    <m/>
    <n v="0.12"/>
    <m/>
    <x v="168"/>
    <n v="0.5"/>
    <n v="0.5"/>
    <n v="0.5"/>
    <n v="0.5"/>
    <n v="0.5"/>
    <n v="0.5"/>
    <n v="0.5"/>
    <n v="0.5"/>
    <n v="0.5"/>
    <n v="0.5"/>
    <n v="0.5"/>
    <n v="0.5"/>
    <n v="0.5"/>
  </r>
  <r>
    <x v="1"/>
    <x v="3"/>
    <s v="PL SOON HUAT SDN BHD"/>
    <s v="SPCG1"/>
    <x v="1"/>
    <s v="C1 COARSE"/>
    <m/>
    <m/>
    <m/>
    <m/>
    <m/>
    <m/>
    <m/>
    <n v="12"/>
    <m/>
    <x v="226"/>
    <n v="13"/>
    <n v="13"/>
    <n v="13"/>
    <n v="13"/>
    <n v="13"/>
    <n v="13"/>
    <n v="13"/>
    <n v="13"/>
    <n v="13"/>
    <n v="13"/>
    <n v="13"/>
    <n v="13"/>
    <n v="13"/>
  </r>
  <r>
    <x v="1"/>
    <x v="3"/>
    <s v="PL SOON HUAT SDN BHD"/>
    <s v="SPFG1"/>
    <x v="2"/>
    <s v="A1"/>
    <m/>
    <m/>
    <m/>
    <m/>
    <m/>
    <m/>
    <m/>
    <m/>
    <m/>
    <x v="26"/>
    <m/>
    <n v="15"/>
    <n v="15"/>
    <n v="10"/>
    <n v="15"/>
    <n v="8"/>
    <n v="15"/>
    <n v="10"/>
    <n v="15"/>
    <n v="10"/>
    <n v="10"/>
    <n v="10"/>
    <n v="10"/>
  </r>
  <r>
    <x v="1"/>
    <x v="3"/>
    <s v="PL SOON HUAT SDN BHD"/>
    <s v="SPIC-5"/>
    <x v="5"/>
    <s v="ICING"/>
    <m/>
    <m/>
    <m/>
    <m/>
    <m/>
    <m/>
    <m/>
    <n v="0.12"/>
    <m/>
    <x v="168"/>
    <n v="0.02"/>
    <n v="0.02"/>
    <n v="0.02"/>
    <n v="0.02"/>
    <n v="0.02"/>
    <n v="0.02"/>
    <n v="0.02"/>
    <n v="0.02"/>
    <n v="0.02"/>
    <n v="0.02"/>
    <n v="0.02"/>
    <n v="0.02"/>
    <n v="0.02"/>
  </r>
  <r>
    <x v="1"/>
    <x v="3"/>
    <s v="PL SOON HUAT SDN BHD"/>
    <s v="SPLC125"/>
    <x v="6"/>
    <s v="STEVIA"/>
    <m/>
    <m/>
    <m/>
    <m/>
    <m/>
    <m/>
    <m/>
    <n v="6.0000000000000001E-3"/>
    <m/>
    <x v="227"/>
    <m/>
    <m/>
    <m/>
    <m/>
    <m/>
    <m/>
    <m/>
    <m/>
    <m/>
    <m/>
    <m/>
    <m/>
    <m/>
  </r>
  <r>
    <x v="1"/>
    <x v="3"/>
    <s v="PL SOON HUAT SDN BHD"/>
    <s v="SPSB1"/>
    <x v="0"/>
    <s v="Soft Brown"/>
    <m/>
    <m/>
    <m/>
    <m/>
    <m/>
    <m/>
    <m/>
    <n v="0.12"/>
    <m/>
    <x v="168"/>
    <n v="0.1"/>
    <n v="0.1"/>
    <n v="0.1"/>
    <n v="0.1"/>
    <n v="0.1"/>
    <n v="0.1"/>
    <n v="0.1"/>
    <n v="0.1"/>
    <n v="0.1"/>
    <n v="0.1"/>
    <n v="0.1"/>
    <n v="0.1"/>
    <n v="0.1"/>
  </r>
  <r>
    <x v="1"/>
    <x v="3"/>
    <s v="PL SOON HUAT SDN BHD"/>
    <s v="STFG1"/>
    <x v="2"/>
    <s v="A1"/>
    <m/>
    <m/>
    <m/>
    <m/>
    <m/>
    <m/>
    <m/>
    <n v="0.2"/>
    <m/>
    <x v="39"/>
    <n v="0.2"/>
    <n v="0.2"/>
    <n v="0.2"/>
    <n v="0.2"/>
    <n v="0.2"/>
    <n v="0.2"/>
    <n v="0.2"/>
    <n v="0.2"/>
    <n v="0.2"/>
    <n v="0.2"/>
    <n v="0.2"/>
    <n v="0.2"/>
    <n v="0.2"/>
  </r>
  <r>
    <x v="1"/>
    <x v="3"/>
    <s v="SUPREME KINETIC SDN BHD"/>
    <s v="SCFG1"/>
    <x v="2"/>
    <s v="A1 "/>
    <m/>
    <m/>
    <m/>
    <m/>
    <m/>
    <m/>
    <m/>
    <n v="0.79999999999999993"/>
    <n v="0.9"/>
    <x v="228"/>
    <n v="1"/>
    <n v="1"/>
    <n v="1"/>
    <n v="1"/>
    <n v="1"/>
    <n v="1"/>
    <n v="1"/>
    <n v="1"/>
    <n v="1"/>
    <n v="1"/>
    <n v="1"/>
    <n v="1"/>
    <n v="1"/>
  </r>
  <r>
    <x v="1"/>
    <x v="3"/>
    <s v="SUPREME KINETIC SDN BHD"/>
    <s v="SCLG1"/>
    <x v="3"/>
    <s v="LG"/>
    <m/>
    <m/>
    <m/>
    <m/>
    <m/>
    <m/>
    <m/>
    <n v="0.3"/>
    <n v="0.3"/>
    <x v="222"/>
    <n v="0.5"/>
    <n v="0.5"/>
    <n v="0.5"/>
    <n v="0.5"/>
    <n v="0.5"/>
    <n v="0.5"/>
    <n v="0.5"/>
    <n v="0.5"/>
    <n v="0.5"/>
    <n v="0.5"/>
    <n v="0.5"/>
    <n v="0.5"/>
    <n v="0.5"/>
  </r>
  <r>
    <x v="1"/>
    <x v="3"/>
    <s v="SUPREME KINETIC SDN BHD"/>
    <s v="STFG1"/>
    <x v="2"/>
    <s v="A1"/>
    <m/>
    <m/>
    <m/>
    <m/>
    <m/>
    <m/>
    <m/>
    <n v="0.3"/>
    <n v="0.3"/>
    <x v="222"/>
    <n v="0.3"/>
    <n v="0.3"/>
    <n v="0.3"/>
    <n v="0.3"/>
    <n v="0.3"/>
    <n v="0.3"/>
    <n v="0.3"/>
    <n v="0.3"/>
    <n v="0.3"/>
    <n v="0.3"/>
    <n v="0.3"/>
    <n v="0.3"/>
    <n v="0.3"/>
  </r>
  <r>
    <x v="1"/>
    <x v="3"/>
    <s v="SUPREME KINETIC SDN BHD"/>
    <s v="STLG1"/>
    <x v="3"/>
    <s v="LG"/>
    <m/>
    <m/>
    <m/>
    <m/>
    <m/>
    <m/>
    <m/>
    <n v="0.17"/>
    <n v="0.43"/>
    <x v="222"/>
    <n v="0.3"/>
    <n v="0.3"/>
    <n v="0.3"/>
    <n v="0.3"/>
    <n v="0.3"/>
    <n v="0.3"/>
    <n v="0.3"/>
    <n v="0.3"/>
    <n v="0.3"/>
    <n v="0.3"/>
    <n v="0.3"/>
    <n v="0.3"/>
    <n v="0.3"/>
  </r>
  <r>
    <x v="1"/>
    <x v="4"/>
    <s v="CHUAN HUAT F&amp;B TRADING SDN BHD"/>
    <s v="LOCA"/>
    <x v="4"/>
    <s v="CASTER"/>
    <m/>
    <m/>
    <m/>
    <m/>
    <m/>
    <m/>
    <m/>
    <n v="0.75"/>
    <m/>
    <x v="229"/>
    <n v="2"/>
    <n v="2"/>
    <n v="2"/>
    <n v="2"/>
    <n v="2"/>
    <n v="2"/>
    <n v="2"/>
    <n v="2"/>
    <n v="2"/>
    <n v="2"/>
    <n v="2"/>
    <n v="2"/>
    <n v="2"/>
  </r>
  <r>
    <x v="1"/>
    <x v="4"/>
    <s v="CHUAN HUAT F&amp;B TRADING SDN BHD"/>
    <s v="LOGMW"/>
    <x v="0"/>
    <s v="GMW"/>
    <m/>
    <m/>
    <m/>
    <m/>
    <m/>
    <m/>
    <m/>
    <n v="0.15"/>
    <m/>
    <x v="230"/>
    <m/>
    <m/>
    <m/>
    <m/>
    <m/>
    <m/>
    <m/>
    <m/>
    <m/>
    <m/>
    <m/>
    <m/>
    <m/>
  </r>
  <r>
    <x v="1"/>
    <x v="4"/>
    <s v="CHUAN HUAT F&amp;B TRADING SDN BHD"/>
    <s v="SCFG1"/>
    <x v="2"/>
    <s v="A1 "/>
    <m/>
    <m/>
    <m/>
    <m/>
    <m/>
    <m/>
    <m/>
    <n v="0.01"/>
    <m/>
    <x v="231"/>
    <n v="0.3"/>
    <n v="0.3"/>
    <n v="0.3"/>
    <n v="0.3"/>
    <n v="0.3"/>
    <n v="0.3"/>
    <n v="0.3"/>
    <n v="0.3"/>
    <n v="0.3"/>
    <n v="0.3"/>
    <n v="0.3"/>
    <n v="0.3"/>
    <n v="0.3"/>
  </r>
  <r>
    <x v="1"/>
    <x v="4"/>
    <s v="CHUAN HUAT F&amp;B TRADING SDN BHD"/>
    <s v="SPCA1"/>
    <x v="4"/>
    <s v="CASTER"/>
    <m/>
    <m/>
    <m/>
    <m/>
    <m/>
    <m/>
    <m/>
    <m/>
    <n v="0.58799999999999997"/>
    <x v="232"/>
    <n v="1"/>
    <n v="1"/>
    <n v="1"/>
    <n v="1"/>
    <n v="1"/>
    <n v="1"/>
    <n v="1"/>
    <n v="1"/>
    <n v="1"/>
    <n v="1"/>
    <n v="1"/>
    <n v="1"/>
    <n v="1"/>
  </r>
  <r>
    <x v="1"/>
    <x v="4"/>
    <s v="CHUAN HUAT F&amp;B TRADING SDN BHD"/>
    <s v="SPCB1"/>
    <x v="0"/>
    <s v="Coarse Brown"/>
    <m/>
    <m/>
    <m/>
    <m/>
    <m/>
    <m/>
    <m/>
    <n v="0.18"/>
    <n v="0.12"/>
    <x v="87"/>
    <n v="0.3"/>
    <n v="0.3"/>
    <n v="0.3"/>
    <n v="0.3"/>
    <n v="0.3"/>
    <n v="0.3"/>
    <n v="0.3"/>
    <n v="0.3"/>
    <n v="0.3"/>
    <n v="0.3"/>
    <n v="0.3"/>
    <n v="0.3"/>
    <n v="0.3"/>
  </r>
  <r>
    <x v="1"/>
    <x v="4"/>
    <s v="CHUAN HUAT F&amp;B TRADING SDN BHD"/>
    <s v="SPGP1"/>
    <x v="0"/>
    <s v="Golden Brown"/>
    <m/>
    <m/>
    <m/>
    <m/>
    <m/>
    <m/>
    <m/>
    <n v="2.8439999999999999"/>
    <m/>
    <x v="233"/>
    <n v="2"/>
    <n v="2"/>
    <n v="2"/>
    <n v="2"/>
    <n v="2"/>
    <n v="2"/>
    <n v="2"/>
    <n v="2"/>
    <n v="2"/>
    <n v="2"/>
    <n v="2"/>
    <n v="2"/>
    <n v="2"/>
  </r>
  <r>
    <x v="1"/>
    <x v="4"/>
    <s v="CHUAN HUAT F&amp;B TRADING SDN BHD"/>
    <s v="SPIC25"/>
    <x v="5"/>
    <s v="ICING"/>
    <m/>
    <m/>
    <m/>
    <m/>
    <m/>
    <m/>
    <m/>
    <n v="0.25"/>
    <m/>
    <x v="234"/>
    <n v="0.5"/>
    <n v="0.5"/>
    <n v="0.5"/>
    <n v="0.5"/>
    <n v="0.5"/>
    <n v="0.5"/>
    <n v="0.5"/>
    <n v="0.5"/>
    <n v="0.5"/>
    <n v="0.5"/>
    <n v="0.5"/>
    <n v="0.5"/>
    <n v="0.5"/>
  </r>
  <r>
    <x v="1"/>
    <x v="4"/>
    <s v="CHUAN HUAT F&amp;B TRADING SDN BHD"/>
    <s v="SPIC-5"/>
    <x v="5"/>
    <s v="ICING"/>
    <m/>
    <m/>
    <m/>
    <m/>
    <m/>
    <m/>
    <m/>
    <m/>
    <n v="0.12"/>
    <x v="168"/>
    <n v="0.5"/>
    <n v="0.5"/>
    <n v="0.5"/>
    <n v="0.5"/>
    <n v="0.5"/>
    <n v="0.5"/>
    <n v="0.5"/>
    <n v="0.5"/>
    <n v="0.5"/>
    <n v="0.5"/>
    <n v="0.5"/>
    <n v="0.5"/>
    <n v="0.5"/>
  </r>
  <r>
    <x v="1"/>
    <x v="4"/>
    <s v="CHUAN HUAT F&amp;B TRADING SDN BHD"/>
    <s v="SPLG1"/>
    <x v="3"/>
    <s v="LG"/>
    <m/>
    <m/>
    <m/>
    <m/>
    <m/>
    <m/>
    <m/>
    <n v="0.24"/>
    <n v="0.6"/>
    <x v="99"/>
    <n v="1"/>
    <n v="1"/>
    <n v="1"/>
    <n v="1"/>
    <n v="1"/>
    <n v="1"/>
    <n v="1"/>
    <n v="1"/>
    <n v="1"/>
    <n v="1"/>
    <n v="1"/>
    <n v="1"/>
    <n v="1"/>
  </r>
  <r>
    <x v="1"/>
    <x v="4"/>
    <s v="CHUAN HUAT F&amp;B TRADING SDN BHD"/>
    <s v="SPSB1"/>
    <x v="0"/>
    <s v="Soft Brown"/>
    <m/>
    <m/>
    <m/>
    <m/>
    <m/>
    <m/>
    <m/>
    <m/>
    <n v="1.44"/>
    <x v="235"/>
    <n v="1"/>
    <n v="1"/>
    <n v="1"/>
    <n v="1"/>
    <n v="1"/>
    <n v="1"/>
    <n v="1"/>
    <n v="1"/>
    <n v="1"/>
    <n v="1"/>
    <n v="1"/>
    <n v="1"/>
    <n v="1"/>
  </r>
  <r>
    <x v="1"/>
    <x v="4"/>
    <s v="CHUAN HUAT F&amp;B TRADING SDN BHD"/>
    <s v="STFG1"/>
    <x v="2"/>
    <s v="A1"/>
    <m/>
    <m/>
    <m/>
    <m/>
    <m/>
    <m/>
    <m/>
    <n v="0.01"/>
    <m/>
    <x v="231"/>
    <n v="0.3"/>
    <n v="0.3"/>
    <n v="0.3"/>
    <n v="0.3"/>
    <n v="0.3"/>
    <n v="0.3"/>
    <n v="0.3"/>
    <n v="0.3"/>
    <n v="0.3"/>
    <n v="0.3"/>
    <n v="0.3"/>
    <n v="0.3"/>
    <n v="0.3"/>
  </r>
  <r>
    <x v="1"/>
    <x v="4"/>
    <s v="CHUAN HUAT F&amp;B TRADING SDN BHD"/>
    <s v="STLG1"/>
    <x v="3"/>
    <s v="LG"/>
    <m/>
    <m/>
    <m/>
    <m/>
    <m/>
    <m/>
    <m/>
    <n v="0.01"/>
    <m/>
    <x v="231"/>
    <n v="0.3"/>
    <n v="0.3"/>
    <n v="0.3"/>
    <n v="0.3"/>
    <n v="0.3"/>
    <n v="0.3"/>
    <n v="0.3"/>
    <n v="0.3"/>
    <n v="0.3"/>
    <n v="0.3"/>
    <n v="0.3"/>
    <n v="0.3"/>
    <n v="0.3"/>
  </r>
  <r>
    <x v="1"/>
    <x v="5"/>
    <s v="CHUAN YEE (M) SDN BHD"/>
    <s v="LOA1"/>
    <x v="2"/>
    <s v="A1 "/>
    <m/>
    <m/>
    <m/>
    <n v="3"/>
    <n v="1.95"/>
    <m/>
    <m/>
    <m/>
    <m/>
    <x v="236"/>
    <n v="10"/>
    <n v="28"/>
    <n v="35"/>
    <n v="40"/>
    <n v="40"/>
    <n v="40"/>
    <n v="35"/>
    <n v="40"/>
    <n v="40"/>
    <n v="40"/>
    <n v="40"/>
    <n v="40"/>
    <n v="40"/>
  </r>
  <r>
    <x v="1"/>
    <x v="5"/>
    <s v="CHUAN YEE (M) SDN BHD"/>
    <s v="LOC1"/>
    <x v="1"/>
    <s v="C1 COARSE"/>
    <m/>
    <m/>
    <m/>
    <n v="1"/>
    <m/>
    <m/>
    <m/>
    <m/>
    <m/>
    <x v="225"/>
    <n v="5"/>
    <n v="20"/>
    <n v="20"/>
    <n v="20"/>
    <n v="20"/>
    <n v="20"/>
    <n v="22"/>
    <n v="25"/>
    <n v="20"/>
    <n v="20"/>
    <n v="20"/>
    <n v="25"/>
    <n v="25"/>
  </r>
  <r>
    <x v="1"/>
    <x v="5"/>
    <s v="CHUAN YEE (M) SDN BHD"/>
    <s v="LOCA"/>
    <x v="4"/>
    <s v="CASTER"/>
    <m/>
    <m/>
    <m/>
    <n v="1.5"/>
    <n v="0.25"/>
    <m/>
    <m/>
    <n v="0.75"/>
    <n v="0.25"/>
    <x v="237"/>
    <n v="1"/>
    <n v="2"/>
    <n v="2"/>
    <n v="2"/>
    <n v="2"/>
    <n v="2"/>
    <n v="2"/>
    <n v="2"/>
    <n v="2"/>
    <n v="2"/>
    <n v="2"/>
    <n v="2"/>
    <n v="2"/>
  </r>
  <r>
    <x v="1"/>
    <x v="5"/>
    <s v="CHUAN YEE (M) SDN BHD"/>
    <s v="LOCB"/>
    <x v="0"/>
    <s v="Coarse Brown"/>
    <m/>
    <m/>
    <m/>
    <n v="0.25"/>
    <m/>
    <m/>
    <m/>
    <m/>
    <m/>
    <x v="234"/>
    <m/>
    <m/>
    <m/>
    <m/>
    <m/>
    <m/>
    <m/>
    <m/>
    <m/>
    <m/>
    <m/>
    <m/>
    <m/>
  </r>
  <r>
    <x v="1"/>
    <x v="5"/>
    <s v="CHUAN YEE (M) SDN BHD"/>
    <s v="LOLG"/>
    <x v="3"/>
    <s v="LG"/>
    <m/>
    <m/>
    <m/>
    <m/>
    <m/>
    <m/>
    <m/>
    <n v="0.05"/>
    <m/>
    <x v="238"/>
    <m/>
    <m/>
    <m/>
    <m/>
    <m/>
    <m/>
    <m/>
    <m/>
    <m/>
    <m/>
    <m/>
    <m/>
    <m/>
  </r>
  <r>
    <x v="1"/>
    <x v="5"/>
    <s v="CHUAN YEE (M) SDN BHD"/>
    <s v="SPCA1"/>
    <x v="4"/>
    <s v="CASTER"/>
    <m/>
    <m/>
    <m/>
    <n v="5.4"/>
    <n v="1.08"/>
    <m/>
    <n v="1.08"/>
    <n v="0.36"/>
    <n v="2.04"/>
    <x v="239"/>
    <n v="2"/>
    <n v="3"/>
    <n v="3"/>
    <n v="3"/>
    <n v="3"/>
    <n v="3"/>
    <n v="3"/>
    <n v="3"/>
    <n v="3"/>
    <n v="3"/>
    <n v="3"/>
    <n v="3"/>
    <n v="3"/>
  </r>
  <r>
    <x v="1"/>
    <x v="5"/>
    <s v="CHUAN YEE (M) SDN BHD"/>
    <s v="SPCG1"/>
    <x v="1"/>
    <s v="C1 COARSE"/>
    <m/>
    <m/>
    <m/>
    <n v="4.32"/>
    <n v="3.24"/>
    <n v="5.4"/>
    <n v="6.48"/>
    <n v="9.7200000000000006"/>
    <n v="7.5600000000000005"/>
    <x v="240"/>
    <n v="8"/>
    <n v="10"/>
    <n v="15"/>
    <n v="20"/>
    <n v="20"/>
    <n v="10"/>
    <n v="15"/>
    <n v="15"/>
    <n v="15"/>
    <n v="15"/>
    <n v="20"/>
    <n v="15"/>
    <n v="15"/>
  </r>
  <r>
    <x v="1"/>
    <x v="5"/>
    <s v="CHUAN YEE (M) SDN BHD"/>
    <s v="SPFG1"/>
    <x v="2"/>
    <s v="A1"/>
    <m/>
    <m/>
    <m/>
    <n v="4.32"/>
    <n v="3.24"/>
    <n v="5.4"/>
    <n v="4.32"/>
    <n v="5.4"/>
    <n v="6.48"/>
    <x v="187"/>
    <n v="8"/>
    <n v="15"/>
    <n v="20"/>
    <n v="30"/>
    <n v="25"/>
    <n v="15"/>
    <n v="20"/>
    <n v="20"/>
    <n v="20"/>
    <n v="22"/>
    <n v="25"/>
    <n v="20"/>
    <n v="20"/>
  </r>
  <r>
    <x v="1"/>
    <x v="5"/>
    <s v="CHUAN YEE (M) SDN BHD"/>
    <s v="SPGP1"/>
    <x v="0"/>
    <s v="Golden Brown"/>
    <m/>
    <m/>
    <m/>
    <n v="1.08"/>
    <m/>
    <m/>
    <m/>
    <m/>
    <m/>
    <x v="166"/>
    <n v="0.2"/>
    <n v="0.2"/>
    <n v="0.2"/>
    <n v="0.2"/>
    <n v="0.2"/>
    <n v="0.2"/>
    <n v="0.2"/>
    <n v="0.2"/>
    <n v="0.2"/>
    <n v="0.2"/>
    <n v="0.2"/>
    <n v="0.2"/>
    <n v="0.2"/>
  </r>
  <r>
    <x v="1"/>
    <x v="5"/>
    <s v="CHUAN YEE (M) SDN BHD"/>
    <s v="SPIC25"/>
    <x v="5"/>
    <s v="ICING"/>
    <m/>
    <m/>
    <m/>
    <n v="1.5"/>
    <n v="1.5"/>
    <n v="0.5"/>
    <n v="0.5"/>
    <n v="1.5"/>
    <n v="1.5"/>
    <x v="241"/>
    <n v="1"/>
    <n v="1"/>
    <n v="1"/>
    <n v="1"/>
    <n v="1"/>
    <n v="1"/>
    <n v="1"/>
    <n v="1"/>
    <n v="1"/>
    <n v="1"/>
    <n v="1"/>
    <n v="1"/>
    <n v="1"/>
  </r>
  <r>
    <x v="1"/>
    <x v="5"/>
    <s v="CHUAN YEE (M) SDN BHD"/>
    <s v="SPIC-5"/>
    <x v="5"/>
    <s v="ICING"/>
    <m/>
    <m/>
    <m/>
    <n v="1.08"/>
    <n v="2.04"/>
    <n v="1.3199999999999998"/>
    <n v="0.6"/>
    <n v="1.2"/>
    <n v="1.08"/>
    <x v="242"/>
    <n v="1"/>
    <n v="1"/>
    <n v="1"/>
    <n v="1"/>
    <n v="1"/>
    <n v="1"/>
    <n v="1"/>
    <n v="1"/>
    <n v="1"/>
    <n v="1"/>
    <n v="1"/>
    <n v="1"/>
    <n v="1"/>
  </r>
  <r>
    <x v="1"/>
    <x v="5"/>
    <s v="CHUAN YEE (M) SDN BHD"/>
    <s v="SPLG1"/>
    <x v="3"/>
    <s v="LG"/>
    <m/>
    <m/>
    <m/>
    <n v="0.06"/>
    <m/>
    <m/>
    <m/>
    <m/>
    <m/>
    <x v="243"/>
    <m/>
    <m/>
    <m/>
    <m/>
    <m/>
    <m/>
    <m/>
    <m/>
    <m/>
    <m/>
    <m/>
    <m/>
    <m/>
  </r>
  <r>
    <x v="1"/>
    <x v="5"/>
    <s v="CHUAN YEE (M) SDN BHD"/>
    <s v="SPSB1"/>
    <x v="0"/>
    <s v="Soft Brown"/>
    <m/>
    <m/>
    <m/>
    <n v="7.0200000000000005"/>
    <m/>
    <m/>
    <n v="2.16"/>
    <n v="3.24"/>
    <n v="1.6800000000000002"/>
    <x v="244"/>
    <n v="15"/>
    <n v="15"/>
    <n v="15"/>
    <n v="15"/>
    <n v="15"/>
    <n v="15"/>
    <n v="15"/>
    <n v="15"/>
    <n v="15"/>
    <n v="15"/>
    <n v="15"/>
    <n v="15"/>
    <n v="15"/>
  </r>
  <r>
    <x v="1"/>
    <x v="5"/>
    <s v="CHUAN YEE (M) SDN BHD"/>
    <s v="SPSB45"/>
    <x v="0"/>
    <s v="Soft Brown"/>
    <m/>
    <m/>
    <m/>
    <n v="0.32400000000000001"/>
    <n v="0.54"/>
    <m/>
    <n v="-0.10799999999999998"/>
    <n v="0.432"/>
    <m/>
    <x v="245"/>
    <n v="0.2"/>
    <n v="0.2"/>
    <n v="0.2"/>
    <n v="0.2"/>
    <n v="0.2"/>
    <n v="0.2"/>
    <n v="0.2"/>
    <n v="0.2"/>
    <n v="0.2"/>
    <n v="0.2"/>
    <n v="0.2"/>
    <n v="0.2"/>
    <n v="0.2"/>
  </r>
  <r>
    <x v="1"/>
    <x v="6"/>
    <s v="SUM HUP DISTRIBUTORS SDN BHD"/>
    <s v="LOA1"/>
    <x v="2"/>
    <s v="A1 "/>
    <m/>
    <m/>
    <m/>
    <m/>
    <m/>
    <m/>
    <m/>
    <m/>
    <m/>
    <x v="26"/>
    <n v="5"/>
    <n v="8"/>
    <n v="8"/>
    <n v="8"/>
    <n v="8"/>
    <n v="8"/>
    <n v="8"/>
    <n v="8"/>
    <n v="8"/>
    <n v="8"/>
    <n v="8"/>
    <n v="8"/>
    <n v="5"/>
  </r>
  <r>
    <x v="1"/>
    <x v="6"/>
    <s v="SUM HUP DISTRIBUTORS SDN BHD"/>
    <s v="LOC1"/>
    <x v="1"/>
    <s v="C1 COARSE"/>
    <m/>
    <m/>
    <m/>
    <m/>
    <m/>
    <m/>
    <m/>
    <m/>
    <m/>
    <x v="26"/>
    <n v="5"/>
    <n v="5"/>
    <n v="5"/>
    <n v="5"/>
    <n v="5"/>
    <n v="5"/>
    <n v="5"/>
    <n v="5"/>
    <n v="5"/>
    <n v="5"/>
    <n v="5"/>
    <n v="5"/>
    <n v="5"/>
  </r>
  <r>
    <x v="1"/>
    <x v="6"/>
    <s v="SUM HUP DISTRIBUTORS SDN BHD"/>
    <s v="SPCG1"/>
    <x v="1"/>
    <s v="C1 COARSE"/>
    <m/>
    <m/>
    <m/>
    <m/>
    <m/>
    <m/>
    <m/>
    <m/>
    <m/>
    <x v="26"/>
    <n v="5"/>
    <n v="5"/>
    <n v="5"/>
    <n v="5"/>
    <n v="5"/>
    <n v="5"/>
    <n v="5"/>
    <n v="5"/>
    <n v="5"/>
    <n v="5"/>
    <n v="5"/>
    <n v="5"/>
    <n v="5"/>
  </r>
  <r>
    <x v="1"/>
    <x v="6"/>
    <s v="SUM HUP DISTRIBUTORS SDN BHD"/>
    <s v="SPFG1"/>
    <x v="2"/>
    <s v="A1"/>
    <m/>
    <m/>
    <m/>
    <m/>
    <m/>
    <m/>
    <m/>
    <m/>
    <m/>
    <x v="26"/>
    <n v="5"/>
    <n v="5"/>
    <n v="5"/>
    <n v="5"/>
    <n v="5"/>
    <n v="5"/>
    <n v="5"/>
    <n v="5"/>
    <n v="5"/>
    <n v="5"/>
    <n v="5"/>
    <n v="5"/>
    <n v="5"/>
  </r>
  <r>
    <x v="1"/>
    <x v="6"/>
    <s v="SUM HUP DISTRIBUTORS SDN BHD"/>
    <s v="SPLG1"/>
    <x v="3"/>
    <s v="LG"/>
    <m/>
    <m/>
    <m/>
    <m/>
    <m/>
    <m/>
    <m/>
    <m/>
    <m/>
    <x v="26"/>
    <n v="1"/>
    <n v="1"/>
    <n v="1"/>
    <n v="1"/>
    <n v="1"/>
    <n v="1"/>
    <n v="1"/>
    <n v="1"/>
    <n v="1"/>
    <n v="1"/>
    <n v="1"/>
    <n v="1"/>
    <n v="1"/>
  </r>
  <r>
    <x v="2"/>
    <x v="7"/>
    <s v="DENN SOON TRADING SDN BHD"/>
    <s v="LOA1"/>
    <x v="2"/>
    <s v="A1 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7"/>
    <s v="DENN SOON TRADING SDN BHD"/>
    <s v="LOC1"/>
    <x v="1"/>
    <s v="C1 COARSE"/>
    <m/>
    <m/>
    <m/>
    <m/>
    <m/>
    <m/>
    <m/>
    <m/>
    <m/>
    <x v="247"/>
    <n v="100"/>
    <n v="85.443571666666656"/>
    <n v="94.548574960276525"/>
    <n v="101.37732743048392"/>
    <n v="100.2715734761189"/>
    <n v="86.614068535704106"/>
    <n v="94.580946417612736"/>
    <n v="96.889568698351439"/>
    <n v="95.751443286650215"/>
    <n v="94.613317874948962"/>
    <n v="98.060389281962244"/>
    <n v="96.922263870261034"/>
    <n v="94.646336761431911"/>
  </r>
  <r>
    <x v="2"/>
    <x v="7"/>
    <s v="DENN SOON TRADING SDN BHD"/>
    <s v="F50CGX"/>
    <x v="7"/>
    <e v="#N/A"/>
    <m/>
    <m/>
    <m/>
    <m/>
    <m/>
    <m/>
    <m/>
    <m/>
    <m/>
    <x v="248"/>
    <n v="200"/>
    <n v="170.88714333333331"/>
    <n v="189.09714992055305"/>
    <n v="202.75465486096783"/>
    <n v="200.54314695223781"/>
    <n v="173.22813707140821"/>
    <n v="189.16189283522547"/>
    <n v="193.77913739670288"/>
    <n v="191.50288657330043"/>
    <n v="189.22663574989792"/>
    <n v="196.12077856392449"/>
    <n v="193.84452774052207"/>
    <n v="189.29267352286382"/>
  </r>
  <r>
    <x v="2"/>
    <x v="7"/>
    <s v="DENN SOON TRADING SDN BHD"/>
    <s v="F50FG7"/>
    <x v="7"/>
    <e v="#N/A"/>
    <m/>
    <m/>
    <m/>
    <m/>
    <m/>
    <m/>
    <m/>
    <m/>
    <m/>
    <x v="249"/>
    <n v="25"/>
    <n v="21.360892916666664"/>
    <n v="23.637143740069131"/>
    <n v="25.344331857620979"/>
    <n v="25.067893369029726"/>
    <n v="21.653517133926027"/>
    <n v="23.645236604403184"/>
    <n v="24.22239217458786"/>
    <n v="23.937860821662554"/>
    <n v="23.65332946873724"/>
    <n v="24.515097320490561"/>
    <n v="24.230565967565258"/>
    <n v="23.661584190357978"/>
  </r>
  <r>
    <x v="2"/>
    <x v="7"/>
    <s v="DENN SOON TRADING SDN BHD"/>
    <s v="F01CGX-12"/>
    <x v="7"/>
    <e v="#N/A"/>
    <m/>
    <m/>
    <m/>
    <m/>
    <m/>
    <m/>
    <m/>
    <m/>
    <m/>
    <x v="250"/>
    <n v="174"/>
    <n v="148.67181469999997"/>
    <n v="164.51452043088116"/>
    <n v="176.39654972904202"/>
    <n v="174.4725378484469"/>
    <n v="150.70847925212513"/>
    <n v="164.57084676664618"/>
    <n v="168.58784953513151"/>
    <n v="166.60751131877137"/>
    <n v="164.62717310241121"/>
    <n v="170.6250773506143"/>
    <n v="168.64473913425419"/>
    <n v="164.68462596489152"/>
  </r>
  <r>
    <x v="2"/>
    <x v="7"/>
    <s v="DENN SOON TRADING SDN BHD"/>
    <s v="F01CGX-24"/>
    <x v="7"/>
    <e v="#N/A"/>
    <m/>
    <m/>
    <m/>
    <m/>
    <m/>
    <m/>
    <m/>
    <m/>
    <m/>
    <x v="251"/>
    <n v="1400"/>
    <n v="1196.2100033333331"/>
    <n v="1323.6800494438712"/>
    <n v="1419.2825840267747"/>
    <n v="1403.8020286656647"/>
    <n v="1212.5969594998573"/>
    <n v="1324.1332498465783"/>
    <n v="1356.4539617769201"/>
    <n v="1340.5202060131028"/>
    <n v="1324.5864502492855"/>
    <n v="1372.8454499474715"/>
    <n v="1356.9116941836544"/>
    <n v="1325.0487146600467"/>
  </r>
  <r>
    <x v="2"/>
    <x v="7"/>
    <s v="DENN SOON TRADING SDN BHD"/>
    <s v="SPLG1"/>
    <x v="3"/>
    <s v="LG"/>
    <m/>
    <m/>
    <m/>
    <m/>
    <m/>
    <m/>
    <m/>
    <m/>
    <m/>
    <x v="252"/>
    <n v="10"/>
    <n v="10"/>
    <n v="10"/>
    <n v="10"/>
    <n v="13.846153846153847"/>
    <n v="13.846153846153847"/>
    <n v="13.846153846153847"/>
    <n v="17.692307692307693"/>
    <n v="17.692307692307693"/>
    <n v="17.692307692307693"/>
    <n v="21.57692307692308"/>
    <n v="21.57692307692308"/>
    <n v="21.615384615384617"/>
  </r>
  <r>
    <x v="2"/>
    <x v="7"/>
    <s v="DENN SOON TRADING SDN BHD"/>
    <s v="SPLG45"/>
    <x v="3"/>
    <s v="LG"/>
    <m/>
    <m/>
    <m/>
    <m/>
    <m/>
    <m/>
    <m/>
    <m/>
    <m/>
    <x v="253"/>
    <n v="2"/>
    <n v="5"/>
    <n v="5"/>
    <n v="5"/>
    <n v="6.9230769230769234"/>
    <n v="6.9230769230769234"/>
    <n v="6.9230769230769234"/>
    <n v="8.8461538461538467"/>
    <n v="8.8461538461538467"/>
    <n v="8.8461538461538467"/>
    <n v="10.78846153846154"/>
    <n v="10.78846153846154"/>
    <n v="10.807692307692308"/>
  </r>
  <r>
    <x v="2"/>
    <x v="7"/>
    <s v="DENN SOON TRADING SDN BHD"/>
    <s v="SPCB1"/>
    <x v="0"/>
    <s v="Coarse Brown"/>
    <m/>
    <m/>
    <m/>
    <m/>
    <m/>
    <m/>
    <m/>
    <m/>
    <m/>
    <x v="254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7"/>
    <s v="DENN SOON TRADING SDN BHD"/>
    <s v="SPGMW45"/>
    <x v="0"/>
    <s v="GMW"/>
    <m/>
    <m/>
    <m/>
    <m/>
    <m/>
    <m/>
    <m/>
    <m/>
    <m/>
    <x v="254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7"/>
    <s v="DENN SOON TRADING SDN BHD"/>
    <s v="SPGP1"/>
    <x v="0"/>
    <s v="Golden Brown"/>
    <m/>
    <m/>
    <m/>
    <m/>
    <m/>
    <m/>
    <m/>
    <m/>
    <m/>
    <x v="254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7"/>
    <s v="DENN SOON TRADING SDN BHD"/>
    <s v="SPSB1"/>
    <x v="0"/>
    <s v="Soft Brown"/>
    <m/>
    <m/>
    <m/>
    <m/>
    <m/>
    <m/>
    <m/>
    <m/>
    <m/>
    <x v="255"/>
    <n v="5"/>
    <n v="4.272178583333333"/>
    <n v="4.7274287480138266"/>
    <n v="5.0688663715241962"/>
    <n v="5.013578673805946"/>
    <n v="4.3307034267852051"/>
    <n v="4.7290473208806372"/>
    <n v="4.8444784349175718"/>
    <n v="4.7875721643325111"/>
    <n v="4.7306658937474486"/>
    <n v="4.9030194640981124"/>
    <n v="4.8461131935130517"/>
    <n v="4.7323168380715961"/>
  </r>
  <r>
    <x v="2"/>
    <x v="7"/>
    <s v="DENN SOON TRADING SDN BHD"/>
    <s v="EXCA25"/>
    <x v="4"/>
    <s v="CASTER"/>
    <m/>
    <m/>
    <m/>
    <m/>
    <m/>
    <m/>
    <m/>
    <m/>
    <m/>
    <x v="256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7"/>
    <s v="DENN SOON TRADING SDN BHD"/>
    <s v="SPIC25"/>
    <x v="5"/>
    <s v="ICING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7"/>
    <s v="DENN SOON TRADING SDN BHD"/>
    <s v="LOLG"/>
    <x v="3"/>
    <s v="LG"/>
    <m/>
    <m/>
    <m/>
    <m/>
    <m/>
    <m/>
    <m/>
    <m/>
    <m/>
    <x v="51"/>
    <n v="0"/>
    <n v="5"/>
    <n v="5"/>
    <n v="5"/>
    <n v="6.9230769230769234"/>
    <n v="6.9230769230769234"/>
    <n v="6.9230769230769234"/>
    <n v="8.8461538461538467"/>
    <n v="8.8461538461538467"/>
    <n v="8.8461538461538467"/>
    <n v="10.78846153846154"/>
    <n v="10.78846153846154"/>
    <n v="10.807692307692308"/>
  </r>
  <r>
    <x v="2"/>
    <x v="8"/>
    <s v="SERBA WANGI SDN BHD"/>
    <s v="F50CGX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8"/>
    <s v="SERBA WANGI SDN BHD"/>
    <s v="F50FG7"/>
    <x v="7"/>
    <e v="#N/A"/>
    <m/>
    <m/>
    <m/>
    <m/>
    <m/>
    <m/>
    <m/>
    <m/>
    <m/>
    <x v="258"/>
    <n v="3"/>
    <n v="2.5633071499999995"/>
    <n v="2.8364572488082955"/>
    <n v="3.0413198229145175"/>
    <n v="3.0081472042835671"/>
    <n v="2.5984220560711231"/>
    <n v="2.8374283925283823"/>
    <n v="2.9066870609505431"/>
    <n v="2.8725432985995063"/>
    <n v="2.8383995362484691"/>
    <n v="2.9418116784588673"/>
    <n v="2.9076679161078309"/>
    <n v="2.8393901028429571"/>
  </r>
  <r>
    <x v="2"/>
    <x v="8"/>
    <s v="SERBA WANGI SDN BHD"/>
    <s v="F01CGX-12"/>
    <x v="7"/>
    <e v="#N/A"/>
    <m/>
    <m/>
    <m/>
    <m/>
    <m/>
    <m/>
    <m/>
    <m/>
    <m/>
    <x v="252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8"/>
    <s v="SERBA WANGI SDN BHD"/>
    <s v="F01CGX-24"/>
    <x v="7"/>
    <e v="#N/A"/>
    <m/>
    <m/>
    <m/>
    <m/>
    <m/>
    <m/>
    <m/>
    <m/>
    <m/>
    <x v="259"/>
    <n v="700"/>
    <n v="542.01"/>
    <n v="599.76745019674468"/>
    <n v="643.08553784430319"/>
    <n v="636.07120441798656"/>
    <n v="549.43502912286954"/>
    <n v="599.97279804502114"/>
    <n v="614.61750844248377"/>
    <n v="607.3978271678908"/>
    <n v="600.1781458932976"/>
    <n v="622.04459104383602"/>
    <n v="614.82490976924305"/>
    <n v="600.38760069853959"/>
  </r>
  <r>
    <x v="2"/>
    <x v="8"/>
    <s v="SERBA WANGI SDN BHD"/>
    <s v="SPLG1"/>
    <x v="3"/>
    <s v="LG"/>
    <m/>
    <m/>
    <m/>
    <m/>
    <m/>
    <m/>
    <m/>
    <m/>
    <m/>
    <x v="260"/>
    <n v="3"/>
    <n v="7"/>
    <n v="7"/>
    <n v="7"/>
    <n v="9.6923076923076916"/>
    <n v="9.6923076923076916"/>
    <n v="9.6923076923076916"/>
    <n v="12.384615384615383"/>
    <n v="12.384615384615383"/>
    <n v="12.384615384615383"/>
    <n v="15.103846153846154"/>
    <n v="15.103846153846154"/>
    <n v="15.13076923076923"/>
  </r>
  <r>
    <x v="2"/>
    <x v="8"/>
    <s v="SERBA WANGI SDN BHD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8"/>
    <s v="SERBA WANGI SDN BHD"/>
    <s v="SPCB1"/>
    <x v="0"/>
    <s v="Coarse Brown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8"/>
    <s v="SERBA WANGI SDN BHD"/>
    <s v="SPGMW45"/>
    <x v="0"/>
    <s v="GMW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8"/>
    <s v="SERBA WANGI SDN BHD"/>
    <s v="SPGP1"/>
    <x v="0"/>
    <s v="Golden Brown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8"/>
    <s v="SERBA WANGI SDN BHD"/>
    <s v="SPSB1"/>
    <x v="0"/>
    <s v="Soft Brown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8"/>
    <s v="SERBA WANGI SDN BHD"/>
    <s v="EXCA25"/>
    <x v="4"/>
    <s v="CASTER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8"/>
    <s v="SERBA WANGI SDN BHD"/>
    <s v="SPIC25"/>
    <x v="5"/>
    <s v="ICING"/>
    <m/>
    <m/>
    <m/>
    <m/>
    <m/>
    <m/>
    <m/>
    <m/>
    <m/>
    <x v="51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9"/>
    <s v="SERBA WANGI (PENANG) SDN BHD"/>
    <s v="F50CGX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9"/>
    <s v="SERBA WANGI (PENANG) SDN BHD"/>
    <s v="F50FG7"/>
    <x v="7"/>
    <e v="#N/A"/>
    <m/>
    <m/>
    <m/>
    <m/>
    <m/>
    <m/>
    <m/>
    <m/>
    <m/>
    <x v="258"/>
    <n v="3"/>
    <n v="2.5633071499999995"/>
    <n v="2.8364572488082955"/>
    <n v="3.0413198229145175"/>
    <n v="3.0081472042835671"/>
    <n v="2.5984220560711231"/>
    <n v="2.8374283925283823"/>
    <n v="2.9066870609505431"/>
    <n v="2.8725432985995063"/>
    <n v="2.8383995362484691"/>
    <n v="2.9418116784588673"/>
    <n v="2.9076679161078309"/>
    <n v="2.8393901028429571"/>
  </r>
  <r>
    <x v="2"/>
    <x v="9"/>
    <s v="SERBA WANGI (PENANG) SDN BHD"/>
    <s v="F01CGX-12"/>
    <x v="7"/>
    <e v="#N/A"/>
    <m/>
    <m/>
    <m/>
    <m/>
    <m/>
    <m/>
    <m/>
    <m/>
    <m/>
    <x v="252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9"/>
    <s v="SERBA WANGI (PENANG) SDN BHD"/>
    <s v="F01CGX-24"/>
    <x v="7"/>
    <e v="#N/A"/>
    <m/>
    <m/>
    <m/>
    <m/>
    <m/>
    <m/>
    <m/>
    <m/>
    <m/>
    <x v="248"/>
    <n v="200"/>
    <n v="170.88714333333331"/>
    <n v="189.09714992055305"/>
    <n v="202.75465486096783"/>
    <n v="200.54314695223781"/>
    <n v="173.22813707140821"/>
    <n v="189.16189283522547"/>
    <n v="193.77913739670288"/>
    <n v="191.50288657330043"/>
    <n v="189.22663574989792"/>
    <n v="196.12077856392449"/>
    <n v="193.84452774052207"/>
    <n v="189.29267352286382"/>
  </r>
  <r>
    <x v="2"/>
    <x v="9"/>
    <s v="SERBA WANGI (PENANG) SDN BHD"/>
    <s v="SPLG1"/>
    <x v="3"/>
    <s v="LG"/>
    <m/>
    <m/>
    <m/>
    <m/>
    <m/>
    <m/>
    <m/>
    <m/>
    <m/>
    <x v="262"/>
    <n v="3"/>
    <n v="4"/>
    <n v="4"/>
    <n v="4"/>
    <n v="5.5384615384615383"/>
    <n v="5.5384615384615383"/>
    <n v="5.5384615384615383"/>
    <n v="7.0769230769230775"/>
    <n v="7.0769230769230775"/>
    <n v="7.0769230769230775"/>
    <n v="8.6307692307692321"/>
    <n v="8.6307692307692321"/>
    <n v="8.6461538461538474"/>
  </r>
  <r>
    <x v="2"/>
    <x v="9"/>
    <s v="SERBA WANGI (PENANG) SDN BHD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10"/>
    <s v="SERBA WANGI (PERAK) SDN BHD"/>
    <s v="F50CGX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10"/>
    <s v="SERBA WANGI (PERAK) SDN BHD"/>
    <s v="F50FG7"/>
    <x v="7"/>
    <e v="#N/A"/>
    <m/>
    <m/>
    <m/>
    <m/>
    <m/>
    <m/>
    <m/>
    <m/>
    <m/>
    <x v="258"/>
    <n v="3"/>
    <n v="2.5633071499999995"/>
    <n v="2.8364572488082955"/>
    <n v="3.0413198229145175"/>
    <n v="3.0081472042835671"/>
    <n v="2.5984220560711231"/>
    <n v="2.8374283925283823"/>
    <n v="2.9066870609505431"/>
    <n v="2.8725432985995063"/>
    <n v="2.8383995362484691"/>
    <n v="2.9418116784588673"/>
    <n v="2.9076679161078309"/>
    <n v="2.8393901028429571"/>
  </r>
  <r>
    <x v="2"/>
    <x v="10"/>
    <s v="SERBA WANGI (PERAK) SDN BHD"/>
    <s v="F01CGX-12"/>
    <x v="7"/>
    <e v="#N/A"/>
    <m/>
    <m/>
    <m/>
    <m/>
    <m/>
    <m/>
    <m/>
    <m/>
    <m/>
    <x v="252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10"/>
    <s v="SERBA WANGI (PERAK) SDN BHD"/>
    <s v="F01CGX-24"/>
    <x v="7"/>
    <e v="#N/A"/>
    <m/>
    <m/>
    <m/>
    <m/>
    <m/>
    <m/>
    <m/>
    <m/>
    <m/>
    <x v="263"/>
    <n v="400"/>
    <n v="341.77428666666663"/>
    <n v="378.1942998411061"/>
    <n v="405.50930972193567"/>
    <n v="401.08629390447561"/>
    <n v="346.45627414281643"/>
    <n v="378.32378567045095"/>
    <n v="387.55827479340576"/>
    <n v="383.00577314660086"/>
    <n v="378.45327149979585"/>
    <n v="392.24155712784898"/>
    <n v="387.68905548104414"/>
    <n v="378.58534704572764"/>
  </r>
  <r>
    <x v="2"/>
    <x v="10"/>
    <s v="SERBA WANGI (PERAK) SDN BHD"/>
    <s v="SPLG1"/>
    <x v="3"/>
    <s v="LG"/>
    <m/>
    <m/>
    <m/>
    <m/>
    <m/>
    <m/>
    <m/>
    <m/>
    <m/>
    <x v="262"/>
    <n v="3"/>
    <n v="4"/>
    <n v="4"/>
    <n v="4"/>
    <n v="5.5384615384615383"/>
    <n v="5.5384615384615383"/>
    <n v="5.5384615384615383"/>
    <n v="7.0769230769230775"/>
    <n v="7.0769230769230775"/>
    <n v="7.0769230769230775"/>
    <n v="8.6307692307692321"/>
    <n v="8.6307692307692321"/>
    <n v="8.6461538461538474"/>
  </r>
  <r>
    <x v="2"/>
    <x v="10"/>
    <s v="SERBA WANGI (PERAK) SDN BHD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11"/>
    <s v="LINK HOLDER PACKAGING SDN BHD"/>
    <s v="F50CGX"/>
    <x v="7"/>
    <e v="#N/A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1"/>
    <s v="LINK HOLDER PACKAGING SDN BHD"/>
    <s v="F50FG7"/>
    <x v="7"/>
    <e v="#N/A"/>
    <m/>
    <m/>
    <m/>
    <m/>
    <m/>
    <m/>
    <m/>
    <m/>
    <m/>
    <x v="264"/>
    <n v="4"/>
    <n v="3.417742866666666"/>
    <n v="3.7819429984110604"/>
    <n v="4.0550930972193564"/>
    <n v="4.0108629390447561"/>
    <n v="3.4645627414281641"/>
    <n v="3.7832378567045093"/>
    <n v="3.8755827479340574"/>
    <n v="3.8300577314660083"/>
    <n v="3.7845327149979582"/>
    <n v="3.9224155712784898"/>
    <n v="3.8768905548104411"/>
    <n v="3.7858534704572762"/>
  </r>
  <r>
    <x v="2"/>
    <x v="11"/>
    <s v="LINK HOLDER PACKAGING SDN BHD"/>
    <s v="F01CGX-12"/>
    <x v="7"/>
    <e v="#N/A"/>
    <m/>
    <m/>
    <m/>
    <m/>
    <m/>
    <m/>
    <m/>
    <m/>
    <m/>
    <x v="252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11"/>
    <s v="LINK HOLDER PACKAGING SDN BHD"/>
    <s v="F01CGX-24"/>
    <x v="7"/>
    <e v="#N/A"/>
    <m/>
    <m/>
    <m/>
    <m/>
    <m/>
    <m/>
    <m/>
    <m/>
    <m/>
    <x v="265"/>
    <n v="300"/>
    <n v="256.33071499999994"/>
    <n v="283.64572488082956"/>
    <n v="304.13198229145172"/>
    <n v="300.81472042835668"/>
    <n v="259.84220560711231"/>
    <n v="283.74283925283822"/>
    <n v="290.66870609505429"/>
    <n v="287.25432985995059"/>
    <n v="283.83995362484688"/>
    <n v="294.1811678458867"/>
    <n v="290.76679161078306"/>
    <n v="283.9390102842957"/>
  </r>
  <r>
    <x v="2"/>
    <x v="11"/>
    <s v="LINK HOLDER PACKAGING SDN BHD"/>
    <s v="SPLG1"/>
    <x v="3"/>
    <s v="LG"/>
    <m/>
    <m/>
    <m/>
    <m/>
    <m/>
    <m/>
    <m/>
    <m/>
    <m/>
    <x v="266"/>
    <n v="3"/>
    <n v="5"/>
    <n v="5"/>
    <n v="5"/>
    <n v="6.9230769230769234"/>
    <n v="6.9230769230769234"/>
    <n v="6.9230769230769234"/>
    <n v="8.8461538461538467"/>
    <n v="8.8461538461538467"/>
    <n v="8.8461538461538467"/>
    <n v="10.78846153846154"/>
    <n v="10.78846153846154"/>
    <n v="10.807692307692308"/>
  </r>
  <r>
    <x v="2"/>
    <x v="11"/>
    <s v="LINK HOLDER PACKAGING SDN BHD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12"/>
    <s v="EDARAN HAIMEE SDN BHD"/>
    <s v="F50CGX"/>
    <x v="7"/>
    <e v="#N/A"/>
    <m/>
    <m/>
    <m/>
    <m/>
    <m/>
    <m/>
    <m/>
    <m/>
    <m/>
    <x v="247"/>
    <n v="100"/>
    <n v="85.443571666666656"/>
    <n v="94.548574960276525"/>
    <n v="101.37732743048392"/>
    <n v="100.2715734761189"/>
    <n v="86.614068535704106"/>
    <n v="94.580946417612736"/>
    <n v="96.889568698351439"/>
    <n v="95.751443286650215"/>
    <n v="94.613317874948962"/>
    <n v="98.060389281962244"/>
    <n v="96.922263870261034"/>
    <n v="94.646336761431911"/>
  </r>
  <r>
    <x v="2"/>
    <x v="12"/>
    <s v="EDARAN HAIMEE SDN BHD"/>
    <s v="F50FG7"/>
    <x v="7"/>
    <e v="#N/A"/>
    <m/>
    <m/>
    <m/>
    <m/>
    <m/>
    <m/>
    <m/>
    <m/>
    <m/>
    <x v="267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12"/>
    <s v="EDARAN HAIMEE SDN BHD"/>
    <s v="F01CGX-12"/>
    <x v="7"/>
    <e v="#N/A"/>
    <m/>
    <m/>
    <m/>
    <m/>
    <m/>
    <m/>
    <m/>
    <m/>
    <m/>
    <x v="268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2"/>
    <s v="EDARAN HAIMEE SDN BHD"/>
    <s v="F01CGX-24"/>
    <x v="7"/>
    <e v="#N/A"/>
    <m/>
    <m/>
    <m/>
    <m/>
    <m/>
    <m/>
    <m/>
    <m/>
    <m/>
    <x v="269"/>
    <n v="370"/>
    <n v="316.1412151666666"/>
    <n v="349.82972735302309"/>
    <n v="375.0961114927905"/>
    <n v="371.00482186163993"/>
    <n v="320.47205358210516"/>
    <n v="349.94950174516714"/>
    <n v="358.49140418390033"/>
    <n v="354.28034016060576"/>
    <n v="350.06927613731114"/>
    <n v="362.8234403432603"/>
    <n v="358.61237631996579"/>
    <n v="350.19144601729806"/>
  </r>
  <r>
    <x v="2"/>
    <x v="12"/>
    <s v="EDARAN HAIMEE SDN BHD"/>
    <s v="SPLG1"/>
    <x v="3"/>
    <s v="LG"/>
    <m/>
    <m/>
    <m/>
    <m/>
    <m/>
    <m/>
    <m/>
    <m/>
    <m/>
    <x v="270"/>
    <n v="3"/>
    <n v="6"/>
    <n v="6"/>
    <n v="6"/>
    <n v="8.3076923076923084"/>
    <n v="8.3076923076923084"/>
    <n v="8.3076923076923084"/>
    <n v="10.615384615384617"/>
    <n v="10.615384615384617"/>
    <n v="10.615384615384617"/>
    <n v="12.946153846153846"/>
    <n v="12.946153846153846"/>
    <n v="12.969230769230771"/>
  </r>
  <r>
    <x v="2"/>
    <x v="12"/>
    <s v="EDARAN HAIMEE SDN BHD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13"/>
    <s v="NINAMAJU SDN BHD"/>
    <s v="F50CGX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13"/>
    <s v="NINAMAJU SDN BHD"/>
    <s v="F50FG7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3"/>
    <s v="NINAMAJU SDN BHD"/>
    <s v="F01CGX-12"/>
    <x v="7"/>
    <e v="#N/A"/>
    <m/>
    <m/>
    <m/>
    <m/>
    <m/>
    <m/>
    <m/>
    <m/>
    <m/>
    <x v="252"/>
    <n v="10"/>
    <n v="8.544357166666666"/>
    <n v="9.4548574960276532"/>
    <n v="10.137732743048392"/>
    <n v="10.027157347611892"/>
    <n v="8.6614068535704103"/>
    <n v="9.4580946417612743"/>
    <n v="9.6889568698351436"/>
    <n v="9.5751443286650222"/>
    <n v="9.4613317874948972"/>
    <n v="9.8060389281962248"/>
    <n v="9.6922263870261034"/>
    <n v="9.4646336761431922"/>
  </r>
  <r>
    <x v="2"/>
    <x v="13"/>
    <s v="NINAMAJU SDN BHD"/>
    <s v="F01CGX-24"/>
    <x v="7"/>
    <e v="#N/A"/>
    <m/>
    <m/>
    <m/>
    <m/>
    <m/>
    <m/>
    <m/>
    <m/>
    <m/>
    <x v="271"/>
    <n v="700"/>
    <n v="598.10500166666657"/>
    <n v="661.84002472193561"/>
    <n v="709.64129201338733"/>
    <n v="701.90101433283235"/>
    <n v="606.29847974992867"/>
    <n v="662.06662492328917"/>
    <n v="678.22698088846005"/>
    <n v="670.26010300655139"/>
    <n v="662.29322512464273"/>
    <n v="686.42272497373574"/>
    <n v="678.4558470918272"/>
    <n v="662.52435733002335"/>
  </r>
  <r>
    <x v="2"/>
    <x v="13"/>
    <s v="NINAMAJU SDN BHD"/>
    <s v="SPLG1"/>
    <x v="3"/>
    <s v="LG"/>
    <m/>
    <m/>
    <m/>
    <m/>
    <m/>
    <m/>
    <m/>
    <m/>
    <m/>
    <x v="272"/>
    <n v="10"/>
    <n v="30"/>
    <n v="29.999999999999996"/>
    <n v="29.999999999999996"/>
    <n v="41.538461538461533"/>
    <n v="41.538461538461533"/>
    <n v="41.538461538461533"/>
    <n v="53.076923076923073"/>
    <n v="53.076923076923073"/>
    <n v="53.076923076923073"/>
    <n v="64.730769230769226"/>
    <n v="64.730769230769226"/>
    <n v="64.84615384615384"/>
  </r>
  <r>
    <x v="2"/>
    <x v="13"/>
    <s v="NINAMAJU SDN BHD"/>
    <s v="SPLG45"/>
    <x v="3"/>
    <s v="LG"/>
    <m/>
    <m/>
    <m/>
    <m/>
    <m/>
    <m/>
    <m/>
    <m/>
    <m/>
    <x v="266"/>
    <n v="2"/>
    <n v="5"/>
    <n v="5"/>
    <n v="5"/>
    <n v="6.9230769230769234"/>
    <n v="6.9230769230769234"/>
    <n v="6.9230769230769234"/>
    <n v="8.8461538461538467"/>
    <n v="8.8461538461538467"/>
    <n v="8.8461538461538467"/>
    <n v="10.78846153846154"/>
    <n v="10.78846153846154"/>
    <n v="10.807692307692308"/>
  </r>
  <r>
    <x v="2"/>
    <x v="13"/>
    <s v="BAN HOE RICE DEALER"/>
    <s v="F50CGX"/>
    <x v="7"/>
    <e v="#N/A"/>
    <m/>
    <m/>
    <m/>
    <m/>
    <m/>
    <m/>
    <m/>
    <m/>
    <m/>
    <x v="273"/>
    <n v="5"/>
    <n v="4.272178583333333"/>
    <n v="4.7274287480138266"/>
    <n v="5.0688663715241962"/>
    <n v="5.013578673805946"/>
    <n v="4.3307034267852051"/>
    <n v="4.7290473208806372"/>
    <n v="4.8444784349175718"/>
    <n v="4.7875721643325111"/>
    <n v="4.7306658937474486"/>
    <n v="4.9030194640981124"/>
    <n v="4.8461131935130517"/>
    <n v="4.7323168380715961"/>
  </r>
  <r>
    <x v="2"/>
    <x v="13"/>
    <s v="BAN HOE RICE DEALER"/>
    <s v="F50FG7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3"/>
    <s v="BAN HOE RICE DEALER"/>
    <s v="F01CGX-12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3"/>
    <s v="BAN HOE RICE DEALER"/>
    <s v="F01CGX-24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3"/>
    <s v="BAN HOE RICE DEALER"/>
    <s v="SPLG1"/>
    <x v="3"/>
    <s v="LG"/>
    <m/>
    <m/>
    <m/>
    <m/>
    <m/>
    <m/>
    <m/>
    <m/>
    <m/>
    <x v="266"/>
    <n v="5"/>
    <n v="5"/>
    <n v="5"/>
    <n v="5"/>
    <n v="6.9230769230769234"/>
    <n v="6.9230769230769234"/>
    <n v="6.9230769230769234"/>
    <n v="8.8461538461538467"/>
    <n v="8.8461538461538467"/>
    <n v="8.8461538461538467"/>
    <n v="10.78846153846154"/>
    <n v="10.78846153846154"/>
    <n v="10.807692307692308"/>
  </r>
  <r>
    <x v="2"/>
    <x v="13"/>
    <s v="BAN HOE RICE DEALER"/>
    <s v="SPLG45"/>
    <x v="3"/>
    <s v="LG"/>
    <m/>
    <m/>
    <m/>
    <m/>
    <m/>
    <m/>
    <m/>
    <m/>
    <m/>
    <x v="261"/>
    <n v="2"/>
    <n v="3"/>
    <n v="3"/>
    <n v="3"/>
    <n v="4.1538461538461542"/>
    <n v="4.1538461538461542"/>
    <n v="4.1538461538461542"/>
    <n v="5.3076923076923084"/>
    <n v="5.3076923076923084"/>
    <n v="5.3076923076923084"/>
    <n v="6.4730769230769232"/>
    <n v="6.4730769230769232"/>
    <n v="6.4846153846153856"/>
  </r>
  <r>
    <x v="2"/>
    <x v="14"/>
    <s v="CHIN TEOW HIN SDN BHD"/>
    <s v="LOA1"/>
    <x v="2"/>
    <s v="A1 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4"/>
    <s v="CHIN TEOW HIN SDN BHD"/>
    <s v="LOC1"/>
    <x v="1"/>
    <s v="C1 COARSE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4"/>
    <s v="CHIN TEOW HIN SDN BHD"/>
    <s v="F50CGX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4"/>
    <s v="CHIN TEOW HIN SDN BHD"/>
    <s v="F50FG7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4"/>
    <s v="CHIN TEOW HIN SDN BHD"/>
    <s v="F01CGX-12"/>
    <x v="7"/>
    <e v="#N/A"/>
    <m/>
    <m/>
    <m/>
    <m/>
    <m/>
    <m/>
    <m/>
    <m/>
    <m/>
    <x v="268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4"/>
    <s v="CHIN TEOW HIN SDN BHD"/>
    <s v="F01CGX-24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5"/>
    <s v="JS JASMINE SDN BHD"/>
    <s v="LOC1"/>
    <x v="1"/>
    <s v="C1 COARSE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5"/>
    <s v="JS JASMINE SDN BHD"/>
    <s v="F50CGX"/>
    <x v="7"/>
    <e v="#N/A"/>
    <m/>
    <m/>
    <m/>
    <m/>
    <m/>
    <m/>
    <m/>
    <m/>
    <m/>
    <x v="274"/>
    <n v="141"/>
    <n v="120.47543604999998"/>
    <n v="133.31349069398991"/>
    <n v="142.94203167698231"/>
    <n v="141.38291860132767"/>
    <n v="122.12583663534278"/>
    <n v="133.35913444883397"/>
    <n v="136.61429186467552"/>
    <n v="135.00953503417679"/>
    <n v="133.40477820367803"/>
    <n v="138.26514888756677"/>
    <n v="136.66039205706807"/>
    <n v="133.451334833619"/>
  </r>
  <r>
    <x v="2"/>
    <x v="15"/>
    <s v="JS JASMINE SDN BHD"/>
    <s v="F50FG7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5"/>
    <s v="JS JASMINE SDN BHD"/>
    <s v="F01CGX-12"/>
    <x v="7"/>
    <e v="#N/A"/>
    <m/>
    <m/>
    <m/>
    <m/>
    <m/>
    <m/>
    <m/>
    <m/>
    <m/>
    <x v="250"/>
    <n v="100"/>
    <n v="85.443571666666656"/>
    <n v="94.548574960276525"/>
    <n v="101.37732743048392"/>
    <n v="100.2715734761189"/>
    <n v="86.614068535704106"/>
    <n v="94.580946417612736"/>
    <n v="96.889568698351439"/>
    <n v="95.751443286650215"/>
    <n v="94.613317874948962"/>
    <n v="98.060389281962244"/>
    <n v="96.922263870261034"/>
    <n v="94.646336761431911"/>
  </r>
  <r>
    <x v="2"/>
    <x v="15"/>
    <s v="JS JASMINE SDN BHD"/>
    <s v="F01CGX-24"/>
    <x v="7"/>
    <e v="#N/A"/>
    <m/>
    <m/>
    <m/>
    <m/>
    <m/>
    <m/>
    <m/>
    <m/>
    <m/>
    <x v="265"/>
    <n v="300"/>
    <n v="256.33071499999994"/>
    <n v="283.64572488082956"/>
    <n v="304.13198229145172"/>
    <n v="300.81472042835668"/>
    <n v="259.84220560711231"/>
    <n v="283.74283925283822"/>
    <n v="290.66870609505429"/>
    <n v="287.25432985995059"/>
    <n v="283.83995362484688"/>
    <n v="294.1811678458867"/>
    <n v="290.76679161078306"/>
    <n v="283.9390102842957"/>
  </r>
  <r>
    <x v="2"/>
    <x v="16"/>
    <s v="YACOB TAHIR ENT SDN BHD"/>
    <s v="F50CGX"/>
    <x v="7"/>
    <e v="#N/A"/>
    <m/>
    <m/>
    <m/>
    <m/>
    <m/>
    <m/>
    <m/>
    <m/>
    <m/>
    <x v="273"/>
    <n v="5"/>
    <n v="4.272178583333333"/>
    <n v="4.7274287480138266"/>
    <n v="5.0688663715241962"/>
    <n v="5.013578673805946"/>
    <n v="4.3307034267852051"/>
    <n v="4.7290473208806372"/>
    <n v="4.8444784349175718"/>
    <n v="4.7875721643325111"/>
    <n v="4.7306658937474486"/>
    <n v="4.9030194640981124"/>
    <n v="4.8461131935130517"/>
    <n v="4.7323168380715961"/>
  </r>
  <r>
    <x v="2"/>
    <x v="16"/>
    <s v="YACOB TAHIR ENT SDN BHD"/>
    <s v="F01CGX-24"/>
    <x v="7"/>
    <e v="#N/A"/>
    <m/>
    <m/>
    <m/>
    <m/>
    <m/>
    <m/>
    <m/>
    <m/>
    <m/>
    <x v="275"/>
    <n v="35"/>
    <n v="29.905250083333332"/>
    <n v="33.092001236096785"/>
    <n v="35.482064600669375"/>
    <n v="35.095050716641623"/>
    <n v="30.314923987496439"/>
    <n v="33.103331246164466"/>
    <n v="33.911349044423005"/>
    <n v="33.513005150327579"/>
    <n v="33.114661256232139"/>
    <n v="34.321136248686791"/>
    <n v="33.922792354591365"/>
    <n v="33.126217866501172"/>
  </r>
  <r>
    <x v="2"/>
    <x v="17"/>
    <s v="JIN BEE ENTERPRISE SDN BHD"/>
    <s v="F50CGX"/>
    <x v="7"/>
    <e v="#N/A"/>
    <m/>
    <m/>
    <m/>
    <m/>
    <m/>
    <m/>
    <m/>
    <m/>
    <m/>
    <x v="273"/>
    <n v="5"/>
    <n v="4.272178583333333"/>
    <n v="4.7274287480138266"/>
    <n v="5.0688663715241962"/>
    <n v="5.013578673805946"/>
    <n v="4.3307034267852051"/>
    <n v="4.7290473208806372"/>
    <n v="4.8444784349175718"/>
    <n v="4.7875721643325111"/>
    <n v="4.7306658937474486"/>
    <n v="4.9030194640981124"/>
    <n v="4.8461131935130517"/>
    <n v="4.7323168380715961"/>
  </r>
  <r>
    <x v="2"/>
    <x v="17"/>
    <s v="JIN BEE ENTERPRISE SDN BHD"/>
    <s v="F01CGX-24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18"/>
    <s v="SYKT FAIZA SDN BHD"/>
    <s v="F50CGX"/>
    <x v="7"/>
    <e v="#N/A"/>
    <m/>
    <m/>
    <m/>
    <m/>
    <m/>
    <m/>
    <m/>
    <m/>
    <m/>
    <x v="273"/>
    <n v="5"/>
    <n v="4.272178583333333"/>
    <n v="4.7274287480138266"/>
    <n v="5.0688663715241962"/>
    <n v="5.013578673805946"/>
    <n v="4.3307034267852051"/>
    <n v="4.7290473208806372"/>
    <n v="4.8444784349175718"/>
    <n v="4.7875721643325111"/>
    <n v="4.7306658937474486"/>
    <n v="4.9030194640981124"/>
    <n v="4.8461131935130517"/>
    <n v="4.7323168380715961"/>
  </r>
  <r>
    <x v="2"/>
    <x v="18"/>
    <s v="SYKT FAIZA SDN BHD"/>
    <s v="F01CGX-24"/>
    <x v="7"/>
    <e v="#N/A"/>
    <m/>
    <m/>
    <m/>
    <m/>
    <m/>
    <m/>
    <m/>
    <m/>
    <m/>
    <x v="257"/>
    <n v="20"/>
    <n v="17.088714333333332"/>
    <n v="18.909714992055306"/>
    <n v="20.275465486096785"/>
    <n v="20.054314695223784"/>
    <n v="17.322813707140821"/>
    <n v="18.916189283522549"/>
    <n v="19.377913739670287"/>
    <n v="19.150288657330044"/>
    <n v="18.922663574989794"/>
    <n v="19.61207785639245"/>
    <n v="19.384452774052207"/>
    <n v="18.929267352286384"/>
  </r>
  <r>
    <x v="2"/>
    <x v="18"/>
    <s v="ENG HIAP SENG (RENGIT) SDN BHD"/>
    <s v="LOC1"/>
    <x v="1"/>
    <s v="C1 COARSE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8"/>
    <s v="ENG HIAP SENG (RENGIT) SDN BHD"/>
    <s v="F50CGX"/>
    <x v="7"/>
    <e v="#N/A"/>
    <m/>
    <m/>
    <m/>
    <m/>
    <m/>
    <m/>
    <m/>
    <m/>
    <m/>
    <x v="246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8"/>
    <s v="ENG HIAP SENG (RENGIT) SDN BHD"/>
    <s v="F50FG7"/>
    <x v="7"/>
    <e v="#N/A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2"/>
    <x v="18"/>
    <s v="ENG HIAP SENG (RENGIT) SDN BHD"/>
    <s v="F01CGX-12"/>
    <x v="7"/>
    <e v="#N/A"/>
    <m/>
    <m/>
    <m/>
    <m/>
    <m/>
    <m/>
    <m/>
    <m/>
    <m/>
    <x v="268"/>
    <n v="50"/>
    <n v="42.721785833333328"/>
    <n v="47.274287480138263"/>
    <n v="50.688663715241958"/>
    <n v="50.135786738059451"/>
    <n v="43.307034267852053"/>
    <n v="47.290473208806368"/>
    <n v="48.44478434917572"/>
    <n v="47.875721643325107"/>
    <n v="47.306658937474481"/>
    <n v="49.030194640981122"/>
    <n v="48.461131935130517"/>
    <n v="47.323168380715956"/>
  </r>
  <r>
    <x v="2"/>
    <x v="18"/>
    <s v="ENG HIAP SENG (RENGIT) SDN BHD"/>
    <s v="F01CGX-24"/>
    <x v="7"/>
    <e v="#N/A"/>
    <m/>
    <m/>
    <m/>
    <m/>
    <m/>
    <m/>
    <m/>
    <m/>
    <m/>
    <x v="276"/>
    <n v="250"/>
    <n v="213.60892916666663"/>
    <n v="236.37143740069132"/>
    <n v="253.4433185762098"/>
    <n v="250.67893369029727"/>
    <n v="216.53517133926027"/>
    <n v="236.45236604403186"/>
    <n v="242.22392174587861"/>
    <n v="239.37860821662554"/>
    <n v="236.53329468737243"/>
    <n v="245.15097320490563"/>
    <n v="242.30565967565258"/>
    <n v="236.61584190357979"/>
  </r>
  <r>
    <x v="2"/>
    <x v="19"/>
    <s v="KHENG NAM HIANG KILANG KOPI"/>
    <s v="F50CGX"/>
    <x v="7"/>
    <e v="#N/A"/>
    <m/>
    <m/>
    <m/>
    <m/>
    <m/>
    <m/>
    <m/>
    <m/>
    <m/>
    <x v="264"/>
    <n v="4"/>
    <n v="3.417742866666666"/>
    <n v="3.7819429984110604"/>
    <n v="4.0550930972193564"/>
    <n v="4.0108629390447561"/>
    <n v="3.4645627414281641"/>
    <n v="3.7832378567045093"/>
    <n v="3.8755827479340574"/>
    <n v="3.8300577314660083"/>
    <n v="3.7845327149979582"/>
    <n v="3.9224155712784898"/>
    <n v="3.8768905548104411"/>
    <n v="3.7858534704572762"/>
  </r>
  <r>
    <x v="2"/>
    <x v="19"/>
    <s v="BUKHARY SDN BHD"/>
    <s v="F01CGX-24"/>
    <x v="7"/>
    <e v="#N/A"/>
    <m/>
    <m/>
    <m/>
    <m/>
    <m/>
    <m/>
    <m/>
    <m/>
    <m/>
    <x v="277"/>
    <n v="1"/>
    <n v="0.85443571666666651"/>
    <n v="0.9454857496027651"/>
    <n v="1.0137732743048391"/>
    <n v="1.002715734761189"/>
    <n v="0.86614068535704103"/>
    <n v="0.94580946417612732"/>
    <n v="0.96889568698351436"/>
    <n v="0.95751443286650206"/>
    <n v="0.94613317874948955"/>
    <n v="0.98060389281962246"/>
    <n v="0.96922263870261027"/>
    <n v="0.94646336761431904"/>
  </r>
  <r>
    <x v="2"/>
    <x v="19"/>
    <s v="PACIFIC HYPERMARKET &amp; DEPT STORE"/>
    <s v="F01CGX-24"/>
    <x v="7"/>
    <e v="#N/A"/>
    <m/>
    <m/>
    <m/>
    <m/>
    <m/>
    <m/>
    <m/>
    <m/>
    <m/>
    <x v="278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2"/>
    <x v="14"/>
    <s v="PACIFIC HYPERMARKET &amp; DEPT STORE S/B"/>
    <s v="F01CGX-24"/>
    <x v="7"/>
    <e v="#N/A"/>
    <m/>
    <m/>
    <m/>
    <m/>
    <m/>
    <m/>
    <m/>
    <m/>
    <m/>
    <x v="278"/>
    <n v="2"/>
    <n v="1.708871433333333"/>
    <n v="1.8909714992055302"/>
    <n v="2.0275465486096782"/>
    <n v="2.0054314695223781"/>
    <n v="1.7322813707140821"/>
    <n v="1.8916189283522546"/>
    <n v="1.9377913739670287"/>
    <n v="1.9150288657330041"/>
    <n v="1.8922663574989791"/>
    <n v="1.9612077856392449"/>
    <n v="1.9384452774052205"/>
    <n v="1.8929267352286381"/>
  </r>
  <r>
    <x v="3"/>
    <x v="20"/>
    <s v="LEE KUM KEE (M) SDN BHD"/>
    <s v="F50FG7"/>
    <x v="7"/>
    <e v="#N/A"/>
    <m/>
    <m/>
    <m/>
    <m/>
    <m/>
    <m/>
    <m/>
    <m/>
    <m/>
    <x v="279"/>
    <n v="350"/>
    <n v="450"/>
    <n v="450"/>
    <n v="450"/>
    <n v="450"/>
    <n v="450"/>
    <n v="450"/>
    <n v="450"/>
    <n v="450"/>
    <n v="450"/>
    <n v="450"/>
    <n v="450"/>
    <n v="450"/>
  </r>
  <r>
    <x v="3"/>
    <x v="21"/>
    <s v="NESTLE MANUFACTURING S/B"/>
    <s v="F50CGX"/>
    <x v="7"/>
    <e v="#N/A"/>
    <m/>
    <m/>
    <m/>
    <m/>
    <m/>
    <m/>
    <m/>
    <m/>
    <m/>
    <x v="268"/>
    <n v="50"/>
    <n v="54"/>
    <n v="59.760000000000005"/>
    <n v="64.08"/>
    <n v="63.359999999999992"/>
    <n v="54.72"/>
    <n v="59.760000000000005"/>
    <n v="61.2"/>
    <n v="60.480000000000011"/>
    <n v="59.760000000000005"/>
    <n v="61.919999999999995"/>
    <n v="61.2"/>
    <n v="59.760000000000005"/>
  </r>
  <r>
    <x v="3"/>
    <x v="22"/>
    <s v="REGION FOOD IND SDN BHD"/>
    <s v="F50CGX"/>
    <x v="7"/>
    <e v="#N/A"/>
    <m/>
    <m/>
    <m/>
    <m/>
    <m/>
    <m/>
    <m/>
    <m/>
    <m/>
    <x v="280"/>
    <n v="25"/>
    <n v="45"/>
    <n v="45"/>
    <n v="45"/>
    <n v="45"/>
    <n v="45"/>
    <n v="45"/>
    <n v="45"/>
    <n v="45"/>
    <n v="45"/>
    <n v="45"/>
    <n v="45"/>
    <n v="45"/>
  </r>
  <r>
    <x v="3"/>
    <x v="21"/>
    <s v="DUTCH LADY MALAYSIA S/B"/>
    <s v="F50FG7"/>
    <x v="7"/>
    <e v="#N/A"/>
    <m/>
    <m/>
    <m/>
    <m/>
    <m/>
    <m/>
    <m/>
    <m/>
    <m/>
    <x v="281"/>
    <n v="2"/>
    <n v="2.16"/>
    <n v="2.3904000000000001"/>
    <n v="2.5631999999999997"/>
    <n v="2.5343999999999998"/>
    <n v="2.1887999999999996"/>
    <n v="2.3904000000000001"/>
    <n v="2.448"/>
    <n v="2.4192000000000005"/>
    <n v="2.3904000000000001"/>
    <n v="2.4767999999999999"/>
    <n v="2.448"/>
    <n v="2.3904000000000001"/>
  </r>
  <r>
    <x v="3"/>
    <x v="20"/>
    <s v="DAIRYMAS (M) SDN BHD"/>
    <s v="F50CGX"/>
    <x v="7"/>
    <e v="#N/A"/>
    <m/>
    <m/>
    <m/>
    <m/>
    <m/>
    <m/>
    <m/>
    <m/>
    <m/>
    <x v="282"/>
    <n v="15"/>
    <n v="16.2"/>
    <n v="17.928000000000001"/>
    <n v="19.223999999999997"/>
    <n v="19.007999999999996"/>
    <n v="16.415999999999997"/>
    <n v="17.928000000000001"/>
    <n v="18.36"/>
    <n v="18.144000000000002"/>
    <n v="17.928000000000001"/>
    <n v="18.575999999999997"/>
    <n v="18.36"/>
    <n v="17.928000000000001"/>
  </r>
  <r>
    <x v="3"/>
    <x v="23"/>
    <s v="SYARIKAT SALMI HJ TAMIN"/>
    <s v="F50CGX"/>
    <x v="7"/>
    <e v="#N/A"/>
    <m/>
    <m/>
    <m/>
    <m/>
    <m/>
    <m/>
    <m/>
    <m/>
    <m/>
    <x v="283"/>
    <n v="10"/>
    <n v="10.8"/>
    <n v="11.952"/>
    <n v="12.815999999999999"/>
    <n v="12.671999999999999"/>
    <n v="10.943999999999999"/>
    <n v="11.952"/>
    <n v="12.24"/>
    <n v="12.096000000000002"/>
    <n v="11.952"/>
    <n v="12.383999999999999"/>
    <n v="12.24"/>
    <n v="11.952"/>
  </r>
  <r>
    <x v="3"/>
    <x v="24"/>
    <s v="HACKS MALAYSIA SDN BHD"/>
    <s v="1MTFG7"/>
    <x v="7"/>
    <e v="#N/A"/>
    <m/>
    <m/>
    <m/>
    <m/>
    <m/>
    <m/>
    <m/>
    <m/>
    <m/>
    <x v="284"/>
    <n v="200"/>
    <n v="266"/>
    <n v="266"/>
    <n v="266"/>
    <n v="266"/>
    <n v="266"/>
    <n v="266"/>
    <n v="266"/>
    <n v="266"/>
    <n v="266"/>
    <n v="266"/>
    <n v="266"/>
    <n v="266"/>
  </r>
  <r>
    <x v="3"/>
    <x v="25"/>
    <s v="SYKT ZAMANI HJ TAMIN"/>
    <s v="F50CGX"/>
    <x v="7"/>
    <e v="#N/A"/>
    <m/>
    <m/>
    <m/>
    <m/>
    <m/>
    <m/>
    <m/>
    <m/>
    <m/>
    <x v="252"/>
    <n v="5"/>
    <n v="10"/>
    <n v="10"/>
    <n v="10"/>
    <n v="10"/>
    <n v="10"/>
    <n v="10"/>
    <n v="10"/>
    <n v="10"/>
    <n v="10"/>
    <n v="10"/>
    <n v="10"/>
    <n v="10"/>
  </r>
  <r>
    <x v="3"/>
    <x v="26"/>
    <s v="NEW CUSTOMER (SMI)"/>
    <s v="LOC1"/>
    <x v="1"/>
    <s v="C1 COARSE"/>
    <m/>
    <m/>
    <m/>
    <m/>
    <m/>
    <m/>
    <m/>
    <m/>
    <m/>
    <x v="285"/>
    <n v="150"/>
    <n v="162"/>
    <n v="179.28"/>
    <n v="192.23999999999998"/>
    <n v="190.07999999999996"/>
    <n v="164.15999999999997"/>
    <n v="179.28"/>
    <n v="183.6"/>
    <n v="181.44000000000003"/>
    <n v="179.28"/>
    <n v="185.75999999999996"/>
    <n v="183.6"/>
    <n v="179.28"/>
  </r>
  <r>
    <x v="3"/>
    <x v="26"/>
    <s v="NEW CUSTOMER (SMI)"/>
    <s v="F50CGX"/>
    <x v="7"/>
    <e v="#N/A"/>
    <m/>
    <m/>
    <m/>
    <m/>
    <m/>
    <m/>
    <m/>
    <m/>
    <m/>
    <x v="285"/>
    <n v="150"/>
    <n v="162"/>
    <n v="179.28"/>
    <n v="192.23999999999998"/>
    <n v="190.07999999999996"/>
    <n v="164.15999999999997"/>
    <n v="179.28"/>
    <n v="183.6"/>
    <n v="181.44000000000003"/>
    <n v="179.28"/>
    <n v="185.75999999999996"/>
    <n v="183.6"/>
    <n v="179.28"/>
  </r>
  <r>
    <x v="3"/>
    <x v="26"/>
    <s v="NEW CUSTOMER (SMI)"/>
    <s v="F50FG7"/>
    <x v="7"/>
    <e v="#N/A"/>
    <m/>
    <m/>
    <m/>
    <m/>
    <m/>
    <m/>
    <m/>
    <m/>
    <m/>
    <x v="286"/>
    <n v="43"/>
    <n v="46.44"/>
    <n v="51.393599999999999"/>
    <n v="55.108799999999995"/>
    <n v="54.489599999999989"/>
    <n v="47.05919999999999"/>
    <n v="51.393599999999999"/>
    <n v="52.631999999999998"/>
    <n v="52.012799999999999"/>
    <n v="51.393599999999999"/>
    <n v="53.25119999999999"/>
    <n v="52.631999999999998"/>
    <n v="51.393599999999999"/>
  </r>
  <r>
    <x v="4"/>
    <x v="5"/>
    <s v="SCS FOOD MANUFACTURING SDN BHD"/>
    <s v="LOA1"/>
    <x v="2"/>
    <s v="A1 "/>
    <m/>
    <m/>
    <m/>
    <m/>
    <n v="2"/>
    <m/>
    <m/>
    <m/>
    <m/>
    <x v="287"/>
    <n v="10"/>
    <n v="10"/>
    <n v="10"/>
    <n v="10"/>
    <n v="10"/>
    <n v="10"/>
    <n v="10"/>
    <n v="10"/>
    <n v="10"/>
    <n v="10"/>
    <n v="10"/>
    <n v="10"/>
    <n v="10"/>
  </r>
  <r>
    <x v="4"/>
    <x v="5"/>
    <s v="SCS FOOD MANUFACTURING SDN BHD"/>
    <s v="LOSB"/>
    <x v="0"/>
    <s v="Soft Brown"/>
    <m/>
    <m/>
    <m/>
    <m/>
    <n v="5"/>
    <m/>
    <m/>
    <m/>
    <n v="3"/>
    <x v="288"/>
    <n v="10"/>
    <n v="10"/>
    <n v="10"/>
    <n v="10"/>
    <n v="10"/>
    <n v="10"/>
    <n v="10"/>
    <n v="10"/>
    <n v="10"/>
    <n v="10"/>
    <n v="10"/>
    <n v="10"/>
    <n v="10"/>
  </r>
  <r>
    <x v="4"/>
    <x v="5"/>
    <s v="SCS FOOD MANUFACTURING SDN BHD"/>
    <s v="SPIC25"/>
    <x v="5"/>
    <s v="ICING"/>
    <m/>
    <m/>
    <m/>
    <m/>
    <n v="1.5"/>
    <m/>
    <m/>
    <m/>
    <n v="4"/>
    <x v="289"/>
    <n v="5"/>
    <n v="5"/>
    <n v="5"/>
    <n v="5"/>
    <n v="5"/>
    <n v="5"/>
    <n v="5"/>
    <n v="5"/>
    <n v="5"/>
    <n v="5"/>
    <n v="5"/>
    <n v="5"/>
    <n v="5"/>
  </r>
  <r>
    <x v="4"/>
    <x v="20"/>
    <s v="TEXEL VENTURES SDN BHD"/>
    <s v="SPSB1"/>
    <x v="0"/>
    <s v="Soft Brown"/>
    <m/>
    <m/>
    <m/>
    <m/>
    <m/>
    <m/>
    <m/>
    <m/>
    <n v="4.2"/>
    <x v="290"/>
    <n v="5"/>
    <n v="5"/>
    <n v="5"/>
    <n v="5"/>
    <n v="5"/>
    <n v="5"/>
    <n v="5"/>
    <n v="5"/>
    <n v="5"/>
    <n v="5"/>
    <n v="5"/>
    <n v="5"/>
    <n v="5"/>
  </r>
  <r>
    <x v="4"/>
    <x v="27"/>
    <s v="YU-AI FOOD INDUSTRIES SDN BHD"/>
    <s v="LOC1"/>
    <x v="1"/>
    <s v="C1 COARSE"/>
    <m/>
    <m/>
    <m/>
    <m/>
    <m/>
    <m/>
    <m/>
    <m/>
    <n v="18"/>
    <x v="253"/>
    <n v="3"/>
    <m/>
    <m/>
    <m/>
    <m/>
    <m/>
    <m/>
    <m/>
    <m/>
    <m/>
    <m/>
    <m/>
    <m/>
  </r>
  <r>
    <x v="4"/>
    <x v="6"/>
    <s v="IDEAL BEVERAGE MARKETING SDN BHD"/>
    <s v="LOA1"/>
    <x v="2"/>
    <s v="A1 "/>
    <m/>
    <m/>
    <m/>
    <m/>
    <m/>
    <m/>
    <m/>
    <m/>
    <m/>
    <x v="51"/>
    <n v="80"/>
    <n v="80"/>
    <n v="80"/>
    <n v="80"/>
    <n v="80"/>
    <n v="80"/>
    <n v="80"/>
    <n v="80"/>
    <n v="80"/>
    <n v="80"/>
    <n v="80"/>
    <n v="80"/>
    <n v="80"/>
  </r>
  <r>
    <x v="4"/>
    <x v="6"/>
    <s v="PHYTO HERBAL INDUSTRIES TRADING SDN BHD"/>
    <s v="LOSB"/>
    <x v="0"/>
    <s v="Soft Brown"/>
    <m/>
    <n v="1"/>
    <m/>
    <m/>
    <m/>
    <m/>
    <m/>
    <n v="0.2"/>
    <m/>
    <x v="15"/>
    <n v="2"/>
    <n v="2"/>
    <n v="2"/>
    <n v="2"/>
    <n v="2"/>
    <n v="2"/>
    <n v="2"/>
    <n v="2"/>
    <n v="2"/>
    <n v="2"/>
    <n v="2"/>
    <n v="2"/>
    <n v="2"/>
  </r>
  <r>
    <x v="4"/>
    <x v="6"/>
    <s v="PHYTO HERBAL INDUSTRIES TRADING SDN BHD"/>
    <s v="SPLG1"/>
    <x v="3"/>
    <s v="LG"/>
    <m/>
    <m/>
    <m/>
    <m/>
    <m/>
    <m/>
    <m/>
    <n v="0.3"/>
    <m/>
    <x v="87"/>
    <n v="2"/>
    <n v="2"/>
    <n v="2"/>
    <n v="2"/>
    <n v="2"/>
    <n v="2"/>
    <n v="2"/>
    <n v="2"/>
    <n v="2"/>
    <n v="2"/>
    <n v="2"/>
    <n v="2"/>
    <n v="2"/>
  </r>
  <r>
    <x v="4"/>
    <x v="6"/>
    <s v="APOLLO FOOD INDUSTRIES (M) SDN BHD"/>
    <s v="LOA1"/>
    <x v="2"/>
    <s v="A1 "/>
    <n v="200"/>
    <n v="200"/>
    <n v="120"/>
    <n v="30"/>
    <n v="130"/>
    <n v="180"/>
    <n v="30"/>
    <n v="50"/>
    <m/>
    <x v="291"/>
    <n v="130"/>
    <n v="130"/>
    <n v="130"/>
    <n v="130"/>
    <n v="130"/>
    <n v="130"/>
    <n v="130"/>
    <n v="130"/>
    <n v="130"/>
    <n v="130"/>
    <n v="130"/>
    <n v="130"/>
    <n v="130"/>
  </r>
  <r>
    <x v="4"/>
    <x v="6"/>
    <s v="CAWANMAS BEVERAGE INDUSTRIES M SDN BHD"/>
    <s v="LOA1"/>
    <x v="2"/>
    <s v="A1 "/>
    <m/>
    <n v="95"/>
    <n v="338"/>
    <n v="22"/>
    <n v="23"/>
    <n v="488"/>
    <n v="118.5"/>
    <n v="91"/>
    <n v="366.55"/>
    <x v="292"/>
    <n v="180"/>
    <n v="180"/>
    <n v="180"/>
    <n v="180"/>
    <n v="180"/>
    <n v="180"/>
    <n v="180"/>
    <n v="180"/>
    <n v="190"/>
    <n v="180"/>
    <n v="300"/>
    <n v="300"/>
    <n v="300"/>
  </r>
  <r>
    <x v="4"/>
    <x v="6"/>
    <s v="CAWANMAS BEVERAGE INDUSTRIES M SDN BHD"/>
    <s v="LOA1(R)"/>
    <x v="2"/>
    <s v="A1 "/>
    <m/>
    <m/>
    <m/>
    <m/>
    <m/>
    <m/>
    <m/>
    <m/>
    <n v="-5"/>
    <x v="293"/>
    <n v="1"/>
    <n v="1"/>
    <n v="1"/>
    <n v="1"/>
    <n v="1"/>
    <n v="1"/>
    <n v="1"/>
    <n v="1"/>
    <n v="1"/>
    <n v="1"/>
    <n v="1"/>
    <n v="1"/>
    <n v="1"/>
  </r>
  <r>
    <x v="4"/>
    <x v="6"/>
    <s v="CAWANMAS BEVERAGE INDUSTRIES M SDN BHD"/>
    <s v="LOA11T"/>
    <x v="2"/>
    <s v="A1 "/>
    <m/>
    <m/>
    <m/>
    <n v="4"/>
    <m/>
    <m/>
    <m/>
    <m/>
    <m/>
    <x v="294"/>
    <n v="0"/>
    <n v="0"/>
    <n v="0"/>
    <n v="0"/>
    <n v="0"/>
    <n v="0"/>
    <n v="0"/>
    <n v="0"/>
    <n v="0"/>
    <n v="0"/>
    <n v="0"/>
    <n v="0"/>
    <n v="0"/>
  </r>
  <r>
    <x v="4"/>
    <x v="6"/>
    <s v="CAWANMAS BEVERAGE INDUSTRIES M SDN BHD"/>
    <s v="LOA1-500"/>
    <x v="2"/>
    <s v="A1 "/>
    <m/>
    <n v="20"/>
    <n v="30"/>
    <n v="40"/>
    <m/>
    <n v="20"/>
    <n v="40"/>
    <m/>
    <n v="20"/>
    <x v="295"/>
    <n v="20"/>
    <n v="22"/>
    <n v="23"/>
    <n v="20"/>
    <n v="20"/>
    <n v="20"/>
    <n v="20"/>
    <n v="20"/>
    <n v="20"/>
    <n v="20"/>
    <n v="20"/>
    <n v="20"/>
    <n v="20"/>
  </r>
  <r>
    <x v="4"/>
    <x v="6"/>
    <s v="CAWANMAS BEVERAGE INDUSTRIES M SDN BHD"/>
    <s v="LOC1"/>
    <x v="1"/>
    <s v="C1 COARSE"/>
    <m/>
    <n v="272"/>
    <n v="354.5"/>
    <n v="33"/>
    <n v="338"/>
    <n v="444"/>
    <n v="678"/>
    <n v="29.85"/>
    <n v="221"/>
    <x v="296"/>
    <n v="280"/>
    <n v="280"/>
    <n v="280"/>
    <n v="280"/>
    <n v="280"/>
    <n v="280"/>
    <n v="280"/>
    <n v="280"/>
    <n v="280"/>
    <n v="280"/>
    <n v="400"/>
    <n v="400"/>
    <n v="400"/>
  </r>
  <r>
    <x v="4"/>
    <x v="6"/>
    <s v="CAWANMAS BEVERAGE INDUSTRIES M SDN BHD"/>
    <s v="LOC11T"/>
    <x v="1"/>
    <s v="C1 COARSE"/>
    <m/>
    <m/>
    <m/>
    <n v="26"/>
    <m/>
    <m/>
    <m/>
    <m/>
    <m/>
    <x v="297"/>
    <n v="3"/>
    <n v="3"/>
    <n v="3"/>
    <n v="3"/>
    <n v="3"/>
    <n v="3"/>
    <n v="3"/>
    <n v="3"/>
    <n v="3"/>
    <n v="3"/>
    <n v="3"/>
    <n v="3"/>
    <n v="3"/>
  </r>
  <r>
    <x v="4"/>
    <x v="6"/>
    <s v="CAWANMAS BEVERAGE INDUSTRIES M SDN BHD"/>
    <s v="LOCB"/>
    <x v="0"/>
    <s v="Coarse Brown"/>
    <m/>
    <m/>
    <m/>
    <m/>
    <m/>
    <n v="-60"/>
    <n v="15"/>
    <m/>
    <m/>
    <x v="298"/>
    <n v="6"/>
    <n v="6"/>
    <n v="6"/>
    <n v="6"/>
    <n v="6"/>
    <n v="6"/>
    <n v="6"/>
    <n v="6"/>
    <n v="6"/>
    <n v="6"/>
    <n v="6"/>
    <n v="6"/>
    <n v="6"/>
  </r>
  <r>
    <x v="4"/>
    <x v="6"/>
    <s v="CAWANMAS BEVERAGE INDUSTRIES M SDN BHD"/>
    <s v="LOIGCX"/>
    <x v="8"/>
    <s v="IG  "/>
    <m/>
    <m/>
    <m/>
    <n v="22"/>
    <m/>
    <m/>
    <m/>
    <n v="48"/>
    <m/>
    <x v="299"/>
    <n v="9"/>
    <n v="9"/>
    <n v="9"/>
    <n v="9"/>
    <n v="9"/>
    <n v="9"/>
    <n v="9"/>
    <n v="9"/>
    <n v="9"/>
    <n v="9"/>
    <n v="9"/>
    <n v="9"/>
    <n v="9"/>
  </r>
  <r>
    <x v="4"/>
    <x v="6"/>
    <s v="CAWANMAS BEVERAGE INDUSTRIES M SDN BHD"/>
    <s v="LOSB"/>
    <x v="0"/>
    <s v="Soft Brown"/>
    <m/>
    <m/>
    <n v="10"/>
    <n v="5"/>
    <m/>
    <n v="15"/>
    <n v="5"/>
    <n v="4.05"/>
    <n v="12"/>
    <x v="300"/>
    <n v="7"/>
    <n v="7"/>
    <n v="7"/>
    <n v="7"/>
    <n v="7"/>
    <n v="7"/>
    <n v="7"/>
    <n v="7"/>
    <n v="7"/>
    <n v="7"/>
    <n v="7"/>
    <n v="7"/>
    <n v="7"/>
  </r>
  <r>
    <x v="4"/>
    <x v="6"/>
    <s v="CHUAN AIK ENTERPRISE SDN BHD"/>
    <s v="LOC1"/>
    <x v="1"/>
    <s v="C1 COARSE"/>
    <m/>
    <n v="30"/>
    <n v="115"/>
    <m/>
    <n v="150"/>
    <n v="150"/>
    <m/>
    <m/>
    <m/>
    <x v="301"/>
    <n v="0"/>
    <n v="0"/>
    <n v="0"/>
    <n v="0"/>
    <n v="0"/>
    <n v="0"/>
    <n v="0"/>
    <n v="0"/>
    <n v="0"/>
    <n v="0"/>
    <n v="0"/>
    <n v="0"/>
    <n v="0"/>
  </r>
  <r>
    <x v="4"/>
    <x v="6"/>
    <s v="COCOROSCO SDN BHD"/>
    <s v="LOCB(F)"/>
    <x v="0"/>
    <s v="Coarse Brown"/>
    <m/>
    <m/>
    <m/>
    <n v="3.75"/>
    <m/>
    <m/>
    <m/>
    <m/>
    <m/>
    <x v="302"/>
    <n v="3"/>
    <n v="3"/>
    <n v="3"/>
    <n v="3"/>
    <n v="3"/>
    <n v="3"/>
    <n v="3"/>
    <n v="3"/>
    <n v="3"/>
    <n v="3"/>
    <n v="3"/>
    <n v="3"/>
    <n v="3"/>
  </r>
  <r>
    <x v="4"/>
    <x v="6"/>
    <s v="COCOROSCO SDN BHD"/>
    <s v="LOCX1T"/>
    <x v="8"/>
    <s v="IG  "/>
    <m/>
    <m/>
    <m/>
    <n v="21"/>
    <m/>
    <m/>
    <m/>
    <m/>
    <m/>
    <x v="303"/>
    <n v="10"/>
    <n v="10"/>
    <n v="10"/>
    <n v="10"/>
    <n v="10"/>
    <n v="10"/>
    <n v="10"/>
    <n v="10"/>
    <n v="10"/>
    <n v="10"/>
    <n v="10"/>
    <n v="10"/>
    <n v="10"/>
  </r>
  <r>
    <x v="4"/>
    <x v="6"/>
    <s v="EHS FOOD INDUSTRIES SDN BHD"/>
    <s v="LOA1"/>
    <x v="2"/>
    <s v="A1 "/>
    <n v="216"/>
    <n v="0.5"/>
    <n v="20"/>
    <n v="86"/>
    <n v="148"/>
    <n v="503"/>
    <m/>
    <n v="90"/>
    <n v="408"/>
    <x v="304"/>
    <n v="200"/>
    <n v="175"/>
    <n v="175"/>
    <n v="175"/>
    <n v="175"/>
    <n v="175"/>
    <n v="175"/>
    <n v="175"/>
    <n v="175"/>
    <n v="175"/>
    <n v="175"/>
    <n v="175"/>
    <n v="175"/>
  </r>
  <r>
    <x v="4"/>
    <x v="6"/>
    <s v="EHS FOOD INDUSTRIES SDN BHD"/>
    <s v="LOA1(R)"/>
    <x v="2"/>
    <s v="A1 "/>
    <m/>
    <m/>
    <m/>
    <n v="-29.25"/>
    <n v="-9"/>
    <m/>
    <m/>
    <n v="-5"/>
    <m/>
    <x v="305"/>
    <n v="6"/>
    <n v="6"/>
    <n v="6"/>
    <n v="6"/>
    <n v="6"/>
    <n v="6"/>
    <n v="6"/>
    <n v="6"/>
    <n v="6"/>
    <n v="6"/>
    <n v="6"/>
    <n v="6"/>
    <n v="6"/>
  </r>
  <r>
    <x v="4"/>
    <x v="6"/>
    <s v="EHS FOOD INDUSTRIES SDN BHD"/>
    <s v="LOA1"/>
    <x v="2"/>
    <s v="A1 "/>
    <n v="550.5"/>
    <n v="468"/>
    <n v="30"/>
    <n v="1272"/>
    <n v="217"/>
    <n v="288"/>
    <n v="346"/>
    <m/>
    <m/>
    <x v="306"/>
    <n v="370"/>
    <n v="370"/>
    <n v="370"/>
    <n v="370"/>
    <n v="370"/>
    <n v="370"/>
    <n v="370"/>
    <n v="370"/>
    <n v="370"/>
    <n v="450"/>
    <n v="370"/>
    <n v="370"/>
    <n v="370"/>
  </r>
  <r>
    <x v="4"/>
    <x v="6"/>
    <s v="EHS FOOD INDUSTRIES SDN BHD"/>
    <s v="LOA1-500"/>
    <x v="2"/>
    <s v="A1 "/>
    <n v="20"/>
    <n v="14"/>
    <m/>
    <m/>
    <n v="20"/>
    <m/>
    <m/>
    <n v="20"/>
    <m/>
    <x v="307"/>
    <n v="9"/>
    <n v="9"/>
    <n v="9"/>
    <n v="9"/>
    <n v="9"/>
    <n v="9"/>
    <n v="9"/>
    <n v="9"/>
    <n v="9"/>
    <n v="9"/>
    <n v="9"/>
    <n v="9"/>
    <n v="9"/>
  </r>
  <r>
    <x v="4"/>
    <x v="6"/>
    <s v="EHS FOOD INDUSTRIES SDN BHD"/>
    <s v="LOC1"/>
    <x v="1"/>
    <s v="C1 COARSE"/>
    <n v="479"/>
    <n v="75"/>
    <n v="29"/>
    <m/>
    <m/>
    <n v="235"/>
    <n v="162"/>
    <n v="105"/>
    <n v="886"/>
    <x v="308"/>
    <n v="235"/>
    <n v="235"/>
    <n v="235"/>
    <n v="235"/>
    <n v="235"/>
    <n v="235"/>
    <n v="235"/>
    <n v="235"/>
    <n v="235"/>
    <n v="235"/>
    <n v="250"/>
    <n v="250"/>
    <n v="250"/>
  </r>
  <r>
    <x v="4"/>
    <x v="6"/>
    <s v="EHS FOOD INDUSTRIES SDN BHD"/>
    <s v="LOCA"/>
    <x v="4"/>
    <s v="CASTER"/>
    <n v="30"/>
    <m/>
    <m/>
    <n v="30.4"/>
    <n v="62"/>
    <n v="20"/>
    <m/>
    <n v="13.65"/>
    <n v="5.5"/>
    <x v="309"/>
    <n v="20"/>
    <n v="20"/>
    <n v="20"/>
    <n v="20"/>
    <n v="20"/>
    <n v="20"/>
    <n v="20"/>
    <n v="20"/>
    <n v="20"/>
    <n v="20"/>
    <n v="20"/>
    <n v="20"/>
    <n v="20"/>
  </r>
  <r>
    <x v="4"/>
    <x v="6"/>
    <s v="EHS FOOD INDUSTRIES SDN BHD"/>
    <s v="LOCB"/>
    <x v="0"/>
    <s v="Coarse Brown"/>
    <m/>
    <m/>
    <m/>
    <m/>
    <m/>
    <n v="-12"/>
    <m/>
    <n v="-0.5"/>
    <m/>
    <x v="310"/>
    <n v="2"/>
    <n v="2"/>
    <n v="2"/>
    <n v="2"/>
    <n v="2"/>
    <n v="2"/>
    <n v="2"/>
    <n v="2"/>
    <n v="2"/>
    <n v="2"/>
    <n v="2"/>
    <n v="2"/>
    <n v="2"/>
  </r>
  <r>
    <x v="4"/>
    <x v="6"/>
    <s v="EHS FOOD INDUSTRIES SDN BHD"/>
    <s v="LOIGCX"/>
    <x v="8"/>
    <s v="IG  "/>
    <m/>
    <n v="36"/>
    <m/>
    <m/>
    <m/>
    <n v="-11.6"/>
    <m/>
    <m/>
    <m/>
    <x v="311"/>
    <n v="3"/>
    <n v="3"/>
    <n v="3"/>
    <n v="3"/>
    <n v="3"/>
    <n v="3"/>
    <n v="3"/>
    <n v="3"/>
    <n v="3"/>
    <n v="3"/>
    <n v="3"/>
    <n v="3"/>
    <n v="3"/>
  </r>
  <r>
    <x v="4"/>
    <x v="6"/>
    <s v="EHS FOOD INDUSTRIES SDN BHD"/>
    <s v="LOSB"/>
    <x v="0"/>
    <s v="Soft Brown"/>
    <m/>
    <m/>
    <n v="8"/>
    <m/>
    <n v="13.7"/>
    <n v="5"/>
    <m/>
    <m/>
    <n v="-1.3"/>
    <x v="312"/>
    <n v="5"/>
    <n v="5"/>
    <n v="5"/>
    <n v="5"/>
    <n v="5"/>
    <n v="5"/>
    <n v="5"/>
    <n v="5"/>
    <n v="5"/>
    <n v="5"/>
    <n v="5"/>
    <n v="5"/>
    <n v="5"/>
  </r>
  <r>
    <x v="4"/>
    <x v="6"/>
    <s v="EHS FOOD INDUSTRIES SDN BHD"/>
    <s v="SPIC25"/>
    <x v="5"/>
    <s v="ICING"/>
    <n v="1"/>
    <n v="0.8"/>
    <n v="22.25"/>
    <n v="24.574999999999999"/>
    <n v="98"/>
    <n v="0.5"/>
    <m/>
    <n v="22.725000000000001"/>
    <n v="24.5"/>
    <x v="313"/>
    <n v="24"/>
    <n v="24"/>
    <n v="24"/>
    <n v="24"/>
    <n v="24"/>
    <n v="24"/>
    <n v="24"/>
    <n v="24"/>
    <n v="24"/>
    <n v="24"/>
    <n v="24"/>
    <n v="24"/>
    <n v="24"/>
  </r>
  <r>
    <x v="4"/>
    <x v="6"/>
    <s v="FOOD EXCELLENCE SPECIALIST SDN BHD"/>
    <s v="LOA1-25"/>
    <x v="2"/>
    <s v="A1 "/>
    <m/>
    <m/>
    <n v="10"/>
    <n v="10"/>
    <n v="5"/>
    <n v="5"/>
    <n v="11"/>
    <n v="15"/>
    <m/>
    <x v="314"/>
    <n v="8"/>
    <n v="8"/>
    <n v="8"/>
    <n v="8"/>
    <n v="8"/>
    <n v="8"/>
    <n v="8"/>
    <n v="8"/>
    <n v="8"/>
    <n v="8"/>
    <n v="8"/>
    <n v="8"/>
    <n v="8"/>
  </r>
  <r>
    <x v="4"/>
    <x v="6"/>
    <s v="FRONTIER FOOD INDUSTRIES SDN BHD"/>
    <s v="LOA1"/>
    <x v="2"/>
    <s v="A1 "/>
    <n v="30"/>
    <n v="30"/>
    <n v="30"/>
    <n v="30"/>
    <m/>
    <n v="30"/>
    <m/>
    <m/>
    <m/>
    <x v="315"/>
    <n v="30"/>
    <n v="30"/>
    <n v="30"/>
    <n v="30"/>
    <n v="30"/>
    <n v="30"/>
    <n v="30"/>
    <n v="30"/>
    <n v="30"/>
    <n v="30"/>
    <n v="30"/>
    <n v="30"/>
    <n v="30"/>
  </r>
  <r>
    <x v="4"/>
    <x v="6"/>
    <s v="HERSHEY MALAYSIA SDN BHD"/>
    <s v="LOA1-25"/>
    <x v="2"/>
    <s v="A1 "/>
    <n v="20"/>
    <n v="19.824999999999999"/>
    <m/>
    <m/>
    <n v="20"/>
    <m/>
    <m/>
    <m/>
    <m/>
    <x v="316"/>
    <n v="8"/>
    <n v="8"/>
    <n v="8"/>
    <n v="8"/>
    <n v="8"/>
    <n v="8"/>
    <n v="8"/>
    <n v="8"/>
    <n v="8"/>
    <n v="8"/>
    <n v="8"/>
    <n v="8"/>
    <n v="8"/>
  </r>
  <r>
    <x v="4"/>
    <x v="6"/>
    <s v="HOLSTEN MARKETING (M) SDN BHD"/>
    <s v="LOA1"/>
    <x v="2"/>
    <s v="A1 "/>
    <n v="140"/>
    <n v="195"/>
    <n v="385"/>
    <n v="148"/>
    <n v="75"/>
    <n v="-0.35"/>
    <m/>
    <n v="35"/>
    <m/>
    <x v="317"/>
    <n v="115"/>
    <n v="115"/>
    <n v="115"/>
    <n v="115"/>
    <n v="115"/>
    <n v="115"/>
    <n v="115"/>
    <n v="115"/>
    <n v="115"/>
    <n v="115"/>
    <n v="115"/>
    <n v="115"/>
    <n v="115"/>
  </r>
  <r>
    <x v="4"/>
    <x v="6"/>
    <s v="HOLSTEN MARKETING (M) SDN BHD"/>
    <s v="LOA1"/>
    <x v="2"/>
    <s v="A1 "/>
    <n v="540"/>
    <m/>
    <n v="125"/>
    <m/>
    <m/>
    <m/>
    <m/>
    <m/>
    <m/>
    <x v="318"/>
    <n v="78"/>
    <n v="78"/>
    <n v="78"/>
    <n v="78"/>
    <n v="78"/>
    <n v="78"/>
    <n v="78"/>
    <n v="78"/>
    <n v="78"/>
    <n v="78"/>
    <n v="78"/>
    <n v="78"/>
    <n v="78"/>
  </r>
  <r>
    <x v="4"/>
    <x v="6"/>
    <s v="HOLSTEN MARKETING (M) SDN BHD"/>
    <s v="LOC1"/>
    <x v="1"/>
    <s v="C1 COARSE"/>
    <n v="50"/>
    <n v="45"/>
    <n v="125"/>
    <n v="47"/>
    <n v="100"/>
    <m/>
    <n v="35"/>
    <n v="75"/>
    <n v="50"/>
    <x v="319"/>
    <n v="62"/>
    <n v="62"/>
    <n v="62"/>
    <n v="62"/>
    <n v="62"/>
    <n v="62"/>
    <n v="62"/>
    <n v="62"/>
    <n v="62"/>
    <n v="62"/>
    <n v="62"/>
    <n v="62"/>
    <n v="62"/>
  </r>
  <r>
    <x v="4"/>
    <x v="6"/>
    <s v="HUA HUAT MANUFACTURING SDN BHD"/>
    <s v="LOIGCX"/>
    <x v="8"/>
    <s v="IG  "/>
    <m/>
    <m/>
    <m/>
    <n v="15"/>
    <m/>
    <m/>
    <n v="20"/>
    <m/>
    <m/>
    <x v="320"/>
    <n v="15"/>
    <n v="15"/>
    <n v="15"/>
    <n v="15"/>
    <n v="15"/>
    <n v="15"/>
    <n v="15"/>
    <n v="15"/>
    <n v="15"/>
    <n v="15"/>
    <n v="15"/>
    <n v="15"/>
    <n v="15"/>
  </r>
  <r>
    <x v="4"/>
    <x v="6"/>
    <s v="HUA HUAT MANUFACTURING SDN BHD"/>
    <s v="SPIC25"/>
    <x v="5"/>
    <s v="ICING"/>
    <m/>
    <m/>
    <m/>
    <n v="10"/>
    <m/>
    <m/>
    <n v="5"/>
    <m/>
    <m/>
    <x v="321"/>
    <n v="3"/>
    <n v="3"/>
    <n v="3"/>
    <n v="3"/>
    <n v="3"/>
    <n v="3"/>
    <n v="3"/>
    <n v="3"/>
    <n v="3"/>
    <n v="3"/>
    <n v="3"/>
    <n v="3"/>
    <n v="3"/>
  </r>
  <r>
    <x v="4"/>
    <x v="6"/>
    <s v="HUP SENG PERUSAHAAN MAKANAN (M) SDN BHD"/>
    <s v="LOC1"/>
    <x v="1"/>
    <s v="C1 COARSE"/>
    <n v="110"/>
    <n v="86"/>
    <n v="55"/>
    <n v="110"/>
    <n v="80"/>
    <n v="84"/>
    <n v="85"/>
    <n v="110"/>
    <n v="59.95"/>
    <x v="322"/>
    <n v="90"/>
    <n v="90"/>
    <n v="90"/>
    <n v="90"/>
    <n v="90"/>
    <n v="90"/>
    <n v="90"/>
    <n v="90"/>
    <n v="90"/>
    <n v="90"/>
    <n v="90"/>
    <n v="90"/>
    <n v="90"/>
  </r>
  <r>
    <x v="4"/>
    <x v="6"/>
    <s v="HUP SENG PERUSAHAAN MAKANAN (M) SDN BHD"/>
    <s v="LOIGCX"/>
    <x v="8"/>
    <s v="IG  "/>
    <n v="10"/>
    <m/>
    <n v="5"/>
    <n v="10"/>
    <n v="5"/>
    <n v="5"/>
    <n v="5"/>
    <n v="5"/>
    <m/>
    <x v="255"/>
    <n v="5"/>
    <n v="5"/>
    <n v="5"/>
    <n v="5"/>
    <n v="5"/>
    <n v="5"/>
    <n v="5"/>
    <n v="5"/>
    <n v="5"/>
    <n v="5"/>
    <n v="5"/>
    <n v="5"/>
    <n v="5"/>
  </r>
  <r>
    <x v="4"/>
    <x v="6"/>
    <s v="HUP SENG P'SAHAAN MAKANAN (M)"/>
    <s v="LOIGCX"/>
    <x v="8"/>
    <s v="IG  "/>
    <m/>
    <n v="5"/>
    <m/>
    <m/>
    <n v="5"/>
    <n v="0"/>
    <m/>
    <n v="5"/>
    <m/>
    <x v="321"/>
    <n v="2"/>
    <n v="2"/>
    <n v="2"/>
    <n v="2"/>
    <n v="2"/>
    <n v="2"/>
    <n v="2"/>
    <n v="2"/>
    <n v="2"/>
    <n v="2"/>
    <n v="2"/>
    <n v="2"/>
    <n v="2"/>
  </r>
  <r>
    <x v="4"/>
    <x v="6"/>
    <s v="IN-COMIX FOOD INDUSTRIES S/B"/>
    <s v="LOA1"/>
    <x v="2"/>
    <s v="A1 "/>
    <m/>
    <n v="9.99"/>
    <m/>
    <n v="20"/>
    <n v="20"/>
    <m/>
    <n v="30"/>
    <m/>
    <n v="20"/>
    <x v="323"/>
    <n v="15"/>
    <n v="15"/>
    <n v="15"/>
    <n v="15"/>
    <n v="15"/>
    <n v="15"/>
    <n v="15"/>
    <n v="15"/>
    <n v="15"/>
    <n v="15"/>
    <n v="15"/>
    <n v="15"/>
    <n v="15"/>
  </r>
  <r>
    <x v="4"/>
    <x v="6"/>
    <s v="IN-COMIX FOOD INDUSTRIES SDN BHD"/>
    <s v="LOA1"/>
    <x v="2"/>
    <s v="A1 "/>
    <n v="20"/>
    <m/>
    <n v="20"/>
    <m/>
    <m/>
    <m/>
    <m/>
    <m/>
    <m/>
    <x v="324"/>
    <n v="5"/>
    <n v="5"/>
    <n v="5"/>
    <n v="5"/>
    <n v="5"/>
    <n v="5"/>
    <n v="5"/>
    <n v="5"/>
    <n v="5"/>
    <n v="5"/>
    <n v="5"/>
    <n v="5"/>
    <n v="5"/>
  </r>
  <r>
    <x v="4"/>
    <x v="6"/>
    <s v="KASIHKU MARKETING SDN BHD"/>
    <s v="LOA1"/>
    <x v="2"/>
    <s v="A1 "/>
    <m/>
    <m/>
    <m/>
    <m/>
    <m/>
    <m/>
    <n v="10"/>
    <m/>
    <m/>
    <x v="325"/>
    <n v="20"/>
    <n v="20"/>
    <n v="20"/>
    <n v="20"/>
    <n v="20"/>
    <n v="20"/>
    <n v="20"/>
    <n v="20"/>
    <n v="20"/>
    <n v="20"/>
    <n v="20"/>
    <n v="20"/>
    <n v="20"/>
  </r>
  <r>
    <x v="4"/>
    <x v="6"/>
    <s v="KIAN JOO CANPACK SDN BHD"/>
    <s v="LOCX500"/>
    <x v="8"/>
    <s v="IG  "/>
    <m/>
    <m/>
    <m/>
    <m/>
    <m/>
    <m/>
    <n v="2"/>
    <m/>
    <m/>
    <x v="287"/>
    <n v="0"/>
    <n v="0"/>
    <n v="0"/>
    <n v="0"/>
    <n v="0"/>
    <n v="0"/>
    <n v="0"/>
    <n v="0"/>
    <n v="0"/>
    <n v="0"/>
    <n v="0"/>
    <n v="0"/>
    <n v="0"/>
  </r>
  <r>
    <x v="4"/>
    <x v="6"/>
    <s v="MELLOWER COFFEE (M) SDN BHD"/>
    <s v="LOIGCX"/>
    <x v="8"/>
    <s v="IG  "/>
    <m/>
    <m/>
    <n v="25"/>
    <m/>
    <m/>
    <m/>
    <m/>
    <m/>
    <m/>
    <x v="326"/>
    <n v="3"/>
    <n v="3"/>
    <n v="3"/>
    <n v="3"/>
    <n v="3"/>
    <n v="3"/>
    <n v="3"/>
    <n v="3"/>
    <n v="3"/>
    <n v="3"/>
    <n v="3"/>
    <n v="3"/>
    <n v="3"/>
  </r>
  <r>
    <x v="4"/>
    <x v="6"/>
    <s v="QL ENDAU MARINE PRODUCTS SDN BHD"/>
    <s v="LOA1"/>
    <x v="2"/>
    <s v="A1 "/>
    <n v="50"/>
    <m/>
    <m/>
    <n v="25"/>
    <n v="25"/>
    <m/>
    <m/>
    <m/>
    <m/>
    <x v="327"/>
    <n v="15"/>
    <n v="15"/>
    <n v="15"/>
    <n v="15"/>
    <n v="15"/>
    <n v="15"/>
    <n v="15"/>
    <n v="15"/>
    <n v="15"/>
    <n v="15"/>
    <n v="15"/>
    <n v="15"/>
    <n v="15"/>
  </r>
  <r>
    <x v="4"/>
    <x v="6"/>
    <s v="RIDA FRUITS SDN BHD"/>
    <s v="LOA1"/>
    <x v="2"/>
    <s v="A1 "/>
    <n v="1"/>
    <m/>
    <n v="122.5"/>
    <n v="309"/>
    <n v="90"/>
    <n v="52"/>
    <n v="266"/>
    <n v="490.85"/>
    <n v="103.95"/>
    <x v="328"/>
    <n v="200"/>
    <n v="170"/>
    <n v="170"/>
    <n v="170"/>
    <n v="170"/>
    <n v="170"/>
    <n v="170"/>
    <n v="170"/>
    <n v="250"/>
    <n v="170"/>
    <n v="170"/>
    <n v="170"/>
    <n v="170"/>
  </r>
  <r>
    <x v="4"/>
    <x v="6"/>
    <s v="RIDA FRUITS SDN BHD"/>
    <s v="LOA1"/>
    <x v="2"/>
    <s v="A1 "/>
    <n v="1778"/>
    <n v="236"/>
    <n v="571"/>
    <n v="18"/>
    <m/>
    <m/>
    <m/>
    <m/>
    <m/>
    <x v="329"/>
    <n v="305"/>
    <n v="305"/>
    <n v="305"/>
    <n v="305"/>
    <n v="305"/>
    <n v="305"/>
    <n v="305"/>
    <n v="305"/>
    <n v="325"/>
    <n v="305"/>
    <n v="305"/>
    <n v="305"/>
    <n v="305"/>
  </r>
  <r>
    <x v="4"/>
    <x v="6"/>
    <s v="RIDA FRUITS SDN BHD"/>
    <s v="LOA1-500"/>
    <x v="2"/>
    <s v="A1 "/>
    <n v="30"/>
    <m/>
    <n v="10"/>
    <n v="20"/>
    <n v="40"/>
    <n v="20"/>
    <n v="20"/>
    <n v="20"/>
    <n v="20"/>
    <x v="249"/>
    <n v="21"/>
    <n v="21"/>
    <n v="21"/>
    <n v="21"/>
    <n v="21"/>
    <n v="21"/>
    <n v="21"/>
    <n v="21"/>
    <n v="21"/>
    <n v="21"/>
    <n v="21"/>
    <n v="21"/>
    <n v="21"/>
  </r>
  <r>
    <x v="4"/>
    <x v="6"/>
    <s v="RIDA FRUITS SDN BHD"/>
    <s v="LOC1"/>
    <x v="1"/>
    <s v="C1 COARSE"/>
    <n v="259"/>
    <m/>
    <n v="136"/>
    <n v="322"/>
    <n v="287"/>
    <n v="137"/>
    <n v="756"/>
    <n v="170.35"/>
    <n v="53.45"/>
    <x v="330"/>
    <n v="500"/>
    <n v="250"/>
    <n v="250"/>
    <n v="350"/>
    <n v="250"/>
    <n v="250"/>
    <n v="250"/>
    <n v="250"/>
    <n v="250"/>
    <n v="350"/>
    <n v="600"/>
    <n v="600"/>
    <n v="600"/>
  </r>
  <r>
    <x v="4"/>
    <x v="6"/>
    <s v="RIDA FRUITS SDN BHD"/>
    <s v="LOCB"/>
    <x v="0"/>
    <s v="Coarse Brown"/>
    <m/>
    <m/>
    <m/>
    <n v="0.05"/>
    <m/>
    <m/>
    <m/>
    <m/>
    <m/>
    <x v="238"/>
    <n v="0"/>
    <n v="0"/>
    <n v="0"/>
    <n v="0"/>
    <n v="0"/>
    <n v="0"/>
    <n v="0"/>
    <n v="0"/>
    <n v="0"/>
    <n v="0"/>
    <n v="0"/>
    <n v="0"/>
    <n v="0"/>
  </r>
  <r>
    <x v="4"/>
    <x v="6"/>
    <s v="RIDA FRUITS SDN BHD"/>
    <s v="LOIGCX"/>
    <x v="8"/>
    <s v="IG  "/>
    <m/>
    <m/>
    <m/>
    <m/>
    <n v="47"/>
    <m/>
    <m/>
    <m/>
    <n v="14"/>
    <x v="331"/>
    <n v="9"/>
    <n v="9"/>
    <n v="9"/>
    <n v="9"/>
    <n v="9"/>
    <n v="9"/>
    <n v="9"/>
    <n v="9"/>
    <n v="9"/>
    <n v="9"/>
    <n v="9"/>
    <n v="9"/>
    <n v="9"/>
  </r>
  <r>
    <x v="4"/>
    <x v="6"/>
    <s v="RIDA FRUITS SDN BHD"/>
    <s v="LOSB"/>
    <x v="0"/>
    <s v="Soft Brown"/>
    <m/>
    <m/>
    <m/>
    <n v="23.15"/>
    <n v="10.050000000000001"/>
    <m/>
    <n v="0.05"/>
    <n v="6"/>
    <n v="13"/>
    <x v="332"/>
    <n v="7"/>
    <n v="7"/>
    <n v="7"/>
    <n v="7"/>
    <n v="7"/>
    <n v="7"/>
    <n v="7"/>
    <n v="7"/>
    <n v="7"/>
    <n v="7"/>
    <n v="7"/>
    <n v="7"/>
    <n v="7"/>
  </r>
  <r>
    <x v="4"/>
    <x v="6"/>
    <s v="SUPER FOOD TECHNOLOGY SDN BHD"/>
    <s v="LOCB(F)"/>
    <x v="0"/>
    <s v="Coarse Brown"/>
    <n v="5"/>
    <m/>
    <n v="5"/>
    <n v="5"/>
    <m/>
    <n v="5"/>
    <m/>
    <n v="5.6"/>
    <n v="4"/>
    <x v="333"/>
    <n v="5"/>
    <n v="5"/>
    <n v="5"/>
    <n v="5"/>
    <n v="5"/>
    <n v="5"/>
    <n v="5"/>
    <n v="5"/>
    <n v="5"/>
    <n v="5"/>
    <n v="5"/>
    <n v="5"/>
    <n v="5"/>
  </r>
  <r>
    <x v="4"/>
    <x v="6"/>
    <s v="TAI THONG INDUSTRIES (M) S/B"/>
    <s v="LOC1"/>
    <x v="1"/>
    <s v="C1 COARSE"/>
    <n v="3"/>
    <m/>
    <m/>
    <m/>
    <m/>
    <m/>
    <m/>
    <m/>
    <m/>
    <x v="334"/>
    <n v="0"/>
    <n v="0"/>
    <n v="0"/>
    <n v="0"/>
    <n v="0"/>
    <n v="0"/>
    <n v="0"/>
    <n v="0"/>
    <n v="0"/>
    <n v="0"/>
    <n v="0"/>
    <n v="0"/>
    <n v="0"/>
  </r>
  <r>
    <x v="4"/>
    <x v="6"/>
    <s v="TAI THONG INDUSTRIES (M) S/B"/>
    <s v="LOSB"/>
    <x v="0"/>
    <s v="Soft Brown"/>
    <n v="7.5"/>
    <m/>
    <m/>
    <m/>
    <m/>
    <m/>
    <m/>
    <m/>
    <m/>
    <x v="335"/>
    <n v="0"/>
    <n v="0"/>
    <n v="0"/>
    <n v="0"/>
    <n v="0"/>
    <n v="0"/>
    <n v="0"/>
    <n v="0"/>
    <n v="0"/>
    <n v="0"/>
    <n v="0"/>
    <n v="0"/>
    <n v="0"/>
  </r>
  <r>
    <x v="4"/>
    <x v="6"/>
    <s v="TEHLI (MALAYSIA) SDN BHD"/>
    <s v="LOA1"/>
    <x v="2"/>
    <s v="A1 "/>
    <m/>
    <m/>
    <m/>
    <m/>
    <m/>
    <m/>
    <m/>
    <n v="1.5"/>
    <m/>
    <x v="336"/>
    <n v="2"/>
    <n v="2"/>
    <n v="2"/>
    <n v="2"/>
    <n v="2"/>
    <n v="2"/>
    <n v="2"/>
    <n v="2"/>
    <n v="2"/>
    <n v="2"/>
    <n v="2"/>
    <n v="2"/>
    <n v="2"/>
  </r>
  <r>
    <x v="4"/>
    <x v="6"/>
    <s v="UNIGRA FOOD PROCESSING ASIA PACIFIC SDN BHD"/>
    <s v="LOCX1T"/>
    <x v="8"/>
    <s v="IG  "/>
    <m/>
    <m/>
    <n v="40"/>
    <n v="15"/>
    <n v="-1"/>
    <m/>
    <m/>
    <m/>
    <m/>
    <x v="337"/>
    <n v="10"/>
    <n v="10"/>
    <n v="10"/>
    <n v="10"/>
    <n v="10"/>
    <n v="10"/>
    <n v="10"/>
    <n v="10"/>
    <n v="10"/>
    <n v="10"/>
    <n v="10"/>
    <n v="10"/>
    <n v="10"/>
  </r>
  <r>
    <x v="4"/>
    <x v="6"/>
    <s v="UR Coffee Sdn Bhd"/>
    <s v="LOIGCX"/>
    <x v="8"/>
    <s v="IG  "/>
    <m/>
    <m/>
    <m/>
    <m/>
    <n v="24.875"/>
    <m/>
    <m/>
    <m/>
    <m/>
    <x v="338"/>
    <n v="5"/>
    <n v="5"/>
    <n v="5"/>
    <n v="5"/>
    <n v="5"/>
    <n v="5"/>
    <n v="5"/>
    <n v="5"/>
    <n v="5"/>
    <n v="5"/>
    <n v="5"/>
    <n v="5"/>
    <n v="5"/>
  </r>
  <r>
    <x v="4"/>
    <x v="6"/>
    <s v="VITAMAX FOOD INTERNATIONAL SDN BHD"/>
    <s v="LOA1"/>
    <x v="2"/>
    <s v="A1 "/>
    <m/>
    <m/>
    <n v="10"/>
    <n v="15"/>
    <m/>
    <m/>
    <m/>
    <m/>
    <m/>
    <x v="326"/>
    <n v="5"/>
    <n v="5"/>
    <n v="5"/>
    <n v="5"/>
    <n v="5"/>
    <n v="5"/>
    <n v="5"/>
    <n v="5"/>
    <n v="5"/>
    <n v="5"/>
    <n v="5"/>
    <n v="5"/>
    <n v="5"/>
  </r>
  <r>
    <x v="4"/>
    <x v="6"/>
    <s v="WIN WIN FOOD INDUSTRIES SDN BHD"/>
    <s v="LOA1"/>
    <x v="2"/>
    <s v="A1 "/>
    <n v="175"/>
    <m/>
    <n v="50"/>
    <n v="50"/>
    <n v="49.95"/>
    <n v="25"/>
    <m/>
    <m/>
    <m/>
    <x v="339"/>
    <n v="60"/>
    <n v="60"/>
    <n v="60"/>
    <n v="60"/>
    <n v="60"/>
    <n v="60"/>
    <n v="60"/>
    <n v="60"/>
    <n v="60"/>
    <n v="60"/>
    <n v="60"/>
    <n v="60"/>
    <n v="60"/>
  </r>
  <r>
    <x v="4"/>
    <x v="6"/>
    <s v="YAKIN SEDAP SDN BHD"/>
    <s v="LOC1"/>
    <x v="1"/>
    <s v="C1 COARSE"/>
    <m/>
    <m/>
    <m/>
    <m/>
    <n v="25"/>
    <m/>
    <m/>
    <m/>
    <m/>
    <x v="326"/>
    <n v="0"/>
    <n v="0"/>
    <n v="0"/>
    <n v="0"/>
    <n v="0"/>
    <n v="0"/>
    <n v="0"/>
    <n v="0"/>
    <n v="0"/>
    <n v="0"/>
    <n v="0"/>
    <n v="0"/>
    <n v="0"/>
  </r>
  <r>
    <x v="4"/>
    <x v="28"/>
    <s v="GLOBAL FORSUCCESS SDN BHD"/>
    <s v="LOA1"/>
    <x v="2"/>
    <s v="A1 "/>
    <n v="-7"/>
    <m/>
    <m/>
    <m/>
    <m/>
    <m/>
    <m/>
    <m/>
    <m/>
    <x v="340"/>
    <n v="0"/>
    <n v="0"/>
    <n v="0"/>
    <n v="0"/>
    <n v="0"/>
    <n v="0"/>
    <n v="0"/>
    <n v="0"/>
    <n v="0"/>
    <n v="0"/>
    <n v="0"/>
    <n v="0"/>
    <n v="0"/>
  </r>
  <r>
    <x v="4"/>
    <x v="28"/>
    <s v="GLOBAL FORSUCCESS SDN BHD"/>
    <s v="LOIGCX"/>
    <x v="8"/>
    <s v="IG  "/>
    <n v="30"/>
    <m/>
    <m/>
    <m/>
    <m/>
    <m/>
    <m/>
    <m/>
    <m/>
    <x v="341"/>
    <n v="0"/>
    <n v="0"/>
    <n v="0"/>
    <n v="0"/>
    <n v="0"/>
    <n v="0"/>
    <n v="0"/>
    <n v="0"/>
    <n v="0"/>
    <n v="0"/>
    <n v="0"/>
    <n v="0"/>
    <n v="0"/>
  </r>
  <r>
    <x v="4"/>
    <x v="28"/>
    <s v="IDAMAN PHARMA MANUFACTURING SDN BHD"/>
    <s v="EXA125(NP)"/>
    <x v="2"/>
    <s v="A1 "/>
    <m/>
    <m/>
    <m/>
    <m/>
    <m/>
    <m/>
    <m/>
    <m/>
    <n v="2.5000000000000001E-2"/>
    <x v="342"/>
    <n v="0"/>
    <n v="0"/>
    <n v="0"/>
    <n v="0"/>
    <n v="0"/>
    <n v="0"/>
    <n v="0"/>
    <n v="0"/>
    <n v="0"/>
    <n v="0"/>
    <n v="0"/>
    <n v="0"/>
    <n v="0"/>
  </r>
  <r>
    <x v="4"/>
    <x v="28"/>
    <s v="IDAMAN PHARMA MANUFACTURING SDN BHD"/>
    <s v="LOIGFF"/>
    <x v="8"/>
    <s v="IG  "/>
    <n v="15"/>
    <n v="44.9"/>
    <n v="50"/>
    <n v="45"/>
    <n v="15"/>
    <n v="15"/>
    <n v="30"/>
    <n v="15"/>
    <n v="45"/>
    <x v="343"/>
    <n v="35"/>
    <n v="35"/>
    <n v="35"/>
    <n v="35"/>
    <n v="35"/>
    <n v="35"/>
    <n v="35"/>
    <n v="35"/>
    <n v="35"/>
    <n v="35"/>
    <n v="35"/>
    <n v="35"/>
    <n v="35"/>
  </r>
  <r>
    <x v="4"/>
    <x v="28"/>
    <s v="KASIHKU MARKETING SDN BHD"/>
    <s v="LOIGCX"/>
    <x v="8"/>
    <s v="IG  "/>
    <n v="20"/>
    <n v="45"/>
    <n v="20"/>
    <n v="20"/>
    <n v="20"/>
    <n v="40"/>
    <m/>
    <m/>
    <m/>
    <x v="344"/>
    <n v="20"/>
    <n v="20"/>
    <n v="20"/>
    <n v="20"/>
    <n v="20"/>
    <n v="20"/>
    <n v="20"/>
    <n v="20"/>
    <n v="20"/>
    <n v="20"/>
    <n v="20"/>
    <n v="20"/>
    <n v="20"/>
  </r>
  <r>
    <x v="4"/>
    <x v="28"/>
    <s v="RICO FOOD INDUSTRIES SDN BHD"/>
    <s v="LOC1"/>
    <x v="1"/>
    <s v="C1 COARSE"/>
    <n v="50"/>
    <n v="50"/>
    <n v="110"/>
    <n v="25"/>
    <m/>
    <m/>
    <m/>
    <m/>
    <m/>
    <x v="345"/>
    <n v="50"/>
    <n v="50"/>
    <n v="50"/>
    <n v="50"/>
    <n v="50"/>
    <n v="50"/>
    <n v="50"/>
    <n v="50"/>
    <n v="50"/>
    <n v="50"/>
    <n v="50"/>
    <n v="50"/>
    <n v="50"/>
  </r>
  <r>
    <x v="4"/>
    <x v="28"/>
    <s v="WETRA FOOD INDUSTRIES SDN BHD"/>
    <s v="LOGP"/>
    <x v="0"/>
    <s v="Golden Brown"/>
    <m/>
    <m/>
    <m/>
    <n v="0.05"/>
    <m/>
    <m/>
    <m/>
    <m/>
    <m/>
    <x v="238"/>
    <n v="0"/>
    <n v="0"/>
    <n v="0"/>
    <n v="0"/>
    <n v="0"/>
    <n v="0"/>
    <n v="0"/>
    <n v="0"/>
    <n v="0"/>
    <n v="0"/>
    <n v="0"/>
    <n v="0"/>
    <n v="0"/>
  </r>
  <r>
    <x v="4"/>
    <x v="5"/>
    <s v="AJINOMOTO (M) BERHAD"/>
    <s v="LOA1"/>
    <x v="2"/>
    <s v="A1 "/>
    <n v="10"/>
    <n v="10"/>
    <m/>
    <n v="20"/>
    <n v="20"/>
    <n v="20"/>
    <n v="20"/>
    <n v="10"/>
    <n v="30"/>
    <x v="346"/>
    <n v="18"/>
    <n v="18"/>
    <n v="18"/>
    <n v="18"/>
    <n v="18"/>
    <n v="18"/>
    <n v="18"/>
    <n v="18"/>
    <n v="18"/>
    <n v="18"/>
    <n v="18"/>
    <n v="18"/>
    <n v="18"/>
  </r>
  <r>
    <x v="4"/>
    <x v="5"/>
    <s v="AJINOMOTO (M) BERHAD"/>
    <s v="LOCB"/>
    <x v="0"/>
    <s v="Coarse Brown"/>
    <m/>
    <n v="2"/>
    <n v="1"/>
    <n v="1"/>
    <n v="1"/>
    <n v="1"/>
    <n v="1"/>
    <m/>
    <m/>
    <x v="241"/>
    <n v="2"/>
    <n v="2"/>
    <n v="2"/>
    <n v="2"/>
    <n v="2"/>
    <n v="2"/>
    <n v="2"/>
    <n v="2"/>
    <n v="2"/>
    <n v="2"/>
    <n v="2"/>
    <n v="2"/>
    <n v="2"/>
  </r>
  <r>
    <x v="4"/>
    <x v="20"/>
    <s v="HUASIN FOOD INDUSTRIES SDN BHD"/>
    <s v="LOC1"/>
    <x v="1"/>
    <s v="C1 COARSE"/>
    <m/>
    <m/>
    <m/>
    <m/>
    <m/>
    <m/>
    <m/>
    <n v="10"/>
    <m/>
    <x v="325"/>
    <n v="40"/>
    <n v="40"/>
    <n v="40"/>
    <n v="40"/>
    <n v="40"/>
    <n v="40"/>
    <n v="40"/>
    <n v="40"/>
    <n v="40"/>
    <n v="40"/>
    <n v="40"/>
    <n v="40"/>
    <n v="40"/>
  </r>
  <r>
    <x v="4"/>
    <x v="29"/>
    <s v="KHH DOUBLE LION FRUIT JUICE"/>
    <s v="LOC1"/>
    <x v="1"/>
    <s v="C1 COARSE"/>
    <m/>
    <m/>
    <m/>
    <n v="10"/>
    <m/>
    <n v="10"/>
    <n v="10"/>
    <m/>
    <n v="10"/>
    <x v="324"/>
    <n v="10"/>
    <n v="10"/>
    <n v="10"/>
    <n v="10"/>
    <n v="10"/>
    <n v="10"/>
    <n v="10"/>
    <n v="10"/>
    <n v="10"/>
    <n v="10"/>
    <n v="10"/>
    <n v="10"/>
    <n v="10"/>
  </r>
  <r>
    <x v="4"/>
    <x v="5"/>
    <s v="PJ NATURAL FOOD PRODUCT SDN BHD"/>
    <s v="LOA1"/>
    <x v="2"/>
    <s v="A1 "/>
    <m/>
    <n v="10"/>
    <n v="-9.8000000000000007"/>
    <m/>
    <m/>
    <m/>
    <m/>
    <m/>
    <m/>
    <x v="347"/>
    <n v="0"/>
    <n v="0"/>
    <n v="0"/>
    <n v="0"/>
    <n v="0"/>
    <n v="0"/>
    <n v="0"/>
    <n v="0"/>
    <n v="0"/>
    <n v="0"/>
    <n v="0"/>
    <n v="0"/>
    <n v="0"/>
  </r>
  <r>
    <x v="4"/>
    <x v="5"/>
    <s v="PJ NATURAL FOOD PRODUCT SDN BHD"/>
    <s v="LOC1"/>
    <x v="1"/>
    <s v="C1 COARSE"/>
    <n v="5"/>
    <m/>
    <n v="9.75"/>
    <m/>
    <n v="5"/>
    <m/>
    <n v="5"/>
    <m/>
    <m/>
    <x v="348"/>
    <n v="5"/>
    <n v="5"/>
    <n v="5"/>
    <n v="5"/>
    <n v="5"/>
    <n v="5"/>
    <n v="5"/>
    <n v="5"/>
    <n v="5"/>
    <n v="5"/>
    <n v="5"/>
    <n v="5"/>
    <n v="5"/>
  </r>
  <r>
    <x v="4"/>
    <x v="5"/>
    <s v="PURATOS MALAYSIA SDN BHD"/>
    <s v="LOA1"/>
    <x v="2"/>
    <s v="A1 "/>
    <m/>
    <m/>
    <n v="10"/>
    <m/>
    <m/>
    <m/>
    <m/>
    <m/>
    <m/>
    <x v="325"/>
    <n v="10"/>
    <n v="10"/>
    <n v="10"/>
    <n v="10"/>
    <n v="10"/>
    <n v="10"/>
    <n v="10"/>
    <n v="10"/>
    <n v="10"/>
    <n v="10"/>
    <n v="10"/>
    <n v="10"/>
    <n v="10"/>
  </r>
  <r>
    <x v="4"/>
    <x v="5"/>
    <s v="PURATOS MALAYSIA SDN BHD"/>
    <s v="LOA11T"/>
    <x v="2"/>
    <s v="A1 "/>
    <n v="140"/>
    <n v="80"/>
    <n v="160"/>
    <n v="60"/>
    <n v="80"/>
    <n v="80"/>
    <m/>
    <m/>
    <n v="100"/>
    <x v="349"/>
    <n v="80"/>
    <n v="80"/>
    <n v="80"/>
    <n v="80"/>
    <n v="80"/>
    <n v="80"/>
    <n v="80"/>
    <n v="80"/>
    <n v="80"/>
    <n v="80"/>
    <n v="80"/>
    <n v="80"/>
    <n v="80"/>
  </r>
  <r>
    <x v="4"/>
    <x v="5"/>
    <s v="PURATOS MALAYSIA SDN BHD"/>
    <s v="LOSB"/>
    <x v="0"/>
    <s v="Soft Brown"/>
    <n v="5"/>
    <n v="5"/>
    <n v="-1.0307199999999996"/>
    <n v="5"/>
    <n v="3.6"/>
    <m/>
    <n v="-3"/>
    <m/>
    <m/>
    <x v="350"/>
    <n v="2"/>
    <n v="2"/>
    <n v="2"/>
    <n v="2"/>
    <n v="2"/>
    <n v="2"/>
    <n v="2"/>
    <n v="2"/>
    <n v="2"/>
    <n v="2"/>
    <n v="2"/>
    <n v="2"/>
    <n v="2"/>
  </r>
  <r>
    <x v="4"/>
    <x v="5"/>
    <s v="PURATOS MALAYSIA SDN BHD"/>
    <s v="SPIC25"/>
    <x v="5"/>
    <s v="ICING"/>
    <n v="15"/>
    <n v="5"/>
    <n v="15"/>
    <n v="10"/>
    <n v="10"/>
    <n v="5"/>
    <n v="10"/>
    <n v="15"/>
    <n v="5"/>
    <x v="252"/>
    <n v="10"/>
    <n v="10"/>
    <n v="10"/>
    <n v="10"/>
    <n v="10"/>
    <n v="10"/>
    <n v="10"/>
    <n v="10"/>
    <n v="10"/>
    <n v="10"/>
    <n v="10"/>
    <n v="10"/>
    <n v="10"/>
  </r>
  <r>
    <x v="4"/>
    <x v="5"/>
    <s v="RED HORSE FRUIT JUICE MFRS SDN BHD"/>
    <s v="LOA1"/>
    <x v="2"/>
    <s v="A1 "/>
    <n v="20"/>
    <m/>
    <m/>
    <m/>
    <n v="10"/>
    <m/>
    <m/>
    <n v="20"/>
    <m/>
    <x v="351"/>
    <n v="10"/>
    <n v="10"/>
    <n v="10"/>
    <n v="10"/>
    <n v="10"/>
    <n v="10"/>
    <n v="10"/>
    <n v="10"/>
    <n v="10"/>
    <n v="10"/>
    <n v="10"/>
    <n v="10"/>
    <n v="10"/>
  </r>
  <r>
    <x v="4"/>
    <x v="5"/>
    <s v="RED HORSE FRUIT JUICE MFRS SDN BHD"/>
    <s v="LOA1-500"/>
    <x v="2"/>
    <s v="A1 "/>
    <n v="80"/>
    <n v="50"/>
    <n v="80"/>
    <n v="120"/>
    <n v="50"/>
    <n v="60"/>
    <n v="60"/>
    <n v="10"/>
    <n v="10"/>
    <x v="352"/>
    <n v="60"/>
    <n v="60"/>
    <n v="60"/>
    <n v="60"/>
    <n v="60"/>
    <n v="60"/>
    <n v="60"/>
    <n v="60"/>
    <n v="60"/>
    <n v="60"/>
    <n v="60"/>
    <n v="60"/>
    <n v="60"/>
  </r>
  <r>
    <x v="4"/>
    <x v="5"/>
    <s v="S.A. SALES &amp; MARKETING SDN BHD"/>
    <s v="LOCB"/>
    <x v="0"/>
    <s v="Coarse Brown"/>
    <n v="10"/>
    <n v="5"/>
    <n v="10"/>
    <n v="5"/>
    <n v="10"/>
    <m/>
    <m/>
    <m/>
    <m/>
    <x v="324"/>
    <n v="4"/>
    <n v="4"/>
    <n v="4"/>
    <n v="4"/>
    <n v="4"/>
    <n v="4"/>
    <n v="4"/>
    <n v="4"/>
    <n v="4"/>
    <n v="4"/>
    <n v="4"/>
    <n v="4"/>
    <n v="4"/>
  </r>
  <r>
    <x v="4"/>
    <x v="5"/>
    <s v="SCS FOOD MANUFACTURING SDN BHD"/>
    <s v="LOA1"/>
    <x v="2"/>
    <s v="A1 "/>
    <m/>
    <m/>
    <m/>
    <n v="7"/>
    <n v="2"/>
    <m/>
    <n v="0"/>
    <m/>
    <m/>
    <x v="218"/>
    <n v="2"/>
    <n v="2"/>
    <n v="2"/>
    <n v="2"/>
    <n v="2"/>
    <n v="2"/>
    <n v="2"/>
    <n v="2"/>
    <n v="2"/>
    <n v="2"/>
    <n v="2"/>
    <n v="2"/>
    <n v="2"/>
  </r>
  <r>
    <x v="4"/>
    <x v="5"/>
    <s v="SCS FOOD MANUFACTURING SDN BHD"/>
    <s v="LOSB"/>
    <x v="0"/>
    <s v="Soft Brown"/>
    <m/>
    <m/>
    <m/>
    <n v="3"/>
    <m/>
    <n v="5"/>
    <n v="8"/>
    <n v="3"/>
    <n v="16"/>
    <x v="320"/>
    <n v="5"/>
    <n v="5"/>
    <n v="5"/>
    <n v="5"/>
    <n v="5"/>
    <n v="5"/>
    <n v="5"/>
    <n v="5"/>
    <n v="5"/>
    <n v="5"/>
    <n v="5"/>
    <n v="5"/>
    <n v="5"/>
  </r>
  <r>
    <x v="4"/>
    <x v="5"/>
    <s v="SCS FOOD MANUFACTURING SDN BHD"/>
    <s v="SPIC25"/>
    <x v="5"/>
    <s v="ICING"/>
    <m/>
    <m/>
    <m/>
    <n v="2.5"/>
    <m/>
    <n v="0"/>
    <n v="12.5"/>
    <n v="10"/>
    <n v="8.5"/>
    <x v="353"/>
    <n v="5"/>
    <n v="5"/>
    <n v="5"/>
    <n v="5"/>
    <n v="5"/>
    <n v="5"/>
    <n v="5"/>
    <n v="5"/>
    <n v="5"/>
    <n v="5"/>
    <n v="5"/>
    <n v="5"/>
    <n v="5"/>
  </r>
  <r>
    <x v="4"/>
    <x v="5"/>
    <s v="WORLD PROMINENCE SDN BHD"/>
    <s v="LOA1"/>
    <x v="2"/>
    <s v="A1 "/>
    <n v="0.45"/>
    <n v="0.2"/>
    <n v="0.55000000000000004"/>
    <n v="0.25"/>
    <n v="0.25"/>
    <n v="0.25"/>
    <n v="0.5"/>
    <n v="0.55000000000000004"/>
    <n v="0.4"/>
    <x v="354"/>
    <n v="0"/>
    <n v="0"/>
    <n v="0"/>
    <n v="0"/>
    <n v="0"/>
    <n v="0"/>
    <n v="0"/>
    <n v="0"/>
    <n v="0"/>
    <n v="0"/>
    <n v="0"/>
    <n v="0"/>
    <n v="0"/>
  </r>
  <r>
    <x v="4"/>
    <x v="5"/>
    <s v="WORLD PROMINENCE SDN BHD"/>
    <s v="LOSB"/>
    <x v="0"/>
    <s v="Soft Brown"/>
    <n v="0.6"/>
    <m/>
    <m/>
    <m/>
    <n v="0.15"/>
    <m/>
    <m/>
    <n v="0.15"/>
    <m/>
    <x v="355"/>
    <n v="0"/>
    <n v="0"/>
    <n v="0"/>
    <n v="0"/>
    <n v="0"/>
    <n v="0"/>
    <n v="0"/>
    <n v="0"/>
    <n v="0"/>
    <n v="0"/>
    <n v="0"/>
    <n v="0"/>
    <n v="0"/>
  </r>
  <r>
    <x v="4"/>
    <x v="1"/>
    <s v="AIK CHEONG BEVERAGE INDUSTRIES SDN BHD"/>
    <s v="LOA1"/>
    <x v="2"/>
    <s v="A1 "/>
    <m/>
    <m/>
    <m/>
    <m/>
    <n v="29"/>
    <m/>
    <m/>
    <m/>
    <m/>
    <x v="356"/>
    <n v="0"/>
    <n v="0"/>
    <n v="0"/>
    <n v="0"/>
    <n v="0"/>
    <n v="0"/>
    <n v="0"/>
    <n v="0"/>
    <n v="0"/>
    <n v="0"/>
    <n v="0"/>
    <n v="0"/>
    <n v="0"/>
  </r>
  <r>
    <x v="4"/>
    <x v="1"/>
    <s v="AIK CHEONG BEVERAGE INDUSTRIES SDN BHD"/>
    <s v="LOSB"/>
    <x v="0"/>
    <s v="Soft Brown"/>
    <m/>
    <m/>
    <m/>
    <m/>
    <n v="1"/>
    <m/>
    <n v="0"/>
    <m/>
    <m/>
    <x v="225"/>
    <n v="0"/>
    <n v="0"/>
    <n v="0"/>
    <n v="0"/>
    <n v="0"/>
    <n v="0"/>
    <n v="0"/>
    <n v="0"/>
    <n v="0"/>
    <n v="0"/>
    <n v="0"/>
    <n v="0"/>
    <n v="0"/>
  </r>
  <r>
    <x v="4"/>
    <x v="1"/>
    <s v="AIK CHEONG COFFEE ROASTER SDN BHD"/>
    <s v="LOA1"/>
    <x v="2"/>
    <s v="A1 "/>
    <m/>
    <m/>
    <m/>
    <m/>
    <n v="90"/>
    <n v="239"/>
    <n v="389"/>
    <n v="359"/>
    <m/>
    <x v="357"/>
    <n v="0"/>
    <n v="0"/>
    <n v="0"/>
    <n v="0"/>
    <n v="0"/>
    <n v="0"/>
    <n v="0"/>
    <n v="0"/>
    <n v="0"/>
    <n v="0"/>
    <n v="0"/>
    <n v="0"/>
    <n v="0"/>
  </r>
  <r>
    <x v="4"/>
    <x v="1"/>
    <s v="AIK CHEONG COFFEE ROASTER SDN BHD"/>
    <s v="LOSB"/>
    <x v="0"/>
    <s v="Soft Brown"/>
    <m/>
    <m/>
    <m/>
    <m/>
    <m/>
    <n v="1"/>
    <n v="1"/>
    <m/>
    <m/>
    <x v="287"/>
    <n v="0"/>
    <n v="0"/>
    <n v="0"/>
    <n v="0"/>
    <n v="0"/>
    <n v="0"/>
    <n v="0"/>
    <n v="0"/>
    <n v="0"/>
    <n v="0"/>
    <n v="0"/>
    <n v="0"/>
    <n v="0"/>
  </r>
  <r>
    <x v="4"/>
    <x v="1"/>
    <s v="GIVAUDAN FLAVOURS &amp; FRAGRANCES MALAYSIA SDN BHD"/>
    <s v="LOCA"/>
    <x v="4"/>
    <s v="CASTER"/>
    <m/>
    <m/>
    <m/>
    <m/>
    <m/>
    <m/>
    <m/>
    <n v="1"/>
    <m/>
    <x v="225"/>
    <n v="0"/>
    <n v="0"/>
    <n v="0"/>
    <n v="0"/>
    <n v="0"/>
    <n v="0"/>
    <n v="0"/>
    <n v="0"/>
    <n v="0"/>
    <n v="0"/>
    <n v="0"/>
    <n v="0"/>
    <n v="0"/>
  </r>
  <r>
    <x v="4"/>
    <x v="1"/>
    <s v="GIVAUDAN FLAVOURS &amp; FRAGRANCES MALAYSIA SDN BHD"/>
    <s v="LOIGCX"/>
    <x v="8"/>
    <s v="IG  "/>
    <n v="9.5"/>
    <m/>
    <m/>
    <m/>
    <n v="4"/>
    <m/>
    <n v="4"/>
    <n v="4"/>
    <m/>
    <x v="358"/>
    <n v="3"/>
    <n v="3"/>
    <n v="3"/>
    <n v="3"/>
    <n v="3"/>
    <n v="3"/>
    <n v="3"/>
    <n v="3"/>
    <n v="3"/>
    <n v="3"/>
    <n v="3"/>
    <n v="3"/>
    <n v="3"/>
  </r>
  <r>
    <x v="4"/>
    <x v="1"/>
    <s v="GIVAUDAN FLAVOURS &amp; FRAGRANCES MALAYSIA SDN BHD"/>
    <s v="SPIC25"/>
    <x v="5"/>
    <s v="ICING"/>
    <m/>
    <m/>
    <m/>
    <n v="2.5000000000000001E-2"/>
    <n v="0.125"/>
    <m/>
    <m/>
    <m/>
    <m/>
    <x v="230"/>
    <n v="0"/>
    <n v="0"/>
    <n v="0"/>
    <n v="0"/>
    <n v="0"/>
    <n v="0"/>
    <n v="0"/>
    <n v="0"/>
    <n v="0"/>
    <n v="0"/>
    <n v="0"/>
    <n v="0"/>
    <n v="0"/>
  </r>
  <r>
    <x v="4"/>
    <x v="1"/>
    <s v="IMPIAN BERSAMA ENTERPRISE"/>
    <s v="LOA1"/>
    <x v="2"/>
    <s v="A1 "/>
    <n v="33"/>
    <m/>
    <n v="14"/>
    <n v="30"/>
    <m/>
    <m/>
    <m/>
    <m/>
    <m/>
    <x v="359"/>
    <n v="20"/>
    <n v="20"/>
    <n v="20"/>
    <n v="20"/>
    <n v="20"/>
    <n v="20"/>
    <n v="20"/>
    <n v="20"/>
    <n v="20"/>
    <n v="20"/>
    <n v="20"/>
    <n v="20"/>
    <n v="20"/>
  </r>
  <r>
    <x v="4"/>
    <x v="1"/>
    <s v="IMPIAN BERSAMA ENTERPRISE"/>
    <s v="LOC1"/>
    <x v="1"/>
    <s v="C1 COARSE"/>
    <n v="127"/>
    <n v="60"/>
    <n v="68"/>
    <n v="65"/>
    <n v="50"/>
    <n v="15"/>
    <n v="50"/>
    <n v="60"/>
    <n v="30"/>
    <x v="360"/>
    <n v="60"/>
    <n v="60"/>
    <n v="60"/>
    <n v="60"/>
    <n v="60"/>
    <n v="60"/>
    <n v="60"/>
    <n v="60"/>
    <n v="60"/>
    <n v="60"/>
    <n v="60"/>
    <n v="60"/>
    <n v="60"/>
  </r>
  <r>
    <x v="4"/>
    <x v="1"/>
    <s v="IMPIAN BERSAMA ENTERPRISE"/>
    <s v="LOCA"/>
    <x v="4"/>
    <s v="CASTER"/>
    <m/>
    <m/>
    <m/>
    <n v="0.3"/>
    <m/>
    <m/>
    <m/>
    <m/>
    <m/>
    <x v="87"/>
    <n v="0"/>
    <n v="0"/>
    <n v="0"/>
    <n v="0"/>
    <n v="0"/>
    <n v="0"/>
    <n v="0"/>
    <n v="0"/>
    <n v="0"/>
    <n v="0"/>
    <n v="0"/>
    <n v="0"/>
    <n v="0"/>
  </r>
  <r>
    <x v="4"/>
    <x v="1"/>
    <s v="IMPIAN BERSAMA ENTERPRISE"/>
    <s v="SPCG1"/>
    <x v="1"/>
    <s v="C1 COARSE"/>
    <m/>
    <m/>
    <m/>
    <m/>
    <n v="10.8"/>
    <m/>
    <m/>
    <m/>
    <m/>
    <x v="160"/>
    <n v="0"/>
    <n v="0"/>
    <n v="0"/>
    <n v="0"/>
    <n v="0"/>
    <n v="0"/>
    <n v="0"/>
    <n v="0"/>
    <n v="0"/>
    <n v="0"/>
    <n v="0"/>
    <n v="0"/>
    <n v="0"/>
  </r>
  <r>
    <x v="4"/>
    <x v="1"/>
    <s v="KEWPIE MALAYSIA SDN BHD"/>
    <s v="LOIGCX"/>
    <x v="8"/>
    <s v="IG  "/>
    <n v="39.9"/>
    <n v="19.7"/>
    <n v="19.850000000000001"/>
    <n v="19.850000000000001"/>
    <n v="19.850000000000001"/>
    <n v="19.649999999999999"/>
    <n v="19.850000000000001"/>
    <n v="40"/>
    <n v="19.8"/>
    <x v="361"/>
    <n v="30"/>
    <n v="30"/>
    <n v="30"/>
    <n v="30"/>
    <n v="30"/>
    <n v="30"/>
    <n v="30"/>
    <n v="30"/>
    <n v="30"/>
    <n v="30"/>
    <n v="30"/>
    <n v="30"/>
    <n v="30"/>
  </r>
  <r>
    <x v="4"/>
    <x v="1"/>
    <s v="LONG CHAN TRADING COMPANY"/>
    <s v="LOC1"/>
    <x v="1"/>
    <s v="C1 COARSE"/>
    <m/>
    <m/>
    <n v="20"/>
    <m/>
    <m/>
    <m/>
    <m/>
    <m/>
    <m/>
    <x v="362"/>
    <n v="0"/>
    <n v="0"/>
    <n v="0"/>
    <n v="0"/>
    <n v="0"/>
    <n v="0"/>
    <n v="0"/>
    <n v="0"/>
    <n v="0"/>
    <n v="0"/>
    <n v="0"/>
    <n v="0"/>
    <n v="0"/>
  </r>
  <r>
    <x v="4"/>
    <x v="1"/>
    <s v="O' SEEKER FOOD INDUSTRIES S/ B"/>
    <s v="LOA1"/>
    <x v="2"/>
    <s v="A1 "/>
    <m/>
    <n v="10"/>
    <n v="10"/>
    <m/>
    <m/>
    <m/>
    <n v="10"/>
    <m/>
    <m/>
    <x v="341"/>
    <n v="5"/>
    <n v="5"/>
    <n v="5"/>
    <n v="5"/>
    <n v="5"/>
    <n v="5"/>
    <n v="5"/>
    <n v="5"/>
    <n v="5"/>
    <n v="5"/>
    <n v="5"/>
    <n v="5"/>
    <n v="5"/>
  </r>
  <r>
    <x v="4"/>
    <x v="1"/>
    <s v="ORIENTAL FOOD INDUSTRIES SDN BHD"/>
    <s v="LOIGCX"/>
    <x v="8"/>
    <s v="IG  "/>
    <n v="150"/>
    <n v="100"/>
    <n v="125"/>
    <n v="100"/>
    <m/>
    <m/>
    <n v="12.5"/>
    <m/>
    <m/>
    <x v="363"/>
    <n v="0"/>
    <n v="0"/>
    <n v="0"/>
    <n v="0"/>
    <n v="0"/>
    <n v="0"/>
    <n v="0"/>
    <n v="0"/>
    <n v="0"/>
    <n v="0"/>
    <n v="0"/>
    <n v="0"/>
    <n v="0"/>
  </r>
  <r>
    <x v="4"/>
    <x v="1"/>
    <s v="ORIENTAL FOOD INDUSTRIES SDN BHD"/>
    <s v="SPIC25"/>
    <x v="5"/>
    <s v="ICING"/>
    <m/>
    <m/>
    <m/>
    <n v="5"/>
    <n v="5"/>
    <n v="5"/>
    <n v="5"/>
    <n v="10"/>
    <n v="10"/>
    <x v="324"/>
    <n v="20"/>
    <n v="20"/>
    <n v="20"/>
    <n v="20"/>
    <n v="20"/>
    <n v="20"/>
    <n v="20"/>
    <n v="20"/>
    <n v="20"/>
    <n v="20"/>
    <n v="20"/>
    <n v="20"/>
    <n v="20"/>
  </r>
  <r>
    <x v="4"/>
    <x v="1"/>
    <s v="PACIFIC FOOD PRODUCTS SDN BHD"/>
    <s v="LOGP"/>
    <x v="0"/>
    <s v="Golden Brown"/>
    <m/>
    <m/>
    <m/>
    <m/>
    <m/>
    <m/>
    <m/>
    <n v="0.5"/>
    <n v="1"/>
    <x v="336"/>
    <n v="0"/>
    <n v="0"/>
    <n v="0"/>
    <n v="0"/>
    <n v="0"/>
    <n v="0"/>
    <n v="0"/>
    <n v="0"/>
    <n v="0"/>
    <n v="0"/>
    <n v="0"/>
    <n v="0"/>
    <n v="0"/>
  </r>
  <r>
    <x v="4"/>
    <x v="1"/>
    <s v="PACIFIC FOOD PRODUCTS SDN BHD"/>
    <s v="LOSB"/>
    <x v="0"/>
    <s v="Soft Brown"/>
    <m/>
    <m/>
    <m/>
    <m/>
    <n v="0.35"/>
    <n v="0.35"/>
    <n v="1"/>
    <n v="0.3"/>
    <n v="-0.45"/>
    <x v="364"/>
    <n v="0"/>
    <n v="0"/>
    <n v="0"/>
    <n v="0"/>
    <n v="0"/>
    <n v="0"/>
    <n v="0"/>
    <n v="0"/>
    <n v="0"/>
    <n v="0"/>
    <n v="0"/>
    <n v="0"/>
    <n v="0"/>
  </r>
  <r>
    <x v="4"/>
    <x v="1"/>
    <s v="PACIFIC FOOD PRODUCTS SDN BHD"/>
    <s v="SPIC25"/>
    <x v="5"/>
    <s v="ICING"/>
    <n v="35"/>
    <n v="13"/>
    <n v="30"/>
    <n v="40"/>
    <n v="9.9749999999999996"/>
    <n v="10"/>
    <n v="19.850000000000001"/>
    <n v="30"/>
    <n v="20"/>
    <x v="365"/>
    <n v="30"/>
    <n v="30"/>
    <n v="30"/>
    <n v="30"/>
    <n v="30"/>
    <n v="30"/>
    <n v="30"/>
    <n v="30"/>
    <n v="30"/>
    <n v="30"/>
    <n v="30"/>
    <n v="30"/>
    <n v="30"/>
  </r>
  <r>
    <x v="4"/>
    <x v="1"/>
    <s v="SIN SING COFFEE SDN BHD"/>
    <s v="LOCB"/>
    <x v="0"/>
    <s v="Coarse Brown"/>
    <n v="5"/>
    <m/>
    <m/>
    <n v="5"/>
    <m/>
    <m/>
    <m/>
    <m/>
    <n v="5"/>
    <x v="321"/>
    <n v="0"/>
    <n v="0"/>
    <n v="0"/>
    <n v="0"/>
    <n v="0"/>
    <n v="0"/>
    <n v="0"/>
    <n v="0"/>
    <n v="0"/>
    <n v="0"/>
    <n v="0"/>
    <n v="0"/>
    <n v="0"/>
  </r>
  <r>
    <x v="4"/>
    <x v="30"/>
    <s v="ALIRAN KARISMA SDN BHD"/>
    <s v="LOC1"/>
    <x v="1"/>
    <s v="C1 COARSE"/>
    <m/>
    <m/>
    <n v="3"/>
    <n v="1"/>
    <n v="1"/>
    <m/>
    <n v="1"/>
    <n v="0.4"/>
    <m/>
    <x v="366"/>
    <n v="1"/>
    <n v="1"/>
    <n v="1"/>
    <n v="1"/>
    <n v="1"/>
    <n v="1"/>
    <n v="1"/>
    <n v="1"/>
    <n v="1"/>
    <n v="1"/>
    <n v="1"/>
    <n v="1"/>
    <n v="1"/>
  </r>
  <r>
    <x v="4"/>
    <x v="30"/>
    <s v="AURIC FLAVORS SDN BHD"/>
    <s v="LOIGCX"/>
    <x v="8"/>
    <s v="IG  "/>
    <m/>
    <m/>
    <m/>
    <m/>
    <m/>
    <m/>
    <m/>
    <m/>
    <m/>
    <x v="51"/>
    <n v="20"/>
    <n v="20"/>
    <n v="20"/>
    <n v="20"/>
    <n v="20"/>
    <n v="20"/>
    <n v="20"/>
    <n v="20"/>
    <n v="20"/>
    <n v="20"/>
    <n v="20"/>
    <n v="20"/>
    <n v="20"/>
  </r>
  <r>
    <x v="4"/>
    <x v="30"/>
    <s v="BIOTON CORPORATION SDN BHD"/>
    <s v="LOIGCX"/>
    <x v="8"/>
    <s v="IG  "/>
    <m/>
    <n v="5"/>
    <m/>
    <n v="5"/>
    <m/>
    <m/>
    <n v="5"/>
    <n v="5"/>
    <m/>
    <x v="362"/>
    <n v="2"/>
    <n v="2"/>
    <n v="2"/>
    <n v="2"/>
    <n v="2"/>
    <n v="2"/>
    <n v="2"/>
    <n v="2"/>
    <n v="2"/>
    <n v="2"/>
    <n v="2"/>
    <n v="2"/>
    <n v="2"/>
  </r>
  <r>
    <x v="4"/>
    <x v="30"/>
    <s v="CREAM RESOURCES SDN BHD"/>
    <s v="LOCA"/>
    <x v="4"/>
    <s v="CASTER"/>
    <n v="1"/>
    <m/>
    <n v="1.5"/>
    <n v="3"/>
    <m/>
    <m/>
    <m/>
    <m/>
    <m/>
    <x v="289"/>
    <n v="1"/>
    <n v="1"/>
    <n v="1"/>
    <n v="1"/>
    <n v="1"/>
    <n v="1"/>
    <n v="1"/>
    <n v="1"/>
    <n v="1"/>
    <n v="1"/>
    <n v="1"/>
    <n v="1"/>
    <n v="1"/>
  </r>
  <r>
    <x v="4"/>
    <x v="30"/>
    <s v="CREAM RESOURCES SDN BHD"/>
    <s v="SPIC25"/>
    <x v="5"/>
    <s v="ICING"/>
    <n v="0.625"/>
    <m/>
    <n v="0.5"/>
    <n v="1.25"/>
    <m/>
    <m/>
    <m/>
    <m/>
    <m/>
    <x v="367"/>
    <n v="0"/>
    <n v="0"/>
    <n v="0"/>
    <n v="0"/>
    <n v="0"/>
    <n v="0"/>
    <n v="0"/>
    <n v="0"/>
    <n v="0"/>
    <n v="0"/>
    <n v="0"/>
    <n v="0"/>
    <n v="0"/>
  </r>
  <r>
    <x v="4"/>
    <x v="30"/>
    <s v="DANDELIA NATURE (M) SDN BHD"/>
    <s v="LOSB"/>
    <x v="0"/>
    <s v="Soft Brown"/>
    <m/>
    <n v="2.5"/>
    <m/>
    <m/>
    <m/>
    <m/>
    <m/>
    <m/>
    <m/>
    <x v="368"/>
    <n v="0"/>
    <n v="0"/>
    <n v="0"/>
    <n v="0"/>
    <n v="0"/>
    <n v="0"/>
    <n v="0"/>
    <n v="0"/>
    <n v="0"/>
    <n v="0"/>
    <n v="0"/>
    <n v="0"/>
    <n v="0"/>
  </r>
  <r>
    <x v="4"/>
    <x v="30"/>
    <s v="DANONE DUMEX (MALAYSIA) SDN BHD"/>
    <s v="SPIC25(P)"/>
    <x v="5"/>
    <s v="ICING"/>
    <n v="35"/>
    <n v="8.75"/>
    <n v="17.5"/>
    <n v="17.5"/>
    <n v="-0.875"/>
    <n v="16.95"/>
    <n v="-5.0000000000000711E-2"/>
    <n v="7.125"/>
    <m/>
    <x v="369"/>
    <n v="5"/>
    <n v="5"/>
    <n v="5"/>
    <n v="5"/>
    <n v="5"/>
    <n v="5"/>
    <n v="5"/>
    <n v="5"/>
    <n v="5"/>
    <n v="5"/>
    <n v="5"/>
    <n v="5"/>
    <n v="5"/>
  </r>
  <r>
    <x v="4"/>
    <x v="30"/>
    <s v="H5 FOOD INDUSTRIES SDN BHD"/>
    <s v="LOC1"/>
    <x v="1"/>
    <s v="C1 COARSE"/>
    <n v="2.2000000000000002"/>
    <m/>
    <n v="2.5"/>
    <n v="3"/>
    <m/>
    <m/>
    <m/>
    <m/>
    <m/>
    <x v="370"/>
    <n v="0"/>
    <n v="0"/>
    <n v="0"/>
    <n v="0"/>
    <n v="0"/>
    <n v="0"/>
    <n v="0"/>
    <n v="0"/>
    <n v="0"/>
    <n v="0"/>
    <n v="0"/>
    <n v="0"/>
    <n v="0"/>
  </r>
  <r>
    <x v="4"/>
    <x v="30"/>
    <s v="KASIHKU MARKETING SDN BHD"/>
    <s v="LOC1"/>
    <x v="1"/>
    <s v="C1 COARSE"/>
    <n v="25"/>
    <m/>
    <m/>
    <n v="30"/>
    <m/>
    <m/>
    <m/>
    <m/>
    <m/>
    <x v="371"/>
    <n v="8"/>
    <n v="8"/>
    <n v="8"/>
    <n v="8"/>
    <n v="8"/>
    <n v="8"/>
    <n v="8"/>
    <n v="8"/>
    <n v="8"/>
    <n v="8"/>
    <n v="8"/>
    <n v="8"/>
    <n v="8"/>
  </r>
  <r>
    <x v="4"/>
    <x v="30"/>
    <s v="KELLOGG'S ASIA (M) SDN BHD"/>
    <s v="LOIGCX"/>
    <x v="8"/>
    <s v="IG  "/>
    <m/>
    <n v="5"/>
    <m/>
    <m/>
    <n v="5"/>
    <m/>
    <m/>
    <m/>
    <m/>
    <x v="325"/>
    <n v="2"/>
    <n v="2"/>
    <n v="2"/>
    <n v="2"/>
    <n v="2"/>
    <n v="2"/>
    <n v="2"/>
    <n v="2"/>
    <n v="2"/>
    <n v="2"/>
    <n v="2"/>
    <n v="2"/>
    <n v="2"/>
  </r>
  <r>
    <x v="4"/>
    <x v="30"/>
    <s v="KIAN GUAN SAUCE INDUSTRY S/B"/>
    <s v="LOC1"/>
    <x v="1"/>
    <s v="C1 COARSE"/>
    <m/>
    <n v="15"/>
    <m/>
    <m/>
    <m/>
    <m/>
    <m/>
    <m/>
    <m/>
    <x v="321"/>
    <n v="0"/>
    <n v="0"/>
    <n v="0"/>
    <n v="0"/>
    <n v="0"/>
    <n v="0"/>
    <n v="0"/>
    <n v="0"/>
    <n v="0"/>
    <n v="0"/>
    <n v="0"/>
    <n v="0"/>
    <n v="0"/>
  </r>
  <r>
    <x v="4"/>
    <x v="30"/>
    <s v="KIAN JOO CANPACK SDN BHD"/>
    <s v="LOCX1T"/>
    <x v="8"/>
    <s v="IG  "/>
    <n v="15"/>
    <n v="35"/>
    <n v="42"/>
    <n v="108"/>
    <n v="78"/>
    <n v="30"/>
    <n v="34"/>
    <n v="35"/>
    <m/>
    <x v="372"/>
    <n v="50"/>
    <n v="50"/>
    <n v="50"/>
    <n v="50"/>
    <n v="50"/>
    <n v="50"/>
    <n v="50"/>
    <n v="50"/>
    <n v="50"/>
    <n v="50"/>
    <n v="50"/>
    <n v="50"/>
    <n v="50"/>
  </r>
  <r>
    <x v="4"/>
    <x v="30"/>
    <s v="KIAN JOO CANPACK SDN BHD"/>
    <s v="LOCX500"/>
    <x v="8"/>
    <s v="IG  "/>
    <n v="3"/>
    <n v="2"/>
    <n v="3"/>
    <n v="7"/>
    <n v="5"/>
    <n v="6"/>
    <n v="3"/>
    <n v="4"/>
    <m/>
    <x v="373"/>
    <n v="5"/>
    <n v="5"/>
    <n v="5"/>
    <n v="5"/>
    <n v="5"/>
    <n v="5"/>
    <n v="5"/>
    <n v="5"/>
    <n v="5"/>
    <n v="5"/>
    <n v="5"/>
    <n v="5"/>
    <n v="5"/>
  </r>
  <r>
    <x v="4"/>
    <x v="30"/>
    <s v="KIAN JOO CANPACK SDN BHD"/>
    <s v="LOIGCX"/>
    <x v="8"/>
    <s v="IG  "/>
    <n v="2"/>
    <n v="3"/>
    <n v="5"/>
    <n v="5"/>
    <n v="7"/>
    <n v="4"/>
    <n v="2"/>
    <n v="1"/>
    <m/>
    <x v="356"/>
    <n v="5"/>
    <n v="5"/>
    <n v="5"/>
    <n v="5"/>
    <n v="5"/>
    <n v="5"/>
    <n v="5"/>
    <n v="5"/>
    <n v="5"/>
    <n v="5"/>
    <n v="5"/>
    <n v="5"/>
    <n v="5"/>
  </r>
  <r>
    <x v="4"/>
    <x v="30"/>
    <s v="MAGIC FOODS SDN BHD"/>
    <s v="LOC1"/>
    <x v="1"/>
    <s v="C1 COARSE"/>
    <m/>
    <m/>
    <m/>
    <n v="10"/>
    <m/>
    <m/>
    <m/>
    <m/>
    <m/>
    <x v="325"/>
    <n v="0"/>
    <n v="0"/>
    <n v="0"/>
    <n v="0"/>
    <n v="0"/>
    <n v="0"/>
    <n v="0"/>
    <n v="0"/>
    <n v="0"/>
    <n v="0"/>
    <n v="0"/>
    <n v="0"/>
    <n v="0"/>
  </r>
  <r>
    <x v="4"/>
    <x v="30"/>
    <s v="MAYRALAB (MALAYSIA) SDN BHD"/>
    <s v="LOIGCX"/>
    <x v="8"/>
    <s v="IG  "/>
    <n v="-10"/>
    <n v="10"/>
    <n v="-0.05"/>
    <m/>
    <m/>
    <m/>
    <m/>
    <m/>
    <m/>
    <x v="374"/>
    <n v="2"/>
    <n v="2"/>
    <n v="2"/>
    <n v="2"/>
    <n v="2"/>
    <n v="2"/>
    <n v="2"/>
    <n v="2"/>
    <n v="2"/>
    <n v="2"/>
    <n v="2"/>
    <n v="2"/>
    <n v="2"/>
  </r>
  <r>
    <x v="4"/>
    <x v="30"/>
    <s v="MISSION FOOD MALAYSIA S/B"/>
    <s v="LOA1"/>
    <x v="2"/>
    <s v="A1 "/>
    <m/>
    <m/>
    <m/>
    <m/>
    <m/>
    <m/>
    <m/>
    <m/>
    <n v="6"/>
    <x v="211"/>
    <n v="1"/>
    <n v="1"/>
    <n v="1"/>
    <n v="1"/>
    <n v="1"/>
    <n v="1"/>
    <n v="1"/>
    <n v="1"/>
    <n v="1"/>
    <n v="1"/>
    <n v="1"/>
    <n v="1"/>
    <n v="1"/>
  </r>
  <r>
    <x v="4"/>
    <x v="30"/>
    <s v="MISSION FOOD MALAYSIA S/B"/>
    <s v="LOIGCX"/>
    <x v="8"/>
    <s v="IG  "/>
    <n v="10"/>
    <n v="12"/>
    <n v="14"/>
    <n v="5"/>
    <n v="17.5"/>
    <n v="10"/>
    <n v="15"/>
    <n v="15"/>
    <n v="11"/>
    <x v="375"/>
    <n v="14"/>
    <n v="14"/>
    <n v="14"/>
    <n v="14"/>
    <n v="14"/>
    <n v="14"/>
    <n v="14"/>
    <n v="14"/>
    <n v="14"/>
    <n v="14"/>
    <n v="14"/>
    <n v="14"/>
    <n v="14"/>
  </r>
  <r>
    <x v="4"/>
    <x v="30"/>
    <s v="PK AGRO-INDUSTRIAL PRODUCTS (M) SDN BHD"/>
    <s v="LOA1"/>
    <x v="2"/>
    <s v="A1 "/>
    <n v="15"/>
    <n v="15"/>
    <n v="10"/>
    <n v="10"/>
    <n v="25"/>
    <m/>
    <n v="20"/>
    <n v="0"/>
    <m/>
    <x v="376"/>
    <n v="15"/>
    <n v="15"/>
    <n v="15"/>
    <n v="15"/>
    <n v="15"/>
    <n v="15"/>
    <n v="15"/>
    <n v="15"/>
    <n v="15"/>
    <n v="15"/>
    <n v="15"/>
    <n v="15"/>
    <n v="15"/>
  </r>
  <r>
    <x v="4"/>
    <x v="30"/>
    <s v="PURECIRCLE SDN BHD"/>
    <s v="LOC1"/>
    <x v="1"/>
    <s v="C1 COARSE"/>
    <m/>
    <n v="10"/>
    <m/>
    <n v="20"/>
    <m/>
    <m/>
    <m/>
    <m/>
    <m/>
    <x v="341"/>
    <n v="5"/>
    <n v="5"/>
    <n v="5"/>
    <n v="5"/>
    <n v="5"/>
    <n v="5"/>
    <n v="5"/>
    <n v="5"/>
    <n v="5"/>
    <n v="5"/>
    <n v="5"/>
    <n v="5"/>
    <n v="5"/>
  </r>
  <r>
    <x v="4"/>
    <x v="30"/>
    <s v="ROYCE PHARMA MANUFACTURING S/B"/>
    <s v="LOIGCX"/>
    <x v="8"/>
    <s v="IG  "/>
    <m/>
    <m/>
    <n v="4.5"/>
    <m/>
    <m/>
    <m/>
    <m/>
    <n v="1.8"/>
    <n v="3"/>
    <x v="377"/>
    <n v="1"/>
    <n v="1"/>
    <n v="1"/>
    <n v="1"/>
    <n v="1"/>
    <n v="1"/>
    <n v="1"/>
    <n v="1"/>
    <n v="1"/>
    <n v="1"/>
    <n v="1"/>
    <n v="1"/>
    <n v="1"/>
  </r>
  <r>
    <x v="4"/>
    <x v="30"/>
    <s v="ROYCE PHARMA MANUFACTURING S/B"/>
    <s v="SPIC25"/>
    <x v="5"/>
    <s v="ICING"/>
    <m/>
    <m/>
    <m/>
    <m/>
    <m/>
    <m/>
    <n v="0.05"/>
    <m/>
    <m/>
    <x v="238"/>
    <n v="1"/>
    <n v="1"/>
    <n v="1"/>
    <n v="1"/>
    <n v="1"/>
    <n v="1"/>
    <n v="1"/>
    <n v="1"/>
    <n v="1"/>
    <n v="1"/>
    <n v="1"/>
    <n v="1"/>
    <n v="1"/>
  </r>
  <r>
    <x v="4"/>
    <x v="30"/>
    <s v="SGK FOOD INDUSTRY SDN BHD"/>
    <s v="LOC1"/>
    <x v="1"/>
    <s v="C1 COARSE"/>
    <n v="5"/>
    <m/>
    <n v="7.5"/>
    <n v="2.5"/>
    <n v="5"/>
    <m/>
    <m/>
    <m/>
    <m/>
    <x v="362"/>
    <n v="2"/>
    <n v="2"/>
    <n v="2"/>
    <n v="2"/>
    <n v="2"/>
    <n v="2"/>
    <n v="2"/>
    <n v="2"/>
    <n v="2"/>
    <n v="2"/>
    <n v="2"/>
    <n v="2"/>
    <n v="2"/>
  </r>
  <r>
    <x v="4"/>
    <x v="30"/>
    <s v="SGK FOOD INDUSTRY SDN BHD"/>
    <s v="SPIC25"/>
    <x v="5"/>
    <s v="ICING"/>
    <m/>
    <m/>
    <n v="0.05"/>
    <m/>
    <m/>
    <m/>
    <m/>
    <m/>
    <m/>
    <x v="238"/>
    <n v="0"/>
    <n v="0"/>
    <n v="0"/>
    <n v="0"/>
    <n v="0"/>
    <n v="0"/>
    <n v="0"/>
    <n v="0"/>
    <n v="0"/>
    <n v="0"/>
    <n v="0"/>
    <n v="0"/>
    <n v="0"/>
  </r>
  <r>
    <x v="4"/>
    <x v="30"/>
    <s v="SMART HERBS MANUFACTURING SDN BHD"/>
    <s v="LOSB"/>
    <x v="0"/>
    <s v="Soft Brown"/>
    <n v="2.1"/>
    <n v="0.55000000000000004"/>
    <n v="0.5"/>
    <m/>
    <n v="1"/>
    <n v="0.75"/>
    <n v="1"/>
    <n v="2"/>
    <n v="1"/>
    <x v="378"/>
    <n v="1"/>
    <n v="1"/>
    <n v="1"/>
    <n v="1"/>
    <n v="1"/>
    <n v="1"/>
    <n v="1"/>
    <n v="1"/>
    <n v="1"/>
    <n v="1"/>
    <n v="1"/>
    <n v="1"/>
    <n v="1"/>
  </r>
  <r>
    <x v="4"/>
    <x v="30"/>
    <s v="YAKULT (M) SDN BHD"/>
    <s v="LOIGCX-25"/>
    <x v="8"/>
    <s v="IG  "/>
    <n v="100"/>
    <n v="80"/>
    <n v="40"/>
    <n v="100"/>
    <n v="60"/>
    <n v="40"/>
    <n v="40"/>
    <n v="50"/>
    <n v="40"/>
    <x v="379"/>
    <n v="70"/>
    <n v="70"/>
    <n v="70"/>
    <n v="70"/>
    <n v="70"/>
    <n v="70"/>
    <n v="70"/>
    <n v="70"/>
    <n v="70"/>
    <n v="70"/>
    <n v="70"/>
    <n v="70"/>
    <n v="70"/>
  </r>
  <r>
    <x v="4"/>
    <x v="31"/>
    <s v="KUANTAN FLOUR MILLS BERHAD"/>
    <s v="LOA1"/>
    <x v="2"/>
    <s v="A1 "/>
    <n v="5"/>
    <m/>
    <m/>
    <m/>
    <n v="5"/>
    <m/>
    <m/>
    <n v="5"/>
    <m/>
    <x v="321"/>
    <n v="5"/>
    <n v="5"/>
    <n v="5"/>
    <n v="5"/>
    <n v="5"/>
    <n v="5"/>
    <n v="5"/>
    <n v="5"/>
    <n v="5"/>
    <n v="5"/>
    <n v="5"/>
    <n v="5"/>
    <n v="5"/>
  </r>
  <r>
    <x v="4"/>
    <x v="31"/>
    <s v="MDD BEVERAGE SDN BHD"/>
    <s v="LOIG1T"/>
    <x v="8"/>
    <s v="IG  "/>
    <n v="144"/>
    <n v="94"/>
    <n v="144"/>
    <n v="240"/>
    <n v="68"/>
    <n v="24"/>
    <m/>
    <n v="49"/>
    <m/>
    <x v="380"/>
    <n v="90"/>
    <n v="90"/>
    <n v="90"/>
    <n v="90"/>
    <n v="90"/>
    <n v="90"/>
    <n v="90"/>
    <n v="90"/>
    <n v="90"/>
    <n v="90"/>
    <n v="90"/>
    <n v="90"/>
    <n v="90"/>
  </r>
  <r>
    <x v="4"/>
    <x v="31"/>
    <s v="MDD BEVERAGE SDN BHD"/>
    <s v="LOIGFF"/>
    <x v="8"/>
    <s v="IG  "/>
    <n v="24"/>
    <n v="24"/>
    <m/>
    <m/>
    <m/>
    <m/>
    <m/>
    <m/>
    <m/>
    <x v="381"/>
    <n v="10"/>
    <n v="10"/>
    <n v="10"/>
    <n v="10"/>
    <n v="10"/>
    <n v="10"/>
    <n v="10"/>
    <n v="10"/>
    <n v="10"/>
    <n v="10"/>
    <n v="10"/>
    <n v="10"/>
    <n v="10"/>
  </r>
  <r>
    <x v="4"/>
    <x v="31"/>
    <s v="SYARIKAT AP JAYA"/>
    <s v="LIQSUG-W"/>
    <x v="9"/>
    <s v="Liquid"/>
    <n v="9.15"/>
    <n v="6.234"/>
    <n v="6.5220000000000002"/>
    <n v="7.0149999999999997"/>
    <n v="6.9889999999999999"/>
    <n v="3.4049999999999998"/>
    <n v="6.5"/>
    <n v="6.2489999999999997"/>
    <m/>
    <x v="382"/>
    <n v="7"/>
    <n v="7"/>
    <n v="7"/>
    <n v="7"/>
    <n v="7"/>
    <n v="7"/>
    <n v="7"/>
    <n v="7"/>
    <n v="7"/>
    <n v="7"/>
    <n v="7"/>
    <n v="7"/>
    <n v="7"/>
  </r>
  <r>
    <x v="4"/>
    <x v="31"/>
    <s v="THOMYAM FOOD INDUSTRIES S/B"/>
    <s v="LOC1"/>
    <x v="1"/>
    <s v="C1 COARSE"/>
    <n v="16"/>
    <n v="8"/>
    <n v="16"/>
    <n v="28"/>
    <n v="26"/>
    <n v="26"/>
    <n v="40"/>
    <n v="8"/>
    <n v="8"/>
    <x v="383"/>
    <n v="20"/>
    <n v="20"/>
    <n v="20"/>
    <n v="20"/>
    <n v="20"/>
    <n v="20"/>
    <n v="20"/>
    <n v="20"/>
    <n v="20"/>
    <n v="20"/>
    <n v="20"/>
    <n v="20"/>
    <n v="20"/>
  </r>
  <r>
    <x v="4"/>
    <x v="3"/>
    <s v="GOLD CHOICE FOOD INDUSTRIES SDN BHD"/>
    <s v="LOIGCX"/>
    <x v="8"/>
    <s v="IG  "/>
    <n v="40"/>
    <n v="19.75"/>
    <n v="60"/>
    <n v="40"/>
    <n v="20"/>
    <n v="40"/>
    <n v="20"/>
    <m/>
    <n v="20"/>
    <x v="384"/>
    <n v="31"/>
    <n v="31"/>
    <n v="31"/>
    <n v="31"/>
    <n v="31"/>
    <n v="31"/>
    <n v="31"/>
    <n v="31"/>
    <n v="31"/>
    <n v="31"/>
    <n v="31"/>
    <n v="31"/>
    <n v="31"/>
  </r>
  <r>
    <x v="4"/>
    <x v="3"/>
    <s v="THE ONLY ONE BEVERAGE SDN BHD"/>
    <s v="LOIGCX"/>
    <x v="8"/>
    <s v="IG  "/>
    <m/>
    <m/>
    <n v="30"/>
    <n v="60"/>
    <m/>
    <m/>
    <m/>
    <m/>
    <m/>
    <x v="252"/>
    <n v="10"/>
    <n v="10"/>
    <n v="10"/>
    <n v="10"/>
    <n v="10"/>
    <n v="10"/>
    <n v="10"/>
    <n v="10"/>
    <n v="10"/>
    <n v="10"/>
    <n v="10"/>
    <n v="10"/>
    <n v="10"/>
  </r>
  <r>
    <x v="4"/>
    <x v="2"/>
    <s v="BCC BAN CHUAN SDN BHD"/>
    <s v="LOA1"/>
    <x v="2"/>
    <s v="A1 "/>
    <m/>
    <m/>
    <n v="1"/>
    <m/>
    <m/>
    <m/>
    <m/>
    <n v="2"/>
    <m/>
    <x v="334"/>
    <n v="5"/>
    <n v="5"/>
    <n v="5"/>
    <n v="5"/>
    <n v="5"/>
    <n v="5"/>
    <n v="5"/>
    <n v="5"/>
    <n v="5"/>
    <n v="5"/>
    <n v="5"/>
    <n v="5"/>
    <n v="5"/>
  </r>
  <r>
    <x v="4"/>
    <x v="2"/>
    <s v="BCC BAN CHUAN SDN BHD"/>
    <s v="LOC1"/>
    <x v="1"/>
    <s v="C1 COARSE"/>
    <m/>
    <m/>
    <n v="5"/>
    <n v="12"/>
    <n v="9"/>
    <n v="11"/>
    <n v="6"/>
    <n v="14"/>
    <n v="9"/>
    <x v="385"/>
    <n v="5"/>
    <n v="5"/>
    <n v="5"/>
    <n v="5"/>
    <n v="5"/>
    <n v="5"/>
    <n v="5"/>
    <n v="5"/>
    <n v="5"/>
    <n v="5"/>
    <n v="5"/>
    <n v="5"/>
    <n v="5"/>
  </r>
  <r>
    <x v="4"/>
    <x v="2"/>
    <s v="BEYOND NATURE INTERNATIONAL SDN BHD"/>
    <s v="LOA1"/>
    <x v="2"/>
    <s v="A1 "/>
    <n v="27.5"/>
    <m/>
    <m/>
    <m/>
    <m/>
    <m/>
    <m/>
    <m/>
    <m/>
    <x v="386"/>
    <n v="3"/>
    <n v="3"/>
    <n v="3"/>
    <n v="3"/>
    <n v="3"/>
    <n v="3"/>
    <n v="3"/>
    <n v="3"/>
    <n v="3"/>
    <n v="3"/>
    <n v="3"/>
    <n v="3"/>
    <n v="3"/>
  </r>
  <r>
    <x v="4"/>
    <x v="2"/>
    <s v="BEYOND NATURE INTERNATIONAL SDN BHD"/>
    <s v="LOC1"/>
    <x v="1"/>
    <s v="C1 COARSE"/>
    <n v="22.5"/>
    <m/>
    <m/>
    <m/>
    <m/>
    <m/>
    <m/>
    <m/>
    <m/>
    <x v="387"/>
    <n v="3"/>
    <n v="3"/>
    <n v="3"/>
    <n v="3"/>
    <n v="3"/>
    <n v="3"/>
    <n v="3"/>
    <n v="3"/>
    <n v="3"/>
    <n v="3"/>
    <n v="3"/>
    <n v="3"/>
    <n v="3"/>
  </r>
  <r>
    <x v="4"/>
    <x v="2"/>
    <s v="BIDOR KWONG HENG SDN BHD"/>
    <s v="LOSB"/>
    <x v="0"/>
    <s v="Soft Brown"/>
    <m/>
    <m/>
    <m/>
    <m/>
    <m/>
    <m/>
    <n v="0"/>
    <m/>
    <m/>
    <x v="51"/>
    <n v="0"/>
    <n v="150"/>
    <n v="150"/>
    <n v="150"/>
    <n v="150"/>
    <n v="150"/>
    <n v="150"/>
    <n v="150"/>
    <n v="150"/>
    <n v="150"/>
    <n v="150"/>
    <n v="150"/>
    <n v="150"/>
  </r>
  <r>
    <x v="4"/>
    <x v="2"/>
    <s v="CHEK HUP SDN BHD"/>
    <s v="LOIGCX"/>
    <x v="8"/>
    <s v="IG  "/>
    <n v="40"/>
    <n v="40"/>
    <n v="114.6"/>
    <n v="99.95"/>
    <n v="20"/>
    <n v="60"/>
    <n v="80"/>
    <n v="40"/>
    <n v="40"/>
    <x v="388"/>
    <n v="80"/>
    <n v="80"/>
    <n v="80"/>
    <n v="80"/>
    <n v="80"/>
    <n v="80"/>
    <n v="80"/>
    <n v="80"/>
    <n v="80"/>
    <n v="80"/>
    <n v="80"/>
    <n v="80"/>
    <n v="80"/>
  </r>
  <r>
    <x v="4"/>
    <x v="2"/>
    <s v="CLASSIC GUARDIAN (M) SDN BHD"/>
    <s v="LOIGCX"/>
    <x v="8"/>
    <s v="IG  "/>
    <m/>
    <m/>
    <m/>
    <n v="10"/>
    <m/>
    <m/>
    <m/>
    <m/>
    <m/>
    <x v="325"/>
    <n v="0"/>
    <n v="0"/>
    <n v="0"/>
    <n v="0"/>
    <n v="0"/>
    <n v="0"/>
    <n v="0"/>
    <n v="0"/>
    <n v="0"/>
    <n v="0"/>
    <n v="0"/>
    <n v="0"/>
    <n v="0"/>
  </r>
  <r>
    <x v="4"/>
    <x v="2"/>
    <s v="HOVID BERHAD"/>
    <s v="SPIC25"/>
    <x v="5"/>
    <s v="ICING"/>
    <n v="1.5"/>
    <m/>
    <m/>
    <m/>
    <n v="2.5"/>
    <m/>
    <m/>
    <n v="3.875"/>
    <n v="0.75"/>
    <x v="389"/>
    <n v="1"/>
    <n v="1"/>
    <n v="1"/>
    <n v="1"/>
    <n v="1"/>
    <n v="1"/>
    <n v="1"/>
    <n v="1"/>
    <n v="1"/>
    <n v="1"/>
    <n v="1"/>
    <n v="1"/>
    <n v="1"/>
  </r>
  <r>
    <x v="4"/>
    <x v="2"/>
    <s v="HUNG CHUN SDN BHD"/>
    <s v="LOC1"/>
    <x v="1"/>
    <s v="C1 COARSE"/>
    <m/>
    <m/>
    <n v="30"/>
    <n v="55"/>
    <m/>
    <n v="25"/>
    <m/>
    <m/>
    <m/>
    <x v="390"/>
    <n v="0"/>
    <n v="0"/>
    <n v="0"/>
    <n v="0"/>
    <n v="0"/>
    <n v="0"/>
    <n v="0"/>
    <n v="0"/>
    <n v="0"/>
    <n v="0"/>
    <n v="0"/>
    <n v="0"/>
    <n v="0"/>
  </r>
  <r>
    <x v="4"/>
    <x v="2"/>
    <s v="IDAMAN PHARMA MANUFACT. SDN BHD"/>
    <s v="LOCA"/>
    <x v="4"/>
    <s v="CASTER"/>
    <n v="5"/>
    <m/>
    <m/>
    <m/>
    <m/>
    <m/>
    <m/>
    <m/>
    <m/>
    <x v="224"/>
    <n v="1"/>
    <n v="1"/>
    <n v="1"/>
    <n v="1"/>
    <n v="1"/>
    <n v="1"/>
    <n v="1"/>
    <n v="1"/>
    <n v="1"/>
    <n v="1"/>
    <n v="1"/>
    <n v="1"/>
    <n v="1"/>
  </r>
  <r>
    <x v="4"/>
    <x v="2"/>
    <s v="SUN CHUN WENG HUP KEE SDN BHD"/>
    <s v="LOIGFF"/>
    <x v="8"/>
    <s v="IG  "/>
    <m/>
    <m/>
    <m/>
    <n v="5"/>
    <n v="-5"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2"/>
    <s v="WHITE CAFE SDN BHD"/>
    <s v="LOGP"/>
    <x v="0"/>
    <s v="Golden Brown"/>
    <m/>
    <m/>
    <m/>
    <m/>
    <m/>
    <m/>
    <n v="14"/>
    <m/>
    <m/>
    <x v="391"/>
    <n v="0"/>
    <n v="0"/>
    <n v="0"/>
    <n v="0"/>
    <n v="0"/>
    <n v="0"/>
    <n v="0"/>
    <n v="0"/>
    <n v="0"/>
    <n v="0"/>
    <n v="0"/>
    <n v="0"/>
    <n v="0"/>
  </r>
  <r>
    <x v="4"/>
    <x v="2"/>
    <s v="YAKIN SEDAP SDN BHD"/>
    <s v="LOA1"/>
    <x v="2"/>
    <s v="A1 "/>
    <m/>
    <n v="2"/>
    <m/>
    <m/>
    <m/>
    <m/>
    <m/>
    <m/>
    <m/>
    <x v="287"/>
    <n v="0"/>
    <n v="0"/>
    <n v="0"/>
    <n v="0"/>
    <n v="0"/>
    <n v="0"/>
    <n v="0"/>
    <n v="0"/>
    <n v="0"/>
    <n v="0"/>
    <n v="0"/>
    <n v="0"/>
    <n v="0"/>
  </r>
  <r>
    <x v="4"/>
    <x v="2"/>
    <s v="YAKIN SEDAP SDN BHD"/>
    <s v="LOC1"/>
    <x v="1"/>
    <s v="C1 COARSE"/>
    <m/>
    <n v="23"/>
    <m/>
    <m/>
    <m/>
    <m/>
    <m/>
    <m/>
    <m/>
    <x v="392"/>
    <n v="0"/>
    <n v="0"/>
    <n v="0"/>
    <n v="0"/>
    <n v="0"/>
    <n v="0"/>
    <n v="0"/>
    <n v="0"/>
    <n v="0"/>
    <n v="0"/>
    <n v="0"/>
    <n v="0"/>
    <n v="0"/>
  </r>
  <r>
    <x v="4"/>
    <x v="2"/>
    <s v="KASIHKU MARKETING SDN BHD"/>
    <s v="LOC1"/>
    <x v="1"/>
    <s v="C1 COARSE"/>
    <n v="20"/>
    <n v="20"/>
    <n v="20"/>
    <n v="20"/>
    <m/>
    <m/>
    <m/>
    <m/>
    <m/>
    <x v="393"/>
    <n v="10"/>
    <n v="10"/>
    <n v="10"/>
    <n v="10"/>
    <n v="10"/>
    <n v="10"/>
    <n v="10"/>
    <n v="10"/>
    <n v="10"/>
    <n v="10"/>
    <n v="10"/>
    <n v="10"/>
    <n v="10"/>
  </r>
  <r>
    <x v="4"/>
    <x v="3"/>
    <s v="AVENUE SUPREME FOODSTUFF SDN. BHD."/>
    <s v="LOA1"/>
    <x v="2"/>
    <s v="A1 "/>
    <m/>
    <m/>
    <n v="12"/>
    <n v="5"/>
    <n v="12"/>
    <n v="10"/>
    <m/>
    <n v="10"/>
    <n v="18"/>
    <x v="394"/>
    <n v="20"/>
    <n v="20"/>
    <n v="20"/>
    <n v="20"/>
    <n v="20"/>
    <n v="20"/>
    <n v="20"/>
    <n v="20"/>
    <n v="20"/>
    <n v="20"/>
    <n v="20"/>
    <n v="20"/>
    <n v="20"/>
  </r>
  <r>
    <x v="4"/>
    <x v="3"/>
    <s v="AVENUE SUPREME FOODSTUFF SDN. BHD."/>
    <s v="LOC1"/>
    <x v="1"/>
    <s v="C1 COARSE"/>
    <m/>
    <m/>
    <n v="8"/>
    <n v="15"/>
    <n v="8"/>
    <n v="10"/>
    <m/>
    <n v="10"/>
    <n v="2"/>
    <x v="395"/>
    <n v="20"/>
    <n v="20"/>
    <n v="20"/>
    <n v="20"/>
    <n v="20"/>
    <n v="20"/>
    <n v="20"/>
    <n v="20"/>
    <n v="20"/>
    <n v="20"/>
    <n v="20"/>
    <n v="20"/>
    <n v="20"/>
  </r>
  <r>
    <x v="4"/>
    <x v="3"/>
    <s v="BINO CONFECTIONERY SDN BHD"/>
    <s v="LOA1"/>
    <x v="2"/>
    <s v="A1 "/>
    <m/>
    <m/>
    <n v="10"/>
    <n v="10"/>
    <n v="10"/>
    <n v="10"/>
    <n v="10"/>
    <n v="-0.85"/>
    <m/>
    <x v="396"/>
    <n v="10"/>
    <n v="10"/>
    <n v="10"/>
    <n v="10"/>
    <n v="10"/>
    <n v="10"/>
    <n v="10"/>
    <n v="10"/>
    <n v="10"/>
    <n v="10"/>
    <n v="10"/>
    <n v="10"/>
    <n v="10"/>
  </r>
  <r>
    <x v="4"/>
    <x v="3"/>
    <s v="EURO CHEMO-PHARMA SDN BHD"/>
    <s v="LOIGFF"/>
    <x v="8"/>
    <s v="IG  "/>
    <m/>
    <m/>
    <m/>
    <n v="7"/>
    <m/>
    <m/>
    <m/>
    <m/>
    <m/>
    <x v="241"/>
    <n v="5"/>
    <n v="5"/>
    <n v="5"/>
    <n v="5"/>
    <n v="5"/>
    <n v="5"/>
    <n v="5"/>
    <n v="5"/>
    <n v="5"/>
    <n v="5"/>
    <n v="5"/>
    <n v="5"/>
    <n v="5"/>
  </r>
  <r>
    <x v="4"/>
    <x v="3"/>
    <s v="KONG GUAN SAUCE  &amp; FOOD MANUFACTURING COMPANY SDN BHD"/>
    <s v="LOIGCX"/>
    <x v="8"/>
    <s v="IG  "/>
    <n v="25"/>
    <n v="50"/>
    <n v="50"/>
    <n v="50"/>
    <n v="25"/>
    <n v="25"/>
    <m/>
    <m/>
    <m/>
    <x v="280"/>
    <n v="0"/>
    <n v="0"/>
    <n v="0"/>
    <n v="0"/>
    <n v="0"/>
    <n v="0"/>
    <n v="0"/>
    <n v="0"/>
    <n v="0"/>
    <n v="0"/>
    <n v="0"/>
    <n v="0"/>
    <n v="0"/>
  </r>
  <r>
    <x v="4"/>
    <x v="3"/>
    <s v="REX CANNING CO. SDN BHD"/>
    <s v="LOA1"/>
    <x v="2"/>
    <s v="A1 "/>
    <n v="220"/>
    <n v="40"/>
    <n v="111"/>
    <m/>
    <m/>
    <m/>
    <n v="-0.2"/>
    <m/>
    <m/>
    <x v="397"/>
    <n v="0"/>
    <n v="41"/>
    <n v="41"/>
    <n v="41"/>
    <n v="41"/>
    <n v="41"/>
    <n v="41"/>
    <n v="41"/>
    <n v="41"/>
    <n v="41"/>
    <n v="41"/>
    <n v="41"/>
    <n v="41"/>
  </r>
  <r>
    <x v="4"/>
    <x v="3"/>
    <s v="RINDA FOOD INDUSTRIES SDN BHD"/>
    <s v="LOC1"/>
    <x v="1"/>
    <s v="C1 COARSE"/>
    <n v="90"/>
    <n v="90"/>
    <n v="120"/>
    <m/>
    <n v="30"/>
    <n v="70"/>
    <n v="50"/>
    <m/>
    <m/>
    <x v="268"/>
    <n v="60"/>
    <n v="60"/>
    <n v="60"/>
    <n v="60"/>
    <n v="60"/>
    <n v="60"/>
    <n v="60"/>
    <n v="60"/>
    <n v="60"/>
    <n v="60"/>
    <n v="60"/>
    <n v="60"/>
    <n v="60"/>
  </r>
  <r>
    <x v="4"/>
    <x v="3"/>
    <s v="THYE SUN HUP KEE SDN BHD"/>
    <s v="LOA1"/>
    <x v="2"/>
    <s v="A1 "/>
    <n v="70"/>
    <n v="15"/>
    <n v="91"/>
    <n v="178.5"/>
    <n v="109.5"/>
    <n v="48.5"/>
    <n v="86"/>
    <n v="58"/>
    <n v="57"/>
    <x v="398"/>
    <n v="83"/>
    <n v="83"/>
    <n v="83"/>
    <n v="83"/>
    <n v="83"/>
    <n v="83"/>
    <n v="83"/>
    <n v="83"/>
    <n v="83"/>
    <n v="83"/>
    <n v="83"/>
    <n v="83"/>
    <n v="83"/>
  </r>
  <r>
    <x v="4"/>
    <x v="3"/>
    <s v="THYE SUN HUP KEE SDN BHD"/>
    <s v="LOA1"/>
    <x v="2"/>
    <s v="A1 "/>
    <n v="10"/>
    <m/>
    <m/>
    <m/>
    <m/>
    <m/>
    <m/>
    <m/>
    <m/>
    <x v="325"/>
    <n v="2"/>
    <n v="2"/>
    <n v="2"/>
    <n v="2"/>
    <n v="2"/>
    <n v="2"/>
    <n v="2"/>
    <n v="2"/>
    <n v="2"/>
    <n v="2"/>
    <n v="2"/>
    <n v="2"/>
    <n v="2"/>
  </r>
  <r>
    <x v="4"/>
    <x v="3"/>
    <s v="THYE SUN HUP KEE SDN BHD"/>
    <s v="LOA11T"/>
    <x v="2"/>
    <s v="A1 "/>
    <n v="44"/>
    <n v="66"/>
    <n v="88"/>
    <n v="110"/>
    <n v="110"/>
    <n v="44"/>
    <n v="44"/>
    <n v="44"/>
    <n v="44"/>
    <x v="399"/>
    <n v="70"/>
    <n v="70"/>
    <n v="70"/>
    <n v="70"/>
    <n v="70"/>
    <n v="70"/>
    <n v="70"/>
    <n v="70"/>
    <n v="70"/>
    <n v="70"/>
    <n v="70"/>
    <n v="70"/>
    <n v="70"/>
  </r>
  <r>
    <x v="4"/>
    <x v="3"/>
    <s v="THYE SUN HUP KEE SDN BHD"/>
    <s v="LOC1"/>
    <x v="1"/>
    <s v="C1 COARSE"/>
    <n v="60"/>
    <n v="100"/>
    <n v="334.05"/>
    <n v="693"/>
    <n v="826.45"/>
    <n v="523.5"/>
    <n v="879"/>
    <n v="312"/>
    <n v="237.5"/>
    <x v="400"/>
    <n v="500"/>
    <n v="500"/>
    <n v="500"/>
    <n v="500"/>
    <n v="500"/>
    <n v="463"/>
    <n v="500"/>
    <n v="500"/>
    <n v="550"/>
    <n v="500"/>
    <n v="500"/>
    <n v="500"/>
    <n v="500"/>
  </r>
  <r>
    <x v="4"/>
    <x v="3"/>
    <s v="THYE SUN HUP KEE SDN BHD"/>
    <s v="LOIGCX"/>
    <x v="8"/>
    <s v="IG  "/>
    <m/>
    <m/>
    <n v="100.1"/>
    <n v="140"/>
    <n v="180"/>
    <n v="80"/>
    <n v="80"/>
    <n v="60"/>
    <n v="60.7"/>
    <x v="401"/>
    <n v="82"/>
    <n v="82"/>
    <n v="82"/>
    <n v="82"/>
    <n v="82"/>
    <n v="82"/>
    <n v="82"/>
    <n v="82"/>
    <n v="82"/>
    <n v="82"/>
    <n v="82"/>
    <n v="82"/>
    <n v="82"/>
  </r>
  <r>
    <x v="4"/>
    <x v="3"/>
    <s v="VITA LAND FOOD INDUSTRIES S/B"/>
    <s v="LOA1"/>
    <x v="2"/>
    <s v="A1 "/>
    <m/>
    <m/>
    <n v="20"/>
    <n v="20"/>
    <n v="20"/>
    <m/>
    <n v="20"/>
    <n v="20"/>
    <n v="20"/>
    <x v="402"/>
    <n v="15"/>
    <n v="15"/>
    <n v="15"/>
    <n v="15"/>
    <n v="15"/>
    <n v="15"/>
    <n v="15"/>
    <n v="15"/>
    <n v="15"/>
    <n v="15"/>
    <n v="15"/>
    <n v="15"/>
    <n v="15"/>
  </r>
  <r>
    <x v="4"/>
    <x v="3"/>
    <s v="VITA LAND FOOD INDUSTRIES S/B"/>
    <s v="LOC1"/>
    <x v="1"/>
    <s v="C1 COARSE"/>
    <n v="20"/>
    <m/>
    <m/>
    <m/>
    <m/>
    <m/>
    <m/>
    <m/>
    <m/>
    <x v="362"/>
    <n v="5"/>
    <n v="5"/>
    <n v="5"/>
    <n v="5"/>
    <n v="5"/>
    <n v="5"/>
    <n v="5"/>
    <n v="5"/>
    <n v="5"/>
    <n v="5"/>
    <n v="5"/>
    <n v="5"/>
    <n v="5"/>
  </r>
  <r>
    <x v="4"/>
    <x v="32"/>
    <s v="LEMBAGA KOKO MALAYSIA"/>
    <s v="SPIC25"/>
    <x v="5"/>
    <s v="ICING"/>
    <m/>
    <m/>
    <n v="4.55"/>
    <m/>
    <m/>
    <m/>
    <m/>
    <m/>
    <m/>
    <x v="403"/>
    <n v="1"/>
    <n v="1"/>
    <n v="1"/>
    <n v="1"/>
    <n v="1"/>
    <n v="1"/>
    <n v="1"/>
    <n v="1"/>
    <n v="1"/>
    <n v="1"/>
    <n v="1"/>
    <n v="1"/>
    <n v="1"/>
  </r>
  <r>
    <x v="4"/>
    <x v="4"/>
    <s v="A &amp; W (MALAYSIA) SDN BHD"/>
    <s v="LOC1"/>
    <x v="1"/>
    <s v="C1 COARSE"/>
    <n v="30"/>
    <n v="25"/>
    <n v="50"/>
    <m/>
    <n v="30"/>
    <n v="35"/>
    <m/>
    <n v="29.95"/>
    <n v="31.95"/>
    <x v="404"/>
    <n v="25"/>
    <n v="25"/>
    <n v="25"/>
    <n v="25"/>
    <n v="25"/>
    <n v="25"/>
    <n v="25"/>
    <n v="25"/>
    <n v="25"/>
    <n v="25"/>
    <n v="25"/>
    <n v="25"/>
    <n v="25"/>
  </r>
  <r>
    <x v="4"/>
    <x v="4"/>
    <s v="AB MAURI MALAYSIA SDN BHD"/>
    <s v="LOCA"/>
    <x v="4"/>
    <s v="CASTER"/>
    <m/>
    <m/>
    <n v="2"/>
    <n v="2"/>
    <n v="4"/>
    <m/>
    <m/>
    <m/>
    <m/>
    <x v="288"/>
    <n v="1"/>
    <n v="1"/>
    <n v="1"/>
    <n v="1"/>
    <n v="1"/>
    <n v="1"/>
    <n v="1"/>
    <n v="1"/>
    <n v="1"/>
    <n v="1"/>
    <n v="1"/>
    <n v="1"/>
    <n v="1"/>
  </r>
  <r>
    <x v="4"/>
    <x v="4"/>
    <s v="AB MAURI MALAYSIA SDN BHD"/>
    <s v="LOIGCX"/>
    <x v="8"/>
    <s v="IG  "/>
    <m/>
    <n v="20"/>
    <n v="80"/>
    <n v="80"/>
    <m/>
    <m/>
    <n v="79"/>
    <n v="60"/>
    <n v="120"/>
    <x v="405"/>
    <n v="80"/>
    <n v="80"/>
    <n v="80"/>
    <n v="80"/>
    <n v="80"/>
    <n v="80"/>
    <n v="80"/>
    <n v="80"/>
    <n v="80"/>
    <n v="80"/>
    <n v="80"/>
    <n v="80"/>
    <n v="80"/>
  </r>
  <r>
    <x v="4"/>
    <x v="4"/>
    <s v="AB MAURI MALAYSIA SDN BHD"/>
    <s v="SPIC25"/>
    <x v="5"/>
    <s v="ICING"/>
    <m/>
    <n v="2"/>
    <n v="2"/>
    <n v="2"/>
    <n v="4"/>
    <n v="2"/>
    <m/>
    <n v="2"/>
    <n v="2"/>
    <x v="406"/>
    <n v="2"/>
    <n v="2"/>
    <n v="2"/>
    <n v="2"/>
    <n v="2"/>
    <n v="2"/>
    <n v="2"/>
    <n v="2"/>
    <n v="2"/>
    <n v="2"/>
    <n v="2"/>
    <n v="2"/>
    <n v="2"/>
  </r>
  <r>
    <x v="4"/>
    <x v="4"/>
    <s v="ACE CANNING CORPORATION S/B"/>
    <s v="LOA1"/>
    <x v="2"/>
    <s v="A1 "/>
    <n v="160"/>
    <n v="152"/>
    <n v="100"/>
    <n v="48.2"/>
    <m/>
    <m/>
    <m/>
    <m/>
    <m/>
    <x v="407"/>
    <n v="150"/>
    <n v="150"/>
    <n v="150"/>
    <n v="150"/>
    <n v="150"/>
    <n v="150"/>
    <n v="150"/>
    <n v="150"/>
    <n v="150"/>
    <n v="150"/>
    <n v="150"/>
    <n v="150"/>
    <n v="150"/>
  </r>
  <r>
    <x v="4"/>
    <x v="4"/>
    <s v="ACE CANNING CORPORATION S/B"/>
    <s v="LOC1"/>
    <x v="1"/>
    <s v="C1 COARSE"/>
    <n v="6"/>
    <n v="9"/>
    <m/>
    <m/>
    <m/>
    <m/>
    <m/>
    <m/>
    <m/>
    <x v="321"/>
    <n v="3"/>
    <n v="3"/>
    <n v="3"/>
    <n v="3"/>
    <n v="3"/>
    <n v="3"/>
    <n v="3"/>
    <n v="3"/>
    <n v="3"/>
    <n v="3"/>
    <n v="3"/>
    <n v="3"/>
    <n v="3"/>
  </r>
  <r>
    <x v="4"/>
    <x v="4"/>
    <s v="ACE CANNING CORPORATION S/B"/>
    <s v="LOCA"/>
    <x v="4"/>
    <s v="CASTER"/>
    <m/>
    <m/>
    <m/>
    <n v="1.5"/>
    <m/>
    <m/>
    <m/>
    <m/>
    <m/>
    <x v="336"/>
    <n v="0"/>
    <n v="0"/>
    <n v="0"/>
    <n v="0"/>
    <n v="0"/>
    <n v="0"/>
    <n v="0"/>
    <n v="0"/>
    <n v="0"/>
    <n v="0"/>
    <n v="0"/>
    <n v="0"/>
    <n v="0"/>
  </r>
  <r>
    <x v="4"/>
    <x v="4"/>
    <s v="ACE CANNING CORPORATION S/B"/>
    <s v="LOCB"/>
    <x v="0"/>
    <s v="Coarse Brown"/>
    <n v="3.5"/>
    <n v="5.5"/>
    <n v="17"/>
    <n v="11"/>
    <n v="9"/>
    <n v="3"/>
    <n v="7"/>
    <n v="3"/>
    <n v="5.0999999999999996"/>
    <x v="408"/>
    <n v="10"/>
    <n v="10"/>
    <n v="10"/>
    <n v="10"/>
    <n v="10"/>
    <n v="10"/>
    <n v="10"/>
    <n v="10"/>
    <n v="10"/>
    <n v="10"/>
    <n v="10"/>
    <n v="10"/>
    <n v="10"/>
  </r>
  <r>
    <x v="4"/>
    <x v="4"/>
    <s v="ADABI CONSUMER INDUSTRIES SDN BHD"/>
    <s v="LOC1"/>
    <x v="1"/>
    <s v="C1 COARSE"/>
    <m/>
    <m/>
    <m/>
    <m/>
    <m/>
    <m/>
    <m/>
    <n v="10"/>
    <m/>
    <x v="325"/>
    <n v="50"/>
    <n v="50"/>
    <n v="50"/>
    <n v="50"/>
    <n v="50"/>
    <n v="50"/>
    <n v="50"/>
    <n v="50"/>
    <n v="50"/>
    <n v="50"/>
    <n v="50"/>
    <n v="50"/>
    <n v="50"/>
  </r>
  <r>
    <x v="4"/>
    <x v="4"/>
    <s v="ADABI CONSUMER INDUSTRIES SDN BHD"/>
    <s v="LOIGCX"/>
    <x v="8"/>
    <s v="IG  "/>
    <m/>
    <m/>
    <m/>
    <m/>
    <m/>
    <m/>
    <m/>
    <m/>
    <n v="8.5"/>
    <x v="409"/>
    <n v="35"/>
    <n v="35"/>
    <n v="35"/>
    <n v="35"/>
    <n v="35"/>
    <n v="35"/>
    <n v="35"/>
    <n v="35"/>
    <n v="35"/>
    <n v="35"/>
    <n v="35"/>
    <n v="35"/>
    <n v="35"/>
  </r>
  <r>
    <x v="4"/>
    <x v="4"/>
    <s v="AIC INGREDIENTS SDN BHD"/>
    <s v="LOA1"/>
    <x v="2"/>
    <s v="A1 "/>
    <n v="5"/>
    <n v="5"/>
    <m/>
    <n v="5"/>
    <n v="5"/>
    <n v="5"/>
    <n v="5"/>
    <n v="5"/>
    <n v="0"/>
    <x v="320"/>
    <n v="5"/>
    <n v="5"/>
    <n v="5"/>
    <n v="5"/>
    <n v="5"/>
    <n v="5"/>
    <n v="5"/>
    <n v="5"/>
    <n v="5"/>
    <n v="5"/>
    <n v="5"/>
    <n v="5"/>
    <n v="5"/>
  </r>
  <r>
    <x v="4"/>
    <x v="4"/>
    <s v="ARYZTA FOOD SOLUTIONS (M) SDN BHD"/>
    <s v="EXA125(NP)"/>
    <x v="2"/>
    <s v="A1 "/>
    <n v="5"/>
    <n v="5"/>
    <n v="5"/>
    <n v="4"/>
    <n v="10"/>
    <n v="6"/>
    <n v="8.5"/>
    <n v="10.5"/>
    <n v="8"/>
    <x v="410"/>
    <n v="10"/>
    <n v="10"/>
    <n v="10"/>
    <n v="10"/>
    <n v="10"/>
    <n v="10"/>
    <n v="10"/>
    <n v="10"/>
    <n v="10"/>
    <n v="10"/>
    <n v="10"/>
    <n v="10"/>
    <n v="10"/>
  </r>
  <r>
    <x v="4"/>
    <x v="4"/>
    <s v="ARYZTA MALAYSIA SDN BHD"/>
    <s v="LIQSUG-D"/>
    <x v="9"/>
    <s v="Liquid"/>
    <n v="60.124000000000009"/>
    <n v="44.760999999999996"/>
    <n v="44.454999999999998"/>
    <n v="89.13000000000001"/>
    <n v="59.662999999999997"/>
    <n v="58.836999999999996"/>
    <n v="59.262000000000008"/>
    <m/>
    <n v="59.335000000000001"/>
    <x v="411"/>
    <n v="53"/>
    <n v="60"/>
    <n v="60"/>
    <n v="60"/>
    <n v="60"/>
    <n v="60"/>
    <n v="60"/>
    <n v="60"/>
    <n v="60"/>
    <n v="60"/>
    <n v="60"/>
    <n v="60"/>
    <n v="60"/>
  </r>
  <r>
    <x v="4"/>
    <x v="4"/>
    <s v="ARYZTA MALAYSIA SDN BHD"/>
    <s v="LIQSUG-W"/>
    <x v="9"/>
    <s v="Liquid"/>
    <m/>
    <m/>
    <m/>
    <m/>
    <m/>
    <m/>
    <m/>
    <n v="44.725999999999999"/>
    <n v="14.997999999999999"/>
    <x v="412"/>
    <n v="7"/>
    <n v="7"/>
    <n v="7"/>
    <n v="7"/>
    <n v="7"/>
    <n v="7"/>
    <n v="7"/>
    <n v="7"/>
    <n v="7"/>
    <n v="7"/>
    <n v="7"/>
    <n v="7"/>
    <n v="7"/>
  </r>
  <r>
    <x v="4"/>
    <x v="4"/>
    <s v="ASA PALMILK (M) SDN BHD"/>
    <s v="SPIC25"/>
    <x v="5"/>
    <s v="ICING"/>
    <m/>
    <m/>
    <n v="1"/>
    <m/>
    <m/>
    <m/>
    <m/>
    <n v="1"/>
    <m/>
    <x v="287"/>
    <n v="0"/>
    <n v="0"/>
    <n v="0"/>
    <n v="0"/>
    <n v="0"/>
    <n v="0"/>
    <n v="0"/>
    <n v="0"/>
    <n v="0"/>
    <n v="0"/>
    <n v="0"/>
    <n v="0"/>
    <n v="0"/>
  </r>
  <r>
    <x v="4"/>
    <x v="4"/>
    <s v="ASIA SNOWFLAKE GROUP TRADING"/>
    <s v="LOC1"/>
    <x v="1"/>
    <s v="C1 COARSE"/>
    <n v="1"/>
    <n v="1.5"/>
    <m/>
    <n v="1.25"/>
    <n v="1.75"/>
    <n v="0.5"/>
    <m/>
    <n v="0.5"/>
    <n v="0.65"/>
    <x v="413"/>
    <n v="1"/>
    <n v="1"/>
    <n v="1"/>
    <n v="1"/>
    <n v="1"/>
    <n v="1"/>
    <n v="1"/>
    <n v="1"/>
    <n v="1"/>
    <n v="1"/>
    <n v="1"/>
    <n v="1"/>
    <n v="1"/>
  </r>
  <r>
    <x v="4"/>
    <x v="4"/>
    <s v="ASIA SNOWFLAKE GROUP TRADING"/>
    <s v="LOCB"/>
    <x v="0"/>
    <s v="Coarse Brown"/>
    <n v="1.5"/>
    <n v="3.5"/>
    <n v="2.5"/>
    <n v="3.75"/>
    <n v="5.75"/>
    <n v="2"/>
    <n v="0"/>
    <n v="2"/>
    <n v="4.25"/>
    <x v="414"/>
    <n v="3"/>
    <n v="3"/>
    <n v="3"/>
    <n v="3"/>
    <n v="3"/>
    <n v="3"/>
    <n v="3"/>
    <n v="3"/>
    <n v="3"/>
    <n v="3"/>
    <n v="3"/>
    <n v="3"/>
    <n v="3"/>
  </r>
  <r>
    <x v="4"/>
    <x v="4"/>
    <s v="BAKELS (MALAYSIA) SDN BHD"/>
    <s v="LOCA"/>
    <x v="4"/>
    <s v="CASTER"/>
    <n v="20"/>
    <m/>
    <n v="40"/>
    <n v="100"/>
    <n v="50"/>
    <n v="20"/>
    <m/>
    <m/>
    <m/>
    <x v="415"/>
    <n v="30"/>
    <n v="30"/>
    <n v="30"/>
    <n v="30"/>
    <n v="30"/>
    <n v="30"/>
    <n v="30"/>
    <n v="30"/>
    <n v="30"/>
    <n v="30"/>
    <n v="30"/>
    <n v="30"/>
    <n v="30"/>
  </r>
  <r>
    <x v="4"/>
    <x v="4"/>
    <s v="BAKERS MAISON (M) SDN BHD"/>
    <s v="LOA1"/>
    <x v="2"/>
    <s v="A1 "/>
    <m/>
    <n v="10"/>
    <n v="20"/>
    <n v="20"/>
    <n v="20"/>
    <n v="10"/>
    <n v="30"/>
    <n v="9.9499999999999993"/>
    <n v="10"/>
    <x v="416"/>
    <n v="20"/>
    <n v="20"/>
    <n v="20"/>
    <n v="20"/>
    <n v="20"/>
    <n v="20"/>
    <n v="20"/>
    <n v="20"/>
    <n v="20"/>
    <n v="20"/>
    <n v="20"/>
    <n v="20"/>
    <n v="20"/>
  </r>
  <r>
    <x v="4"/>
    <x v="4"/>
    <s v="BAKERS MAISON (M) SDN BHD"/>
    <s v="LOA1-500"/>
    <x v="2"/>
    <s v="A1 "/>
    <n v="80"/>
    <n v="50"/>
    <n v="230"/>
    <n v="220"/>
    <n v="160"/>
    <n v="160"/>
    <n v="200"/>
    <n v="210"/>
    <n v="180"/>
    <x v="417"/>
    <n v="180"/>
    <n v="180"/>
    <n v="180"/>
    <n v="180"/>
    <n v="180"/>
    <n v="180"/>
    <n v="180"/>
    <n v="180"/>
    <n v="180"/>
    <n v="180"/>
    <n v="180"/>
    <n v="180"/>
    <n v="180"/>
  </r>
  <r>
    <x v="4"/>
    <x v="4"/>
    <s v="BAKERS MAISON (M) SDN BHD"/>
    <s v="SPIC25"/>
    <x v="5"/>
    <s v="ICING"/>
    <n v="5.9"/>
    <n v="6.55"/>
    <n v="11.3"/>
    <n v="12.6"/>
    <n v="8.6999999999999993"/>
    <n v="10"/>
    <n v="10"/>
    <n v="10"/>
    <n v="10"/>
    <x v="418"/>
    <n v="10"/>
    <n v="10"/>
    <n v="10"/>
    <n v="10"/>
    <n v="10"/>
    <n v="10"/>
    <n v="10"/>
    <n v="10"/>
    <n v="10"/>
    <n v="10"/>
    <n v="10"/>
    <n v="10"/>
    <n v="10"/>
  </r>
  <r>
    <x v="4"/>
    <x v="4"/>
    <s v="BARRY CALLEBAUT MALAYSIA SDN BHD"/>
    <s v="LOCA25(P)"/>
    <x v="4"/>
    <s v="CASTER"/>
    <m/>
    <m/>
    <m/>
    <m/>
    <m/>
    <m/>
    <n v="10"/>
    <n v="20"/>
    <n v="40"/>
    <x v="299"/>
    <n v="10"/>
    <n v="10"/>
    <n v="10"/>
    <n v="10"/>
    <n v="10"/>
    <n v="10"/>
    <n v="10"/>
    <n v="10"/>
    <n v="10"/>
    <n v="10"/>
    <n v="10"/>
    <n v="10"/>
    <n v="10"/>
  </r>
  <r>
    <x v="4"/>
    <x v="4"/>
    <s v="BARRY CALLEBAUT MALAYSIA SDN BHD"/>
    <s v="LOCX1T"/>
    <x v="8"/>
    <s v="IG  "/>
    <n v="200"/>
    <n v="140"/>
    <n v="180"/>
    <n v="220"/>
    <n v="340"/>
    <n v="120"/>
    <n v="190"/>
    <n v="180"/>
    <n v="194"/>
    <x v="419"/>
    <n v="290"/>
    <n v="290"/>
    <n v="290"/>
    <n v="290"/>
    <n v="290"/>
    <n v="290"/>
    <n v="290"/>
    <n v="290"/>
    <n v="290"/>
    <n v="290"/>
    <n v="290"/>
    <n v="290"/>
    <n v="290"/>
  </r>
  <r>
    <x v="4"/>
    <x v="4"/>
    <s v="BARRY CALLEBAUT MALAYSIA SDN BHD"/>
    <s v="LOIGCX-25"/>
    <x v="8"/>
    <s v="IG  "/>
    <n v="40"/>
    <m/>
    <m/>
    <m/>
    <n v="-10.425000000000001"/>
    <n v="10.425000000000001"/>
    <m/>
    <m/>
    <n v="1"/>
    <x v="420"/>
    <n v="10"/>
    <n v="10"/>
    <n v="10"/>
    <n v="10"/>
    <n v="10"/>
    <n v="10"/>
    <n v="10"/>
    <n v="10"/>
    <n v="10"/>
    <n v="10"/>
    <n v="10"/>
    <n v="10"/>
    <n v="10"/>
  </r>
  <r>
    <x v="4"/>
    <x v="4"/>
    <s v="BENNS CHOCOLATE FACTORY SDN BHD"/>
    <s v="LOA1"/>
    <x v="2"/>
    <s v="A1 "/>
    <n v="10"/>
    <m/>
    <n v="10"/>
    <n v="10"/>
    <m/>
    <n v="9.5"/>
    <n v="10"/>
    <m/>
    <m/>
    <x v="421"/>
    <n v="10"/>
    <n v="10"/>
    <n v="10"/>
    <n v="10"/>
    <n v="10"/>
    <n v="10"/>
    <n v="10"/>
    <n v="10"/>
    <n v="10"/>
    <n v="10"/>
    <n v="10"/>
    <n v="10"/>
    <n v="10"/>
  </r>
  <r>
    <x v="4"/>
    <x v="4"/>
    <s v="BENNS CHOCOLATE FACTORY SDN BHD"/>
    <s v="LOC1"/>
    <x v="1"/>
    <s v="C1 COARSE"/>
    <m/>
    <m/>
    <m/>
    <m/>
    <m/>
    <m/>
    <m/>
    <n v="10"/>
    <n v="20"/>
    <x v="341"/>
    <n v="5"/>
    <n v="5"/>
    <n v="5"/>
    <n v="5"/>
    <n v="5"/>
    <n v="5"/>
    <n v="5"/>
    <n v="5"/>
    <n v="5"/>
    <n v="5"/>
    <n v="5"/>
    <n v="5"/>
    <n v="5"/>
  </r>
  <r>
    <x v="4"/>
    <x v="4"/>
    <s v="BENNS CHOCOLATE FACTORY SDN BHD"/>
    <s v="LOCB"/>
    <x v="0"/>
    <s v="Coarse Brown"/>
    <m/>
    <m/>
    <m/>
    <m/>
    <m/>
    <n v="0.5"/>
    <m/>
    <m/>
    <m/>
    <x v="212"/>
    <n v="0"/>
    <n v="0"/>
    <n v="0"/>
    <n v="0"/>
    <n v="0"/>
    <n v="0"/>
    <n v="0"/>
    <n v="0"/>
    <n v="0"/>
    <n v="0"/>
    <n v="0"/>
    <n v="0"/>
    <n v="0"/>
  </r>
  <r>
    <x v="4"/>
    <x v="4"/>
    <s v="BERYLS CHOCOLATE &amp; CONF. SDN BHD"/>
    <s v="LOA1"/>
    <x v="2"/>
    <s v="A1 "/>
    <n v="60"/>
    <n v="40"/>
    <n v="20"/>
    <n v="100"/>
    <n v="110"/>
    <n v="90"/>
    <n v="-0.1"/>
    <n v="100"/>
    <n v="70"/>
    <x v="422"/>
    <n v="100"/>
    <n v="100"/>
    <n v="100"/>
    <n v="100"/>
    <n v="100"/>
    <n v="100"/>
    <n v="100"/>
    <n v="100"/>
    <n v="100"/>
    <n v="100"/>
    <n v="100"/>
    <n v="100"/>
    <n v="100"/>
  </r>
  <r>
    <x v="4"/>
    <x v="4"/>
    <s v="BERYLS CHOCOLATE &amp; CONF. SDN BHD"/>
    <s v="SPIC25"/>
    <x v="5"/>
    <s v="ICING"/>
    <m/>
    <m/>
    <m/>
    <n v="5"/>
    <m/>
    <n v="3"/>
    <m/>
    <m/>
    <m/>
    <x v="288"/>
    <n v="5"/>
    <n v="5"/>
    <n v="5"/>
    <n v="5"/>
    <n v="5"/>
    <n v="5"/>
    <n v="5"/>
    <n v="5"/>
    <n v="5"/>
    <n v="5"/>
    <n v="5"/>
    <n v="5"/>
    <n v="5"/>
  </r>
  <r>
    <x v="4"/>
    <x v="4"/>
    <s v="BEYOND NATURE INTERNATIONAL SDN BHD"/>
    <s v="LOA1"/>
    <x v="2"/>
    <s v="A1 "/>
    <m/>
    <n v="20"/>
    <n v="10"/>
    <n v="10"/>
    <n v="10"/>
    <n v="9.9499999999999993"/>
    <n v="10"/>
    <n v="10"/>
    <m/>
    <x v="423"/>
    <n v="10"/>
    <n v="10"/>
    <n v="10"/>
    <n v="10"/>
    <n v="10"/>
    <n v="10"/>
    <n v="10"/>
    <n v="10"/>
    <n v="10"/>
    <n v="10"/>
    <n v="10"/>
    <n v="10"/>
    <n v="10"/>
  </r>
  <r>
    <x v="4"/>
    <x v="4"/>
    <s v="BEYOND NATURE INTERNATIONAL SDN BHD"/>
    <s v="LOC1"/>
    <x v="1"/>
    <s v="C1 COARSE"/>
    <n v="22.5"/>
    <n v="-2.5"/>
    <m/>
    <m/>
    <m/>
    <m/>
    <m/>
    <m/>
    <m/>
    <x v="362"/>
    <n v="5"/>
    <n v="5"/>
    <n v="5"/>
    <n v="5"/>
    <n v="5"/>
    <n v="5"/>
    <n v="5"/>
    <n v="5"/>
    <n v="5"/>
    <n v="5"/>
    <n v="5"/>
    <n v="5"/>
    <n v="5"/>
  </r>
  <r>
    <x v="4"/>
    <x v="4"/>
    <s v="BRILLIANT FRUIT CORDIAL ENT. (M) SDN BHD"/>
    <s v="LOA1"/>
    <x v="2"/>
    <s v="A1 "/>
    <n v="30"/>
    <n v="90"/>
    <m/>
    <m/>
    <m/>
    <m/>
    <m/>
    <m/>
    <m/>
    <x v="402"/>
    <n v="15"/>
    <n v="15"/>
    <n v="15"/>
    <n v="15"/>
    <n v="15"/>
    <n v="15"/>
    <n v="15"/>
    <n v="15"/>
    <n v="15"/>
    <n v="15"/>
    <n v="15"/>
    <n v="15"/>
    <n v="15"/>
  </r>
  <r>
    <x v="4"/>
    <x v="4"/>
    <s v="CAMPBELL CHEONG CHAN (MALAYSIA) SDN BHD"/>
    <s v="LIQSUG-D"/>
    <x v="9"/>
    <s v="Liquid"/>
    <n v="594.48099999999977"/>
    <n v="509.964"/>
    <n v="684.94599999999991"/>
    <n v="484.94499999999994"/>
    <n v="459.01200000000011"/>
    <n v="495.08240000000012"/>
    <n v="569.22699999999998"/>
    <n v="430.541"/>
    <n v="460.51299999999986"/>
    <x v="424"/>
    <n v="600"/>
    <n v="600"/>
    <n v="600"/>
    <n v="600"/>
    <n v="600"/>
    <n v="600"/>
    <n v="600"/>
    <n v="700"/>
    <n v="700"/>
    <n v="700"/>
    <n v="700"/>
    <n v="700"/>
    <n v="700"/>
  </r>
  <r>
    <x v="4"/>
    <x v="4"/>
    <s v="CAMPBELL CHEONG CHAN (MALAYSIA) SDN BHD"/>
    <s v="LOCA"/>
    <x v="4"/>
    <s v="CASTER"/>
    <m/>
    <n v="1"/>
    <n v="2"/>
    <m/>
    <n v="1"/>
    <n v="1"/>
    <m/>
    <m/>
    <m/>
    <x v="224"/>
    <n v="1"/>
    <n v="1"/>
    <n v="1"/>
    <n v="1"/>
    <n v="1"/>
    <n v="1"/>
    <n v="1"/>
    <n v="1"/>
    <n v="1"/>
    <n v="1"/>
    <n v="1"/>
    <n v="1"/>
    <n v="1"/>
  </r>
  <r>
    <x v="4"/>
    <x v="4"/>
    <s v="CARLSBERG BREWERY MALAYSIA BERHAD"/>
    <s v="LIQSUG-D"/>
    <x v="9"/>
    <s v="Liquid"/>
    <n v="149.547"/>
    <n v="82.974999999999994"/>
    <n v="83.576000000000008"/>
    <n v="166.68200000000002"/>
    <n v="115.92400000000001"/>
    <n v="83.251000000000005"/>
    <n v="99.998999999999995"/>
    <n v="83.135000000000005"/>
    <n v="115.67699999999999"/>
    <x v="425"/>
    <n v="120"/>
    <n v="120"/>
    <n v="120"/>
    <n v="120"/>
    <n v="120"/>
    <n v="120"/>
    <n v="120"/>
    <n v="120"/>
    <n v="120"/>
    <n v="120"/>
    <n v="120"/>
    <n v="120"/>
    <n v="120"/>
  </r>
  <r>
    <x v="4"/>
    <x v="4"/>
    <s v="CCL FOOD &amp; BEVERAGE SDN BHD"/>
    <s v="LOIGCX"/>
    <x v="8"/>
    <s v="IG  "/>
    <n v="40"/>
    <m/>
    <m/>
    <m/>
    <m/>
    <m/>
    <n v="20"/>
    <n v="20"/>
    <n v="40"/>
    <x v="402"/>
    <n v="20"/>
    <n v="20"/>
    <n v="20"/>
    <n v="20"/>
    <n v="20"/>
    <n v="20"/>
    <n v="20"/>
    <n v="20"/>
    <n v="20"/>
    <n v="20"/>
    <n v="20"/>
    <n v="20"/>
    <n v="20"/>
  </r>
  <r>
    <x v="4"/>
    <x v="4"/>
    <s v="CHIA SHING FOOD INDUSTRIES SDN BHD"/>
    <s v="LOC1"/>
    <x v="1"/>
    <s v="C1 COARSE"/>
    <m/>
    <m/>
    <m/>
    <n v="10"/>
    <m/>
    <m/>
    <m/>
    <m/>
    <m/>
    <x v="325"/>
    <n v="0"/>
    <n v="0"/>
    <n v="0"/>
    <n v="0"/>
    <n v="0"/>
    <n v="0"/>
    <n v="0"/>
    <n v="0"/>
    <n v="0"/>
    <n v="0"/>
    <n v="0"/>
    <n v="0"/>
    <n v="0"/>
  </r>
  <r>
    <x v="4"/>
    <x v="4"/>
    <s v="CHOCOFAC (M) SDN BHD"/>
    <s v="LOC1"/>
    <x v="1"/>
    <s v="C1 COARSE"/>
    <n v="17.600000000000001"/>
    <n v="12.8"/>
    <n v="12.8"/>
    <n v="6.4"/>
    <n v="6.4"/>
    <n v="0"/>
    <m/>
    <m/>
    <m/>
    <x v="314"/>
    <n v="0"/>
    <n v="0"/>
    <n v="0"/>
    <n v="0"/>
    <n v="0"/>
    <n v="0"/>
    <n v="0"/>
    <n v="0"/>
    <n v="0"/>
    <n v="0"/>
    <n v="0"/>
    <n v="0"/>
    <n v="0"/>
  </r>
  <r>
    <x v="4"/>
    <x v="4"/>
    <s v="CHONG SAN INDUSTRIES SDN BHD"/>
    <s v="LOA1"/>
    <x v="2"/>
    <s v="A1 "/>
    <m/>
    <n v="10"/>
    <m/>
    <n v="10"/>
    <n v="10"/>
    <m/>
    <m/>
    <m/>
    <m/>
    <x v="341"/>
    <n v="0"/>
    <n v="0"/>
    <n v="0"/>
    <n v="0"/>
    <n v="0"/>
    <n v="0"/>
    <n v="0"/>
    <n v="0"/>
    <n v="0"/>
    <n v="0"/>
    <n v="0"/>
    <n v="0"/>
    <n v="0"/>
  </r>
  <r>
    <x v="4"/>
    <x v="4"/>
    <s v="COCOALAND INDUSTRY SDN BHD (PLOT19021)"/>
    <s v="LOIGCX"/>
    <x v="8"/>
    <s v="IG  "/>
    <n v="240"/>
    <n v="40"/>
    <n v="82"/>
    <m/>
    <m/>
    <m/>
    <n v="180"/>
    <n v="170"/>
    <n v="35"/>
    <x v="426"/>
    <n v="90"/>
    <n v="90"/>
    <n v="90"/>
    <n v="90"/>
    <n v="90"/>
    <n v="90"/>
    <n v="90"/>
    <n v="90"/>
    <n v="90"/>
    <n v="90"/>
    <n v="90"/>
    <n v="90"/>
    <n v="90"/>
  </r>
  <r>
    <x v="4"/>
    <x v="4"/>
    <s v="COCOALAND INDUSTRY SDN BHD (PLOT19021)"/>
    <s v="SPIC25"/>
    <x v="5"/>
    <s v="ICING"/>
    <n v="0.125"/>
    <m/>
    <m/>
    <m/>
    <n v="0.25"/>
    <m/>
    <m/>
    <m/>
    <m/>
    <x v="427"/>
    <n v="0"/>
    <n v="0"/>
    <n v="0"/>
    <n v="0"/>
    <n v="0"/>
    <n v="0"/>
    <n v="0"/>
    <n v="0"/>
    <n v="0"/>
    <n v="0"/>
    <n v="0"/>
    <n v="0"/>
    <n v="0"/>
  </r>
  <r>
    <x v="4"/>
    <x v="4"/>
    <s v="COSMO INGREDIENTS (M) SDN BHD"/>
    <s v="LOIGCX"/>
    <x v="8"/>
    <s v="IG  "/>
    <n v="1.7"/>
    <n v="1.4"/>
    <n v="1"/>
    <n v="1.5"/>
    <n v="0.95"/>
    <n v="0.95"/>
    <n v="1"/>
    <n v="0.5"/>
    <n v="1.5"/>
    <x v="428"/>
    <n v="2"/>
    <n v="2"/>
    <n v="2"/>
    <n v="2"/>
    <n v="2"/>
    <n v="2"/>
    <n v="2"/>
    <n v="2"/>
    <n v="2"/>
    <n v="2"/>
    <n v="2"/>
    <n v="2"/>
    <n v="2"/>
  </r>
  <r>
    <x v="4"/>
    <x v="4"/>
    <s v="COSMO INGREDIENTS (M) SDN BHD"/>
    <s v="SPIC25"/>
    <x v="5"/>
    <s v="ICING"/>
    <n v="0.3"/>
    <m/>
    <n v="1.0249999999999999"/>
    <n v="0.35"/>
    <n v="0.1"/>
    <n v="0.2"/>
    <n v="0.5"/>
    <n v="0.2"/>
    <n v="1.3"/>
    <x v="429"/>
    <n v="0"/>
    <n v="0"/>
    <n v="0"/>
    <n v="0"/>
    <n v="0"/>
    <n v="0"/>
    <n v="0"/>
    <n v="0"/>
    <n v="0"/>
    <n v="0"/>
    <n v="0"/>
    <n v="0"/>
    <n v="0"/>
  </r>
  <r>
    <x v="4"/>
    <x v="4"/>
    <s v="DAIRYMAS (M) SDN BHD- 3000014998"/>
    <s v="LOA1-25"/>
    <x v="2"/>
    <s v="A1 "/>
    <n v="36"/>
    <n v="18"/>
    <n v="27"/>
    <n v="36"/>
    <n v="36"/>
    <n v="27"/>
    <n v="27"/>
    <n v="36"/>
    <n v="36"/>
    <x v="430"/>
    <n v="35"/>
    <n v="35"/>
    <n v="35"/>
    <n v="35"/>
    <n v="35"/>
    <n v="35"/>
    <n v="35"/>
    <n v="35"/>
    <n v="35"/>
    <n v="35"/>
    <n v="35"/>
    <n v="35"/>
    <n v="35"/>
  </r>
  <r>
    <x v="4"/>
    <x v="4"/>
    <s v="DCH CONTRACT MANUFACTURING SDN BHD"/>
    <s v="LOIGCX"/>
    <x v="8"/>
    <s v="IG  "/>
    <n v="340"/>
    <n v="1080"/>
    <n v="200"/>
    <n v="590"/>
    <m/>
    <m/>
    <m/>
    <m/>
    <m/>
    <x v="431"/>
    <n v="300"/>
    <n v="300"/>
    <n v="300"/>
    <n v="300"/>
    <n v="300"/>
    <n v="300"/>
    <n v="300"/>
    <n v="300"/>
    <n v="300"/>
    <n v="300"/>
    <n v="300"/>
    <n v="300"/>
    <n v="300"/>
  </r>
  <r>
    <x v="4"/>
    <x v="4"/>
    <s v="DELUXE FOOD SERVICES SDN BHD"/>
    <s v="EXA125(NP)"/>
    <x v="2"/>
    <s v="A1 "/>
    <n v="10"/>
    <n v="15"/>
    <n v="6.9749999999999996"/>
    <n v="10"/>
    <n v="5"/>
    <n v="15"/>
    <n v="15"/>
    <n v="18"/>
    <n v="4"/>
    <x v="432"/>
    <n v="20"/>
    <n v="20"/>
    <n v="20"/>
    <n v="20"/>
    <n v="20"/>
    <n v="20"/>
    <n v="20"/>
    <n v="20"/>
    <n v="20"/>
    <n v="20"/>
    <n v="20"/>
    <n v="20"/>
    <n v="20"/>
  </r>
  <r>
    <x v="4"/>
    <x v="4"/>
    <s v="DUOPHARMA (M) SDN BHD"/>
    <s v="LOC1"/>
    <x v="1"/>
    <s v="C1 COARSE"/>
    <m/>
    <m/>
    <m/>
    <m/>
    <m/>
    <m/>
    <n v="1"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DUOPHARMA (M) SDN BHD"/>
    <s v="SPIC25"/>
    <x v="5"/>
    <s v="ICING"/>
    <n v="9.625"/>
    <n v="3"/>
    <n v="3.625"/>
    <n v="2.75"/>
    <n v="7"/>
    <n v="10.125"/>
    <n v="8"/>
    <n v="3"/>
    <m/>
    <x v="433"/>
    <n v="10"/>
    <n v="10"/>
    <n v="10"/>
    <n v="10"/>
    <n v="10"/>
    <n v="10"/>
    <n v="10"/>
    <n v="10"/>
    <n v="10"/>
    <n v="10"/>
    <n v="10"/>
    <n v="10"/>
    <n v="10"/>
  </r>
  <r>
    <x v="4"/>
    <x v="4"/>
    <s v="EDMARK INDUSTRIES SDN BHD"/>
    <s v="LOA1"/>
    <x v="2"/>
    <s v="A1 "/>
    <n v="20"/>
    <n v="20"/>
    <n v="20"/>
    <n v="20"/>
    <n v="30"/>
    <n v="10"/>
    <n v="30"/>
    <n v="10"/>
    <n v="20"/>
    <x v="249"/>
    <n v="20"/>
    <n v="20"/>
    <n v="20"/>
    <n v="20"/>
    <n v="20"/>
    <n v="20"/>
    <n v="20"/>
    <n v="20"/>
    <n v="20"/>
    <n v="20"/>
    <n v="20"/>
    <n v="20"/>
    <n v="20"/>
  </r>
  <r>
    <x v="4"/>
    <x v="4"/>
    <s v="EMINENT FOOD INDUSTRIES SDN BHD"/>
    <s v="LOC1"/>
    <x v="1"/>
    <s v="C1 COARSE"/>
    <n v="30"/>
    <m/>
    <m/>
    <m/>
    <m/>
    <m/>
    <m/>
    <m/>
    <m/>
    <x v="341"/>
    <n v="5"/>
    <n v="5"/>
    <n v="5"/>
    <n v="5"/>
    <n v="5"/>
    <n v="5"/>
    <n v="5"/>
    <n v="5"/>
    <n v="5"/>
    <n v="5"/>
    <n v="5"/>
    <n v="5"/>
    <n v="5"/>
  </r>
  <r>
    <x v="4"/>
    <x v="4"/>
    <s v="EMPEROR'S KITCHEN SDN BHD"/>
    <s v="LOA1"/>
    <x v="2"/>
    <s v="A1 "/>
    <n v="9.9"/>
    <n v="5"/>
    <n v="6"/>
    <n v="4"/>
    <n v="8"/>
    <n v="8"/>
    <n v="8"/>
    <n v="6"/>
    <n v="7.4"/>
    <x v="434"/>
    <n v="8"/>
    <n v="8"/>
    <n v="8"/>
    <n v="8"/>
    <n v="8"/>
    <n v="8"/>
    <n v="8"/>
    <n v="8"/>
    <n v="8"/>
    <n v="8"/>
    <n v="8"/>
    <n v="8"/>
    <n v="8"/>
  </r>
  <r>
    <x v="4"/>
    <x v="4"/>
    <s v="EMPEROR'S KITCHEN SDN BHD"/>
    <s v="LOCB"/>
    <x v="0"/>
    <s v="Coarse Brown"/>
    <m/>
    <m/>
    <m/>
    <m/>
    <m/>
    <m/>
    <m/>
    <n v="0.15000000000000002"/>
    <n v="0.1"/>
    <x v="234"/>
    <n v="0"/>
    <n v="0"/>
    <n v="0"/>
    <n v="0"/>
    <n v="0"/>
    <n v="0"/>
    <n v="0"/>
    <n v="0"/>
    <n v="0"/>
    <n v="0"/>
    <n v="0"/>
    <n v="0"/>
    <n v="0"/>
  </r>
  <r>
    <x v="4"/>
    <x v="4"/>
    <s v="EMPEROR'S KITCHEN SDN BHD"/>
    <s v="LOSB"/>
    <x v="0"/>
    <s v="Soft Brown"/>
    <n v="0.2"/>
    <m/>
    <n v="0.15"/>
    <m/>
    <n v="0.35"/>
    <m/>
    <m/>
    <m/>
    <m/>
    <x v="435"/>
    <n v="0"/>
    <n v="0"/>
    <n v="0"/>
    <n v="0"/>
    <n v="0"/>
    <n v="0"/>
    <n v="0"/>
    <n v="0"/>
    <n v="0"/>
    <n v="0"/>
    <n v="0"/>
    <n v="0"/>
    <n v="0"/>
  </r>
  <r>
    <x v="4"/>
    <x v="4"/>
    <s v="EMPIRE MANUFACTURING SDN BHD"/>
    <s v="LOA11T"/>
    <x v="2"/>
    <s v="A1 "/>
    <n v="267"/>
    <n v="128"/>
    <n v="-6"/>
    <n v="140"/>
    <n v="20"/>
    <n v="20"/>
    <m/>
    <n v="19"/>
    <n v="60"/>
    <x v="436"/>
    <n v="100"/>
    <n v="100"/>
    <n v="100"/>
    <n v="100"/>
    <n v="100"/>
    <n v="100"/>
    <n v="100"/>
    <n v="100"/>
    <n v="100"/>
    <n v="100"/>
    <n v="100"/>
    <n v="100"/>
    <n v="100"/>
  </r>
  <r>
    <x v="4"/>
    <x v="4"/>
    <s v="EMPIRE MANUFACTURING SDN BHD"/>
    <s v="LOSB"/>
    <x v="0"/>
    <s v="Soft Brown"/>
    <m/>
    <m/>
    <m/>
    <m/>
    <m/>
    <m/>
    <n v="1.25"/>
    <m/>
    <n v="0.55000000000000004"/>
    <x v="437"/>
    <n v="5"/>
    <n v="5"/>
    <n v="5"/>
    <n v="5"/>
    <n v="5"/>
    <n v="5"/>
    <n v="5"/>
    <n v="5"/>
    <n v="5"/>
    <n v="5"/>
    <n v="5"/>
    <n v="5"/>
    <n v="5"/>
  </r>
  <r>
    <x v="4"/>
    <x v="4"/>
    <s v="ENG HUP SENG SESAME OIL S/B"/>
    <s v="LOC1"/>
    <x v="1"/>
    <s v="C1 COARSE"/>
    <m/>
    <m/>
    <m/>
    <m/>
    <n v="10"/>
    <m/>
    <n v="0"/>
    <n v="10"/>
    <n v="20"/>
    <x v="324"/>
    <n v="10"/>
    <n v="10"/>
    <n v="10"/>
    <n v="10"/>
    <n v="10"/>
    <n v="10"/>
    <n v="10"/>
    <n v="10"/>
    <n v="10"/>
    <n v="10"/>
    <n v="10"/>
    <n v="10"/>
    <n v="10"/>
  </r>
  <r>
    <x v="4"/>
    <x v="4"/>
    <s v="ERP TWO ONE TECHNOLOGIES &amp; INNOVATIONS SDN BHD"/>
    <s v="LOA1"/>
    <x v="2"/>
    <s v="A1 "/>
    <n v="1"/>
    <n v="0.5"/>
    <n v="0.5"/>
    <n v="0.5"/>
    <m/>
    <n v="0.5"/>
    <n v="0.5"/>
    <m/>
    <n v="1"/>
    <x v="438"/>
    <n v="1"/>
    <n v="1"/>
    <n v="1"/>
    <n v="1"/>
    <n v="1"/>
    <n v="1"/>
    <n v="1"/>
    <n v="1"/>
    <n v="1"/>
    <n v="1"/>
    <n v="1"/>
    <n v="1"/>
    <n v="1"/>
  </r>
  <r>
    <x v="4"/>
    <x v="4"/>
    <s v="EURO CHEMO-PHARMA SDN BHD"/>
    <s v="LOIGFF"/>
    <x v="8"/>
    <s v="IG  "/>
    <m/>
    <m/>
    <m/>
    <m/>
    <m/>
    <m/>
    <n v="7"/>
    <m/>
    <n v="7"/>
    <x v="391"/>
    <n v="2"/>
    <n v="2"/>
    <n v="2"/>
    <n v="2"/>
    <n v="2"/>
    <n v="2"/>
    <n v="2"/>
    <n v="2"/>
    <n v="2"/>
    <n v="2"/>
    <n v="2"/>
    <n v="2"/>
    <n v="2"/>
  </r>
  <r>
    <x v="4"/>
    <x v="4"/>
    <s v="EXCLUSIVE MARK (M) SDN BHD"/>
    <s v="LOCA"/>
    <x v="4"/>
    <s v="CASTER"/>
    <m/>
    <m/>
    <m/>
    <n v="1"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EXCLUSIVE MARK (M) SDN BHD"/>
    <s v="LOCB"/>
    <x v="0"/>
    <s v="Coarse Brown"/>
    <m/>
    <n v="1"/>
    <m/>
    <m/>
    <m/>
    <m/>
    <n v="1"/>
    <m/>
    <n v="0"/>
    <x v="287"/>
    <n v="2"/>
    <n v="2"/>
    <n v="2"/>
    <n v="2"/>
    <n v="2"/>
    <n v="2"/>
    <n v="2"/>
    <n v="2"/>
    <n v="2"/>
    <n v="2"/>
    <n v="2"/>
    <n v="2"/>
    <n v="2"/>
  </r>
  <r>
    <x v="4"/>
    <x v="4"/>
    <s v="EXCLUSIVE MARK (M) SDN BHD"/>
    <s v="LOCB(F)"/>
    <x v="0"/>
    <s v="Coarse Brown"/>
    <m/>
    <m/>
    <m/>
    <m/>
    <m/>
    <m/>
    <n v="0.05"/>
    <m/>
    <n v="0.60000000000000009"/>
    <x v="439"/>
    <n v="0"/>
    <n v="0"/>
    <n v="0"/>
    <n v="0"/>
    <n v="0"/>
    <n v="0"/>
    <n v="0"/>
    <n v="0"/>
    <n v="0"/>
    <n v="0"/>
    <n v="0"/>
    <n v="0"/>
    <n v="0"/>
  </r>
  <r>
    <x v="4"/>
    <x v="4"/>
    <s v="EXCLUSIVE MARK (M) SDN BHD"/>
    <s v="LOIGCX"/>
    <x v="8"/>
    <s v="IG  "/>
    <n v="40"/>
    <n v="10"/>
    <n v="10"/>
    <n v="39.9"/>
    <n v="-5.8999999999999995"/>
    <m/>
    <m/>
    <m/>
    <m/>
    <x v="440"/>
    <n v="0"/>
    <n v="0"/>
    <n v="0"/>
    <n v="0"/>
    <n v="0"/>
    <n v="0"/>
    <n v="0"/>
    <n v="0"/>
    <n v="0"/>
    <n v="0"/>
    <n v="0"/>
    <n v="0"/>
    <n v="0"/>
  </r>
  <r>
    <x v="4"/>
    <x v="4"/>
    <s v="F&amp;N ICE CREAM MANUFACTURING (M) SDN BHD"/>
    <s v="LOC1"/>
    <x v="1"/>
    <s v="C1 COARSE"/>
    <n v="13"/>
    <m/>
    <m/>
    <m/>
    <m/>
    <m/>
    <m/>
    <m/>
    <m/>
    <x v="441"/>
    <n v="50"/>
    <n v="50"/>
    <n v="50"/>
    <n v="50"/>
    <n v="50"/>
    <n v="50"/>
    <n v="50"/>
    <n v="50"/>
    <n v="50"/>
    <n v="50"/>
    <n v="50"/>
    <n v="50"/>
    <n v="50"/>
  </r>
  <r>
    <x v="4"/>
    <x v="4"/>
    <s v="FAMILY BAKERY SDN BHD"/>
    <s v="LOC1"/>
    <x v="1"/>
    <s v="C1 COARSE"/>
    <n v="10"/>
    <n v="10"/>
    <m/>
    <n v="10"/>
    <m/>
    <m/>
    <m/>
    <m/>
    <m/>
    <x v="341"/>
    <n v="0"/>
    <n v="0"/>
    <n v="0"/>
    <n v="0"/>
    <n v="0"/>
    <n v="0"/>
    <n v="0"/>
    <n v="0"/>
    <n v="0"/>
    <n v="0"/>
    <n v="0"/>
    <n v="0"/>
    <n v="0"/>
  </r>
  <r>
    <x v="4"/>
    <x v="4"/>
    <s v="FIMA INSTANCO SDN BHD"/>
    <s v="LOCB"/>
    <x v="0"/>
    <s v="Coarse Brown"/>
    <m/>
    <n v="1.5"/>
    <m/>
    <n v="1.5"/>
    <m/>
    <m/>
    <m/>
    <n v="1.5"/>
    <m/>
    <x v="438"/>
    <n v="1"/>
    <n v="1"/>
    <n v="1"/>
    <n v="1"/>
    <n v="1"/>
    <n v="1"/>
    <n v="1"/>
    <n v="1"/>
    <n v="1"/>
    <n v="1"/>
    <n v="1"/>
    <n v="1"/>
    <n v="1"/>
  </r>
  <r>
    <x v="4"/>
    <x v="4"/>
    <s v="FIMA INSTANCO SDN BHD"/>
    <s v="LOGP"/>
    <x v="0"/>
    <s v="Golden Brown"/>
    <n v="5"/>
    <n v="5"/>
    <m/>
    <n v="0"/>
    <n v="15"/>
    <n v="5"/>
    <m/>
    <n v="5"/>
    <m/>
    <x v="320"/>
    <n v="4"/>
    <n v="4"/>
    <n v="4"/>
    <n v="4"/>
    <n v="4"/>
    <n v="4"/>
    <n v="4"/>
    <n v="4"/>
    <n v="4"/>
    <n v="4"/>
    <n v="4"/>
    <n v="4"/>
    <n v="4"/>
  </r>
  <r>
    <x v="4"/>
    <x v="4"/>
    <s v="FIMA INSTANCO SDN BHD"/>
    <s v="LOIGCX"/>
    <x v="8"/>
    <s v="IG  "/>
    <n v="40"/>
    <n v="20.100000000000001"/>
    <n v="19.899999999999999"/>
    <n v="20"/>
    <n v="40"/>
    <m/>
    <m/>
    <n v="20"/>
    <n v="20"/>
    <x v="249"/>
    <n v="20"/>
    <n v="20"/>
    <n v="20"/>
    <n v="20"/>
    <n v="20"/>
    <n v="20"/>
    <n v="20"/>
    <n v="20"/>
    <n v="20"/>
    <n v="20"/>
    <n v="20"/>
    <n v="20"/>
    <n v="20"/>
  </r>
  <r>
    <x v="4"/>
    <x v="4"/>
    <s v="FONTERRA BRANDS (M) SDN BHD - 3000014998"/>
    <s v="LOA1"/>
    <x v="2"/>
    <s v="A1 "/>
    <m/>
    <n v="4"/>
    <n v="5"/>
    <n v="10"/>
    <n v="5"/>
    <m/>
    <m/>
    <n v="2"/>
    <n v="2"/>
    <x v="442"/>
    <n v="5"/>
    <n v="5"/>
    <n v="5"/>
    <n v="5"/>
    <n v="5"/>
    <n v="5"/>
    <n v="5"/>
    <n v="5"/>
    <n v="5"/>
    <n v="5"/>
    <n v="5"/>
    <n v="5"/>
    <n v="5"/>
  </r>
  <r>
    <x v="4"/>
    <x v="4"/>
    <s v="FONTERRA BRANDS (M) SDN BHD - 3000014998"/>
    <s v="LOA1-25"/>
    <x v="2"/>
    <s v="A1 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FONTERRA BRANDS (M) SDN BHD - 3000014998"/>
    <s v="LOCA25(P)"/>
    <x v="4"/>
    <s v="CASTER"/>
    <n v="110"/>
    <n v="80"/>
    <n v="90"/>
    <n v="80"/>
    <n v="80"/>
    <n v="70"/>
    <n v="70"/>
    <n v="89.974999999999994"/>
    <n v="70"/>
    <x v="443"/>
    <n v="85"/>
    <n v="85"/>
    <n v="85"/>
    <n v="85"/>
    <n v="85"/>
    <n v="85"/>
    <n v="85"/>
    <n v="85"/>
    <n v="85"/>
    <n v="85"/>
    <n v="85"/>
    <n v="85"/>
    <n v="85"/>
  </r>
  <r>
    <x v="4"/>
    <x v="4"/>
    <s v="FORMHILL GLOBALISATION SDN BHD"/>
    <s v="LOIGCX"/>
    <x v="8"/>
    <s v="IG  "/>
    <m/>
    <n v="10"/>
    <m/>
    <n v="10"/>
    <m/>
    <m/>
    <m/>
    <m/>
    <m/>
    <x v="362"/>
    <n v="2"/>
    <n v="2"/>
    <n v="2"/>
    <n v="2"/>
    <n v="2"/>
    <n v="2"/>
    <n v="2"/>
    <n v="2"/>
    <n v="2"/>
    <n v="2"/>
    <n v="2"/>
    <n v="2"/>
    <n v="2"/>
  </r>
  <r>
    <x v="4"/>
    <x v="4"/>
    <s v="FORMOSA SPICE SDN BHD"/>
    <s v="LOA1"/>
    <x v="2"/>
    <s v="A1 "/>
    <n v="5"/>
    <m/>
    <m/>
    <m/>
    <m/>
    <m/>
    <m/>
    <m/>
    <m/>
    <x v="224"/>
    <n v="2"/>
    <n v="2"/>
    <n v="2"/>
    <n v="2"/>
    <n v="2"/>
    <n v="2"/>
    <n v="2"/>
    <n v="2"/>
    <n v="2"/>
    <n v="2"/>
    <n v="2"/>
    <n v="2"/>
    <n v="2"/>
  </r>
  <r>
    <x v="4"/>
    <x v="4"/>
    <s v="FORTUNE LABORATORIES SDN BHD"/>
    <s v="LOIGCX"/>
    <x v="8"/>
    <s v="IG  "/>
    <m/>
    <n v="0.1"/>
    <m/>
    <n v="0.1"/>
    <m/>
    <m/>
    <m/>
    <n v="0.05"/>
    <m/>
    <x v="234"/>
    <n v="0"/>
    <n v="0"/>
    <n v="0"/>
    <n v="0"/>
    <n v="0"/>
    <n v="0"/>
    <n v="0"/>
    <n v="0"/>
    <n v="0"/>
    <n v="0"/>
    <n v="0"/>
    <n v="0"/>
    <n v="0"/>
  </r>
  <r>
    <x v="4"/>
    <x v="4"/>
    <s v="GARDENIA BAKERIES (KL) SDN BHD"/>
    <s v="LOA1"/>
    <x v="2"/>
    <s v="A1 "/>
    <n v="240"/>
    <n v="79.95"/>
    <n v="380"/>
    <n v="399.95"/>
    <n v="289.95"/>
    <n v="340"/>
    <n v="389.9"/>
    <n v="380"/>
    <n v="319.95"/>
    <x v="444"/>
    <n v="350"/>
    <n v="350"/>
    <n v="350"/>
    <n v="350"/>
    <n v="350"/>
    <n v="350"/>
    <n v="350"/>
    <n v="350"/>
    <n v="350"/>
    <n v="350"/>
    <n v="350"/>
    <n v="350"/>
    <n v="350"/>
  </r>
  <r>
    <x v="4"/>
    <x v="4"/>
    <s v="GARDENIA BAKERIES (KL) SDN BHD"/>
    <s v="LOA1-500"/>
    <x v="2"/>
    <s v="A1 "/>
    <n v="140"/>
    <n v="110"/>
    <n v="260"/>
    <n v="300"/>
    <n v="230"/>
    <n v="260"/>
    <n v="336.46000000000004"/>
    <n v="310"/>
    <n v="277"/>
    <x v="445"/>
    <n v="250"/>
    <n v="250"/>
    <n v="250"/>
    <n v="250"/>
    <n v="250"/>
    <n v="250"/>
    <n v="250"/>
    <n v="250"/>
    <n v="250"/>
    <n v="250"/>
    <n v="250"/>
    <n v="250"/>
    <n v="250"/>
  </r>
  <r>
    <x v="4"/>
    <x v="4"/>
    <s v="GARDENIA BAKERIES (KL) SDN BHD"/>
    <s v="SPIC25"/>
    <x v="5"/>
    <s v="ICING"/>
    <n v="5.625"/>
    <n v="2.95"/>
    <n v="5.45"/>
    <n v="10.375"/>
    <n v="4.9000000000000004"/>
    <n v="7.3000000000000007"/>
    <n v="7.45"/>
    <n v="6.2750000000000004"/>
    <n v="8"/>
    <x v="446"/>
    <n v="5"/>
    <n v="5"/>
    <n v="5"/>
    <n v="5"/>
    <n v="5"/>
    <n v="5"/>
    <n v="5"/>
    <n v="5"/>
    <n v="5"/>
    <n v="5"/>
    <n v="5"/>
    <n v="5"/>
    <n v="5"/>
  </r>
  <r>
    <x v="4"/>
    <x v="4"/>
    <s v="GENERAL F&amp;B PRODUCT SDN BHD"/>
    <s v="LOCB"/>
    <x v="0"/>
    <s v="Coarse Brown"/>
    <m/>
    <m/>
    <n v="0.75"/>
    <m/>
    <m/>
    <m/>
    <m/>
    <m/>
    <m/>
    <x v="229"/>
    <n v="0"/>
    <n v="0"/>
    <n v="0"/>
    <n v="0"/>
    <n v="0"/>
    <n v="0"/>
    <n v="0"/>
    <n v="0"/>
    <n v="0"/>
    <n v="0"/>
    <n v="0"/>
    <n v="0"/>
    <n v="0"/>
  </r>
  <r>
    <x v="4"/>
    <x v="4"/>
    <s v="GENERAL F&amp;B PRODUCT SDN BHD"/>
    <s v="LOIGCX"/>
    <x v="8"/>
    <s v="IG  "/>
    <m/>
    <m/>
    <n v="1.25"/>
    <m/>
    <m/>
    <m/>
    <m/>
    <m/>
    <m/>
    <x v="447"/>
    <n v="0"/>
    <n v="0"/>
    <n v="0"/>
    <n v="0"/>
    <n v="0"/>
    <n v="0"/>
    <n v="0"/>
    <n v="0"/>
    <n v="0"/>
    <n v="0"/>
    <n v="0"/>
    <n v="0"/>
    <n v="0"/>
  </r>
  <r>
    <x v="4"/>
    <x v="4"/>
    <s v="HAMAC FOOD INDUSTRIES SDN BHD"/>
    <s v="LOA1"/>
    <x v="2"/>
    <s v="A1 "/>
    <m/>
    <m/>
    <m/>
    <n v="60"/>
    <m/>
    <n v="50"/>
    <n v="100"/>
    <n v="100"/>
    <m/>
    <x v="448"/>
    <n v="80"/>
    <n v="80"/>
    <n v="80"/>
    <n v="80"/>
    <n v="80"/>
    <n v="80"/>
    <n v="80"/>
    <n v="80"/>
    <n v="80"/>
    <n v="80"/>
    <n v="80"/>
    <n v="80"/>
    <n v="80"/>
  </r>
  <r>
    <x v="4"/>
    <x v="4"/>
    <s v="HANSON INDUSTRIES SDN BHD"/>
    <s v="LOC1"/>
    <x v="1"/>
    <s v="C1 COARSE"/>
    <n v="60"/>
    <n v="20"/>
    <n v="30"/>
    <m/>
    <m/>
    <m/>
    <m/>
    <m/>
    <m/>
    <x v="390"/>
    <n v="0"/>
    <n v="0"/>
    <n v="0"/>
    <n v="0"/>
    <n v="0"/>
    <n v="0"/>
    <n v="0"/>
    <n v="0"/>
    <n v="0"/>
    <n v="0"/>
    <n v="0"/>
    <n v="0"/>
    <n v="0"/>
  </r>
  <r>
    <x v="4"/>
    <x v="4"/>
    <s v="HANSON INDUSTRIES SDN BHD"/>
    <s v="LOCA"/>
    <x v="4"/>
    <s v="CASTER"/>
    <n v="1"/>
    <m/>
    <m/>
    <m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HAPPY ALLIANCE (M) SDN BHD"/>
    <s v="LOA1"/>
    <x v="2"/>
    <s v="A1 "/>
    <n v="60"/>
    <n v="60"/>
    <n v="30"/>
    <m/>
    <m/>
    <m/>
    <m/>
    <n v="30"/>
    <m/>
    <x v="249"/>
    <n v="30"/>
    <n v="30"/>
    <n v="30"/>
    <n v="30"/>
    <n v="30"/>
    <n v="30"/>
    <n v="30"/>
    <n v="30"/>
    <n v="30"/>
    <n v="30"/>
    <n v="30"/>
    <n v="30"/>
    <n v="30"/>
  </r>
  <r>
    <x v="4"/>
    <x v="4"/>
    <s v="HAPPY ALLIANCE (M) SDN BHD"/>
    <s v="LOIGCX"/>
    <x v="8"/>
    <s v="IG  "/>
    <n v="30"/>
    <m/>
    <n v="60"/>
    <m/>
    <m/>
    <m/>
    <m/>
    <m/>
    <m/>
    <x v="252"/>
    <n v="20"/>
    <n v="20"/>
    <n v="20"/>
    <n v="20"/>
    <n v="20"/>
    <n v="20"/>
    <n v="20"/>
    <n v="20"/>
    <n v="20"/>
    <n v="20"/>
    <n v="20"/>
    <n v="20"/>
    <n v="20"/>
  </r>
  <r>
    <x v="4"/>
    <x v="4"/>
    <s v="HEINEKEN MALAYSIA BERHAD"/>
    <s v="LIQSUG-D"/>
    <x v="9"/>
    <s v="Liquid"/>
    <n v="63.718000000000004"/>
    <n v="10.847999999999999"/>
    <m/>
    <n v="21.552"/>
    <n v="44.841999999999999"/>
    <n v="15.423"/>
    <n v="47.243000000000002"/>
    <n v="61.089999999999996"/>
    <n v="88.211000000000013"/>
    <x v="449"/>
    <n v="100"/>
    <n v="100"/>
    <n v="100"/>
    <n v="100"/>
    <n v="100"/>
    <n v="100"/>
    <n v="100"/>
    <n v="100"/>
    <n v="100"/>
    <n v="100"/>
    <n v="100"/>
    <n v="100"/>
    <n v="100"/>
  </r>
  <r>
    <x v="4"/>
    <x v="4"/>
    <s v="HOE PHARMACEUTICAL SDN BHD"/>
    <s v="LOC1"/>
    <x v="1"/>
    <s v="C1 COARSE"/>
    <n v="5"/>
    <m/>
    <n v="5"/>
    <n v="-0.05"/>
    <m/>
    <m/>
    <n v="5"/>
    <m/>
    <n v="5"/>
    <x v="450"/>
    <n v="5"/>
    <n v="5"/>
    <n v="5"/>
    <n v="5"/>
    <n v="5"/>
    <n v="5"/>
    <n v="5"/>
    <n v="5"/>
    <n v="5"/>
    <n v="5"/>
    <n v="5"/>
    <n v="5"/>
    <n v="5"/>
  </r>
  <r>
    <x v="4"/>
    <x v="4"/>
    <s v="HTH SAUCE SDN BHD(FORMERLY KNOWN AS HOCK TAI HING"/>
    <s v="LOC1"/>
    <x v="1"/>
    <s v="C1 COARSE"/>
    <m/>
    <m/>
    <n v="20"/>
    <m/>
    <m/>
    <n v="20"/>
    <n v="9.9499999999999993"/>
    <n v="10"/>
    <n v="10"/>
    <x v="451"/>
    <n v="10"/>
    <n v="10"/>
    <n v="10"/>
    <n v="10"/>
    <n v="10"/>
    <n v="10"/>
    <n v="10"/>
    <n v="10"/>
    <n v="10"/>
    <n v="10"/>
    <n v="10"/>
    <n v="10"/>
    <n v="10"/>
  </r>
  <r>
    <x v="4"/>
    <x v="4"/>
    <s v="HTH SAUCE SDN BHD(FORMERLY KNOWN AS HOCK TAI HING"/>
    <s v="LOGP"/>
    <x v="0"/>
    <s v="Golden Brown"/>
    <m/>
    <m/>
    <m/>
    <m/>
    <n v="0.15"/>
    <m/>
    <m/>
    <m/>
    <m/>
    <x v="230"/>
    <n v="0"/>
    <n v="0"/>
    <n v="0"/>
    <n v="0"/>
    <n v="0"/>
    <n v="0"/>
    <n v="0"/>
    <n v="0"/>
    <n v="0"/>
    <n v="0"/>
    <n v="0"/>
    <n v="0"/>
    <n v="0"/>
  </r>
  <r>
    <x v="4"/>
    <x v="4"/>
    <s v="HUASIN FOOD INDUSTRIES SDN BHD"/>
    <s v="LOC1"/>
    <x v="1"/>
    <s v="C1 COARSE"/>
    <m/>
    <m/>
    <m/>
    <m/>
    <m/>
    <m/>
    <m/>
    <n v="10"/>
    <m/>
    <x v="325"/>
    <n v="0"/>
    <n v="0"/>
    <n v="0"/>
    <n v="0"/>
    <n v="0"/>
    <n v="0"/>
    <n v="0"/>
    <n v="0"/>
    <n v="0"/>
    <n v="0"/>
    <n v="0"/>
    <n v="0"/>
    <n v="0"/>
  </r>
  <r>
    <x v="4"/>
    <x v="4"/>
    <s v="IDEAL BEVERAGE MARKETING SDN BHD"/>
    <s v="LOA1"/>
    <x v="2"/>
    <s v="A1 "/>
    <m/>
    <m/>
    <m/>
    <m/>
    <m/>
    <m/>
    <n v="40"/>
    <n v="100"/>
    <n v="70"/>
    <x v="452"/>
    <n v="200"/>
    <n v="200"/>
    <n v="200"/>
    <n v="200"/>
    <n v="200"/>
    <n v="200"/>
    <n v="200"/>
    <n v="200"/>
    <n v="200"/>
    <n v="200"/>
    <n v="200"/>
    <n v="200"/>
    <n v="200"/>
  </r>
  <r>
    <x v="4"/>
    <x v="4"/>
    <s v="IDEAL BEVERAGE MARKETING SDN BHD"/>
    <s v="LOC1"/>
    <x v="1"/>
    <s v="C1 COARSE"/>
    <m/>
    <m/>
    <m/>
    <m/>
    <m/>
    <m/>
    <n v="40"/>
    <n v="20"/>
    <m/>
    <x v="453"/>
    <n v="100"/>
    <n v="100"/>
    <n v="100"/>
    <n v="100"/>
    <n v="100"/>
    <n v="100"/>
    <n v="100"/>
    <n v="100"/>
    <n v="100"/>
    <n v="100"/>
    <n v="100"/>
    <n v="100"/>
    <n v="100"/>
  </r>
  <r>
    <x v="4"/>
    <x v="4"/>
    <s v="IMPERIA ASIA MANUFACTURING INDUSTRIES"/>
    <s v="LOSB"/>
    <x v="0"/>
    <s v="Soft Brown"/>
    <n v="0.4"/>
    <m/>
    <n v="0.8"/>
    <n v="1.2000000000000002"/>
    <n v="0.25"/>
    <n v="0.4"/>
    <n v="0.75"/>
    <n v="1.1000000000000001"/>
    <n v="0.89999999999999991"/>
    <x v="454"/>
    <n v="1"/>
    <n v="1"/>
    <n v="1"/>
    <n v="1"/>
    <n v="1"/>
    <n v="1"/>
    <n v="1"/>
    <n v="1"/>
    <n v="1"/>
    <n v="1"/>
    <n v="1"/>
    <n v="1"/>
    <n v="1"/>
  </r>
  <r>
    <x v="4"/>
    <x v="4"/>
    <s v="JADI BAKING &amp; CULINARY SDN BHD"/>
    <s v="LOCA"/>
    <x v="4"/>
    <s v="CASTER"/>
    <m/>
    <m/>
    <m/>
    <m/>
    <n v="0.25"/>
    <m/>
    <m/>
    <n v="0.5"/>
    <m/>
    <x v="229"/>
    <n v="0"/>
    <n v="0"/>
    <n v="0"/>
    <n v="0"/>
    <n v="0"/>
    <n v="0"/>
    <n v="0"/>
    <n v="0"/>
    <n v="0"/>
    <n v="0"/>
    <n v="0"/>
    <n v="0"/>
    <n v="0"/>
  </r>
  <r>
    <x v="4"/>
    <x v="4"/>
    <s v="JADI BAKING &amp; CULINARY SDN BHD"/>
    <s v="LOSB"/>
    <x v="0"/>
    <s v="Soft Brown"/>
    <m/>
    <m/>
    <m/>
    <m/>
    <n v="0.15"/>
    <m/>
    <m/>
    <n v="0.3"/>
    <m/>
    <x v="455"/>
    <n v="0"/>
    <n v="0"/>
    <n v="0"/>
    <n v="0"/>
    <n v="0"/>
    <n v="0"/>
    <n v="0"/>
    <n v="0"/>
    <n v="0"/>
    <n v="0"/>
    <n v="0"/>
    <n v="0"/>
    <n v="0"/>
  </r>
  <r>
    <x v="4"/>
    <x v="4"/>
    <s v="JADI BAKING &amp; CULINARY SDN BHD"/>
    <s v="SPIC25"/>
    <x v="5"/>
    <s v="ICING"/>
    <m/>
    <m/>
    <m/>
    <m/>
    <n v="0.625"/>
    <m/>
    <m/>
    <m/>
    <m/>
    <x v="456"/>
    <n v="0"/>
    <n v="0"/>
    <n v="0"/>
    <n v="0"/>
    <n v="0"/>
    <n v="0"/>
    <n v="0"/>
    <n v="0"/>
    <n v="0"/>
    <n v="0"/>
    <n v="0"/>
    <n v="0"/>
    <n v="0"/>
  </r>
  <r>
    <x v="4"/>
    <x v="4"/>
    <s v="KART FOOD INDUSTRIES SDN BHD"/>
    <s v="LOA1"/>
    <x v="2"/>
    <s v="A1 "/>
    <n v="5"/>
    <n v="2.5"/>
    <n v="2.5"/>
    <n v="5"/>
    <n v="2.4500000000000002"/>
    <n v="2.5"/>
    <n v="2.5"/>
    <n v="2.4500000000000002"/>
    <m/>
    <x v="457"/>
    <n v="5"/>
    <n v="5"/>
    <n v="5"/>
    <n v="5"/>
    <n v="5"/>
    <n v="5"/>
    <n v="5"/>
    <n v="5"/>
    <n v="5"/>
    <n v="5"/>
    <n v="5"/>
    <n v="5"/>
    <n v="5"/>
  </r>
  <r>
    <x v="4"/>
    <x v="4"/>
    <s v="KASIHKU MARKETING SDN BHD"/>
    <s v="LOC1"/>
    <x v="1"/>
    <s v="C1 COARSE"/>
    <n v="40"/>
    <n v="10"/>
    <n v="30"/>
    <m/>
    <n v="10"/>
    <m/>
    <n v="10"/>
    <m/>
    <n v="10"/>
    <x v="390"/>
    <n v="15"/>
    <n v="15"/>
    <n v="15"/>
    <n v="15"/>
    <n v="15"/>
    <n v="15"/>
    <n v="15"/>
    <n v="15"/>
    <n v="15"/>
    <n v="15"/>
    <n v="15"/>
    <n v="15"/>
    <n v="15"/>
  </r>
  <r>
    <x v="4"/>
    <x v="4"/>
    <s v="KHEE SAN FOOD INDUSTRIES S/B"/>
    <s v="LOA1"/>
    <x v="2"/>
    <s v="A1 "/>
    <n v="130"/>
    <n v="250"/>
    <n v="320"/>
    <n v="340"/>
    <n v="230"/>
    <n v="50"/>
    <m/>
    <n v="260"/>
    <n v="190"/>
    <x v="458"/>
    <n v="0"/>
    <n v="0"/>
    <n v="0"/>
    <n v="0"/>
    <n v="0"/>
    <n v="0"/>
    <n v="0"/>
    <n v="0"/>
    <n v="0"/>
    <n v="0"/>
    <n v="0"/>
    <n v="0"/>
    <n v="0"/>
  </r>
  <r>
    <x v="4"/>
    <x v="4"/>
    <s v="KHEE SAN FOOD INDUSTRIES S/B"/>
    <s v="LOCB"/>
    <x v="0"/>
    <s v="Coarse Brown"/>
    <m/>
    <m/>
    <n v="5"/>
    <n v="10"/>
    <n v="15"/>
    <m/>
    <m/>
    <n v="8"/>
    <n v="2"/>
    <x v="324"/>
    <n v="0"/>
    <n v="0"/>
    <n v="0"/>
    <n v="0"/>
    <n v="0"/>
    <n v="0"/>
    <n v="0"/>
    <n v="0"/>
    <n v="0"/>
    <n v="0"/>
    <n v="0"/>
    <n v="0"/>
    <n v="0"/>
  </r>
  <r>
    <x v="4"/>
    <x v="4"/>
    <s v="KILANG KOPI FAMA BANTING"/>
    <s v="LOA1"/>
    <x v="2"/>
    <s v="A1 "/>
    <m/>
    <n v="15"/>
    <m/>
    <n v="15"/>
    <m/>
    <n v="10"/>
    <m/>
    <m/>
    <m/>
    <x v="324"/>
    <n v="5"/>
    <n v="5"/>
    <n v="5"/>
    <n v="5"/>
    <n v="5"/>
    <n v="5"/>
    <n v="5"/>
    <n v="5"/>
    <n v="5"/>
    <n v="5"/>
    <n v="5"/>
    <n v="5"/>
    <n v="5"/>
  </r>
  <r>
    <x v="4"/>
    <x v="4"/>
    <s v="KILANG KOPI FAMA BANTING"/>
    <s v="LOC1"/>
    <x v="1"/>
    <s v="C1 COARSE"/>
    <n v="10"/>
    <m/>
    <m/>
    <n v="15"/>
    <m/>
    <m/>
    <m/>
    <m/>
    <n v="5"/>
    <x v="341"/>
    <n v="5"/>
    <n v="5"/>
    <n v="5"/>
    <n v="5"/>
    <n v="5"/>
    <n v="5"/>
    <n v="5"/>
    <n v="5"/>
    <n v="5"/>
    <n v="5"/>
    <n v="5"/>
    <n v="5"/>
    <n v="5"/>
  </r>
  <r>
    <x v="4"/>
    <x v="4"/>
    <s v="LAY HONG FOOD CORPORATION SDN BHD"/>
    <s v="LOC1"/>
    <x v="1"/>
    <s v="C1 COARSE"/>
    <n v="30"/>
    <n v="18"/>
    <n v="24"/>
    <n v="29.95"/>
    <n v="30"/>
    <n v="18"/>
    <m/>
    <m/>
    <m/>
    <x v="459"/>
    <n v="20"/>
    <n v="20"/>
    <n v="20"/>
    <n v="20"/>
    <n v="20"/>
    <n v="20"/>
    <n v="20"/>
    <n v="20"/>
    <n v="20"/>
    <n v="20"/>
    <n v="20"/>
    <n v="20"/>
    <n v="20"/>
  </r>
  <r>
    <x v="4"/>
    <x v="4"/>
    <s v="LC MAIZE MANUFACTURING SDN BHD"/>
    <s v="LOA1"/>
    <x v="2"/>
    <s v="A1 "/>
    <n v="3"/>
    <n v="3"/>
    <m/>
    <m/>
    <n v="3"/>
    <m/>
    <n v="3"/>
    <m/>
    <n v="3"/>
    <x v="321"/>
    <n v="3"/>
    <n v="3"/>
    <n v="3"/>
    <n v="3"/>
    <n v="3"/>
    <n v="3"/>
    <n v="3"/>
    <n v="3"/>
    <n v="3"/>
    <n v="3"/>
    <n v="3"/>
    <n v="3"/>
    <n v="3"/>
  </r>
  <r>
    <x v="4"/>
    <x v="4"/>
    <s v="LE BOURNE SDN BHD"/>
    <s v="LOIGCX"/>
    <x v="8"/>
    <s v="IG  "/>
    <n v="20"/>
    <n v="20"/>
    <n v="115"/>
    <n v="45"/>
    <n v="25"/>
    <n v="25"/>
    <m/>
    <n v="20"/>
    <n v="80"/>
    <x v="460"/>
    <n v="60"/>
    <n v="60"/>
    <n v="60"/>
    <n v="60"/>
    <n v="60"/>
    <n v="60"/>
    <n v="60"/>
    <n v="60"/>
    <n v="60"/>
    <n v="60"/>
    <n v="60"/>
    <n v="60"/>
    <n v="60"/>
  </r>
  <r>
    <x v="4"/>
    <x v="4"/>
    <s v="LECKER FOOD SDN BHD"/>
    <s v="LOC1"/>
    <x v="1"/>
    <s v="C1 COARSE"/>
    <m/>
    <m/>
    <n v="50"/>
    <m/>
    <n v="80"/>
    <m/>
    <n v="-0.45"/>
    <m/>
    <m/>
    <x v="461"/>
    <n v="16"/>
    <n v="16"/>
    <n v="16"/>
    <n v="16"/>
    <n v="16"/>
    <n v="16"/>
    <n v="16"/>
    <n v="16"/>
    <n v="16"/>
    <n v="16"/>
    <n v="16"/>
    <n v="16"/>
    <n v="16"/>
  </r>
  <r>
    <x v="4"/>
    <x v="4"/>
    <s v="LUCKY CREAMERY (M) SDN BHD"/>
    <s v="LOC1"/>
    <x v="1"/>
    <s v="C1 COARSE"/>
    <n v="10"/>
    <m/>
    <m/>
    <n v="20"/>
    <m/>
    <m/>
    <m/>
    <m/>
    <n v="10"/>
    <x v="324"/>
    <n v="10"/>
    <n v="10"/>
    <n v="10"/>
    <n v="10"/>
    <n v="10"/>
    <n v="10"/>
    <n v="10"/>
    <n v="10"/>
    <n v="10"/>
    <n v="10"/>
    <n v="10"/>
    <n v="10"/>
    <n v="10"/>
  </r>
  <r>
    <x v="4"/>
    <x v="4"/>
    <s v="LUCKY CREAMERY (M) SDN BHD"/>
    <s v="LOCB"/>
    <x v="0"/>
    <s v="Coarse Brown"/>
    <n v="-9"/>
    <m/>
    <m/>
    <m/>
    <m/>
    <m/>
    <m/>
    <m/>
    <m/>
    <x v="462"/>
    <n v="0"/>
    <n v="0"/>
    <n v="0"/>
    <n v="0"/>
    <n v="0"/>
    <n v="0"/>
    <n v="0"/>
    <n v="0"/>
    <n v="0"/>
    <n v="0"/>
    <n v="0"/>
    <n v="0"/>
    <n v="0"/>
  </r>
  <r>
    <x v="4"/>
    <x v="4"/>
    <s v="MASCELLENT RESOURCES SDN BHD"/>
    <s v="LOC1"/>
    <x v="1"/>
    <s v="C1 COARSE"/>
    <m/>
    <m/>
    <m/>
    <n v="0.5"/>
    <m/>
    <m/>
    <m/>
    <m/>
    <m/>
    <x v="212"/>
    <n v="0"/>
    <n v="0"/>
    <n v="0"/>
    <n v="0"/>
    <n v="0"/>
    <n v="0"/>
    <n v="0"/>
    <n v="0"/>
    <n v="0"/>
    <n v="0"/>
    <n v="0"/>
    <n v="0"/>
    <n v="0"/>
  </r>
  <r>
    <x v="4"/>
    <x v="4"/>
    <s v="MAX ONE FOOD &amp; BEV. (M) S/ BHD"/>
    <s v="LOA1"/>
    <x v="2"/>
    <s v="A1 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MAX ONE FOOD &amp; BEV. (M) S/ BHD"/>
    <s v="LOC1"/>
    <x v="1"/>
    <s v="C1 COARSE"/>
    <n v="1.75"/>
    <n v="0.5"/>
    <n v="1"/>
    <n v="1.5"/>
    <n v="0.85"/>
    <n v="1.5"/>
    <n v="1"/>
    <n v="1"/>
    <n v="1"/>
    <x v="463"/>
    <n v="2"/>
    <n v="2"/>
    <n v="2"/>
    <n v="2"/>
    <n v="2"/>
    <n v="2"/>
    <n v="2"/>
    <n v="2"/>
    <n v="2"/>
    <n v="2"/>
    <n v="2"/>
    <n v="2"/>
    <n v="2"/>
  </r>
  <r>
    <x v="4"/>
    <x v="4"/>
    <s v="MAX ONE FOOD &amp; BEV. (M) S/ BHD"/>
    <s v="LOCA"/>
    <x v="4"/>
    <s v="CASTER"/>
    <n v="0.25"/>
    <n v="0.25"/>
    <m/>
    <n v="0.5"/>
    <n v="0.15"/>
    <n v="0.5"/>
    <m/>
    <m/>
    <m/>
    <x v="464"/>
    <n v="0"/>
    <n v="0"/>
    <n v="0"/>
    <n v="0"/>
    <n v="0"/>
    <n v="0"/>
    <n v="0"/>
    <n v="0"/>
    <n v="0"/>
    <n v="0"/>
    <n v="0"/>
    <n v="0"/>
    <n v="0"/>
  </r>
  <r>
    <x v="4"/>
    <x v="4"/>
    <s v="MAX ONE FOOD &amp; BEV. (M) S/ BHD"/>
    <s v="SPIC25"/>
    <x v="5"/>
    <s v="ICING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MAXMASTER INDUSTRY SDN BHD"/>
    <s v="LOC1"/>
    <x v="1"/>
    <s v="C1 COARSE"/>
    <n v="15"/>
    <n v="25"/>
    <n v="15"/>
    <n v="60"/>
    <m/>
    <m/>
    <m/>
    <n v="60"/>
    <n v="60"/>
    <x v="345"/>
    <n v="40"/>
    <n v="40"/>
    <n v="40"/>
    <n v="40"/>
    <n v="40"/>
    <n v="40"/>
    <n v="40"/>
    <n v="40"/>
    <n v="40"/>
    <n v="40"/>
    <n v="40"/>
    <n v="40"/>
    <n v="40"/>
  </r>
  <r>
    <x v="4"/>
    <x v="4"/>
    <s v="MDD BEVERAGE SDN BHD"/>
    <s v="LOIGCX"/>
    <x v="8"/>
    <s v="IG  "/>
    <n v="78"/>
    <n v="39"/>
    <n v="65"/>
    <m/>
    <n v="10"/>
    <n v="0"/>
    <m/>
    <m/>
    <m/>
    <x v="465"/>
    <n v="25"/>
    <n v="25"/>
    <n v="25"/>
    <n v="25"/>
    <n v="25"/>
    <n v="25"/>
    <n v="25"/>
    <n v="25"/>
    <n v="25"/>
    <n v="25"/>
    <n v="25"/>
    <n v="25"/>
    <n v="25"/>
  </r>
  <r>
    <x v="4"/>
    <x v="4"/>
    <s v="MDD BEVERAGE SDN BHD"/>
    <s v="SPIC25"/>
    <x v="5"/>
    <s v="ICING"/>
    <m/>
    <m/>
    <m/>
    <n v="6"/>
    <n v="-3"/>
    <m/>
    <m/>
    <m/>
    <m/>
    <x v="334"/>
    <n v="0"/>
    <n v="0"/>
    <n v="0"/>
    <n v="0"/>
    <n v="0"/>
    <n v="0"/>
    <n v="0"/>
    <n v="0"/>
    <n v="0"/>
    <n v="0"/>
    <n v="0"/>
    <n v="0"/>
    <n v="0"/>
  </r>
  <r>
    <x v="4"/>
    <x v="4"/>
    <s v="MIGHTY BAKERY SDN BHD"/>
    <s v="LOA1"/>
    <x v="2"/>
    <s v="A1 "/>
    <n v="24"/>
    <n v="12"/>
    <n v="4"/>
    <n v="4"/>
    <n v="8"/>
    <n v="4"/>
    <n v="12"/>
    <n v="12"/>
    <n v="4"/>
    <x v="466"/>
    <n v="10"/>
    <n v="10"/>
    <n v="10"/>
    <n v="10"/>
    <n v="10"/>
    <n v="10"/>
    <n v="10"/>
    <n v="10"/>
    <n v="10"/>
    <n v="10"/>
    <n v="10"/>
    <n v="10"/>
    <n v="10"/>
  </r>
  <r>
    <x v="4"/>
    <x v="4"/>
    <s v="MIGHTY BAKERY SDN BHD"/>
    <s v="LOIGCX"/>
    <x v="8"/>
    <s v="IG  "/>
    <n v="76"/>
    <n v="48"/>
    <n v="76"/>
    <n v="56"/>
    <n v="52"/>
    <n v="56"/>
    <n v="88"/>
    <n v="88"/>
    <n v="36"/>
    <x v="467"/>
    <n v="70"/>
    <n v="70"/>
    <n v="70"/>
    <n v="70"/>
    <n v="70"/>
    <n v="70"/>
    <n v="70"/>
    <n v="70"/>
    <n v="70"/>
    <n v="70"/>
    <n v="70"/>
    <n v="70"/>
    <n v="70"/>
  </r>
  <r>
    <x v="4"/>
    <x v="4"/>
    <s v="MILLIF INDUSTRIES SDN BHD"/>
    <s v="LOA1"/>
    <x v="2"/>
    <s v="A1 "/>
    <n v="70"/>
    <n v="90"/>
    <n v="220"/>
    <n v="260"/>
    <n v="240"/>
    <n v="189.95"/>
    <n v="250"/>
    <n v="260"/>
    <n v="210"/>
    <x v="468"/>
    <n v="200"/>
    <n v="200"/>
    <n v="200"/>
    <n v="200"/>
    <n v="200"/>
    <n v="200"/>
    <n v="200"/>
    <n v="200"/>
    <n v="200"/>
    <n v="200"/>
    <n v="200"/>
    <n v="200"/>
    <n v="200"/>
  </r>
  <r>
    <x v="4"/>
    <x v="4"/>
    <s v="MIYABI AROMATICS SDN BHD"/>
    <s v="LOA1"/>
    <x v="2"/>
    <s v="A1 "/>
    <n v="2"/>
    <m/>
    <n v="2"/>
    <m/>
    <n v="2"/>
    <m/>
    <m/>
    <m/>
    <m/>
    <x v="211"/>
    <n v="1"/>
    <n v="1"/>
    <n v="1"/>
    <n v="1"/>
    <n v="1"/>
    <n v="1"/>
    <n v="1"/>
    <n v="1"/>
    <n v="1"/>
    <n v="1"/>
    <n v="1"/>
    <n v="1"/>
    <n v="1"/>
  </r>
  <r>
    <x v="4"/>
    <x v="4"/>
    <s v="MOFABIMAN LIQUID SUGAR"/>
    <s v="LIQSUG-D"/>
    <x v="9"/>
    <s v="Liquid"/>
    <n v="0.65"/>
    <m/>
    <m/>
    <m/>
    <m/>
    <m/>
    <m/>
    <m/>
    <m/>
    <x v="219"/>
    <n v="0"/>
    <n v="0"/>
    <n v="0"/>
    <n v="0"/>
    <n v="0"/>
    <n v="0"/>
    <n v="0"/>
    <n v="0"/>
    <n v="0"/>
    <n v="0"/>
    <n v="0"/>
    <n v="0"/>
    <n v="0"/>
  </r>
  <r>
    <x v="4"/>
    <x v="4"/>
    <s v="MONIN ASIA KL SDN BHD"/>
    <s v="LBIGCX"/>
    <x v="8"/>
    <s v="IG Fine"/>
    <n v="260.58999999999997"/>
    <n v="211.73"/>
    <n v="91.4"/>
    <n v="456.42999999999995"/>
    <n v="426.21999999999991"/>
    <n v="547.20999999999992"/>
    <n v="918.43000000000029"/>
    <n v="323.97999999999996"/>
    <n v="61.57"/>
    <x v="469"/>
    <n v="400"/>
    <n v="400"/>
    <n v="400"/>
    <n v="400"/>
    <n v="400"/>
    <n v="400"/>
    <n v="400"/>
    <n v="400"/>
    <n v="400"/>
    <n v="400"/>
    <n v="400"/>
    <n v="400"/>
    <n v="400"/>
  </r>
  <r>
    <x v="4"/>
    <x v="4"/>
    <s v="MONIN ASIA KL SDN BHD"/>
    <s v="LIQSUG-D"/>
    <x v="9"/>
    <s v="Liquid"/>
    <n v="293.06399999999996"/>
    <n v="312.58699999999999"/>
    <n v="634.94399999999996"/>
    <n v="350.09299999999996"/>
    <n v="231.21599999999998"/>
    <n v="49.988999999999997"/>
    <m/>
    <n v="333.59500000000003"/>
    <n v="613.51"/>
    <x v="470"/>
    <n v="300"/>
    <n v="300"/>
    <n v="300"/>
    <n v="300"/>
    <n v="300"/>
    <n v="300"/>
    <n v="300"/>
    <n v="350"/>
    <n v="350"/>
    <n v="350"/>
    <n v="350"/>
    <n v="350"/>
    <n v="350"/>
  </r>
  <r>
    <x v="4"/>
    <x v="4"/>
    <s v="MONIN ASIA KL SDN BHD"/>
    <s v="LOIGCX"/>
    <x v="8"/>
    <s v="IG  "/>
    <n v="2"/>
    <n v="2"/>
    <n v="3.95"/>
    <n v="2"/>
    <m/>
    <n v="2"/>
    <n v="2"/>
    <n v="4"/>
    <n v="2"/>
    <x v="450"/>
    <n v="0"/>
    <n v="0"/>
    <n v="0"/>
    <n v="0"/>
    <n v="0"/>
    <n v="0"/>
    <n v="0"/>
    <n v="0"/>
    <n v="0"/>
    <n v="0"/>
    <n v="0"/>
    <n v="0"/>
    <n v="0"/>
  </r>
  <r>
    <x v="4"/>
    <x v="4"/>
    <s v="NETWORK FOODS INDUSTRY SDN BHD"/>
    <s v="LOA1"/>
    <x v="2"/>
    <s v="A1 "/>
    <n v="30"/>
    <n v="20"/>
    <m/>
    <n v="30"/>
    <n v="10"/>
    <m/>
    <m/>
    <m/>
    <m/>
    <x v="252"/>
    <n v="10"/>
    <n v="10"/>
    <n v="10"/>
    <n v="10"/>
    <n v="10"/>
    <n v="10"/>
    <n v="10"/>
    <n v="10"/>
    <n v="10"/>
    <n v="10"/>
    <n v="10"/>
    <n v="10"/>
    <n v="10"/>
  </r>
  <r>
    <x v="4"/>
    <x v="4"/>
    <s v="NETWORK FOODS INDUSTRY SDN BHD"/>
    <s v="LOCB"/>
    <x v="0"/>
    <s v="Coarse Brown"/>
    <n v="80"/>
    <n v="50"/>
    <n v="60"/>
    <n v="40"/>
    <n v="80"/>
    <n v="10"/>
    <n v="20"/>
    <n v="100"/>
    <n v="70"/>
    <x v="471"/>
    <n v="60"/>
    <n v="60"/>
    <n v="60"/>
    <n v="60"/>
    <n v="60"/>
    <n v="60"/>
    <n v="60"/>
    <n v="60"/>
    <n v="60"/>
    <n v="60"/>
    <n v="60"/>
    <n v="60"/>
    <n v="60"/>
  </r>
  <r>
    <x v="4"/>
    <x v="4"/>
    <s v="NETWORK FOODS INDUSTRY SDN BHD"/>
    <s v="LOCB(F)"/>
    <x v="0"/>
    <s v="Coarse Brown"/>
    <m/>
    <n v="10"/>
    <m/>
    <m/>
    <m/>
    <m/>
    <m/>
    <m/>
    <m/>
    <x v="325"/>
    <n v="0"/>
    <n v="0"/>
    <n v="0"/>
    <n v="0"/>
    <n v="0"/>
    <n v="0"/>
    <n v="0"/>
    <n v="0"/>
    <n v="0"/>
    <n v="0"/>
    <n v="0"/>
    <n v="0"/>
    <n v="0"/>
  </r>
  <r>
    <x v="4"/>
    <x v="4"/>
    <s v="NORIPHARMA SDN BHD"/>
    <s v="LOIGCX"/>
    <x v="8"/>
    <s v="IG  "/>
    <n v="10"/>
    <n v="10"/>
    <n v="10"/>
    <n v="10"/>
    <n v="20"/>
    <m/>
    <m/>
    <n v="20"/>
    <n v="10"/>
    <x v="252"/>
    <n v="10"/>
    <n v="10"/>
    <n v="10"/>
    <n v="10"/>
    <n v="10"/>
    <n v="10"/>
    <n v="10"/>
    <n v="10"/>
    <n v="10"/>
    <n v="10"/>
    <n v="10"/>
    <n v="10"/>
    <n v="10"/>
  </r>
  <r>
    <x v="4"/>
    <x v="4"/>
    <s v="NORTH WEST ENTERPRISE SDN BHD"/>
    <s v="LOCB"/>
    <x v="0"/>
    <s v="Coarse Brown"/>
    <m/>
    <m/>
    <m/>
    <m/>
    <m/>
    <n v="1"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NORTH WEST ENTERPRISE SDN BHD"/>
    <s v="LOCB(F)"/>
    <x v="0"/>
    <s v="Coarse Brown"/>
    <n v="5"/>
    <n v="3"/>
    <n v="3"/>
    <m/>
    <n v="2.5"/>
    <n v="6"/>
    <n v="0"/>
    <m/>
    <n v="4"/>
    <x v="472"/>
    <n v="4"/>
    <n v="4"/>
    <n v="4"/>
    <n v="4"/>
    <n v="4"/>
    <n v="4"/>
    <n v="4"/>
    <n v="4"/>
    <n v="4"/>
    <n v="4"/>
    <n v="4"/>
    <n v="4"/>
    <n v="4"/>
  </r>
  <r>
    <x v="4"/>
    <x v="4"/>
    <s v="NUFARM (M) SDN BHD"/>
    <s v="LOCA"/>
    <x v="4"/>
    <s v="CASTER"/>
    <n v="2"/>
    <n v="2"/>
    <m/>
    <m/>
    <n v="1"/>
    <m/>
    <m/>
    <m/>
    <m/>
    <x v="224"/>
    <n v="1"/>
    <n v="1"/>
    <n v="1"/>
    <n v="1"/>
    <n v="1"/>
    <n v="1"/>
    <n v="1"/>
    <n v="1"/>
    <n v="1"/>
    <n v="1"/>
    <n v="1"/>
    <n v="1"/>
    <n v="1"/>
  </r>
  <r>
    <x v="4"/>
    <x v="4"/>
    <s v="NUTRIFRES FOOD &amp; BEVERAGES INDUSTRIES SDNBHD"/>
    <s v="LOA1"/>
    <x v="2"/>
    <s v="A1 "/>
    <m/>
    <n v="10"/>
    <m/>
    <n v="30"/>
    <m/>
    <m/>
    <m/>
    <m/>
    <m/>
    <x v="324"/>
    <n v="60"/>
    <n v="60"/>
    <n v="60"/>
    <n v="60"/>
    <n v="60"/>
    <n v="60"/>
    <n v="60"/>
    <n v="60"/>
    <n v="60"/>
    <n v="60"/>
    <n v="60"/>
    <n v="60"/>
    <n v="60"/>
  </r>
  <r>
    <x v="4"/>
    <x v="4"/>
    <s v="NUTRIFRES FOOD &amp; BEVERAGES INDUSTRIES SDNBHD"/>
    <s v="LOC1"/>
    <x v="1"/>
    <s v="C1 COARSE"/>
    <n v="15"/>
    <n v="15"/>
    <n v="15"/>
    <n v="30"/>
    <m/>
    <m/>
    <m/>
    <m/>
    <m/>
    <x v="473"/>
    <n v="10"/>
    <n v="10"/>
    <n v="10"/>
    <n v="10"/>
    <n v="10"/>
    <n v="10"/>
    <n v="10"/>
    <n v="10"/>
    <n v="10"/>
    <n v="10"/>
    <n v="10"/>
    <n v="10"/>
    <n v="10"/>
  </r>
  <r>
    <x v="4"/>
    <x v="4"/>
    <s v="NUTRIVITE BEVERAGE SDN BHD"/>
    <s v="LOA1"/>
    <x v="2"/>
    <s v="A1 "/>
    <m/>
    <m/>
    <m/>
    <m/>
    <n v="10"/>
    <n v="0"/>
    <m/>
    <m/>
    <m/>
    <x v="325"/>
    <n v="2"/>
    <n v="2"/>
    <n v="2"/>
    <n v="2"/>
    <n v="2"/>
    <n v="2"/>
    <n v="2"/>
    <n v="2"/>
    <n v="2"/>
    <n v="2"/>
    <n v="2"/>
    <n v="2"/>
    <n v="2"/>
  </r>
  <r>
    <x v="4"/>
    <x v="4"/>
    <s v="NUTRIVITE BEVERAGE SDN BHD"/>
    <s v="LOIGCX"/>
    <x v="8"/>
    <s v="IG  "/>
    <m/>
    <n v="10"/>
    <n v="40"/>
    <n v="10"/>
    <m/>
    <m/>
    <m/>
    <m/>
    <m/>
    <x v="453"/>
    <n v="10"/>
    <n v="10"/>
    <n v="10"/>
    <n v="10"/>
    <n v="10"/>
    <n v="10"/>
    <n v="10"/>
    <n v="10"/>
    <n v="10"/>
    <n v="10"/>
    <n v="10"/>
    <n v="10"/>
    <n v="10"/>
  </r>
  <r>
    <x v="4"/>
    <x v="4"/>
    <s v="P.H. PRODUCT SDN BHD"/>
    <s v="LOC1"/>
    <x v="1"/>
    <s v="C1 COARSE"/>
    <m/>
    <m/>
    <m/>
    <m/>
    <m/>
    <m/>
    <m/>
    <m/>
    <n v="0.15"/>
    <x v="230"/>
    <n v="0"/>
    <n v="0"/>
    <n v="0"/>
    <n v="0"/>
    <n v="0"/>
    <n v="0"/>
    <n v="0"/>
    <n v="0"/>
    <n v="0"/>
    <n v="0"/>
    <n v="0"/>
    <n v="0"/>
    <n v="0"/>
  </r>
  <r>
    <x v="4"/>
    <x v="4"/>
    <s v="PACIFIC FOOD PRODUCTS SDN BHD"/>
    <s v="SPIC25"/>
    <x v="5"/>
    <s v="ICING"/>
    <n v="3"/>
    <n v="3"/>
    <n v="6"/>
    <n v="3"/>
    <n v="9"/>
    <n v="6"/>
    <n v="6"/>
    <n v="3"/>
    <n v="16"/>
    <x v="371"/>
    <n v="10"/>
    <n v="10"/>
    <n v="10"/>
    <n v="10"/>
    <n v="10"/>
    <n v="10"/>
    <n v="10"/>
    <n v="10"/>
    <n v="10"/>
    <n v="10"/>
    <n v="10"/>
    <n v="10"/>
    <n v="10"/>
  </r>
  <r>
    <x v="4"/>
    <x v="4"/>
    <s v="PAHANG PHARMACY SDN BHD"/>
    <s v="LOCA"/>
    <x v="4"/>
    <s v="CASTER"/>
    <m/>
    <m/>
    <n v="0.5"/>
    <m/>
    <n v="0.5"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PELICAN WINERY (M) SDN BHD (491901-H)"/>
    <s v="LOC1"/>
    <x v="1"/>
    <s v="C1 COARSE"/>
    <m/>
    <m/>
    <m/>
    <n v="5"/>
    <m/>
    <m/>
    <m/>
    <m/>
    <n v="5"/>
    <x v="325"/>
    <n v="5"/>
    <n v="5"/>
    <n v="5"/>
    <n v="5"/>
    <n v="5"/>
    <n v="5"/>
    <n v="5"/>
    <n v="5"/>
    <n v="5"/>
    <n v="5"/>
    <n v="5"/>
    <n v="5"/>
    <n v="5"/>
  </r>
  <r>
    <x v="4"/>
    <x v="4"/>
    <s v="PERWIRA NIAGA M'SIA (PERNAMA)"/>
    <s v="SPCG1"/>
    <x v="1"/>
    <s v="C1 COARSE"/>
    <n v="16.667999999999999"/>
    <n v="6.66"/>
    <n v="3.3359999999999999"/>
    <n v="19.992000000000001"/>
    <n v="19.992000000000001"/>
    <m/>
    <m/>
    <m/>
    <m/>
    <x v="474"/>
    <n v="0"/>
    <n v="0"/>
    <n v="0"/>
    <n v="0"/>
    <n v="0"/>
    <n v="0"/>
    <n v="0"/>
    <n v="0"/>
    <n v="0"/>
    <n v="0"/>
    <n v="0"/>
    <n v="0"/>
    <n v="0"/>
  </r>
  <r>
    <x v="4"/>
    <x v="4"/>
    <s v="PETALING JAYA DAIRY SDN. BHD."/>
    <s v="LOIGFF"/>
    <x v="8"/>
    <s v="IG  "/>
    <m/>
    <m/>
    <m/>
    <m/>
    <m/>
    <m/>
    <m/>
    <m/>
    <n v="40"/>
    <x v="324"/>
    <n v="60"/>
    <n v="60"/>
    <n v="60"/>
    <n v="60"/>
    <n v="60"/>
    <n v="60"/>
    <n v="60"/>
    <n v="60"/>
    <n v="60"/>
    <n v="60"/>
    <n v="60"/>
    <n v="60"/>
    <n v="60"/>
  </r>
  <r>
    <x v="4"/>
    <x v="4"/>
    <s v="PHARMANIAGA  MANUFACTURING BHD"/>
    <s v="LOC1"/>
    <x v="1"/>
    <s v="C1 COARSE"/>
    <m/>
    <m/>
    <n v="1.25"/>
    <m/>
    <m/>
    <m/>
    <m/>
    <m/>
    <m/>
    <x v="447"/>
    <n v="0"/>
    <n v="0"/>
    <n v="0"/>
    <n v="0"/>
    <n v="0"/>
    <n v="0"/>
    <n v="0"/>
    <n v="0"/>
    <n v="0"/>
    <n v="0"/>
    <n v="0"/>
    <n v="0"/>
    <n v="0"/>
  </r>
  <r>
    <x v="4"/>
    <x v="4"/>
    <s v="PHARMANIAGA  MANUFACTURING BHD"/>
    <s v="LOCA"/>
    <x v="4"/>
    <s v="CASTER"/>
    <m/>
    <m/>
    <m/>
    <n v="8"/>
    <m/>
    <m/>
    <m/>
    <n v="5"/>
    <m/>
    <x v="441"/>
    <n v="1"/>
    <n v="1"/>
    <n v="1"/>
    <n v="1"/>
    <n v="1"/>
    <n v="1"/>
    <n v="1"/>
    <n v="1"/>
    <n v="1"/>
    <n v="1"/>
    <n v="1"/>
    <n v="1"/>
    <n v="1"/>
  </r>
  <r>
    <x v="4"/>
    <x v="4"/>
    <s v="PHARMANIAGA  MANUFACTURING BHD"/>
    <s v="LOIGFF"/>
    <x v="8"/>
    <s v="IG  "/>
    <n v="10"/>
    <n v="10"/>
    <n v="10"/>
    <n v="10"/>
    <n v="10"/>
    <m/>
    <m/>
    <n v="10"/>
    <n v="10"/>
    <x v="299"/>
    <n v="10"/>
    <n v="10"/>
    <n v="10"/>
    <n v="10"/>
    <n v="10"/>
    <n v="10"/>
    <n v="10"/>
    <n v="10"/>
    <n v="10"/>
    <n v="10"/>
    <n v="10"/>
    <n v="10"/>
    <n v="10"/>
  </r>
  <r>
    <x v="4"/>
    <x v="4"/>
    <s v="PHARMANIAGA  MANUFACTURING BHD"/>
    <s v="SPIC25"/>
    <x v="5"/>
    <s v="ICING"/>
    <n v="0.2"/>
    <m/>
    <m/>
    <m/>
    <m/>
    <m/>
    <m/>
    <m/>
    <m/>
    <x v="39"/>
    <n v="0"/>
    <n v="0"/>
    <n v="0"/>
    <n v="0"/>
    <n v="0"/>
    <n v="0"/>
    <n v="0"/>
    <n v="0"/>
    <n v="0"/>
    <n v="0"/>
    <n v="0"/>
    <n v="0"/>
    <n v="0"/>
  </r>
  <r>
    <x v="4"/>
    <x v="4"/>
    <s v="PREMIER STRUCTURE SDN BHD"/>
    <s v="LOC1"/>
    <x v="1"/>
    <s v="C1 COARSE"/>
    <m/>
    <n v="10"/>
    <n v="10"/>
    <m/>
    <m/>
    <m/>
    <m/>
    <m/>
    <n v="10"/>
    <x v="341"/>
    <n v="5"/>
    <n v="5"/>
    <n v="5"/>
    <n v="5"/>
    <n v="5"/>
    <n v="5"/>
    <n v="5"/>
    <n v="5"/>
    <n v="5"/>
    <n v="5"/>
    <n v="5"/>
    <n v="5"/>
    <n v="5"/>
  </r>
  <r>
    <x v="4"/>
    <x v="4"/>
    <s v="PRIMABAGUZ FOODS SDN BHD"/>
    <s v="LOIGFF"/>
    <x v="8"/>
    <s v="IG  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PURECIRCLE SDN BHD"/>
    <s v="LOC1"/>
    <x v="1"/>
    <s v="C1 COARSE"/>
    <m/>
    <m/>
    <m/>
    <m/>
    <m/>
    <m/>
    <n v="10"/>
    <m/>
    <m/>
    <x v="325"/>
    <n v="5"/>
    <n v="5"/>
    <n v="5"/>
    <n v="5"/>
    <n v="5"/>
    <n v="5"/>
    <n v="5"/>
    <n v="5"/>
    <n v="5"/>
    <n v="5"/>
    <n v="5"/>
    <n v="5"/>
    <n v="5"/>
  </r>
  <r>
    <x v="4"/>
    <x v="4"/>
    <s v="PUREMIX SDN BHD"/>
    <s v="LOA1"/>
    <x v="2"/>
    <s v="A1 "/>
    <n v="2"/>
    <m/>
    <m/>
    <m/>
    <m/>
    <m/>
    <m/>
    <m/>
    <m/>
    <x v="287"/>
    <n v="0"/>
    <n v="0"/>
    <n v="0"/>
    <n v="0"/>
    <n v="0"/>
    <n v="0"/>
    <n v="0"/>
    <n v="0"/>
    <n v="0"/>
    <n v="0"/>
    <n v="0"/>
    <n v="0"/>
    <n v="0"/>
  </r>
  <r>
    <x v="4"/>
    <x v="4"/>
    <s v="QBI PACKAGING SDN BHD"/>
    <s v="LOCB"/>
    <x v="0"/>
    <s v="Coarse Brown"/>
    <m/>
    <n v="1"/>
    <n v="1"/>
    <n v="1"/>
    <n v="1"/>
    <n v="1"/>
    <n v="1"/>
    <n v="1"/>
    <n v="2"/>
    <x v="218"/>
    <n v="2"/>
    <n v="2"/>
    <n v="2"/>
    <n v="2"/>
    <n v="2"/>
    <n v="2"/>
    <n v="2"/>
    <n v="2"/>
    <n v="2"/>
    <n v="2"/>
    <n v="2"/>
    <n v="2"/>
    <n v="2"/>
  </r>
  <r>
    <x v="4"/>
    <x v="4"/>
    <s v="QBI PACKAGING SDN BHD"/>
    <s v="LOGP"/>
    <x v="0"/>
    <s v="Golden Brown"/>
    <m/>
    <m/>
    <m/>
    <m/>
    <n v="0.25"/>
    <m/>
    <m/>
    <m/>
    <m/>
    <x v="234"/>
    <n v="0"/>
    <n v="0"/>
    <n v="0"/>
    <n v="0"/>
    <n v="0"/>
    <n v="0"/>
    <n v="0"/>
    <n v="0"/>
    <n v="0"/>
    <n v="0"/>
    <n v="0"/>
    <n v="0"/>
    <n v="0"/>
  </r>
  <r>
    <x v="4"/>
    <x v="4"/>
    <s v="QBI PACKAGING SDN BHD"/>
    <s v="LOIGCX"/>
    <x v="8"/>
    <s v="IG  "/>
    <n v="3"/>
    <n v="1"/>
    <n v="1"/>
    <n v="4"/>
    <n v="3"/>
    <n v="2"/>
    <n v="1"/>
    <n v="6"/>
    <n v="4"/>
    <x v="326"/>
    <n v="3"/>
    <n v="3"/>
    <n v="3"/>
    <n v="3"/>
    <n v="3"/>
    <n v="3"/>
    <n v="3"/>
    <n v="3"/>
    <n v="3"/>
    <n v="3"/>
    <n v="3"/>
    <n v="3"/>
    <n v="3"/>
  </r>
  <r>
    <x v="4"/>
    <x v="4"/>
    <s v="QBI PACKAGING SDN BHD"/>
    <s v="SPIC25"/>
    <x v="5"/>
    <s v="ICING"/>
    <n v="0.3"/>
    <m/>
    <m/>
    <m/>
    <n v="0.3"/>
    <m/>
    <m/>
    <m/>
    <n v="0.25"/>
    <x v="475"/>
    <n v="0"/>
    <n v="0"/>
    <n v="0"/>
    <n v="0"/>
    <n v="0"/>
    <n v="0"/>
    <n v="0"/>
    <n v="0"/>
    <n v="0"/>
    <n v="0"/>
    <n v="0"/>
    <n v="0"/>
    <n v="0"/>
  </r>
  <r>
    <x v="4"/>
    <x v="4"/>
    <s v="QSR MANUFACTURING SDN BHD"/>
    <s v="SPCG1"/>
    <x v="1"/>
    <s v="C1 COARSE"/>
    <n v="10.8"/>
    <m/>
    <m/>
    <m/>
    <m/>
    <m/>
    <m/>
    <m/>
    <m/>
    <x v="160"/>
    <n v="2"/>
    <n v="2"/>
    <n v="2"/>
    <n v="2"/>
    <n v="2"/>
    <n v="2"/>
    <n v="2"/>
    <n v="2"/>
    <n v="2"/>
    <n v="2"/>
    <n v="2"/>
    <n v="2"/>
    <n v="2"/>
  </r>
  <r>
    <x v="4"/>
    <x v="4"/>
    <s v="QSR STORES SDN BHD"/>
    <s v="SPCG1"/>
    <x v="1"/>
    <s v="C1 COARSE"/>
    <n v="10.8"/>
    <n v="10.8"/>
    <n v="21.6"/>
    <n v="1.136000000000001"/>
    <n v="21.6"/>
    <n v="21.597000000000001"/>
    <n v="10.8"/>
    <n v="10.8"/>
    <n v="10.8"/>
    <x v="476"/>
    <n v="15"/>
    <n v="15"/>
    <n v="15"/>
    <n v="15"/>
    <n v="15"/>
    <n v="15"/>
    <n v="15"/>
    <n v="15"/>
    <n v="15"/>
    <n v="15"/>
    <n v="15"/>
    <n v="15"/>
    <n v="15"/>
  </r>
  <r>
    <x v="4"/>
    <x v="4"/>
    <s v="REGION FOODS INDUSTRIES SDN BHD"/>
    <s v="LIQSUG-D"/>
    <x v="9"/>
    <s v="Liquid"/>
    <n v="765.24399999999991"/>
    <n v="659.38"/>
    <n v="814.15400000000022"/>
    <n v="500.87"/>
    <n v="550.56500000000005"/>
    <n v="707.71899999999982"/>
    <n v="653.97199999999998"/>
    <n v="855.96999999999991"/>
    <n v="787.63300000000015"/>
    <x v="477"/>
    <n v="750"/>
    <n v="750"/>
    <n v="750"/>
    <n v="750"/>
    <n v="750"/>
    <n v="750"/>
    <n v="750"/>
    <n v="900"/>
    <n v="900"/>
    <n v="900"/>
    <n v="900"/>
    <n v="900"/>
    <n v="900"/>
  </r>
  <r>
    <x v="4"/>
    <x v="4"/>
    <s v="REGION FOODS INDUSTRIES SDN BHD"/>
    <s v="LOC1"/>
    <x v="1"/>
    <s v="C1 COARSE"/>
    <n v="45"/>
    <n v="10"/>
    <m/>
    <m/>
    <m/>
    <m/>
    <m/>
    <m/>
    <m/>
    <x v="371"/>
    <n v="6"/>
    <n v="6"/>
    <n v="6"/>
    <n v="6"/>
    <n v="6"/>
    <n v="6"/>
    <n v="6"/>
    <n v="6"/>
    <n v="6"/>
    <n v="6"/>
    <n v="6"/>
    <n v="6"/>
    <n v="6"/>
  </r>
  <r>
    <x v="4"/>
    <x v="4"/>
    <s v="REGION FOODS INDUSTRIES SDN BHD"/>
    <s v="LOCA"/>
    <x v="4"/>
    <s v="CASTER"/>
    <n v="1.2"/>
    <n v="0.6"/>
    <n v="0.6"/>
    <n v="0.5"/>
    <n v="0.5"/>
    <n v="0.5"/>
    <n v="0.5"/>
    <n v="0.5"/>
    <n v="1.5"/>
    <x v="366"/>
    <n v="1"/>
    <n v="1"/>
    <n v="1"/>
    <n v="1"/>
    <n v="1"/>
    <n v="1"/>
    <n v="1"/>
    <n v="1"/>
    <n v="1"/>
    <n v="1"/>
    <n v="1"/>
    <n v="1"/>
    <n v="1"/>
  </r>
  <r>
    <x v="4"/>
    <x v="4"/>
    <s v="REX CANNING CO. SDN BHD"/>
    <s v="LOA1"/>
    <x v="2"/>
    <s v="A1 "/>
    <n v="4"/>
    <m/>
    <m/>
    <m/>
    <m/>
    <m/>
    <m/>
    <m/>
    <m/>
    <x v="294"/>
    <n v="0"/>
    <n v="0"/>
    <n v="0"/>
    <n v="0"/>
    <n v="0"/>
    <n v="0"/>
    <n v="0"/>
    <n v="0"/>
    <n v="0"/>
    <n v="0"/>
    <n v="0"/>
    <n v="0"/>
    <n v="0"/>
  </r>
  <r>
    <x v="4"/>
    <x v="4"/>
    <s v="SAINT-GOBAIN MALAYSIA SDN BHD"/>
    <s v="LOA1"/>
    <x v="2"/>
    <s v="A1 "/>
    <n v="1"/>
    <n v="1"/>
    <n v="2"/>
    <n v="2"/>
    <n v="1"/>
    <n v="1"/>
    <n v="1"/>
    <m/>
    <n v="2"/>
    <x v="478"/>
    <n v="2"/>
    <n v="2"/>
    <n v="2"/>
    <n v="2"/>
    <n v="2"/>
    <n v="2"/>
    <n v="2"/>
    <n v="2"/>
    <n v="2"/>
    <n v="2"/>
    <n v="2"/>
    <n v="2"/>
    <n v="2"/>
  </r>
  <r>
    <x v="4"/>
    <x v="4"/>
    <s v="SAN SOON SENG FOOD INDUSTRIES SDN BHD"/>
    <s v="LOC1"/>
    <x v="1"/>
    <s v="C1 COARSE"/>
    <n v="1210"/>
    <n v="1319"/>
    <n v="539"/>
    <n v="750"/>
    <n v="930"/>
    <n v="580"/>
    <n v="450"/>
    <n v="649"/>
    <n v="200"/>
    <x v="479"/>
    <n v="600"/>
    <n v="600"/>
    <n v="600"/>
    <n v="600"/>
    <n v="600"/>
    <n v="600"/>
    <n v="600"/>
    <n v="600"/>
    <n v="600"/>
    <n v="600"/>
    <n v="600"/>
    <n v="600"/>
    <n v="600"/>
  </r>
  <r>
    <x v="4"/>
    <x v="4"/>
    <s v="SATE KAJANG HJ SAMURI &amp; MARKETING SDN BHD"/>
    <s v="LOC1"/>
    <x v="1"/>
    <s v="C1 COARSE"/>
    <n v="30"/>
    <n v="60"/>
    <n v="30"/>
    <n v="60"/>
    <m/>
    <n v="30"/>
    <n v="30"/>
    <m/>
    <m/>
    <x v="480"/>
    <n v="25"/>
    <n v="25"/>
    <n v="25"/>
    <n v="25"/>
    <n v="25"/>
    <n v="25"/>
    <n v="25"/>
    <n v="25"/>
    <n v="25"/>
    <n v="25"/>
    <n v="25"/>
    <n v="25"/>
    <n v="25"/>
  </r>
  <r>
    <x v="4"/>
    <x v="4"/>
    <s v="SATE KAJANG HJ SAMURI &amp; MARKETING SDN BHD"/>
    <s v="SPCG1"/>
    <x v="1"/>
    <s v="C1 COARSE"/>
    <m/>
    <m/>
    <m/>
    <m/>
    <m/>
    <m/>
    <m/>
    <m/>
    <n v="5.4"/>
    <x v="481"/>
    <n v="5"/>
    <n v="5"/>
    <n v="5"/>
    <n v="5"/>
    <n v="5"/>
    <n v="5"/>
    <n v="5"/>
    <n v="5"/>
    <n v="5"/>
    <n v="5"/>
    <n v="5"/>
    <n v="5"/>
    <n v="5"/>
  </r>
  <r>
    <x v="4"/>
    <x v="4"/>
    <s v="SCIENCE TECHNICS SDN BHD"/>
    <s v="LOIGCX"/>
    <x v="8"/>
    <s v="IG  "/>
    <m/>
    <m/>
    <m/>
    <m/>
    <n v="2"/>
    <n v="1"/>
    <n v="1"/>
    <m/>
    <m/>
    <x v="294"/>
    <n v="0"/>
    <n v="0"/>
    <n v="0"/>
    <n v="0"/>
    <n v="0"/>
    <n v="0"/>
    <n v="0"/>
    <n v="0"/>
    <n v="0"/>
    <n v="0"/>
    <n v="0"/>
    <n v="0"/>
    <n v="0"/>
  </r>
  <r>
    <x v="4"/>
    <x v="4"/>
    <s v="SECRET RECIPE MANUFACTURING SDN BHD"/>
    <s v="LOCA"/>
    <x v="4"/>
    <s v="CASTER"/>
    <m/>
    <m/>
    <m/>
    <m/>
    <m/>
    <m/>
    <m/>
    <m/>
    <n v="3.5"/>
    <x v="482"/>
    <n v="5"/>
    <n v="5"/>
    <n v="5"/>
    <n v="5"/>
    <n v="5"/>
    <n v="5"/>
    <n v="5"/>
    <n v="5"/>
    <n v="5"/>
    <n v="5"/>
    <n v="5"/>
    <n v="5"/>
    <n v="5"/>
  </r>
  <r>
    <x v="4"/>
    <x v="4"/>
    <s v="SECRET RECIPE MANUFACTURING SDN BHD"/>
    <s v="LOSB"/>
    <x v="0"/>
    <s v="Soft Brown"/>
    <m/>
    <m/>
    <m/>
    <m/>
    <m/>
    <m/>
    <m/>
    <m/>
    <n v="0.25"/>
    <x v="234"/>
    <n v="0"/>
    <n v="0"/>
    <n v="0"/>
    <n v="0"/>
    <n v="0"/>
    <n v="0"/>
    <n v="0"/>
    <n v="0"/>
    <n v="0"/>
    <n v="0"/>
    <n v="0"/>
    <n v="0"/>
    <n v="0"/>
  </r>
  <r>
    <x v="4"/>
    <x v="4"/>
    <s v="SECRET RECIPE MANUFACTURING SDN BHD"/>
    <s v="SPIC25"/>
    <x v="5"/>
    <s v="ICING"/>
    <m/>
    <m/>
    <m/>
    <m/>
    <m/>
    <m/>
    <m/>
    <m/>
    <n v="1"/>
    <x v="225"/>
    <n v="0"/>
    <n v="0"/>
    <n v="0"/>
    <n v="0"/>
    <n v="0"/>
    <n v="0"/>
    <n v="0"/>
    <n v="0"/>
    <n v="0"/>
    <n v="0"/>
    <n v="0"/>
    <n v="0"/>
    <n v="0"/>
  </r>
  <r>
    <x v="4"/>
    <x v="4"/>
    <s v="SERIBU DINAR MARKETING SDN BHD"/>
    <s v="LOC1"/>
    <x v="1"/>
    <s v="C1 COARSE"/>
    <n v="1"/>
    <n v="1"/>
    <m/>
    <m/>
    <m/>
    <m/>
    <n v="1"/>
    <m/>
    <n v="1"/>
    <x v="294"/>
    <n v="0"/>
    <n v="0"/>
    <n v="0"/>
    <n v="0"/>
    <n v="0"/>
    <n v="0"/>
    <n v="0"/>
    <n v="0"/>
    <n v="0"/>
    <n v="0"/>
    <n v="0"/>
    <n v="0"/>
    <n v="0"/>
  </r>
  <r>
    <x v="4"/>
    <x v="4"/>
    <s v="SOY PRODUCTS (M) SDN BHD"/>
    <s v="LOA1"/>
    <x v="2"/>
    <s v="A1 "/>
    <n v="5"/>
    <n v="7"/>
    <n v="8"/>
    <n v="8"/>
    <n v="10"/>
    <n v="6"/>
    <n v="11"/>
    <n v="9"/>
    <n v="10"/>
    <x v="307"/>
    <n v="10"/>
    <n v="10"/>
    <n v="10"/>
    <n v="10"/>
    <n v="10"/>
    <n v="10"/>
    <n v="10"/>
    <n v="10"/>
    <n v="10"/>
    <n v="10"/>
    <n v="10"/>
    <n v="10"/>
    <n v="10"/>
  </r>
  <r>
    <x v="4"/>
    <x v="4"/>
    <s v="SOY PRODUCTS (M) SDN BHD"/>
    <s v="SPIC25"/>
    <x v="5"/>
    <s v="ICING"/>
    <n v="7"/>
    <n v="7"/>
    <n v="4"/>
    <n v="6"/>
    <n v="8"/>
    <n v="2"/>
    <n v="6"/>
    <n v="13"/>
    <n v="6"/>
    <x v="483"/>
    <n v="8"/>
    <n v="8"/>
    <n v="8"/>
    <n v="8"/>
    <n v="8"/>
    <n v="8"/>
    <n v="8"/>
    <n v="8"/>
    <n v="8"/>
    <n v="8"/>
    <n v="8"/>
    <n v="8"/>
    <n v="8"/>
  </r>
  <r>
    <x v="4"/>
    <x v="4"/>
    <s v="SOY PRODUCTS (M) SDN BHD"/>
    <s v="SPSB1"/>
    <x v="0"/>
    <s v="Soft Brown"/>
    <m/>
    <m/>
    <n v="0.22800000000000001"/>
    <n v="0.22800000000000001"/>
    <n v="0.22800000000000001"/>
    <m/>
    <m/>
    <m/>
    <m/>
    <x v="484"/>
    <n v="8"/>
    <n v="8"/>
    <n v="8"/>
    <n v="8"/>
    <n v="8"/>
    <n v="8"/>
    <n v="8"/>
    <n v="8"/>
    <n v="8"/>
    <n v="8"/>
    <n v="8"/>
    <n v="8"/>
    <n v="8"/>
  </r>
  <r>
    <x v="4"/>
    <x v="4"/>
    <s v="STASURIA GRINDERS SDN BHD"/>
    <s v="LOC1"/>
    <x v="1"/>
    <s v="C1 COARSE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STERLING DRUG (M) SDN BHD"/>
    <s v="SPIC25"/>
    <x v="5"/>
    <s v="ICING"/>
    <m/>
    <m/>
    <n v="10"/>
    <m/>
    <m/>
    <m/>
    <n v="5"/>
    <n v="5"/>
    <m/>
    <x v="362"/>
    <n v="3"/>
    <n v="3"/>
    <n v="3"/>
    <n v="3"/>
    <n v="3"/>
    <n v="3"/>
    <n v="3"/>
    <n v="3"/>
    <n v="3"/>
    <n v="3"/>
    <n v="3"/>
    <n v="3"/>
    <n v="3"/>
  </r>
  <r>
    <x v="4"/>
    <x v="4"/>
    <s v="SWEET HOME CANDIED PRODUCTS SDN BHD"/>
    <s v="LOIGCX"/>
    <x v="8"/>
    <s v="IG  "/>
    <n v="80"/>
    <n v="40"/>
    <n v="80"/>
    <n v="80"/>
    <n v="80"/>
    <n v="40"/>
    <n v="60"/>
    <n v="40"/>
    <m/>
    <x v="485"/>
    <n v="60"/>
    <n v="60"/>
    <n v="60"/>
    <n v="60"/>
    <n v="60"/>
    <n v="60"/>
    <n v="60"/>
    <n v="60"/>
    <n v="60"/>
    <n v="60"/>
    <n v="60"/>
    <n v="60"/>
    <n v="60"/>
  </r>
  <r>
    <x v="4"/>
    <x v="4"/>
    <s v="SYDNEY CAKE HOUSE SDN BHD"/>
    <s v="LOA1"/>
    <x v="2"/>
    <s v="A1 "/>
    <n v="14.45"/>
    <n v="15"/>
    <n v="10.5"/>
    <n v="20"/>
    <n v="19.45"/>
    <n v="17.899999999999999"/>
    <n v="17"/>
    <n v="13.5"/>
    <n v="17"/>
    <x v="486"/>
    <n v="18"/>
    <n v="18"/>
    <n v="18"/>
    <n v="18"/>
    <n v="18"/>
    <n v="18"/>
    <n v="18"/>
    <n v="18"/>
    <n v="18"/>
    <n v="18"/>
    <n v="18"/>
    <n v="18"/>
    <n v="18"/>
  </r>
  <r>
    <x v="4"/>
    <x v="4"/>
    <s v="SYDNEY CAKE HOUSE SDN BHD"/>
    <s v="LOC1"/>
    <x v="1"/>
    <s v="C1 COARSE"/>
    <n v="1.5"/>
    <n v="1.5"/>
    <n v="1"/>
    <n v="1"/>
    <n v="2"/>
    <n v="0.6"/>
    <n v="0.5"/>
    <n v="1.1000000000000001"/>
    <n v="0.15"/>
    <x v="487"/>
    <n v="2"/>
    <n v="2"/>
    <n v="2"/>
    <n v="2"/>
    <n v="2"/>
    <n v="2"/>
    <n v="2"/>
    <n v="2"/>
    <n v="2"/>
    <n v="2"/>
    <n v="2"/>
    <n v="2"/>
    <n v="2"/>
  </r>
  <r>
    <x v="4"/>
    <x v="4"/>
    <s v="SYDNEY CAKE HOUSE SDN BHD"/>
    <s v="LOGP"/>
    <x v="0"/>
    <s v="Golden Brown"/>
    <n v="0.5"/>
    <n v="0.75"/>
    <n v="2"/>
    <m/>
    <n v="0.5"/>
    <n v="0.5"/>
    <m/>
    <n v="0.25"/>
    <m/>
    <x v="438"/>
    <n v="2"/>
    <n v="2"/>
    <n v="2"/>
    <n v="2"/>
    <n v="2"/>
    <n v="2"/>
    <n v="2"/>
    <n v="2"/>
    <n v="2"/>
    <n v="2"/>
    <n v="2"/>
    <n v="2"/>
    <n v="2"/>
  </r>
  <r>
    <x v="4"/>
    <x v="4"/>
    <s v="SYDNEY CAKE HOUSE SDN BHD"/>
    <s v="SPIC25"/>
    <x v="5"/>
    <s v="ICING"/>
    <n v="0.25"/>
    <n v="0.125"/>
    <m/>
    <n v="0.375"/>
    <n v="0.375"/>
    <m/>
    <n v="0.375"/>
    <n v="0.05"/>
    <n v="0.3"/>
    <x v="488"/>
    <n v="0"/>
    <n v="0"/>
    <n v="0"/>
    <n v="0"/>
    <n v="0"/>
    <n v="0"/>
    <n v="0"/>
    <n v="0"/>
    <n v="0"/>
    <n v="0"/>
    <n v="0"/>
    <n v="0"/>
    <n v="0"/>
  </r>
  <r>
    <x v="4"/>
    <x v="4"/>
    <s v="SYNERCHEM FOOD PROCESSING INDUSTRY SDN BHD"/>
    <s v="LOCA"/>
    <x v="4"/>
    <s v="CASTER"/>
    <n v="2"/>
    <m/>
    <m/>
    <m/>
    <m/>
    <m/>
    <m/>
    <n v="2"/>
    <m/>
    <x v="294"/>
    <n v="0"/>
    <n v="0"/>
    <n v="0"/>
    <n v="0"/>
    <n v="0"/>
    <n v="0"/>
    <n v="0"/>
    <n v="0"/>
    <n v="0"/>
    <n v="0"/>
    <n v="0"/>
    <n v="0"/>
    <n v="0"/>
  </r>
  <r>
    <x v="4"/>
    <x v="4"/>
    <s v="SYNERCHEM FOOD PROCESSING INDUSTRY SDN BHD"/>
    <s v="SPIC25"/>
    <x v="5"/>
    <s v="ICING"/>
    <n v="0.5"/>
    <m/>
    <m/>
    <n v="0.5"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TAISHO PHARMACEUTICAL (M) S/B"/>
    <s v="LOIGFF"/>
    <x v="8"/>
    <s v="IG  "/>
    <n v="17"/>
    <n v="20"/>
    <n v="7"/>
    <n v="13"/>
    <m/>
    <n v="0"/>
    <m/>
    <m/>
    <m/>
    <x v="489"/>
    <n v="10"/>
    <n v="10"/>
    <n v="10"/>
    <n v="10"/>
    <n v="10"/>
    <n v="10"/>
    <n v="10"/>
    <n v="10"/>
    <n v="10"/>
    <n v="10"/>
    <n v="10"/>
    <n v="10"/>
    <n v="10"/>
  </r>
  <r>
    <x v="4"/>
    <x v="4"/>
    <s v="TECH FOOD INGREDIENTS SDN BHD"/>
    <s v="LOC1"/>
    <x v="1"/>
    <s v="C1 COARSE"/>
    <m/>
    <m/>
    <m/>
    <m/>
    <m/>
    <m/>
    <m/>
    <n v="10"/>
    <m/>
    <x v="325"/>
    <n v="30"/>
    <n v="30"/>
    <n v="30"/>
    <n v="30"/>
    <n v="30"/>
    <n v="30"/>
    <n v="30"/>
    <n v="30"/>
    <n v="30"/>
    <n v="30"/>
    <n v="30"/>
    <n v="30"/>
    <n v="30"/>
  </r>
  <r>
    <x v="4"/>
    <x v="4"/>
    <s v="TEXEL VENTURES SDN BHD"/>
    <s v="LOGP"/>
    <x v="0"/>
    <s v="Golden Brown"/>
    <n v="3"/>
    <n v="3"/>
    <n v="6"/>
    <m/>
    <m/>
    <m/>
    <m/>
    <m/>
    <m/>
    <x v="226"/>
    <n v="0"/>
    <n v="0"/>
    <n v="0"/>
    <n v="0"/>
    <n v="0"/>
    <n v="0"/>
    <n v="0"/>
    <n v="0"/>
    <n v="0"/>
    <n v="0"/>
    <n v="0"/>
    <n v="0"/>
    <n v="0"/>
  </r>
  <r>
    <x v="4"/>
    <x v="4"/>
    <s v="TEXEL VENTURES SDN BHD"/>
    <s v="LOSB"/>
    <x v="0"/>
    <s v="Soft Brown"/>
    <n v="15"/>
    <n v="7.5"/>
    <n v="9"/>
    <n v="8"/>
    <n v="11.85"/>
    <n v="2"/>
    <m/>
    <m/>
    <m/>
    <x v="490"/>
    <n v="10"/>
    <n v="10"/>
    <n v="10"/>
    <n v="10"/>
    <n v="10"/>
    <n v="10"/>
    <n v="10"/>
    <n v="10"/>
    <n v="10"/>
    <n v="10"/>
    <n v="10"/>
    <n v="10"/>
    <n v="10"/>
  </r>
  <r>
    <x v="4"/>
    <x v="4"/>
    <s v="TEXEL VENTURES SDN BHD"/>
    <s v="SPSB1"/>
    <x v="0"/>
    <s v="Soft Brown"/>
    <n v="0.24"/>
    <m/>
    <m/>
    <m/>
    <m/>
    <m/>
    <m/>
    <n v="21.972000000000001"/>
    <n v="15.491999999999999"/>
    <x v="491"/>
    <n v="0"/>
    <n v="0"/>
    <n v="0"/>
    <n v="0"/>
    <n v="0"/>
    <n v="0"/>
    <n v="0"/>
    <n v="0"/>
    <n v="0"/>
    <n v="0"/>
    <n v="0"/>
    <n v="0"/>
    <n v="0"/>
  </r>
  <r>
    <x v="4"/>
    <x v="4"/>
    <s v="THAI HONG CHAN (KL) SDN BHD (WAREHOUSE SG.BULOH)"/>
    <s v="LOA1"/>
    <x v="2"/>
    <s v="A1 "/>
    <m/>
    <n v="300"/>
    <m/>
    <m/>
    <m/>
    <m/>
    <m/>
    <m/>
    <m/>
    <x v="492"/>
    <n v="0"/>
    <n v="0"/>
    <n v="0"/>
    <n v="0"/>
    <n v="0"/>
    <n v="0"/>
    <n v="0"/>
    <n v="0"/>
    <n v="0"/>
    <n v="0"/>
    <n v="0"/>
    <n v="0"/>
    <n v="0"/>
  </r>
  <r>
    <x v="4"/>
    <x v="4"/>
    <s v="THAI HONG CHAN (KL) SDN BHD (WAREHOUSE SG.BULOH)"/>
    <s v="LOC1"/>
    <x v="1"/>
    <s v="C1 COARSE"/>
    <m/>
    <n v="1700"/>
    <m/>
    <m/>
    <m/>
    <m/>
    <m/>
    <m/>
    <m/>
    <x v="493"/>
    <n v="0"/>
    <n v="0"/>
    <n v="0"/>
    <n v="0"/>
    <n v="0"/>
    <n v="0"/>
    <n v="0"/>
    <n v="0"/>
    <n v="0"/>
    <n v="0"/>
    <n v="0"/>
    <n v="0"/>
    <n v="0"/>
  </r>
  <r>
    <x v="4"/>
    <x v="4"/>
    <s v="THE HOUSE OF TASTE SDN BHD"/>
    <s v="LOA1"/>
    <x v="2"/>
    <s v="A1 "/>
    <n v="0.9"/>
    <n v="0.75"/>
    <n v="0.6"/>
    <n v="1.6"/>
    <n v="0.85"/>
    <n v="0.5"/>
    <n v="0.75"/>
    <n v="1.75"/>
    <m/>
    <x v="370"/>
    <n v="2"/>
    <n v="2"/>
    <n v="2"/>
    <n v="2"/>
    <n v="2"/>
    <n v="2"/>
    <n v="2"/>
    <n v="2"/>
    <n v="2"/>
    <n v="2"/>
    <n v="2"/>
    <n v="2"/>
    <n v="2"/>
  </r>
  <r>
    <x v="4"/>
    <x v="4"/>
    <s v="THE HOUSE OF TASTE SDN BHD"/>
    <s v="LOSB"/>
    <x v="0"/>
    <s v="Soft Brown"/>
    <m/>
    <m/>
    <m/>
    <n v="0.1"/>
    <n v="0.05"/>
    <m/>
    <m/>
    <m/>
    <m/>
    <x v="494"/>
    <n v="0"/>
    <n v="0"/>
    <n v="0"/>
    <n v="0"/>
    <n v="0"/>
    <n v="0"/>
    <n v="0"/>
    <n v="0"/>
    <n v="0"/>
    <n v="0"/>
    <n v="0"/>
    <n v="0"/>
    <n v="0"/>
  </r>
  <r>
    <x v="4"/>
    <x v="4"/>
    <s v="THE HOUSE OF TASTE SDN BHD"/>
    <s v="SPCG1"/>
    <x v="1"/>
    <s v="C1 COARSE"/>
    <n v="4.8000000000000001E-2"/>
    <n v="3.5999999999999997E-2"/>
    <n v="0.06"/>
    <n v="0.06"/>
    <n v="4.8000000000000001E-2"/>
    <m/>
    <m/>
    <n v="3.5999999999999997E-2"/>
    <m/>
    <x v="189"/>
    <n v="0"/>
    <n v="0"/>
    <n v="0"/>
    <n v="0"/>
    <n v="0"/>
    <n v="0"/>
    <n v="0"/>
    <n v="0"/>
    <n v="0"/>
    <n v="0"/>
    <n v="0"/>
    <n v="0"/>
    <n v="0"/>
  </r>
  <r>
    <x v="4"/>
    <x v="4"/>
    <s v="THE HOUSE OF TASTE SDN BHD"/>
    <s v="SPGP1"/>
    <x v="0"/>
    <s v="Golden Brown"/>
    <n v="2.4E-2"/>
    <m/>
    <m/>
    <n v="2.4E-2"/>
    <n v="3.5999999999999997E-2"/>
    <m/>
    <m/>
    <m/>
    <m/>
    <x v="130"/>
    <n v="0"/>
    <n v="0"/>
    <n v="0"/>
    <n v="0"/>
    <n v="0"/>
    <n v="0"/>
    <n v="0"/>
    <n v="0"/>
    <n v="0"/>
    <n v="0"/>
    <n v="0"/>
    <n v="0"/>
    <n v="0"/>
  </r>
  <r>
    <x v="4"/>
    <x v="4"/>
    <s v="THE HOUSE OF TASTE SDN BHD"/>
    <s v="SPIC25"/>
    <x v="5"/>
    <s v="ICING"/>
    <m/>
    <m/>
    <m/>
    <n v="0.05"/>
    <n v="0.05"/>
    <m/>
    <m/>
    <m/>
    <m/>
    <x v="40"/>
    <n v="0"/>
    <n v="0"/>
    <n v="0"/>
    <n v="0"/>
    <n v="0"/>
    <n v="0"/>
    <n v="0"/>
    <n v="0"/>
    <n v="0"/>
    <n v="0"/>
    <n v="0"/>
    <n v="0"/>
    <n v="0"/>
  </r>
  <r>
    <x v="4"/>
    <x v="4"/>
    <s v="THE ITALIAN BAKER SDN BHD (766465-V)"/>
    <s v="LIQSUG-D"/>
    <x v="9"/>
    <s v="Liquid"/>
    <n v="10.761000000000001"/>
    <n v="10.556000000000001"/>
    <n v="12.175000000000001"/>
    <n v="13.404999999999998"/>
    <n v="11.509"/>
    <n v="10.646000000000001"/>
    <n v="12.124000000000002"/>
    <n v="11.166"/>
    <n v="11.871999999999998"/>
    <x v="495"/>
    <n v="15"/>
    <n v="15"/>
    <n v="15"/>
    <n v="15"/>
    <n v="15"/>
    <n v="15"/>
    <n v="15"/>
    <n v="15"/>
    <n v="15"/>
    <n v="15"/>
    <n v="15"/>
    <n v="15"/>
    <n v="15"/>
  </r>
  <r>
    <x v="4"/>
    <x v="4"/>
    <s v="THE ITALIAN BAKER SDN BHD (766465-V)"/>
    <s v="LOA1"/>
    <x v="2"/>
    <s v="A1 "/>
    <m/>
    <n v="40"/>
    <n v="50"/>
    <n v="60"/>
    <n v="60"/>
    <n v="40"/>
    <n v="60"/>
    <n v="70"/>
    <n v="60"/>
    <x v="496"/>
    <n v="60"/>
    <n v="60"/>
    <n v="60"/>
    <n v="60"/>
    <n v="60"/>
    <n v="60"/>
    <n v="60"/>
    <n v="60"/>
    <n v="60"/>
    <n v="60"/>
    <n v="60"/>
    <n v="60"/>
    <n v="60"/>
  </r>
  <r>
    <x v="4"/>
    <x v="4"/>
    <s v="TODAY BAKERIES PRODUCTS(KLANG) SDN BHD"/>
    <s v="LOA1"/>
    <x v="2"/>
    <s v="A1 "/>
    <m/>
    <m/>
    <n v="7.9"/>
    <n v="10"/>
    <n v="10"/>
    <n v="7.5"/>
    <n v="10"/>
    <m/>
    <m/>
    <x v="497"/>
    <n v="0"/>
    <n v="0"/>
    <n v="0"/>
    <n v="0"/>
    <n v="0"/>
    <n v="0"/>
    <n v="0"/>
    <n v="0"/>
    <n v="0"/>
    <n v="0"/>
    <n v="0"/>
    <n v="0"/>
    <n v="0"/>
  </r>
  <r>
    <x v="4"/>
    <x v="4"/>
    <s v="TODAY BAKERIES PRODUCTS(KLANG) SDN BHD"/>
    <s v="LOC1"/>
    <x v="1"/>
    <s v="C1 COARSE"/>
    <m/>
    <m/>
    <n v="32.5"/>
    <n v="24"/>
    <n v="28"/>
    <n v="12.5"/>
    <n v="25"/>
    <n v="5"/>
    <m/>
    <x v="498"/>
    <n v="0"/>
    <n v="0"/>
    <n v="0"/>
    <n v="0"/>
    <n v="0"/>
    <n v="0"/>
    <n v="0"/>
    <n v="0"/>
    <n v="0"/>
    <n v="0"/>
    <n v="0"/>
    <n v="0"/>
    <n v="0"/>
  </r>
  <r>
    <x v="4"/>
    <x v="4"/>
    <s v="TODAY INGREDIENTS SDN BHD"/>
    <s v="LOA1"/>
    <x v="2"/>
    <s v="A1 "/>
    <m/>
    <m/>
    <n v="4"/>
    <m/>
    <m/>
    <m/>
    <m/>
    <m/>
    <m/>
    <x v="294"/>
    <n v="0"/>
    <n v="0"/>
    <n v="0"/>
    <n v="0"/>
    <n v="0"/>
    <n v="0"/>
    <n v="0"/>
    <n v="0"/>
    <n v="0"/>
    <n v="0"/>
    <n v="0"/>
    <n v="0"/>
    <n v="0"/>
  </r>
  <r>
    <x v="4"/>
    <x v="4"/>
    <s v="TRADEWINDS PLANTATION MANAGEMENT SDN BHD"/>
    <s v="SPCG1"/>
    <x v="1"/>
    <s v="C1 COARSE"/>
    <n v="2.4E-2"/>
    <m/>
    <m/>
    <m/>
    <m/>
    <m/>
    <m/>
    <m/>
    <m/>
    <x v="38"/>
    <n v="0"/>
    <n v="0"/>
    <n v="0"/>
    <n v="0"/>
    <n v="0"/>
    <n v="0"/>
    <n v="0"/>
    <n v="0"/>
    <n v="0"/>
    <n v="0"/>
    <n v="0"/>
    <n v="0"/>
    <n v="0"/>
  </r>
  <r>
    <x v="4"/>
    <x v="4"/>
    <s v="TRANS STANDARD INT. SDN BHD"/>
    <s v="LOA1"/>
    <x v="2"/>
    <s v="A1 "/>
    <n v="5"/>
    <m/>
    <n v="10"/>
    <m/>
    <m/>
    <m/>
    <m/>
    <m/>
    <m/>
    <x v="321"/>
    <n v="0"/>
    <n v="0"/>
    <n v="0"/>
    <n v="0"/>
    <n v="0"/>
    <n v="0"/>
    <n v="0"/>
    <n v="0"/>
    <n v="0"/>
    <n v="0"/>
    <n v="0"/>
    <n v="0"/>
    <n v="0"/>
  </r>
  <r>
    <x v="4"/>
    <x v="4"/>
    <s v="TRUCHEMIC TECHNOLOGIES SDN BHD"/>
    <s v="LOA1"/>
    <x v="2"/>
    <s v="A1 "/>
    <m/>
    <m/>
    <m/>
    <n v="8"/>
    <m/>
    <m/>
    <m/>
    <m/>
    <m/>
    <x v="288"/>
    <n v="1"/>
    <n v="1"/>
    <n v="1"/>
    <n v="1"/>
    <n v="1"/>
    <n v="1"/>
    <n v="1"/>
    <n v="1"/>
    <n v="1"/>
    <n v="1"/>
    <n v="1"/>
    <n v="1"/>
    <n v="1"/>
  </r>
  <r>
    <x v="4"/>
    <x v="4"/>
    <s v="TRUCHEMIC TECHNOLOGIES SDN BHD"/>
    <s v="LOCA"/>
    <x v="4"/>
    <s v="CASTER"/>
    <m/>
    <n v="5"/>
    <m/>
    <n v="2"/>
    <n v="2"/>
    <m/>
    <m/>
    <m/>
    <m/>
    <x v="218"/>
    <n v="1"/>
    <n v="1"/>
    <n v="1"/>
    <n v="1"/>
    <n v="1"/>
    <n v="1"/>
    <n v="1"/>
    <n v="1"/>
    <n v="1"/>
    <n v="1"/>
    <n v="1"/>
    <n v="1"/>
    <n v="1"/>
  </r>
  <r>
    <x v="4"/>
    <x v="4"/>
    <s v="TSK BEVERAGES (M) SDN BHD"/>
    <s v="LIQSUG-D"/>
    <x v="9"/>
    <s v="Liquid"/>
    <n v="8.4209999999999994"/>
    <n v="8.6800000000000015"/>
    <m/>
    <n v="10.853"/>
    <m/>
    <m/>
    <n v="1.002"/>
    <m/>
    <m/>
    <x v="499"/>
    <n v="0"/>
    <n v="0"/>
    <n v="0"/>
    <n v="0"/>
    <n v="0"/>
    <n v="0"/>
    <n v="0"/>
    <n v="0"/>
    <n v="0"/>
    <n v="0"/>
    <n v="0"/>
    <n v="0"/>
    <n v="0"/>
  </r>
  <r>
    <x v="4"/>
    <x v="4"/>
    <s v="TSK BEVERAGES (M) SDN BHD"/>
    <s v="LOA1"/>
    <x v="2"/>
    <s v="A1 "/>
    <m/>
    <m/>
    <n v="1"/>
    <n v="6.5"/>
    <m/>
    <n v="3.25"/>
    <n v="8.3000000000000007"/>
    <n v="23.749999999999996"/>
    <n v="0.85"/>
    <x v="500"/>
    <n v="10"/>
    <n v="10"/>
    <n v="10"/>
    <n v="10"/>
    <n v="10"/>
    <n v="10"/>
    <n v="10"/>
    <n v="10"/>
    <n v="10"/>
    <n v="10"/>
    <n v="10"/>
    <n v="10"/>
    <n v="10"/>
  </r>
  <r>
    <x v="4"/>
    <x v="4"/>
    <s v="UBADIAZ ENTERPRISE"/>
    <s v="LIQSUG-D"/>
    <x v="9"/>
    <s v="Liquid"/>
    <n v="0.67200000000000004"/>
    <m/>
    <m/>
    <m/>
    <n v="0.81399999999999995"/>
    <m/>
    <m/>
    <m/>
    <m/>
    <x v="501"/>
    <n v="0"/>
    <n v="0"/>
    <n v="0"/>
    <n v="0"/>
    <n v="0"/>
    <n v="0"/>
    <n v="0"/>
    <n v="0"/>
    <n v="0"/>
    <n v="0"/>
    <n v="0"/>
    <n v="0"/>
    <n v="0"/>
  </r>
  <r>
    <x v="4"/>
    <x v="4"/>
    <s v="UPHA PHARMACEUTICAL MFG. (M) S"/>
    <s v="LOIGCX"/>
    <x v="8"/>
    <s v="IG  "/>
    <n v="10"/>
    <n v="30"/>
    <n v="20"/>
    <n v="10"/>
    <n v="20"/>
    <m/>
    <n v="20"/>
    <n v="20"/>
    <m/>
    <x v="502"/>
    <n v="15"/>
    <n v="15"/>
    <n v="15"/>
    <n v="15"/>
    <n v="15"/>
    <n v="15"/>
    <n v="15"/>
    <n v="15"/>
    <n v="15"/>
    <n v="15"/>
    <n v="15"/>
    <n v="15"/>
    <n v="15"/>
  </r>
  <r>
    <x v="4"/>
    <x v="4"/>
    <s v="VANS' INTERCONTINENTAL WINES &amp; SPIRIT (M) SDN BHD"/>
    <s v="LOCB"/>
    <x v="0"/>
    <s v="Coarse Brown"/>
    <n v="2.8"/>
    <n v="1.8"/>
    <m/>
    <m/>
    <n v="0.5"/>
    <m/>
    <n v="1.75"/>
    <n v="1.25"/>
    <n v="3.75"/>
    <x v="503"/>
    <n v="2"/>
    <n v="2"/>
    <n v="2"/>
    <n v="2"/>
    <n v="2"/>
    <n v="2"/>
    <n v="2"/>
    <n v="2"/>
    <n v="2"/>
    <n v="2"/>
    <n v="2"/>
    <n v="2"/>
    <n v="2"/>
  </r>
  <r>
    <x v="4"/>
    <x v="4"/>
    <s v="VEGETA MANUFACTURING SDN BHD"/>
    <s v="LOA1"/>
    <x v="2"/>
    <s v="A1 "/>
    <m/>
    <m/>
    <n v="20"/>
    <m/>
    <m/>
    <m/>
    <m/>
    <m/>
    <m/>
    <x v="362"/>
    <n v="5"/>
    <n v="5"/>
    <n v="5"/>
    <n v="5"/>
    <n v="5"/>
    <n v="5"/>
    <n v="5"/>
    <n v="5"/>
    <n v="5"/>
    <n v="5"/>
    <n v="5"/>
    <n v="5"/>
    <n v="5"/>
  </r>
  <r>
    <x v="4"/>
    <x v="4"/>
    <s v="WAISUN CONFECTIONERY SDN BHD"/>
    <s v="LOCA"/>
    <x v="4"/>
    <s v="CASTER"/>
    <n v="20"/>
    <n v="10"/>
    <n v="30"/>
    <n v="40"/>
    <m/>
    <n v="10"/>
    <n v="10"/>
    <m/>
    <n v="10"/>
    <x v="502"/>
    <n v="15"/>
    <n v="15"/>
    <n v="15"/>
    <n v="15"/>
    <n v="15"/>
    <n v="15"/>
    <n v="15"/>
    <n v="15"/>
    <n v="15"/>
    <n v="15"/>
    <n v="15"/>
    <n v="15"/>
    <n v="15"/>
  </r>
  <r>
    <x v="4"/>
    <x v="4"/>
    <s v="WAISUN CONFECTIONERY SDN BHD"/>
    <s v="LOIGCX"/>
    <x v="8"/>
    <s v="IG  "/>
    <m/>
    <m/>
    <n v="20"/>
    <n v="20"/>
    <m/>
    <m/>
    <m/>
    <m/>
    <m/>
    <x v="324"/>
    <n v="5"/>
    <n v="5"/>
    <n v="5"/>
    <n v="5"/>
    <n v="5"/>
    <n v="5"/>
    <n v="5"/>
    <n v="5"/>
    <n v="5"/>
    <n v="5"/>
    <n v="5"/>
    <n v="5"/>
    <n v="5"/>
  </r>
  <r>
    <x v="4"/>
    <x v="4"/>
    <s v="WAWA FOOD TRADING"/>
    <s v="LOA1"/>
    <x v="2"/>
    <s v="A1 "/>
    <n v="60"/>
    <n v="40"/>
    <n v="80"/>
    <n v="10"/>
    <n v="60"/>
    <n v="20"/>
    <n v="50"/>
    <n v="80"/>
    <n v="70"/>
    <x v="504"/>
    <n v="60"/>
    <n v="60"/>
    <n v="60"/>
    <n v="60"/>
    <n v="60"/>
    <n v="60"/>
    <n v="60"/>
    <n v="60"/>
    <n v="60"/>
    <n v="60"/>
    <n v="60"/>
    <n v="60"/>
    <n v="60"/>
  </r>
  <r>
    <x v="4"/>
    <x v="4"/>
    <s v="WAWA FOOD TRADING"/>
    <s v="LOC1"/>
    <x v="1"/>
    <s v="C1 COARSE"/>
    <n v="20"/>
    <n v="20"/>
    <n v="10"/>
    <n v="15"/>
    <n v="15"/>
    <n v="20"/>
    <n v="20"/>
    <n v="5"/>
    <n v="20"/>
    <x v="505"/>
    <n v="20"/>
    <n v="20"/>
    <n v="20"/>
    <n v="20"/>
    <n v="20"/>
    <n v="20"/>
    <n v="20"/>
    <n v="20"/>
    <n v="20"/>
    <n v="20"/>
    <n v="20"/>
    <n v="20"/>
    <n v="20"/>
  </r>
  <r>
    <x v="4"/>
    <x v="4"/>
    <s v="WEPACK INDUSTRIES SDN BHD"/>
    <s v="EKIGFL"/>
    <x v="7"/>
    <e v="#N/A"/>
    <m/>
    <m/>
    <n v="4"/>
    <m/>
    <m/>
    <m/>
    <m/>
    <m/>
    <m/>
    <x v="294"/>
    <n v="0"/>
    <n v="0"/>
    <n v="0"/>
    <n v="0"/>
    <n v="0"/>
    <n v="0"/>
    <n v="0"/>
    <n v="0"/>
    <n v="0"/>
    <n v="0"/>
    <n v="0"/>
    <n v="0"/>
    <n v="0"/>
  </r>
  <r>
    <x v="4"/>
    <x v="4"/>
    <s v="WEPACK INDUSTRIES SDN BHD"/>
    <s v="LOCB"/>
    <x v="0"/>
    <s v="Coarse Brown"/>
    <n v="1"/>
    <m/>
    <n v="1"/>
    <m/>
    <n v="1"/>
    <m/>
    <m/>
    <n v="1.5"/>
    <m/>
    <x v="438"/>
    <n v="2"/>
    <n v="2"/>
    <n v="2"/>
    <n v="2"/>
    <n v="2"/>
    <n v="2"/>
    <n v="2"/>
    <n v="2"/>
    <n v="2"/>
    <n v="2"/>
    <n v="2"/>
    <n v="2"/>
    <n v="2"/>
  </r>
  <r>
    <x v="4"/>
    <x v="4"/>
    <s v="WEPACK INDUSTRIES SDN BHD"/>
    <s v="LOSB"/>
    <x v="0"/>
    <s v="Soft Brown"/>
    <n v="3"/>
    <m/>
    <n v="2.5"/>
    <m/>
    <n v="1.5"/>
    <m/>
    <n v="0.5"/>
    <n v="1"/>
    <m/>
    <x v="409"/>
    <n v="2"/>
    <n v="2"/>
    <n v="2"/>
    <n v="2"/>
    <n v="2"/>
    <n v="2"/>
    <n v="2"/>
    <n v="2"/>
    <n v="2"/>
    <n v="2"/>
    <n v="2"/>
    <n v="2"/>
    <n v="2"/>
  </r>
  <r>
    <x v="4"/>
    <x v="4"/>
    <s v="WINDMILL FOOD INDUSTRIES SDN BHD"/>
    <s v="LOA1"/>
    <x v="2"/>
    <s v="A1 "/>
    <m/>
    <n v="20"/>
    <m/>
    <m/>
    <m/>
    <m/>
    <m/>
    <m/>
    <m/>
    <x v="362"/>
    <n v="0"/>
    <n v="0"/>
    <n v="0"/>
    <n v="0"/>
    <n v="0"/>
    <n v="0"/>
    <n v="0"/>
    <n v="0"/>
    <n v="0"/>
    <n v="0"/>
    <n v="0"/>
    <n v="0"/>
    <n v="0"/>
  </r>
  <r>
    <x v="4"/>
    <x v="4"/>
    <s v="WINDMILL FOOD INDUSTRIES SDN BHD"/>
    <s v="LOIGCX"/>
    <x v="8"/>
    <s v="IG  "/>
    <m/>
    <n v="20"/>
    <m/>
    <m/>
    <n v="10"/>
    <m/>
    <m/>
    <m/>
    <m/>
    <x v="341"/>
    <n v="0"/>
    <n v="0"/>
    <n v="0"/>
    <n v="0"/>
    <n v="0"/>
    <n v="0"/>
    <n v="0"/>
    <n v="0"/>
    <n v="0"/>
    <n v="0"/>
    <n v="0"/>
    <n v="0"/>
    <n v="0"/>
  </r>
  <r>
    <x v="4"/>
    <x v="4"/>
    <s v="YAKIN SEDAP SDN BHD"/>
    <s v="LOC1"/>
    <x v="1"/>
    <s v="C1 COARSE"/>
    <n v="30"/>
    <n v="15"/>
    <n v="20"/>
    <m/>
    <n v="10"/>
    <m/>
    <m/>
    <m/>
    <m/>
    <x v="473"/>
    <n v="0"/>
    <n v="0"/>
    <n v="0"/>
    <n v="0"/>
    <n v="0"/>
    <n v="0"/>
    <n v="0"/>
    <n v="0"/>
    <n v="0"/>
    <n v="0"/>
    <n v="0"/>
    <n v="0"/>
    <n v="0"/>
  </r>
  <r>
    <x v="4"/>
    <x v="4"/>
    <s v="YLF MANUFACTURING SDN BHD"/>
    <s v="LOA1"/>
    <x v="2"/>
    <s v="A1 "/>
    <m/>
    <m/>
    <m/>
    <m/>
    <m/>
    <m/>
    <m/>
    <m/>
    <m/>
    <x v="51"/>
    <n v="50"/>
    <n v="50"/>
    <n v="50"/>
    <n v="50"/>
    <n v="50"/>
    <n v="50"/>
    <n v="50"/>
    <n v="50"/>
    <n v="50"/>
    <n v="50"/>
    <n v="50"/>
    <n v="50"/>
    <n v="50"/>
  </r>
  <r>
    <x v="4"/>
    <x v="4"/>
    <s v="YU-AI FOOD INDUSTRIES SDN BHD"/>
    <s v="LOA1"/>
    <x v="2"/>
    <s v="A1 "/>
    <n v="145"/>
    <n v="40"/>
    <n v="90"/>
    <n v="30"/>
    <m/>
    <n v="120"/>
    <n v="120"/>
    <n v="135"/>
    <n v="30"/>
    <x v="506"/>
    <n v="80"/>
    <n v="80"/>
    <n v="80"/>
    <n v="80"/>
    <n v="80"/>
    <n v="80"/>
    <n v="80"/>
    <n v="80"/>
    <n v="80"/>
    <n v="80"/>
    <n v="80"/>
    <n v="80"/>
    <n v="80"/>
  </r>
  <r>
    <x v="4"/>
    <x v="4"/>
    <s v="YU-AI FOOD INDUSTRIES SDN BHD"/>
    <s v="LOC1"/>
    <x v="1"/>
    <s v="C1 COARSE"/>
    <m/>
    <m/>
    <m/>
    <m/>
    <m/>
    <m/>
    <m/>
    <m/>
    <n v="30"/>
    <x v="341"/>
    <n v="20"/>
    <n v="20"/>
    <n v="20"/>
    <n v="20"/>
    <n v="20"/>
    <n v="20"/>
    <n v="20"/>
    <n v="20"/>
    <n v="20"/>
    <n v="20"/>
    <n v="20"/>
    <n v="20"/>
    <n v="20"/>
  </r>
  <r>
    <x v="4"/>
    <x v="4"/>
    <s v="YU-AI FOOD INDUSTRIES SDN BHD"/>
    <s v="LOIGCX"/>
    <x v="8"/>
    <s v="IG  "/>
    <n v="15"/>
    <n v="10"/>
    <n v="20"/>
    <n v="30"/>
    <m/>
    <m/>
    <m/>
    <n v="15"/>
    <m/>
    <x v="252"/>
    <n v="10"/>
    <n v="10"/>
    <n v="10"/>
    <n v="10"/>
    <n v="10"/>
    <n v="10"/>
    <n v="10"/>
    <n v="10"/>
    <n v="10"/>
    <n v="10"/>
    <n v="10"/>
    <n v="10"/>
    <n v="10"/>
  </r>
  <r>
    <x v="4"/>
    <x v="4"/>
    <s v="ZY MANUFACTURING SDN BHD"/>
    <s v="LOCA"/>
    <x v="4"/>
    <s v="CASTER"/>
    <m/>
    <m/>
    <n v="1.5"/>
    <n v="1.6"/>
    <m/>
    <n v="1"/>
    <m/>
    <m/>
    <m/>
    <x v="507"/>
    <n v="0"/>
    <n v="0"/>
    <n v="0"/>
    <n v="0"/>
    <n v="0"/>
    <n v="0"/>
    <n v="0"/>
    <n v="0"/>
    <n v="0"/>
    <n v="0"/>
    <n v="0"/>
    <n v="0"/>
    <n v="0"/>
  </r>
  <r>
    <x v="4"/>
    <x v="4"/>
    <s v="PETALING JAYA DAIRY SDN. BHD."/>
    <s v="LOIGFF"/>
    <x v="8"/>
    <s v="IG  "/>
    <m/>
    <m/>
    <m/>
    <m/>
    <m/>
    <m/>
    <m/>
    <m/>
    <n v="20"/>
    <x v="362"/>
    <n v="0"/>
    <n v="0"/>
    <n v="0"/>
    <n v="0"/>
    <n v="0"/>
    <n v="0"/>
    <n v="0"/>
    <n v="0"/>
    <n v="0"/>
    <n v="0"/>
    <n v="0"/>
    <n v="0"/>
    <n v="0"/>
  </r>
  <r>
    <x v="4"/>
    <x v="4"/>
    <s v="PURECIRCLE SDN BHD"/>
    <s v="LOC1"/>
    <x v="1"/>
    <s v="C1 COARSE"/>
    <m/>
    <m/>
    <m/>
    <m/>
    <m/>
    <m/>
    <n v="10"/>
    <m/>
    <m/>
    <x v="325"/>
    <n v="10"/>
    <n v="10"/>
    <n v="10"/>
    <n v="10"/>
    <n v="10"/>
    <n v="10"/>
    <n v="10"/>
    <n v="10"/>
    <n v="10"/>
    <n v="10"/>
    <n v="10"/>
    <n v="10"/>
    <n v="10"/>
  </r>
  <r>
    <x v="4"/>
    <x v="4"/>
    <s v="88C BAKERY CAFE SDN BHD"/>
    <s v="LOA1"/>
    <x v="2"/>
    <s v="A1 "/>
    <m/>
    <m/>
    <m/>
    <n v="0.75"/>
    <n v="1.75"/>
    <n v="0.75"/>
    <n v="0.75"/>
    <m/>
    <m/>
    <x v="294"/>
    <n v="0"/>
    <n v="0"/>
    <n v="0"/>
    <n v="0"/>
    <n v="0"/>
    <n v="0"/>
    <n v="0"/>
    <n v="0"/>
    <n v="0"/>
    <n v="0"/>
    <n v="0"/>
    <n v="0"/>
    <n v="0"/>
  </r>
  <r>
    <x v="4"/>
    <x v="4"/>
    <s v="ABLE FOOD SDN BHD"/>
    <s v="SPIC25"/>
    <x v="5"/>
    <s v="ICING"/>
    <n v="1"/>
    <m/>
    <m/>
    <m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ACE CANNING CORPORATION S/B"/>
    <s v="LOCA"/>
    <x v="4"/>
    <s v="CASTER"/>
    <m/>
    <m/>
    <m/>
    <m/>
    <m/>
    <m/>
    <n v="1"/>
    <m/>
    <m/>
    <x v="225"/>
    <n v="5"/>
    <n v="5"/>
    <n v="5"/>
    <n v="5"/>
    <n v="5"/>
    <n v="5"/>
    <n v="5"/>
    <n v="5"/>
    <n v="5"/>
    <n v="5"/>
    <n v="5"/>
    <n v="5"/>
    <n v="5"/>
  </r>
  <r>
    <x v="4"/>
    <x v="4"/>
    <s v="GOURMESSA SDN BHD"/>
    <s v="LOSB"/>
    <x v="0"/>
    <s v="Soft Brown"/>
    <m/>
    <m/>
    <m/>
    <m/>
    <n v="0.15000000000000002"/>
    <m/>
    <m/>
    <m/>
    <m/>
    <x v="494"/>
    <n v="0"/>
    <n v="0"/>
    <n v="0"/>
    <n v="0"/>
    <n v="0"/>
    <n v="0"/>
    <n v="0"/>
    <n v="0"/>
    <n v="0"/>
    <n v="0"/>
    <n v="0"/>
    <n v="0"/>
    <n v="0"/>
  </r>
  <r>
    <x v="4"/>
    <x v="4"/>
    <s v="GREEN POT TEA MALAYSIA SDN BHD"/>
    <s v="SPIC25"/>
    <x v="5"/>
    <s v="ICING"/>
    <n v="0.5"/>
    <m/>
    <n v="0.5"/>
    <m/>
    <m/>
    <m/>
    <n v="0.5"/>
    <n v="0.5"/>
    <m/>
    <x v="287"/>
    <n v="0"/>
    <n v="0"/>
    <n v="0"/>
    <n v="0"/>
    <n v="0"/>
    <n v="0"/>
    <n v="0"/>
    <n v="0"/>
    <n v="0"/>
    <n v="0"/>
    <n v="0"/>
    <n v="0"/>
    <n v="0"/>
  </r>
  <r>
    <x v="4"/>
    <x v="4"/>
    <s v="JARING METAL INDUSTRIES SDN BHD"/>
    <s v="LOC1"/>
    <x v="1"/>
    <s v="C1 COARSE"/>
    <m/>
    <m/>
    <m/>
    <n v="1"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4"/>
    <x v="4"/>
    <s v="MIWA MANUFACTURING SDN BHD"/>
    <s v="LOA1"/>
    <x v="2"/>
    <s v="A1 "/>
    <m/>
    <m/>
    <m/>
    <m/>
    <m/>
    <m/>
    <n v="2"/>
    <m/>
    <m/>
    <x v="287"/>
    <n v="0"/>
    <n v="0"/>
    <n v="0"/>
    <n v="0"/>
    <n v="0"/>
    <n v="0"/>
    <n v="0"/>
    <n v="0"/>
    <n v="0"/>
    <n v="0"/>
    <n v="0"/>
    <n v="0"/>
    <n v="0"/>
  </r>
  <r>
    <x v="4"/>
    <x v="4"/>
    <s v="MIWA MANUFACTURING SDN BHD"/>
    <s v="LOC1"/>
    <x v="1"/>
    <s v="C1 COARSE"/>
    <m/>
    <m/>
    <m/>
    <m/>
    <m/>
    <m/>
    <n v="2"/>
    <n v="10"/>
    <n v="16"/>
    <x v="442"/>
    <n v="5"/>
    <n v="5"/>
    <n v="5"/>
    <n v="5"/>
    <n v="5"/>
    <n v="5"/>
    <n v="5"/>
    <n v="5"/>
    <n v="5"/>
    <n v="5"/>
    <n v="5"/>
    <n v="5"/>
    <n v="5"/>
  </r>
  <r>
    <x v="4"/>
    <x v="4"/>
    <s v="NHF MANUFACTURING (MALAYSIA) SDN BHD"/>
    <s v="LOA1"/>
    <x v="2"/>
    <s v="A1 "/>
    <m/>
    <n v="2"/>
    <m/>
    <n v="1"/>
    <n v="3"/>
    <n v="1"/>
    <n v="2"/>
    <n v="2"/>
    <n v="2"/>
    <x v="441"/>
    <n v="2"/>
    <n v="2"/>
    <n v="2"/>
    <n v="2"/>
    <n v="2"/>
    <n v="2"/>
    <n v="2"/>
    <n v="2"/>
    <n v="2"/>
    <n v="2"/>
    <n v="2"/>
    <n v="2"/>
    <n v="2"/>
  </r>
  <r>
    <x v="4"/>
    <x v="4"/>
    <s v="NUTRIFRES FOOD &amp; BEVERAGES INDUSTRIES SDNBHD"/>
    <s v="LOC1"/>
    <x v="1"/>
    <s v="C1 COARSE"/>
    <m/>
    <m/>
    <m/>
    <m/>
    <m/>
    <m/>
    <m/>
    <n v="60"/>
    <n v="45"/>
    <x v="508"/>
    <n v="60"/>
    <n v="60"/>
    <n v="60"/>
    <n v="60"/>
    <n v="60"/>
    <n v="60"/>
    <n v="60"/>
    <n v="60"/>
    <n v="60"/>
    <n v="60"/>
    <n v="60"/>
    <n v="60"/>
    <n v="60"/>
  </r>
  <r>
    <x v="4"/>
    <x v="4"/>
    <s v="ORGABIO MANUFACTURING SDN BHD"/>
    <s v="LOA1"/>
    <x v="2"/>
    <s v="A1 "/>
    <m/>
    <m/>
    <m/>
    <m/>
    <m/>
    <m/>
    <m/>
    <n v="10"/>
    <n v="24.95"/>
    <x v="509"/>
    <n v="10"/>
    <n v="10"/>
    <n v="10"/>
    <n v="10"/>
    <n v="10"/>
    <n v="10"/>
    <n v="10"/>
    <n v="10"/>
    <n v="10"/>
    <n v="10"/>
    <n v="10"/>
    <n v="10"/>
    <n v="10"/>
  </r>
  <r>
    <x v="4"/>
    <x v="4"/>
    <s v="PASTRY WORLD SDN BHD"/>
    <s v="LOA1"/>
    <x v="2"/>
    <s v="A1 "/>
    <m/>
    <m/>
    <m/>
    <n v="3"/>
    <n v="2.5"/>
    <n v="2.35"/>
    <n v="3.5"/>
    <n v="4"/>
    <n v="3.25"/>
    <x v="510"/>
    <n v="5"/>
    <n v="5"/>
    <n v="5"/>
    <n v="5"/>
    <n v="5"/>
    <n v="5"/>
    <n v="5"/>
    <n v="5"/>
    <n v="5"/>
    <n v="5"/>
    <n v="5"/>
    <n v="5"/>
    <n v="5"/>
  </r>
  <r>
    <x v="4"/>
    <x v="4"/>
    <s v="PASTRY WORLD SDN BHD"/>
    <s v="LOSB"/>
    <x v="0"/>
    <s v="Soft Brown"/>
    <m/>
    <m/>
    <m/>
    <n v="0.15"/>
    <n v="0.1"/>
    <m/>
    <n v="0.1"/>
    <m/>
    <m/>
    <x v="511"/>
    <n v="0"/>
    <n v="0"/>
    <n v="0"/>
    <n v="0"/>
    <n v="0"/>
    <n v="0"/>
    <n v="0"/>
    <n v="0"/>
    <n v="0"/>
    <n v="0"/>
    <n v="0"/>
    <n v="0"/>
    <n v="0"/>
  </r>
  <r>
    <x v="4"/>
    <x v="4"/>
    <s v="PASTRY WORLD SDN BHD"/>
    <s v="SPIC25"/>
    <x v="5"/>
    <s v="ICING"/>
    <m/>
    <m/>
    <m/>
    <n v="0.5"/>
    <n v="0.7"/>
    <n v="0.75"/>
    <n v="1"/>
    <n v="0.95"/>
    <n v="0.625"/>
    <x v="512"/>
    <n v="1"/>
    <n v="1"/>
    <n v="1"/>
    <n v="1"/>
    <n v="1"/>
    <n v="1"/>
    <n v="1"/>
    <n v="1"/>
    <n v="1"/>
    <n v="1"/>
    <n v="1"/>
    <n v="1"/>
    <n v="1"/>
  </r>
  <r>
    <x v="4"/>
    <x v="4"/>
    <s v="PETALING JAYA DAIRY SDN. BHD."/>
    <s v="LOIGFF"/>
    <x v="8"/>
    <s v="IG  "/>
    <m/>
    <m/>
    <m/>
    <m/>
    <m/>
    <m/>
    <n v="60"/>
    <n v="20"/>
    <n v="20"/>
    <x v="327"/>
    <n v="0"/>
    <n v="0"/>
    <n v="0"/>
    <n v="0"/>
    <n v="0"/>
    <n v="0"/>
    <n v="0"/>
    <n v="0"/>
    <n v="0"/>
    <n v="0"/>
    <n v="0"/>
    <n v="0"/>
    <n v="0"/>
  </r>
  <r>
    <x v="4"/>
    <x v="4"/>
    <s v="TEXEL VENTURES SDN BHD"/>
    <s v="LOSB"/>
    <x v="0"/>
    <s v="Soft Brown"/>
    <m/>
    <m/>
    <m/>
    <n v="2"/>
    <m/>
    <m/>
    <m/>
    <m/>
    <m/>
    <x v="287"/>
    <n v="0"/>
    <n v="0"/>
    <n v="0"/>
    <n v="0"/>
    <n v="0"/>
    <n v="0"/>
    <n v="0"/>
    <n v="0"/>
    <n v="0"/>
    <n v="0"/>
    <n v="0"/>
    <n v="0"/>
    <n v="0"/>
  </r>
  <r>
    <x v="4"/>
    <x v="4"/>
    <s v="TEXEL VENTURES SDN BHD"/>
    <s v="SPSB1"/>
    <x v="0"/>
    <s v="Soft Brown"/>
    <m/>
    <m/>
    <m/>
    <m/>
    <m/>
    <m/>
    <m/>
    <m/>
    <n v="2.52"/>
    <x v="140"/>
    <n v="0"/>
    <n v="0"/>
    <n v="0"/>
    <n v="0"/>
    <n v="0"/>
    <n v="0"/>
    <n v="0"/>
    <n v="0"/>
    <n v="0"/>
    <n v="0"/>
    <n v="0"/>
    <n v="0"/>
    <n v="0"/>
  </r>
  <r>
    <x v="4"/>
    <x v="4"/>
    <s v="THL PASTRY SDN BHD"/>
    <s v="LOIGCX"/>
    <x v="8"/>
    <s v="IG  "/>
    <m/>
    <m/>
    <m/>
    <n v="0.5"/>
    <m/>
    <m/>
    <m/>
    <m/>
    <n v="0.5"/>
    <x v="225"/>
    <n v="0"/>
    <n v="0"/>
    <n v="0"/>
    <n v="0"/>
    <n v="0"/>
    <n v="0"/>
    <n v="0"/>
    <n v="0"/>
    <n v="0"/>
    <n v="0"/>
    <n v="0"/>
    <n v="0"/>
    <n v="0"/>
  </r>
  <r>
    <x v="4"/>
    <x v="4"/>
    <s v="UNCLE YAP BEVERAGES"/>
    <s v="LOC1"/>
    <x v="1"/>
    <s v="C1 COARSE"/>
    <m/>
    <m/>
    <m/>
    <n v="1"/>
    <n v="1"/>
    <m/>
    <m/>
    <m/>
    <m/>
    <x v="287"/>
    <n v="0"/>
    <n v="0"/>
    <n v="0"/>
    <n v="0"/>
    <n v="0"/>
    <n v="0"/>
    <n v="0"/>
    <n v="0"/>
    <n v="0"/>
    <n v="0"/>
    <n v="0"/>
    <n v="0"/>
    <n v="0"/>
  </r>
  <r>
    <x v="4"/>
    <x v="4"/>
    <s v="VIJRA RESOURCES SDN BHD"/>
    <s v="LOC1"/>
    <x v="1"/>
    <s v="C1 COARSE"/>
    <m/>
    <m/>
    <n v="4"/>
    <n v="-4"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4"/>
    <s v="VIJRA RESOURCES SDN BHD"/>
    <s v="SPCG1"/>
    <x v="1"/>
    <s v="C1 COARSE"/>
    <m/>
    <m/>
    <m/>
    <n v="7.1959999999999997"/>
    <n v="3.6"/>
    <n v="3.6"/>
    <n v="3.6"/>
    <n v="3.6"/>
    <m/>
    <x v="513"/>
    <n v="2"/>
    <n v="2"/>
    <n v="2"/>
    <n v="2"/>
    <n v="2"/>
    <n v="2"/>
    <n v="2"/>
    <n v="2"/>
    <n v="2"/>
    <n v="2"/>
    <n v="2"/>
    <n v="2"/>
    <n v="2"/>
  </r>
  <r>
    <x v="4"/>
    <x v="4"/>
    <s v="YU-AI FOOD INDUSTRIES SDN BHD"/>
    <s v="LOA1"/>
    <x v="2"/>
    <s v="A1 "/>
    <m/>
    <m/>
    <m/>
    <m/>
    <m/>
    <m/>
    <m/>
    <n v="30"/>
    <m/>
    <x v="341"/>
    <n v="5"/>
    <n v="5"/>
    <n v="5"/>
    <n v="5"/>
    <n v="5"/>
    <n v="5"/>
    <n v="5"/>
    <n v="5"/>
    <n v="5"/>
    <n v="5"/>
    <n v="5"/>
    <n v="5"/>
    <n v="5"/>
  </r>
  <r>
    <x v="4"/>
    <x v="33"/>
    <s v="MGV INDUSTRIES SDN BHD"/>
    <s v="LOIGCX"/>
    <x v="8"/>
    <s v="IG  "/>
    <m/>
    <n v="30"/>
    <n v="90"/>
    <n v="87.5"/>
    <n v="25"/>
    <m/>
    <m/>
    <m/>
    <m/>
    <x v="514"/>
    <n v="0"/>
    <n v="0"/>
    <n v="0"/>
    <n v="0"/>
    <n v="0"/>
    <n v="0"/>
    <n v="0"/>
    <n v="0"/>
    <n v="0"/>
    <n v="0"/>
    <n v="0"/>
    <n v="0"/>
    <n v="0"/>
  </r>
  <r>
    <x v="4"/>
    <x v="33"/>
    <s v="MGV INDUSTRIES SDN BHD"/>
    <s v="LOSB"/>
    <x v="0"/>
    <s v="Soft Brown"/>
    <m/>
    <m/>
    <m/>
    <n v="2.5"/>
    <n v="4"/>
    <n v="4"/>
    <m/>
    <m/>
    <m/>
    <x v="428"/>
    <n v="0"/>
    <n v="0"/>
    <n v="0"/>
    <n v="0"/>
    <n v="0"/>
    <n v="0"/>
    <n v="0"/>
    <n v="0"/>
    <n v="0"/>
    <n v="0"/>
    <n v="0"/>
    <n v="0"/>
    <n v="0"/>
  </r>
  <r>
    <x v="4"/>
    <x v="5"/>
    <s v="CENTRAL SWEETS MANUFACTURING"/>
    <s v="LOA1"/>
    <x v="2"/>
    <s v="A1 "/>
    <n v="30"/>
    <m/>
    <n v="30"/>
    <m/>
    <m/>
    <m/>
    <m/>
    <m/>
    <m/>
    <x v="453"/>
    <n v="0"/>
    <n v="0"/>
    <n v="0"/>
    <n v="0"/>
    <n v="0"/>
    <n v="0"/>
    <n v="0"/>
    <n v="0"/>
    <n v="0"/>
    <n v="0"/>
    <n v="0"/>
    <n v="0"/>
    <n v="0"/>
  </r>
  <r>
    <x v="4"/>
    <x v="5"/>
    <s v="CREAM OF CREAM (M) SDN BHD"/>
    <s v="LOCB"/>
    <x v="0"/>
    <s v="Coarse Brown"/>
    <n v="2"/>
    <m/>
    <n v="2"/>
    <m/>
    <m/>
    <m/>
    <n v="2"/>
    <m/>
    <m/>
    <x v="211"/>
    <n v="0"/>
    <n v="0"/>
    <n v="0"/>
    <n v="0"/>
    <n v="0"/>
    <n v="0"/>
    <n v="0"/>
    <n v="0"/>
    <n v="0"/>
    <n v="0"/>
    <n v="0"/>
    <n v="0"/>
    <n v="0"/>
  </r>
  <r>
    <x v="4"/>
    <x v="5"/>
    <s v="PENG. &amp; PEMBRG MAK. THIMFATT"/>
    <s v="LOC1"/>
    <x v="1"/>
    <s v="C1 COARSE"/>
    <m/>
    <m/>
    <m/>
    <m/>
    <n v="2"/>
    <m/>
    <n v="2"/>
    <n v="2"/>
    <m/>
    <x v="211"/>
    <n v="2"/>
    <n v="2"/>
    <n v="2"/>
    <n v="2"/>
    <n v="2"/>
    <n v="2"/>
    <n v="2"/>
    <n v="2"/>
    <n v="2"/>
    <n v="2"/>
    <n v="2"/>
    <n v="2"/>
    <n v="2"/>
  </r>
  <r>
    <x v="4"/>
    <x v="5"/>
    <s v="PETALING JAYA DAIRY SDN. BHD."/>
    <s v="LOIGFF"/>
    <x v="8"/>
    <s v="IG  "/>
    <m/>
    <m/>
    <m/>
    <m/>
    <m/>
    <m/>
    <m/>
    <n v="20"/>
    <m/>
    <x v="362"/>
    <n v="2"/>
    <n v="2"/>
    <n v="2"/>
    <n v="2"/>
    <n v="2"/>
    <n v="2"/>
    <n v="2"/>
    <n v="2"/>
    <n v="2"/>
    <n v="2"/>
    <n v="2"/>
    <n v="2"/>
    <n v="2"/>
  </r>
  <r>
    <x v="4"/>
    <x v="34"/>
    <s v="SCS FOOD MANUFACTURING SDN BHD"/>
    <s v="LOA1"/>
    <x v="2"/>
    <s v="A1 "/>
    <m/>
    <m/>
    <m/>
    <m/>
    <m/>
    <m/>
    <n v="0"/>
    <m/>
    <m/>
    <x v="51"/>
    <n v="0"/>
    <n v="0"/>
    <n v="0"/>
    <n v="0"/>
    <n v="0"/>
    <n v="0"/>
    <n v="0"/>
    <n v="0"/>
    <n v="0"/>
    <n v="0"/>
    <n v="0"/>
    <n v="0"/>
    <n v="0"/>
  </r>
  <r>
    <x v="4"/>
    <x v="34"/>
    <s v="SCS FOOD MANUFACTURING SDN BHD"/>
    <s v="LOSB"/>
    <x v="0"/>
    <s v="Soft Brown"/>
    <m/>
    <m/>
    <m/>
    <m/>
    <m/>
    <m/>
    <n v="0"/>
    <m/>
    <m/>
    <x v="51"/>
    <n v="0"/>
    <n v="0"/>
    <n v="0"/>
    <n v="0"/>
    <n v="0"/>
    <n v="0"/>
    <n v="0"/>
    <n v="0"/>
    <n v="0"/>
    <n v="0"/>
    <n v="0"/>
    <n v="0"/>
    <n v="0"/>
  </r>
  <r>
    <x v="4"/>
    <x v="34"/>
    <s v="SCS FOOD MANUFACTURING SDN BHD"/>
    <s v="SPIC25"/>
    <x v="5"/>
    <s v="ICING"/>
    <m/>
    <m/>
    <m/>
    <m/>
    <m/>
    <m/>
    <n v="0"/>
    <m/>
    <m/>
    <x v="51"/>
    <n v="0"/>
    <n v="0"/>
    <n v="0"/>
    <n v="0"/>
    <n v="0"/>
    <n v="0"/>
    <n v="0"/>
    <n v="0"/>
    <n v="0"/>
    <n v="0"/>
    <n v="0"/>
    <n v="0"/>
    <n v="0"/>
  </r>
  <r>
    <x v="4"/>
    <x v="34"/>
    <s v="TEXEL VENTURES SDN BHD"/>
    <s v="LOSB"/>
    <x v="0"/>
    <s v="Soft Brown"/>
    <m/>
    <m/>
    <m/>
    <n v="3"/>
    <m/>
    <m/>
    <m/>
    <m/>
    <m/>
    <x v="334"/>
    <n v="0"/>
    <n v="0"/>
    <n v="0"/>
    <n v="0"/>
    <n v="0"/>
    <n v="0"/>
    <n v="0"/>
    <n v="0"/>
    <n v="0"/>
    <n v="0"/>
    <n v="0"/>
    <n v="0"/>
    <n v="0"/>
  </r>
  <r>
    <x v="4"/>
    <x v="5"/>
    <s v="JS JASMINE SDN. BHD. (Selangor)"/>
    <s v="LOA1"/>
    <x v="2"/>
    <s v="A1 "/>
    <m/>
    <m/>
    <m/>
    <m/>
    <m/>
    <m/>
    <m/>
    <m/>
    <m/>
    <x v="515"/>
    <n v="370"/>
    <n v="370"/>
    <n v="370"/>
    <n v="370"/>
    <n v="370"/>
    <n v="370"/>
    <n v="370"/>
    <n v="370"/>
    <n v="370"/>
    <n v="400"/>
    <n v="370"/>
    <n v="370"/>
    <n v="370"/>
  </r>
  <r>
    <x v="4"/>
    <x v="5"/>
    <s v="JS JASMINE SDN. BHD. (Selangor)"/>
    <s v="LOC1"/>
    <x v="1"/>
    <s v="C1 COARSE"/>
    <m/>
    <m/>
    <m/>
    <m/>
    <m/>
    <m/>
    <m/>
    <m/>
    <m/>
    <x v="516"/>
    <n v="750"/>
    <n v="750"/>
    <n v="750"/>
    <n v="750"/>
    <n v="750"/>
    <n v="500"/>
    <n v="750"/>
    <n v="750"/>
    <n v="750"/>
    <n v="800"/>
    <n v="750"/>
    <n v="750"/>
    <n v="750"/>
  </r>
  <r>
    <x v="4"/>
    <x v="5"/>
    <s v="JS JASMINE SDN. BHD. (Selangor)"/>
    <s v="LOCA"/>
    <x v="4"/>
    <s v="CASTER"/>
    <m/>
    <m/>
    <m/>
    <m/>
    <m/>
    <m/>
    <m/>
    <m/>
    <m/>
    <x v="517"/>
    <n v="9"/>
    <n v="9"/>
    <n v="9"/>
    <n v="9"/>
    <n v="9"/>
    <n v="9"/>
    <n v="9"/>
    <n v="9"/>
    <n v="9"/>
    <n v="9"/>
    <n v="9"/>
    <n v="9"/>
    <n v="9"/>
  </r>
  <r>
    <x v="4"/>
    <x v="5"/>
    <s v="JS JASMINE SDN. BHD. (Selangor)"/>
    <s v="LOCB"/>
    <x v="0"/>
    <s v="Coarse Brown"/>
    <m/>
    <m/>
    <m/>
    <m/>
    <m/>
    <m/>
    <m/>
    <m/>
    <m/>
    <x v="518"/>
    <n v="5"/>
    <n v="5"/>
    <n v="5"/>
    <n v="5"/>
    <n v="5"/>
    <n v="5"/>
    <n v="5"/>
    <n v="5"/>
    <n v="5"/>
    <n v="5"/>
    <n v="5"/>
    <n v="5"/>
    <n v="5"/>
  </r>
  <r>
    <x v="4"/>
    <x v="5"/>
    <s v="JS JASMINE SDN. BHD. (Selangor)"/>
    <s v="LOGP"/>
    <x v="0"/>
    <s v="Golden Brown"/>
    <m/>
    <m/>
    <m/>
    <m/>
    <m/>
    <m/>
    <m/>
    <m/>
    <m/>
    <x v="519"/>
    <m/>
    <m/>
    <m/>
    <m/>
    <m/>
    <m/>
    <m/>
    <m/>
    <m/>
    <m/>
    <m/>
    <m/>
    <m/>
  </r>
  <r>
    <x v="4"/>
    <x v="5"/>
    <s v="JS JASMINE SDN. BHD. (Selangor)"/>
    <s v="LOIGCX"/>
    <x v="8"/>
    <s v="IG  "/>
    <m/>
    <m/>
    <m/>
    <m/>
    <m/>
    <m/>
    <m/>
    <m/>
    <m/>
    <x v="520"/>
    <n v="20"/>
    <n v="20"/>
    <n v="20"/>
    <n v="20"/>
    <n v="20"/>
    <n v="20"/>
    <n v="20"/>
    <n v="20"/>
    <n v="20"/>
    <n v="20"/>
    <n v="20"/>
    <n v="20"/>
    <n v="20"/>
  </r>
  <r>
    <x v="4"/>
    <x v="5"/>
    <s v="JS JASMINE SDN. BHD. (Selangor)"/>
    <s v="LOIGFF"/>
    <x v="8"/>
    <s v="IG  "/>
    <m/>
    <m/>
    <m/>
    <m/>
    <m/>
    <m/>
    <m/>
    <m/>
    <m/>
    <x v="521"/>
    <n v="5"/>
    <n v="5"/>
    <n v="5"/>
    <n v="5"/>
    <n v="5"/>
    <n v="5"/>
    <n v="5"/>
    <n v="5"/>
    <n v="5"/>
    <n v="5"/>
    <n v="5"/>
    <n v="5"/>
    <n v="5"/>
  </r>
  <r>
    <x v="4"/>
    <x v="5"/>
    <s v="JS JASMINE SDN. BHD. (Selangor)"/>
    <s v="LOSB"/>
    <x v="0"/>
    <s v="Soft Brown"/>
    <m/>
    <m/>
    <m/>
    <m/>
    <m/>
    <m/>
    <m/>
    <m/>
    <m/>
    <x v="522"/>
    <n v="10"/>
    <n v="10"/>
    <n v="10"/>
    <n v="10"/>
    <n v="10"/>
    <n v="10"/>
    <n v="10"/>
    <n v="10"/>
    <n v="10"/>
    <n v="10"/>
    <n v="10"/>
    <n v="10"/>
    <n v="10"/>
  </r>
  <r>
    <x v="4"/>
    <x v="5"/>
    <s v="JS JASMINE SDN. BHD. (Selangor)"/>
    <s v="SPIC25"/>
    <x v="5"/>
    <s v="ICING"/>
    <m/>
    <m/>
    <m/>
    <m/>
    <m/>
    <m/>
    <m/>
    <m/>
    <m/>
    <x v="523"/>
    <n v="26"/>
    <n v="26"/>
    <n v="26"/>
    <n v="26"/>
    <n v="26"/>
    <n v="26"/>
    <n v="26"/>
    <n v="26"/>
    <n v="26"/>
    <n v="26"/>
    <n v="26"/>
    <n v="26"/>
    <n v="26"/>
  </r>
  <r>
    <x v="4"/>
    <x v="6"/>
    <s v="JS JASMINE SDN. BHD. (Johor)"/>
    <s v="LOA1"/>
    <x v="2"/>
    <s v="A1 "/>
    <m/>
    <m/>
    <m/>
    <m/>
    <m/>
    <m/>
    <m/>
    <m/>
    <m/>
    <x v="524"/>
    <n v="206"/>
    <n v="206"/>
    <n v="250"/>
    <n v="250"/>
    <n v="250"/>
    <n v="200"/>
    <n v="250"/>
    <n v="250"/>
    <n v="250"/>
    <n v="250"/>
    <n v="310"/>
    <n v="310"/>
    <n v="310"/>
  </r>
  <r>
    <x v="4"/>
    <x v="6"/>
    <s v="JS JASMINE SDN. BHD. (Johor)"/>
    <s v="LOA11T"/>
    <x v="2"/>
    <s v="A1 "/>
    <m/>
    <m/>
    <m/>
    <m/>
    <m/>
    <m/>
    <m/>
    <m/>
    <m/>
    <x v="525"/>
    <n v="26"/>
    <n v="26"/>
    <n v="26"/>
    <n v="26"/>
    <n v="26"/>
    <n v="26"/>
    <n v="26"/>
    <n v="26"/>
    <n v="26"/>
    <n v="26"/>
    <n v="26"/>
    <n v="26"/>
    <n v="26"/>
  </r>
  <r>
    <x v="4"/>
    <x v="6"/>
    <s v="JS JASMINE SDN. BHD. (Johor)"/>
    <s v="LOC1"/>
    <x v="1"/>
    <s v="C1 COARSE"/>
    <m/>
    <m/>
    <m/>
    <m/>
    <m/>
    <m/>
    <m/>
    <m/>
    <m/>
    <x v="526"/>
    <n v="355"/>
    <n v="280"/>
    <n v="290"/>
    <n v="450"/>
    <n v="400"/>
    <n v="250"/>
    <n v="290"/>
    <n v="355"/>
    <n v="400"/>
    <n v="300"/>
    <n v="490"/>
    <n v="490"/>
    <n v="490"/>
  </r>
  <r>
    <x v="4"/>
    <x v="6"/>
    <s v="JS JASMINE SDN. BHD. (Johor)"/>
    <s v="LOCA"/>
    <x v="4"/>
    <s v="CASTER"/>
    <m/>
    <m/>
    <m/>
    <m/>
    <m/>
    <m/>
    <m/>
    <m/>
    <m/>
    <x v="482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</r>
  <r>
    <x v="4"/>
    <x v="6"/>
    <s v="JS JASMINE SDN. BHD. (Johor)"/>
    <s v="LOCB"/>
    <x v="0"/>
    <s v="Coarse Brown"/>
    <m/>
    <m/>
    <m/>
    <m/>
    <m/>
    <m/>
    <m/>
    <m/>
    <m/>
    <x v="224"/>
    <n v="3"/>
    <n v="3"/>
    <n v="3"/>
    <n v="3"/>
    <n v="3"/>
    <n v="3"/>
    <n v="3"/>
    <n v="3"/>
    <n v="3"/>
    <n v="3"/>
    <n v="3"/>
    <n v="3"/>
    <n v="3"/>
  </r>
  <r>
    <x v="4"/>
    <x v="6"/>
    <s v="JS JASMINE SDN. BHD. (Johor)"/>
    <s v="LOIGCX"/>
    <x v="8"/>
    <s v="IG  "/>
    <m/>
    <m/>
    <m/>
    <m/>
    <m/>
    <m/>
    <m/>
    <m/>
    <m/>
    <x v="527"/>
    <n v="45"/>
    <n v="45"/>
    <n v="45"/>
    <n v="45"/>
    <n v="45"/>
    <n v="45"/>
    <n v="45"/>
    <n v="45"/>
    <n v="45"/>
    <n v="45"/>
    <n v="45"/>
    <n v="45"/>
    <n v="45"/>
  </r>
  <r>
    <x v="4"/>
    <x v="6"/>
    <s v="JS JASMINE SDN. BHD. (Johor)"/>
    <s v="LOSB"/>
    <x v="0"/>
    <s v="Soft Brown"/>
    <m/>
    <m/>
    <m/>
    <m/>
    <m/>
    <m/>
    <m/>
    <m/>
    <m/>
    <x v="528"/>
    <n v="8"/>
    <n v="8"/>
    <n v="8"/>
    <n v="8"/>
    <n v="8"/>
    <n v="8"/>
    <n v="8"/>
    <n v="8"/>
    <n v="8"/>
    <n v="8"/>
    <n v="8"/>
    <n v="8"/>
    <n v="8"/>
  </r>
  <r>
    <x v="4"/>
    <x v="6"/>
    <s v="JS JASMINE SDN. BHD. (Johor)"/>
    <s v="SPIC25"/>
    <x v="5"/>
    <s v="ICING"/>
    <m/>
    <m/>
    <m/>
    <m/>
    <m/>
    <m/>
    <m/>
    <m/>
    <m/>
    <x v="529"/>
    <n v="8"/>
    <n v="8"/>
    <n v="8"/>
    <n v="8"/>
    <n v="8"/>
    <n v="8"/>
    <n v="8"/>
    <n v="8"/>
    <n v="8"/>
    <n v="8"/>
    <n v="8"/>
    <n v="8"/>
    <n v="8"/>
  </r>
  <r>
    <x v="4"/>
    <x v="3"/>
    <s v="JS JASMINE SDN. BHD. (Penang)"/>
    <s v="LOA1"/>
    <x v="2"/>
    <s v="A1 "/>
    <m/>
    <m/>
    <m/>
    <m/>
    <m/>
    <m/>
    <m/>
    <m/>
    <m/>
    <x v="530"/>
    <n v="215"/>
    <n v="215"/>
    <n v="215"/>
    <n v="215"/>
    <n v="215"/>
    <n v="215"/>
    <n v="215"/>
    <n v="300"/>
    <n v="300"/>
    <n v="300"/>
    <n v="365"/>
    <n v="365"/>
    <n v="365"/>
  </r>
  <r>
    <x v="4"/>
    <x v="3"/>
    <s v="JS JASMINE SDN. BHD. (Penang)"/>
    <s v="LOA11T"/>
    <x v="2"/>
    <s v="A1 "/>
    <m/>
    <m/>
    <m/>
    <m/>
    <m/>
    <m/>
    <m/>
    <m/>
    <m/>
    <x v="356"/>
    <n v="4"/>
    <n v="4"/>
    <n v="4"/>
    <n v="4"/>
    <n v="4"/>
    <n v="4"/>
    <n v="4"/>
    <n v="4"/>
    <n v="4"/>
    <n v="4"/>
    <n v="4"/>
    <n v="4"/>
    <n v="4"/>
  </r>
  <r>
    <x v="4"/>
    <x v="3"/>
    <s v="JS JASMINE SDN. BHD. (Penang)"/>
    <s v="LOC1"/>
    <x v="1"/>
    <s v="C1 COARSE"/>
    <m/>
    <m/>
    <m/>
    <m/>
    <m/>
    <m/>
    <m/>
    <m/>
    <m/>
    <x v="531"/>
    <n v="560"/>
    <n v="350"/>
    <n v="350"/>
    <n v="500"/>
    <n v="575"/>
    <n v="350"/>
    <n v="350"/>
    <n v="500"/>
    <n v="500"/>
    <n v="500"/>
    <n v="700"/>
    <n v="700"/>
    <n v="700"/>
  </r>
  <r>
    <x v="4"/>
    <x v="3"/>
    <s v="JS JASMINE SDN. BHD. (Penang)"/>
    <s v="LOCA"/>
    <x v="4"/>
    <s v="CASTER"/>
    <m/>
    <m/>
    <m/>
    <m/>
    <m/>
    <m/>
    <m/>
    <m/>
    <m/>
    <x v="289"/>
    <n v="1"/>
    <n v="1"/>
    <n v="1"/>
    <n v="1"/>
    <n v="1"/>
    <n v="1"/>
    <n v="1"/>
    <n v="1"/>
    <n v="1"/>
    <n v="1"/>
    <n v="1"/>
    <n v="1"/>
    <n v="1"/>
  </r>
  <r>
    <x v="4"/>
    <x v="3"/>
    <s v="JS JASMINE SDN. BHD. (Penang)"/>
    <s v="LOCB"/>
    <x v="0"/>
    <s v="Coarse Brown"/>
    <m/>
    <m/>
    <m/>
    <m/>
    <m/>
    <m/>
    <m/>
    <m/>
    <m/>
    <x v="532"/>
    <n v="5"/>
    <n v="5"/>
    <n v="5"/>
    <n v="5"/>
    <n v="5"/>
    <n v="5"/>
    <n v="5"/>
    <n v="5"/>
    <n v="5"/>
    <n v="5"/>
    <n v="5"/>
    <n v="5"/>
    <n v="5"/>
  </r>
  <r>
    <x v="4"/>
    <x v="3"/>
    <s v="JS JASMINE SDN. BHD. (Penang)"/>
    <s v="LOCB(F)"/>
    <x v="0"/>
    <s v="Coarse Brown"/>
    <m/>
    <m/>
    <m/>
    <m/>
    <m/>
    <m/>
    <m/>
    <m/>
    <m/>
    <x v="234"/>
    <n v="0"/>
    <n v="0"/>
    <n v="0"/>
    <n v="0"/>
    <n v="0"/>
    <n v="0"/>
    <n v="0"/>
    <n v="0"/>
    <n v="0"/>
    <n v="0"/>
    <n v="0"/>
    <n v="0"/>
    <n v="0"/>
  </r>
  <r>
    <x v="4"/>
    <x v="3"/>
    <s v="JS JASMINE SDN. BHD. (Penang)"/>
    <s v="LOGP"/>
    <x v="0"/>
    <s v="Golden Brown"/>
    <m/>
    <m/>
    <m/>
    <m/>
    <m/>
    <m/>
    <m/>
    <m/>
    <m/>
    <x v="212"/>
    <n v="0"/>
    <n v="0"/>
    <n v="0"/>
    <n v="0"/>
    <n v="0"/>
    <n v="0"/>
    <n v="0"/>
    <n v="0"/>
    <n v="0"/>
    <n v="0"/>
    <n v="0"/>
    <n v="0"/>
    <n v="0"/>
  </r>
  <r>
    <x v="4"/>
    <x v="3"/>
    <s v="JS JASMINE SDN. BHD. (Penang)"/>
    <s v="LOIGCX"/>
    <x v="8"/>
    <s v="IG  "/>
    <m/>
    <m/>
    <m/>
    <m/>
    <m/>
    <m/>
    <m/>
    <m/>
    <m/>
    <x v="533"/>
    <n v="27"/>
    <n v="27"/>
    <n v="27"/>
    <n v="27"/>
    <n v="27"/>
    <n v="27"/>
    <n v="27"/>
    <n v="27"/>
    <n v="27"/>
    <n v="27"/>
    <n v="27"/>
    <n v="27"/>
    <n v="27"/>
  </r>
  <r>
    <x v="4"/>
    <x v="3"/>
    <s v="JS JASMINE SDN. BHD. (Penang)"/>
    <s v="LOIGFF"/>
    <x v="8"/>
    <s v="IG  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4"/>
    <x v="3"/>
    <s v="JS JASMINE SDN. BHD. (Penang)"/>
    <s v="LOSB"/>
    <x v="0"/>
    <s v="Soft Brown"/>
    <m/>
    <m/>
    <m/>
    <m/>
    <m/>
    <m/>
    <m/>
    <m/>
    <m/>
    <x v="534"/>
    <n v="2"/>
    <n v="2"/>
    <n v="2"/>
    <n v="2"/>
    <n v="2"/>
    <n v="2"/>
    <n v="2"/>
    <n v="2"/>
    <n v="2"/>
    <n v="2"/>
    <n v="2"/>
    <n v="2"/>
    <n v="2"/>
  </r>
  <r>
    <x v="4"/>
    <x v="3"/>
    <s v="JS JASMINE SDN. BHD. (Penang)"/>
    <s v="SPIC25"/>
    <x v="5"/>
    <s v="ICING"/>
    <m/>
    <m/>
    <m/>
    <m/>
    <m/>
    <m/>
    <m/>
    <m/>
    <m/>
    <x v="535"/>
    <n v="5"/>
    <n v="5"/>
    <n v="5"/>
    <n v="5"/>
    <n v="5"/>
    <n v="5"/>
    <n v="5"/>
    <n v="5"/>
    <n v="5"/>
    <n v="5"/>
    <n v="5"/>
    <n v="5"/>
    <n v="5"/>
  </r>
  <r>
    <x v="4"/>
    <x v="20"/>
    <s v="New Customer"/>
    <s v="LOLG"/>
    <x v="3"/>
    <s v="LG"/>
    <m/>
    <m/>
    <m/>
    <m/>
    <m/>
    <m/>
    <m/>
    <m/>
    <m/>
    <x v="26"/>
    <m/>
    <n v="150"/>
    <n v="200"/>
    <n v="200"/>
    <n v="300"/>
    <n v="350"/>
    <n v="350"/>
    <n v="400"/>
    <n v="400"/>
    <n v="400"/>
    <n v="420"/>
    <n v="420"/>
    <n v="420"/>
  </r>
  <r>
    <x v="5"/>
    <x v="35"/>
    <s v="CHUAN HUAT TRADING CO.(LABUAN) SDN BHD"/>
    <s v="SPCG1"/>
    <x v="1"/>
    <s v="C1 COARSE"/>
    <n v="72"/>
    <n v="72"/>
    <n v="72"/>
    <n v="72"/>
    <m/>
    <m/>
    <m/>
    <n v="48"/>
    <n v="48"/>
    <x v="536"/>
    <n v="24.84"/>
    <n v="24.84"/>
    <m/>
    <n v="48"/>
    <m/>
    <n v="24.84"/>
    <m/>
    <n v="48"/>
    <n v="48"/>
    <m/>
    <n v="24.84"/>
    <m/>
    <m/>
  </r>
  <r>
    <x v="5"/>
    <x v="35"/>
    <s v="LAYANGAN SUPERSTORE (L) SDN. BHD."/>
    <s v="SPCG1"/>
    <x v="1"/>
    <s v="C1 COARSE"/>
    <n v="24"/>
    <m/>
    <m/>
    <m/>
    <n v="24"/>
    <m/>
    <m/>
    <m/>
    <m/>
    <x v="381"/>
    <n v="0"/>
    <n v="24.84"/>
    <m/>
    <m/>
    <n v="24.84"/>
    <m/>
    <m/>
    <m/>
    <m/>
    <m/>
    <m/>
    <n v="24.84"/>
    <m/>
  </r>
  <r>
    <x v="5"/>
    <x v="32"/>
    <s v="AULIAH STORE SDN. BHD."/>
    <s v="SPCG1"/>
    <x v="1"/>
    <s v="C1 COARSE"/>
    <m/>
    <m/>
    <m/>
    <m/>
    <m/>
    <m/>
    <m/>
    <m/>
    <n v="48"/>
    <x v="381"/>
    <n v="0"/>
    <n v="49.64"/>
    <n v="49.64"/>
    <n v="49.64"/>
    <m/>
    <m/>
    <m/>
    <n v="49.64"/>
    <m/>
    <m/>
    <n v="49.64"/>
    <m/>
    <m/>
  </r>
  <r>
    <x v="5"/>
    <x v="32"/>
    <s v="CTS WHOLESALE SDN BHD"/>
    <s v="EMC1"/>
    <x v="1"/>
    <s v="C1 COARSE"/>
    <m/>
    <m/>
    <m/>
    <n v="5.5"/>
    <m/>
    <m/>
    <m/>
    <m/>
    <n v="4"/>
    <x v="537"/>
    <n v="0"/>
    <m/>
    <m/>
    <m/>
    <n v="1"/>
    <m/>
    <m/>
    <m/>
    <m/>
    <m/>
    <m/>
    <n v="1"/>
    <m/>
  </r>
  <r>
    <x v="5"/>
    <x v="32"/>
    <s v="CTS WHOLESALE SDN BHD"/>
    <s v="SPCA1"/>
    <x v="4"/>
    <s v="CASTER"/>
    <m/>
    <m/>
    <m/>
    <n v="0.96"/>
    <m/>
    <m/>
    <m/>
    <m/>
    <n v="1.2"/>
    <x v="215"/>
    <n v="0"/>
    <m/>
    <m/>
    <m/>
    <n v="0.6"/>
    <m/>
    <m/>
    <m/>
    <m/>
    <m/>
    <m/>
    <n v="0.6"/>
    <m/>
  </r>
  <r>
    <x v="5"/>
    <x v="32"/>
    <s v="CTS WHOLESALE SDN BHD"/>
    <s v="SPCG1"/>
    <x v="1"/>
    <s v="C1 COARSE"/>
    <m/>
    <m/>
    <m/>
    <n v="15.3"/>
    <m/>
    <m/>
    <m/>
    <m/>
    <n v="16.440000000000001"/>
    <x v="538"/>
    <n v="0"/>
    <m/>
    <m/>
    <m/>
    <n v="20"/>
    <m/>
    <m/>
    <m/>
    <m/>
    <m/>
    <m/>
    <n v="20"/>
    <m/>
  </r>
  <r>
    <x v="5"/>
    <x v="32"/>
    <s v="CTS WHOLESALE SDN BHD"/>
    <s v="SPGP1"/>
    <x v="0"/>
    <s v="Golden Brown"/>
    <m/>
    <m/>
    <m/>
    <n v="0.24"/>
    <m/>
    <m/>
    <m/>
    <m/>
    <n v="0.36"/>
    <x v="222"/>
    <n v="0"/>
    <m/>
    <m/>
    <m/>
    <n v="0.6"/>
    <m/>
    <m/>
    <m/>
    <m/>
    <m/>
    <m/>
    <n v="0.6"/>
    <m/>
  </r>
  <r>
    <x v="5"/>
    <x v="32"/>
    <s v="CTS WHOLESALE SDN BHD"/>
    <s v="SPIC-5"/>
    <x v="5"/>
    <s v="ICING"/>
    <m/>
    <m/>
    <m/>
    <n v="0.36"/>
    <m/>
    <m/>
    <m/>
    <m/>
    <n v="0.36"/>
    <x v="95"/>
    <n v="0"/>
    <m/>
    <m/>
    <m/>
    <n v="0.6"/>
    <m/>
    <m/>
    <m/>
    <m/>
    <m/>
    <m/>
    <n v="0.6"/>
    <m/>
  </r>
  <r>
    <x v="5"/>
    <x v="32"/>
    <s v="CTS WHOLESALE SDN BHD"/>
    <s v="SPLG1"/>
    <x v="3"/>
    <s v="LG"/>
    <m/>
    <m/>
    <m/>
    <m/>
    <m/>
    <m/>
    <m/>
    <m/>
    <n v="0.24"/>
    <x v="96"/>
    <n v="0"/>
    <m/>
    <m/>
    <m/>
    <n v="1.2"/>
    <m/>
    <m/>
    <m/>
    <m/>
    <m/>
    <m/>
    <n v="1.2"/>
    <m/>
  </r>
  <r>
    <x v="5"/>
    <x v="32"/>
    <s v="CTS WHOLESALE SDN BHD"/>
    <s v="SPSB1"/>
    <x v="0"/>
    <s v="Soft Brown"/>
    <m/>
    <m/>
    <m/>
    <n v="1.8"/>
    <m/>
    <m/>
    <m/>
    <m/>
    <n v="2.4"/>
    <x v="290"/>
    <n v="0"/>
    <m/>
    <m/>
    <m/>
    <n v="0.6"/>
    <m/>
    <m/>
    <m/>
    <m/>
    <m/>
    <m/>
    <n v="0.6"/>
    <m/>
  </r>
  <r>
    <x v="5"/>
    <x v="32"/>
    <s v="ECONSAVE CASH &amp; CARRY (LD) SDN BHD"/>
    <s v="SPCA1"/>
    <x v="4"/>
    <s v="CASTER"/>
    <m/>
    <m/>
    <m/>
    <m/>
    <n v="0.06"/>
    <m/>
    <n v="0.06"/>
    <n v="0.06"/>
    <n v="3.5999999999999997E-2"/>
    <x v="539"/>
    <n v="0.06"/>
    <n v="0.06"/>
    <n v="0.06"/>
    <n v="0.06"/>
    <n v="0.06"/>
    <n v="0.06"/>
    <n v="0.06"/>
    <n v="0.06"/>
    <n v="0.06"/>
    <n v="0.06"/>
    <n v="0.06"/>
    <n v="0.06"/>
    <n v="0.06"/>
  </r>
  <r>
    <x v="5"/>
    <x v="32"/>
    <s v="ECONSAVE CASH &amp; CARRY (LD) SDN BHD"/>
    <s v="SPCB1"/>
    <x v="0"/>
    <s v="Coarse Brown"/>
    <m/>
    <m/>
    <m/>
    <m/>
    <n v="0.12"/>
    <m/>
    <n v="0.06"/>
    <n v="0.06"/>
    <n v="3.5999999999999997E-2"/>
    <x v="540"/>
    <n v="0.06"/>
    <n v="0.06"/>
    <n v="0.06"/>
    <n v="0.06"/>
    <n v="0.06"/>
    <n v="0.06"/>
    <n v="0.06"/>
    <n v="0.06"/>
    <n v="0.06"/>
    <n v="0.06"/>
    <n v="0.06"/>
    <n v="0.06"/>
    <n v="0.06"/>
  </r>
  <r>
    <x v="5"/>
    <x v="32"/>
    <s v="ECONSAVE CASH &amp; CARRY (LD) SDN BHD"/>
    <s v="SPCG1"/>
    <x v="1"/>
    <s v="C1 COARSE"/>
    <m/>
    <m/>
    <m/>
    <m/>
    <n v="14.4"/>
    <m/>
    <n v="18"/>
    <n v="15.864000000000001"/>
    <n v="18"/>
    <x v="541"/>
    <n v="19"/>
    <n v="19"/>
    <n v="19"/>
    <n v="19"/>
    <n v="19"/>
    <n v="19"/>
    <n v="19"/>
    <n v="19"/>
    <n v="19"/>
    <n v="19"/>
    <n v="19"/>
    <n v="19"/>
    <n v="19"/>
  </r>
  <r>
    <x v="5"/>
    <x v="32"/>
    <s v="ECONSAVE CASH &amp; CARRY (LD) SDN BHD"/>
    <s v="SPCG2"/>
    <x v="1"/>
    <s v="C1 COARSE"/>
    <m/>
    <m/>
    <m/>
    <m/>
    <n v="6"/>
    <m/>
    <n v="4.2"/>
    <n v="4.2"/>
    <m/>
    <x v="542"/>
    <n v="3.6"/>
    <n v="3.6"/>
    <n v="3.6"/>
    <n v="3.6"/>
    <n v="3.6"/>
    <n v="3.6"/>
    <n v="3.6"/>
    <n v="3.6"/>
    <n v="3.6"/>
    <n v="3.6"/>
    <n v="3.6"/>
    <n v="3.6"/>
    <n v="3.6"/>
  </r>
  <r>
    <x v="5"/>
    <x v="32"/>
    <s v="ECONSAVE CASH &amp; CARRY (LD) SDN BHD"/>
    <s v="SPFG1"/>
    <x v="2"/>
    <s v="A1"/>
    <m/>
    <m/>
    <m/>
    <m/>
    <n v="2.4"/>
    <m/>
    <n v="1.2"/>
    <n v="1.2"/>
    <n v="3"/>
    <x v="124"/>
    <n v="1.2"/>
    <n v="1.2"/>
    <n v="1.2"/>
    <n v="1.2"/>
    <n v="1.2"/>
    <n v="1.2"/>
    <n v="1.2"/>
    <n v="1.2"/>
    <n v="1.2"/>
    <n v="1.2"/>
    <n v="1.2"/>
    <n v="1.2"/>
    <n v="1.2"/>
  </r>
  <r>
    <x v="5"/>
    <x v="32"/>
    <s v="ECONSAVE CASH &amp; CARRY (LD) SDN BHD"/>
    <s v="SPGP1"/>
    <x v="0"/>
    <s v="Golden Brown"/>
    <m/>
    <m/>
    <m/>
    <m/>
    <n v="0.12"/>
    <m/>
    <n v="0.06"/>
    <n v="0.06"/>
    <m/>
    <x v="96"/>
    <n v="0.06"/>
    <n v="0.06"/>
    <n v="0.06"/>
    <n v="0.06"/>
    <n v="0.06"/>
    <n v="0.06"/>
    <n v="0.06"/>
    <n v="0.06"/>
    <n v="0.06"/>
    <n v="0.06"/>
    <n v="0.06"/>
    <n v="0.06"/>
    <n v="0.06"/>
  </r>
  <r>
    <x v="5"/>
    <x v="32"/>
    <s v="ECONSAVE CASH &amp; CARRY (LD) SDN BHD"/>
    <s v="SPGP45"/>
    <x v="0"/>
    <s v="Golden Brown"/>
    <m/>
    <m/>
    <m/>
    <m/>
    <n v="2.1600000000000001E-2"/>
    <m/>
    <n v="2.1600000000000001E-2"/>
    <n v="2.1600000000000001E-2"/>
    <m/>
    <x v="105"/>
    <n v="0.06"/>
    <n v="0.06"/>
    <n v="0.06"/>
    <n v="0.06"/>
    <n v="0.06"/>
    <n v="0.06"/>
    <n v="0.06"/>
    <n v="0.06"/>
    <n v="0.06"/>
    <n v="0.06"/>
    <n v="0.06"/>
    <n v="0.06"/>
    <n v="0.06"/>
  </r>
  <r>
    <x v="5"/>
    <x v="32"/>
    <s v="ECONSAVE CASH &amp; CARRY (LD) SDN BHD"/>
    <s v="SPIC-5"/>
    <x v="5"/>
    <s v="ICING"/>
    <m/>
    <m/>
    <m/>
    <m/>
    <n v="0.18"/>
    <m/>
    <n v="0.06"/>
    <n v="0.06"/>
    <n v="0.06"/>
    <x v="167"/>
    <n v="0.06"/>
    <n v="0.06"/>
    <n v="0.06"/>
    <n v="0.06"/>
    <n v="0.06"/>
    <n v="0.06"/>
    <n v="0.06"/>
    <n v="0.06"/>
    <n v="0.06"/>
    <n v="0.06"/>
    <n v="0.06"/>
    <n v="0.06"/>
    <n v="0.06"/>
  </r>
  <r>
    <x v="5"/>
    <x v="32"/>
    <s v="ECONSAVE CASH &amp; CARRY (LD) SDN BHD"/>
    <s v="SPLG1"/>
    <x v="3"/>
    <s v="LG"/>
    <m/>
    <m/>
    <m/>
    <m/>
    <n v="0.6"/>
    <m/>
    <n v="0.48"/>
    <n v="0.48"/>
    <n v="0.3"/>
    <x v="543"/>
    <n v="0.6"/>
    <n v="1.2"/>
    <n v="1.2"/>
    <n v="1.2"/>
    <n v="1.2"/>
    <n v="2.4"/>
    <n v="2.4"/>
    <n v="1.2"/>
    <n v="1.2"/>
    <n v="1.2"/>
    <n v="1.2"/>
    <n v="1.2"/>
    <n v="1.2"/>
  </r>
  <r>
    <x v="5"/>
    <x v="32"/>
    <s v="ECONSAVE CASH &amp; CARRY (LD) SDN BHD"/>
    <s v="SPLG45"/>
    <x v="3"/>
    <s v="LG"/>
    <m/>
    <m/>
    <m/>
    <m/>
    <m/>
    <m/>
    <m/>
    <m/>
    <m/>
    <x v="26"/>
    <m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</r>
  <r>
    <x v="5"/>
    <x v="32"/>
    <s v="ECONSAVE CASH &amp; CARRY (LD) SDN BHD"/>
    <s v="SPSB1"/>
    <x v="0"/>
    <s v="Soft Brown"/>
    <m/>
    <m/>
    <m/>
    <m/>
    <n v="0.12"/>
    <m/>
    <n v="0.06"/>
    <n v="0.06"/>
    <m/>
    <x v="96"/>
    <n v="0.24"/>
    <n v="0.24"/>
    <n v="0.24"/>
    <n v="0.24"/>
    <n v="0.24"/>
    <n v="0.24"/>
    <n v="0.24"/>
    <n v="0.24"/>
    <n v="0.24"/>
    <n v="0.24"/>
    <n v="0.24"/>
    <n v="0.24"/>
    <n v="0.24"/>
  </r>
  <r>
    <x v="5"/>
    <x v="32"/>
    <s v="ECONSAVE CASH &amp; CARRY (LD) SDN BHD"/>
    <s v="SPSB45"/>
    <x v="0"/>
    <s v="Soft Brown"/>
    <m/>
    <m/>
    <m/>
    <m/>
    <n v="2.1600000000000001E-2"/>
    <m/>
    <n v="2.1600000000000001E-2"/>
    <n v="2.1600000000000001E-2"/>
    <n v="2.1600000000000001E-2"/>
    <x v="108"/>
    <n v="1.2E-2"/>
    <n v="1.2E-2"/>
    <n v="1.2E-2"/>
    <n v="1.2E-2"/>
    <n v="1.2E-2"/>
    <n v="1.2E-2"/>
    <n v="1.2E-2"/>
    <n v="1.2E-2"/>
    <n v="1.2E-2"/>
    <n v="1.2E-2"/>
    <n v="1.2E-2"/>
    <n v="1.2E-2"/>
    <n v="1.2E-2"/>
  </r>
  <r>
    <x v="5"/>
    <x v="32"/>
    <s v="GCH RETAIL (M) SDN BHD - DCKK"/>
    <s v="SPCG1"/>
    <x v="1"/>
    <s v="C1 COARSE"/>
    <m/>
    <m/>
    <m/>
    <m/>
    <n v="93.6"/>
    <n v="48"/>
    <n v="48"/>
    <n v="42"/>
    <n v="75"/>
    <x v="544"/>
    <n v="24"/>
    <n v="20"/>
    <n v="35"/>
    <n v="35"/>
    <n v="35"/>
    <n v="22"/>
    <n v="16"/>
    <n v="35"/>
    <n v="35"/>
    <n v="35"/>
    <n v="20"/>
    <n v="14"/>
    <n v="14"/>
  </r>
  <r>
    <x v="5"/>
    <x v="32"/>
    <s v="GCH RETAIL (M) SDN BHD - DCKK"/>
    <s v="SPCG2"/>
    <x v="1"/>
    <s v="C1 COARSE"/>
    <m/>
    <m/>
    <m/>
    <m/>
    <m/>
    <n v="17.399999999999999"/>
    <m/>
    <n v="27.6"/>
    <n v="16.2"/>
    <x v="545"/>
    <n v="0"/>
    <n v="4"/>
    <n v="7"/>
    <n v="7"/>
    <n v="7"/>
    <m/>
    <n v="4"/>
    <n v="7"/>
    <n v="7"/>
    <n v="7"/>
    <m/>
    <n v="5"/>
    <n v="5"/>
  </r>
  <r>
    <x v="5"/>
    <x v="32"/>
    <s v="GCH RETAIL (M) SDN BHD - DCKK"/>
    <s v="SPFG1"/>
    <x v="2"/>
    <s v="A1"/>
    <m/>
    <m/>
    <m/>
    <m/>
    <m/>
    <m/>
    <m/>
    <n v="2.4"/>
    <n v="1.2"/>
    <x v="546"/>
    <n v="0"/>
    <m/>
    <n v="1.2"/>
    <n v="1.2"/>
    <n v="1.2"/>
    <m/>
    <m/>
    <n v="1.2"/>
    <n v="1.2"/>
    <n v="1.2"/>
    <m/>
    <m/>
    <m/>
  </r>
  <r>
    <x v="5"/>
    <x v="32"/>
    <s v="GCH RETAIL (M) SDN BHD - DCKK"/>
    <s v="SPGP1"/>
    <x v="0"/>
    <s v="Golden Brown"/>
    <m/>
    <m/>
    <m/>
    <m/>
    <m/>
    <n v="1.8"/>
    <n v="-1.2E-2"/>
    <m/>
    <m/>
    <x v="547"/>
    <n v="0"/>
    <m/>
    <m/>
    <m/>
    <m/>
    <m/>
    <m/>
    <m/>
    <m/>
    <m/>
    <m/>
    <m/>
    <m/>
  </r>
  <r>
    <x v="5"/>
    <x v="32"/>
    <s v="GCH RETAIL (M) SDN BHD - DCKK"/>
    <s v="SPLG1"/>
    <x v="3"/>
    <s v="LG"/>
    <m/>
    <m/>
    <m/>
    <m/>
    <n v="2.3879999999999999"/>
    <n v="2.4"/>
    <m/>
    <m/>
    <n v="3.6"/>
    <x v="548"/>
    <n v="1.2"/>
    <n v="4.8"/>
    <n v="4.8"/>
    <n v="4.8"/>
    <n v="7.2"/>
    <n v="7.2"/>
    <n v="7.2"/>
    <n v="7.2"/>
    <n v="7.2"/>
    <n v="7.2"/>
    <n v="7.2"/>
    <n v="7.2"/>
    <n v="7.2"/>
  </r>
  <r>
    <x v="5"/>
    <x v="32"/>
    <s v="GCH RETAIL (M) SDN BHD - DCKK"/>
    <s v="SPLG45"/>
    <x v="3"/>
    <s v="LG"/>
    <m/>
    <m/>
    <m/>
    <m/>
    <m/>
    <m/>
    <m/>
    <m/>
    <m/>
    <x v="26"/>
    <m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</r>
  <r>
    <x v="5"/>
    <x v="32"/>
    <s v="GCH RETAIL (M) SDN BHD - DCKK"/>
    <s v="SPSB1"/>
    <x v="0"/>
    <s v="Soft Brown"/>
    <m/>
    <m/>
    <m/>
    <m/>
    <m/>
    <n v="2.4"/>
    <m/>
    <m/>
    <m/>
    <x v="127"/>
    <n v="0"/>
    <m/>
    <n v="1.2"/>
    <n v="0"/>
    <n v="1.2"/>
    <m/>
    <n v="0"/>
    <n v="0"/>
    <n v="0"/>
    <n v="0"/>
    <n v="0"/>
    <n v="1.2"/>
    <n v="1.2"/>
  </r>
  <r>
    <x v="5"/>
    <x v="32"/>
    <s v="GOLDEN GATE VENTURES SDN BHD"/>
    <s v="EMA1"/>
    <x v="2"/>
    <s v="A1 "/>
    <m/>
    <m/>
    <m/>
    <m/>
    <m/>
    <m/>
    <m/>
    <m/>
    <n v="2.5"/>
    <x v="368"/>
    <n v="0"/>
    <n v="0.6"/>
    <n v="0.6"/>
    <n v="0.6"/>
    <n v="0.6"/>
    <m/>
    <n v="0.6"/>
    <n v="0.6"/>
    <n v="0.6"/>
    <n v="0.6"/>
    <n v="0.6"/>
    <m/>
    <n v="0.6"/>
  </r>
  <r>
    <x v="5"/>
    <x v="32"/>
    <s v="GOLDEN GATE VENTURES SDN BHD"/>
    <s v="EMC1"/>
    <x v="1"/>
    <s v="C1 COARSE"/>
    <m/>
    <m/>
    <m/>
    <m/>
    <m/>
    <m/>
    <m/>
    <m/>
    <n v="7.5"/>
    <x v="335"/>
    <n v="0"/>
    <n v="15"/>
    <n v="15"/>
    <n v="15"/>
    <n v="15"/>
    <m/>
    <n v="15"/>
    <n v="15"/>
    <n v="15"/>
    <n v="15"/>
    <n v="15"/>
    <m/>
    <n v="15"/>
  </r>
  <r>
    <x v="5"/>
    <x v="32"/>
    <s v="GOLDEN GATE VENTURES SDN BHD"/>
    <s v="SPCA1"/>
    <x v="4"/>
    <s v="CASTER"/>
    <m/>
    <m/>
    <m/>
    <m/>
    <m/>
    <m/>
    <n v="0.6"/>
    <m/>
    <m/>
    <x v="222"/>
    <n v="0"/>
    <n v="0.6"/>
    <n v="0.6"/>
    <n v="0.6"/>
    <n v="0.6"/>
    <m/>
    <n v="0.6"/>
    <n v="0.6"/>
    <n v="0.6"/>
    <n v="0.6"/>
    <n v="0.6"/>
    <m/>
    <n v="0.6"/>
  </r>
  <r>
    <x v="5"/>
    <x v="32"/>
    <s v="GOLDEN GATE VENTURES SDN BHD"/>
    <s v="SPCG1"/>
    <x v="1"/>
    <s v="C1 COARSE"/>
    <m/>
    <m/>
    <m/>
    <m/>
    <m/>
    <m/>
    <n v="22.2"/>
    <m/>
    <n v="13.2"/>
    <x v="549"/>
    <n v="0"/>
    <n v="4"/>
    <n v="4"/>
    <n v="4"/>
    <n v="4"/>
    <m/>
    <n v="4"/>
    <n v="4"/>
    <n v="4"/>
    <n v="4"/>
    <n v="4"/>
    <m/>
    <n v="4"/>
  </r>
  <r>
    <x v="5"/>
    <x v="32"/>
    <s v="GOLDEN GATE VENTURES SDN BHD"/>
    <s v="SPGMW45"/>
    <x v="0"/>
    <s v="GMW"/>
    <m/>
    <m/>
    <m/>
    <m/>
    <m/>
    <m/>
    <n v="0.54"/>
    <m/>
    <m/>
    <x v="91"/>
    <n v="0"/>
    <m/>
    <m/>
    <m/>
    <m/>
    <m/>
    <m/>
    <m/>
    <m/>
    <m/>
    <m/>
    <m/>
    <m/>
  </r>
  <r>
    <x v="5"/>
    <x v="32"/>
    <s v="GOLDEN GATE VENTURES SDN BHD"/>
    <s v="SPIC-5"/>
    <x v="5"/>
    <s v="ICING"/>
    <m/>
    <m/>
    <m/>
    <m/>
    <m/>
    <m/>
    <n v="0.6"/>
    <m/>
    <m/>
    <x v="222"/>
    <n v="0"/>
    <n v="1.2"/>
    <n v="1.2"/>
    <n v="1.2"/>
    <n v="1.2"/>
    <m/>
    <n v="1.2"/>
    <n v="1.2"/>
    <n v="1.2"/>
    <n v="1.2"/>
    <n v="1.2"/>
    <m/>
    <n v="1.2"/>
  </r>
  <r>
    <x v="5"/>
    <x v="32"/>
    <s v="GOLDEN GATE VENTURES SDN BHD"/>
    <s v="SPLG1"/>
    <x v="3"/>
    <s v="LG"/>
    <m/>
    <m/>
    <m/>
    <m/>
    <m/>
    <m/>
    <n v="0.6"/>
    <m/>
    <n v="1.8"/>
    <x v="127"/>
    <n v="0"/>
    <n v="6"/>
    <n v="6"/>
    <n v="6"/>
    <n v="6"/>
    <n v="6"/>
    <n v="6"/>
    <n v="6"/>
    <n v="6"/>
    <n v="6"/>
    <n v="4"/>
    <n v="4"/>
    <n v="4"/>
  </r>
  <r>
    <x v="5"/>
    <x v="32"/>
    <s v="GOLDEN GATE VENTURES SDN BHD"/>
    <s v="SPLG45"/>
    <x v="3"/>
    <s v="LG"/>
    <m/>
    <m/>
    <m/>
    <m/>
    <m/>
    <m/>
    <m/>
    <m/>
    <m/>
    <x v="26"/>
    <m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</r>
  <r>
    <x v="5"/>
    <x v="32"/>
    <s v="HIAP FONG (SABAH) SDN BHD"/>
    <s v="EMC1"/>
    <x v="1"/>
    <s v="C1 COARSE"/>
    <m/>
    <n v="25"/>
    <m/>
    <n v="25"/>
    <m/>
    <n v="13"/>
    <m/>
    <n v="25"/>
    <n v="25"/>
    <x v="550"/>
    <n v="0"/>
    <n v="25"/>
    <n v="25"/>
    <n v="25"/>
    <n v="25"/>
    <n v="25"/>
    <n v="25"/>
    <n v="25"/>
    <n v="25"/>
    <n v="25"/>
    <n v="25"/>
    <n v="25"/>
    <n v="25"/>
  </r>
  <r>
    <x v="5"/>
    <x v="32"/>
    <s v="HIAP FONG (SABAH) SDN BHD"/>
    <s v="LOC1(S)"/>
    <x v="1"/>
    <s v="C1 COARSE"/>
    <n v="25"/>
    <n v="50"/>
    <n v="50"/>
    <n v="25"/>
    <m/>
    <n v="25"/>
    <n v="25"/>
    <n v="50"/>
    <n v="50"/>
    <x v="492"/>
    <n v="50"/>
    <n v="50"/>
    <n v="50"/>
    <n v="50"/>
    <n v="50"/>
    <n v="50"/>
    <n v="50"/>
    <n v="50"/>
    <n v="50"/>
    <n v="50"/>
    <n v="50"/>
    <n v="50"/>
    <n v="50"/>
  </r>
  <r>
    <x v="5"/>
    <x v="32"/>
    <s v="HIAP FONG (SABAH) SDN BHD"/>
    <s v="SPCG1"/>
    <x v="1"/>
    <s v="C1 COARSE"/>
    <n v="72"/>
    <n v="96"/>
    <n v="120"/>
    <n v="70.8"/>
    <n v="96"/>
    <n v="36"/>
    <n v="72"/>
    <n v="70.8"/>
    <n v="96"/>
    <x v="551"/>
    <n v="72"/>
    <n v="48"/>
    <n v="48"/>
    <n v="48"/>
    <n v="48"/>
    <n v="24"/>
    <n v="48"/>
    <n v="48"/>
    <n v="48"/>
    <n v="48"/>
    <n v="48"/>
    <n v="48"/>
    <n v="48"/>
  </r>
  <r>
    <x v="5"/>
    <x v="32"/>
    <s v="HIAP FONG (SABAH) SDN BHD"/>
    <s v="SPCG1(G24)"/>
    <x v="1"/>
    <s v="C1 COARSE"/>
    <n v="72"/>
    <n v="48"/>
    <n v="48"/>
    <n v="72"/>
    <n v="120"/>
    <n v="48"/>
    <n v="96"/>
    <n v="96"/>
    <n v="48"/>
    <x v="436"/>
    <n v="72"/>
    <n v="48"/>
    <n v="72"/>
    <n v="72"/>
    <n v="72"/>
    <n v="48"/>
    <n v="72"/>
    <n v="72"/>
    <n v="72"/>
    <n v="72"/>
    <n v="72"/>
    <n v="48"/>
    <n v="48"/>
  </r>
  <r>
    <x v="5"/>
    <x v="32"/>
    <s v="HIAP FONG (SABAH) SDN BHD"/>
    <s v="SPLG1"/>
    <x v="3"/>
    <s v="LG"/>
    <m/>
    <m/>
    <m/>
    <n v="1.2"/>
    <m/>
    <m/>
    <m/>
    <n v="1.2"/>
    <m/>
    <x v="127"/>
    <n v="0"/>
    <n v="1.2"/>
    <n v="1.2"/>
    <n v="1.2"/>
    <n v="1.2"/>
    <n v="1.2"/>
    <n v="1.2"/>
    <n v="1.2"/>
    <n v="1.2"/>
    <n v="1.2"/>
    <n v="1.2"/>
    <n v="1.2"/>
    <n v="1.2"/>
  </r>
  <r>
    <x v="5"/>
    <x v="32"/>
    <s v="KELASMAHIR SDN BHD"/>
    <s v="SPCA1"/>
    <x v="4"/>
    <s v="CASTER"/>
    <m/>
    <m/>
    <m/>
    <n v="0.12"/>
    <m/>
    <m/>
    <m/>
    <m/>
    <m/>
    <x v="168"/>
    <n v="0.12"/>
    <n v="0.12"/>
    <n v="0.12"/>
    <n v="0.12"/>
    <n v="0.12"/>
    <n v="0.12"/>
    <n v="0.12"/>
    <n v="0.12"/>
    <n v="0.12"/>
    <n v="0.12"/>
    <n v="0.12"/>
    <n v="0.12"/>
    <n v="0.12"/>
  </r>
  <r>
    <x v="5"/>
    <x v="32"/>
    <s v="KELASMAHIR SDN BHD"/>
    <s v="SPCB1"/>
    <x v="0"/>
    <s v="Coarse Brown"/>
    <m/>
    <m/>
    <m/>
    <n v="0.12"/>
    <m/>
    <m/>
    <m/>
    <m/>
    <m/>
    <x v="168"/>
    <n v="0.12"/>
    <n v="0.12"/>
    <n v="0.12"/>
    <n v="0.12"/>
    <n v="0.12"/>
    <n v="0.12"/>
    <n v="0.12"/>
    <n v="0.12"/>
    <n v="0.12"/>
    <n v="0.12"/>
    <n v="0.12"/>
    <n v="0.12"/>
    <n v="0.12"/>
  </r>
  <r>
    <x v="5"/>
    <x v="32"/>
    <s v="KELASMAHIR SDN BHD"/>
    <s v="SPCG1"/>
    <x v="1"/>
    <s v="C1 COARSE"/>
    <m/>
    <n v="24"/>
    <n v="48"/>
    <n v="21.6"/>
    <n v="24"/>
    <m/>
    <n v="46.8"/>
    <m/>
    <n v="24"/>
    <x v="552"/>
    <n v="23.16"/>
    <n v="23.16"/>
    <n v="23.16"/>
    <n v="23.16"/>
    <n v="23.16"/>
    <n v="23.16"/>
    <n v="23.16"/>
    <n v="23.16"/>
    <n v="23.16"/>
    <n v="23.16"/>
    <n v="23.16"/>
    <n v="23.16"/>
    <n v="23.16"/>
  </r>
  <r>
    <x v="5"/>
    <x v="32"/>
    <s v="KELASMAHIR SDN BHD"/>
    <s v="SPIC-5"/>
    <x v="5"/>
    <s v="ICING"/>
    <m/>
    <m/>
    <m/>
    <n v="0.06"/>
    <m/>
    <m/>
    <m/>
    <m/>
    <m/>
    <x v="243"/>
    <n v="0.24"/>
    <n v="0.24"/>
    <n v="0.24"/>
    <n v="0.24"/>
    <n v="0.24"/>
    <n v="0.24"/>
    <n v="0.24"/>
    <n v="0.24"/>
    <n v="0.24"/>
    <n v="0.24"/>
    <n v="0.24"/>
    <n v="0.24"/>
    <n v="0.24"/>
  </r>
  <r>
    <x v="5"/>
    <x v="32"/>
    <s v="KELASMAHIR SDN BHD"/>
    <s v="SPLG1"/>
    <x v="3"/>
    <s v="LG"/>
    <m/>
    <m/>
    <m/>
    <n v="2.4"/>
    <m/>
    <m/>
    <n v="1.2"/>
    <m/>
    <m/>
    <x v="546"/>
    <n v="1.2"/>
    <n v="1.2"/>
    <n v="1.2"/>
    <n v="1.2"/>
    <n v="1.2"/>
    <n v="1.2"/>
    <n v="1.2"/>
    <n v="1.2"/>
    <n v="1.2"/>
    <n v="1.2"/>
    <n v="1.2"/>
    <n v="1.2"/>
    <n v="1.2"/>
  </r>
  <r>
    <x v="5"/>
    <x v="32"/>
    <s v="KELASMAHIR SDN BHD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KELUARGA TIMUR SDN BHD"/>
    <s v="EMC1"/>
    <x v="1"/>
    <s v="C1 COARSE"/>
    <n v="25"/>
    <n v="49.95"/>
    <n v="49.95"/>
    <n v="25"/>
    <n v="25"/>
    <m/>
    <n v="0"/>
    <m/>
    <m/>
    <x v="553"/>
    <n v="0"/>
    <n v="0"/>
    <n v="0"/>
    <n v="0"/>
    <n v="0"/>
    <n v="0"/>
    <n v="0"/>
    <n v="0"/>
    <n v="0"/>
    <n v="0"/>
    <n v="0"/>
    <n v="0"/>
    <n v="0"/>
  </r>
  <r>
    <x v="5"/>
    <x v="32"/>
    <s v="KELUARGA TIMUR SDN BHD"/>
    <s v="SPCB1"/>
    <x v="0"/>
    <s v="Coarse Brown"/>
    <m/>
    <m/>
    <m/>
    <n v="1.44"/>
    <m/>
    <m/>
    <m/>
    <m/>
    <m/>
    <x v="235"/>
    <n v="0"/>
    <n v="0"/>
    <n v="0"/>
    <n v="0"/>
    <n v="0"/>
    <n v="0"/>
    <n v="0"/>
    <n v="0"/>
    <n v="0"/>
    <n v="0"/>
    <n v="0"/>
    <n v="0"/>
    <n v="0"/>
  </r>
  <r>
    <x v="5"/>
    <x v="32"/>
    <s v="KELUARGA TIMUR SDN BHD"/>
    <s v="SPCG1"/>
    <x v="1"/>
    <s v="C1 COARSE"/>
    <m/>
    <m/>
    <m/>
    <n v="20.16"/>
    <m/>
    <m/>
    <m/>
    <m/>
    <m/>
    <x v="554"/>
    <n v="0"/>
    <n v="0"/>
    <n v="0"/>
    <n v="0"/>
    <n v="0"/>
    <n v="0"/>
    <n v="0"/>
    <n v="0"/>
    <n v="0"/>
    <n v="0"/>
    <n v="0"/>
    <n v="0"/>
    <n v="0"/>
  </r>
  <r>
    <x v="5"/>
    <x v="32"/>
    <s v="KELUARGA TIMUR SDN BHD"/>
    <s v="SPCG1(CK)"/>
    <x v="1"/>
    <s v="C1 COARSE"/>
    <n v="624"/>
    <n v="288"/>
    <n v="528"/>
    <n v="120"/>
    <n v="552"/>
    <n v="504"/>
    <n v="240"/>
    <n v="480"/>
    <n v="-0.44400000000000001"/>
    <x v="555"/>
    <n v="248.4"/>
    <n v="248.4"/>
    <n v="248.4"/>
    <n v="248.4"/>
    <n v="248.4"/>
    <n v="248.4"/>
    <n v="248.4"/>
    <n v="248.4"/>
    <n v="248.4"/>
    <n v="248.4"/>
    <n v="248.4"/>
    <n v="248.4"/>
    <n v="248.4"/>
  </r>
  <r>
    <x v="5"/>
    <x v="32"/>
    <s v="KELUARGA TIMUR SDN BHD"/>
    <s v="SPCG1(CK12)"/>
    <x v="1"/>
    <s v="C1 COARSE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5"/>
    <x v="32"/>
    <s v="KELUARGA TIMUR SDN BHD"/>
    <s v="SPLG1"/>
    <x v="3"/>
    <s v="LG"/>
    <m/>
    <m/>
    <m/>
    <n v="2.4"/>
    <m/>
    <m/>
    <m/>
    <m/>
    <m/>
    <x v="127"/>
    <n v="0"/>
    <n v="0"/>
    <n v="0"/>
    <n v="0"/>
    <n v="0"/>
    <n v="0"/>
    <n v="0"/>
    <n v="0"/>
    <n v="0"/>
    <n v="0"/>
    <n v="0"/>
    <n v="0"/>
    <n v="0"/>
  </r>
  <r>
    <x v="5"/>
    <x v="32"/>
    <s v="KPF TRADING SDN BHD"/>
    <s v="SPCG1"/>
    <x v="1"/>
    <s v="C1 COARSE"/>
    <m/>
    <m/>
    <m/>
    <m/>
    <n v="96"/>
    <m/>
    <m/>
    <m/>
    <m/>
    <x v="556"/>
    <n v="0"/>
    <n v="0"/>
    <n v="0"/>
    <n v="0"/>
    <n v="0"/>
    <n v="0"/>
    <n v="0"/>
    <n v="0"/>
    <n v="0"/>
    <n v="0"/>
    <n v="0"/>
    <n v="0"/>
    <n v="0"/>
  </r>
  <r>
    <x v="5"/>
    <x v="32"/>
    <s v="PROFIT REVENUE SDN BHD"/>
    <s v="SPCG1"/>
    <x v="1"/>
    <s v="C1 COARSE"/>
    <m/>
    <m/>
    <m/>
    <m/>
    <n v="24"/>
    <m/>
    <m/>
    <m/>
    <m/>
    <x v="557"/>
    <n v="0"/>
    <n v="0"/>
    <n v="0"/>
    <n v="0"/>
    <n v="0"/>
    <n v="0"/>
    <n v="0"/>
    <n v="0"/>
    <n v="0"/>
    <n v="0"/>
    <n v="0"/>
    <n v="0"/>
    <n v="0"/>
  </r>
  <r>
    <x v="5"/>
    <x v="32"/>
    <s v="SABARICE SDN BHD (KENINGAU)"/>
    <s v="SPCG1"/>
    <x v="1"/>
    <s v="C1 COARSE"/>
    <m/>
    <n v="48"/>
    <m/>
    <m/>
    <m/>
    <m/>
    <m/>
    <m/>
    <m/>
    <x v="381"/>
    <n v="23"/>
    <n v="22"/>
    <n v="46"/>
    <n v="46"/>
    <n v="46"/>
    <n v="46"/>
    <n v="46"/>
    <n v="46"/>
    <n v="46"/>
    <n v="46"/>
    <n v="46"/>
    <n v="46"/>
    <n v="46"/>
  </r>
  <r>
    <x v="5"/>
    <x v="32"/>
    <s v="SABARICE SDN BHD (KENINGAU)"/>
    <s v="SPLG1"/>
    <x v="3"/>
    <s v="LG"/>
    <m/>
    <m/>
    <m/>
    <m/>
    <m/>
    <m/>
    <m/>
    <m/>
    <m/>
    <x v="26"/>
    <n v="1.2"/>
    <n v="4.8"/>
    <n v="4.8"/>
    <n v="4.8"/>
    <n v="4.8"/>
    <n v="4.8"/>
    <n v="4.8"/>
    <n v="5.2"/>
    <n v="5.2"/>
    <n v="5.2"/>
    <n v="5.2"/>
    <n v="5.2"/>
    <n v="5.2"/>
  </r>
  <r>
    <x v="5"/>
    <x v="32"/>
    <s v="SABARICE SDN BHD (KENINGAU)"/>
    <s v="SPLG45"/>
    <x v="3"/>
    <s v="LG"/>
    <m/>
    <m/>
    <m/>
    <m/>
    <m/>
    <m/>
    <m/>
    <m/>
    <m/>
    <x v="26"/>
    <m/>
    <n v="0.32600000000000001"/>
    <n v="0.32600000000000001"/>
    <n v="0.32600000000000001"/>
    <n v="0.32600000000000001"/>
    <n v="0.32600000000000001"/>
    <n v="0.32600000000000001"/>
    <n v="0.32600000000000001"/>
    <n v="0.32600000000000001"/>
    <n v="0.32600000000000001"/>
    <n v="0.32600000000000001"/>
    <n v="0.32600000000000001"/>
    <n v="0.32600000000000001"/>
  </r>
  <r>
    <x v="5"/>
    <x v="32"/>
    <s v="SABARICE SDN BHD (LAHAD DATU)"/>
    <s v="SPCG1"/>
    <x v="1"/>
    <s v="C1 COARSE"/>
    <n v="96"/>
    <n v="48"/>
    <n v="72"/>
    <n v="24"/>
    <n v="70.992000000000004"/>
    <m/>
    <m/>
    <m/>
    <m/>
    <x v="558"/>
    <n v="24.84"/>
    <n v="22"/>
    <n v="48"/>
    <n v="70"/>
    <n v="70"/>
    <n v="70"/>
    <n v="70"/>
    <n v="70"/>
    <n v="48"/>
    <n v="70"/>
    <n v="48"/>
    <n v="48"/>
    <n v="70"/>
  </r>
  <r>
    <x v="5"/>
    <x v="32"/>
    <s v="SABARICE SDN BHD (LAHAD DATU)"/>
    <s v="SPLG1"/>
    <x v="3"/>
    <s v="LG"/>
    <m/>
    <m/>
    <m/>
    <m/>
    <n v="0.996"/>
    <m/>
    <m/>
    <m/>
    <m/>
    <x v="559"/>
    <n v="0.6"/>
    <n v="3.4"/>
    <n v="3.4"/>
    <n v="3.4"/>
    <n v="4.8"/>
    <n v="4.8"/>
    <n v="4.8"/>
    <n v="6.4"/>
    <n v="6.4"/>
    <n v="6.4"/>
    <n v="6.4"/>
    <n v="6.4"/>
    <n v="6.4"/>
  </r>
  <r>
    <x v="5"/>
    <x v="32"/>
    <s v="SABARICE SDN BHD (LAHAD DATU)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SABARICE SDN BHD (SANDAKAN)"/>
    <s v="SPCG1"/>
    <x v="1"/>
    <s v="C1 COARSE"/>
    <n v="120"/>
    <n v="120"/>
    <n v="96"/>
    <n v="192"/>
    <n v="141"/>
    <m/>
    <m/>
    <m/>
    <m/>
    <x v="560"/>
    <n v="247.8"/>
    <n v="240"/>
    <n v="192"/>
    <n v="240"/>
    <n v="298"/>
    <n v="192"/>
    <n v="220"/>
    <n v="220"/>
    <n v="240"/>
    <n v="192"/>
    <n v="192"/>
    <n v="192"/>
    <n v="192"/>
  </r>
  <r>
    <x v="5"/>
    <x v="32"/>
    <s v="SABARICE SDN BHD (SANDAKAN)"/>
    <s v="SPLG1"/>
    <x v="3"/>
    <s v="LG"/>
    <m/>
    <m/>
    <m/>
    <m/>
    <n v="3"/>
    <m/>
    <m/>
    <m/>
    <m/>
    <x v="334"/>
    <n v="0.6"/>
    <n v="3.6"/>
    <n v="3.6"/>
    <n v="3.6"/>
    <n v="3.6"/>
    <n v="3.6"/>
    <n v="3.6"/>
    <n v="5.2"/>
    <n v="5.2"/>
    <n v="5.2"/>
    <n v="5.2"/>
    <n v="5.2"/>
    <n v="5.2"/>
  </r>
  <r>
    <x v="5"/>
    <x v="32"/>
    <s v="SABARICE SDN BHD (SANDAKAN)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SABARICE SDN BHD (TAWAU)"/>
    <s v="SPCG1"/>
    <x v="1"/>
    <s v="C1 COARSE"/>
    <n v="23.712"/>
    <n v="96"/>
    <n v="136.80000000000001"/>
    <n v="119.952"/>
    <n v="72"/>
    <m/>
    <m/>
    <m/>
    <m/>
    <x v="561"/>
    <n v="124.2"/>
    <n v="72"/>
    <n v="96"/>
    <n v="120"/>
    <n v="120"/>
    <n v="120"/>
    <n v="120"/>
    <n v="120"/>
    <n v="120"/>
    <n v="120"/>
    <n v="120"/>
    <n v="96"/>
    <n v="120"/>
  </r>
  <r>
    <x v="5"/>
    <x v="32"/>
    <s v="SABARICE SDN BHD (TAWAU)"/>
    <s v="SPLG1"/>
    <x v="3"/>
    <s v="LG"/>
    <m/>
    <m/>
    <m/>
    <m/>
    <m/>
    <m/>
    <m/>
    <m/>
    <m/>
    <x v="26"/>
    <n v="1.2"/>
    <n v="3.6"/>
    <n v="3.6"/>
    <n v="3.6"/>
    <n v="3.6"/>
    <n v="3.6"/>
    <n v="3.6"/>
    <n v="4.8"/>
    <n v="4.8"/>
    <n v="4.8"/>
    <n v="4.8"/>
    <n v="4.8"/>
    <n v="4.8"/>
  </r>
  <r>
    <x v="5"/>
    <x v="32"/>
    <s v="SABARICE SDN BHD (TAWAU)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SAZARICE SDN BHD"/>
    <s v="SPCG1"/>
    <x v="1"/>
    <s v="C1 COARSE"/>
    <n v="143.88"/>
    <n v="72"/>
    <n v="131.06399999999999"/>
    <n v="192"/>
    <n v="144"/>
    <m/>
    <m/>
    <m/>
    <m/>
    <x v="562"/>
    <n v="198.72"/>
    <n v="74"/>
    <n v="240"/>
    <n v="240"/>
    <n v="240"/>
    <n v="264"/>
    <n v="220"/>
    <n v="220"/>
    <n v="240"/>
    <n v="192"/>
    <n v="240"/>
    <n v="192"/>
    <n v="192"/>
  </r>
  <r>
    <x v="5"/>
    <x v="32"/>
    <s v="SAZARICE SDN BHD"/>
    <s v="SPLG1"/>
    <x v="3"/>
    <s v="LG"/>
    <m/>
    <m/>
    <m/>
    <m/>
    <m/>
    <m/>
    <m/>
    <m/>
    <m/>
    <x v="26"/>
    <n v="1.2"/>
    <n v="12"/>
    <n v="12"/>
    <n v="12"/>
    <n v="18"/>
    <n v="18"/>
    <n v="18"/>
    <n v="24"/>
    <n v="24"/>
    <n v="24"/>
    <n v="24"/>
    <n v="24"/>
    <n v="24"/>
  </r>
  <r>
    <x v="5"/>
    <x v="32"/>
    <s v="SAZARICE SDN BHD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SYARIKAT LIAN LEE"/>
    <s v="SPCG1"/>
    <x v="1"/>
    <s v="C1 COARSE"/>
    <m/>
    <m/>
    <m/>
    <m/>
    <m/>
    <m/>
    <m/>
    <m/>
    <n v="74.88"/>
    <x v="563"/>
    <n v="124.2"/>
    <n v="124.2"/>
    <n v="120"/>
    <n v="124.2"/>
    <n v="124.2"/>
    <n v="72"/>
    <n v="124.2"/>
    <n v="124.2"/>
    <n v="124.2"/>
    <n v="124.2"/>
    <n v="124.2"/>
    <n v="124.2"/>
    <n v="124.2"/>
  </r>
  <r>
    <x v="5"/>
    <x v="32"/>
    <s v="SYARIKAT LIAN LEE"/>
    <s v="SPLG1"/>
    <x v="3"/>
    <s v="LG"/>
    <m/>
    <m/>
    <m/>
    <m/>
    <m/>
    <m/>
    <m/>
    <m/>
    <m/>
    <x v="26"/>
    <m/>
    <n v="1.2"/>
    <n v="1.2"/>
    <n v="1.2"/>
    <n v="2.4"/>
    <n v="2.4"/>
    <n v="2.4"/>
    <n v="2.4"/>
    <n v="2.4"/>
    <n v="2.4"/>
    <n v="2.4"/>
    <n v="2.4"/>
    <n v="2.4"/>
  </r>
  <r>
    <x v="5"/>
    <x v="32"/>
    <s v="SYARIKAT LIAN LEE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SYARIKAT TA KIONG (SABAH) SDN BHD"/>
    <s v="EMA1"/>
    <x v="2"/>
    <s v="A1 "/>
    <m/>
    <m/>
    <m/>
    <m/>
    <n v="2.5"/>
    <m/>
    <n v="2"/>
    <m/>
    <n v="2.5"/>
    <x v="241"/>
    <n v="1"/>
    <n v="1"/>
    <n v="1"/>
    <n v="1"/>
    <n v="1"/>
    <n v="1"/>
    <n v="1"/>
    <n v="1"/>
    <n v="1"/>
    <n v="1"/>
    <n v="1"/>
    <n v="1"/>
    <n v="1"/>
  </r>
  <r>
    <x v="5"/>
    <x v="32"/>
    <s v="SYARIKAT TA KIONG (SABAH) SDN BHD"/>
    <s v="EMC1"/>
    <x v="1"/>
    <s v="C1 COARSE"/>
    <n v="25"/>
    <n v="25"/>
    <m/>
    <m/>
    <m/>
    <m/>
    <n v="12.5"/>
    <m/>
    <n v="10"/>
    <x v="564"/>
    <n v="8"/>
    <n v="8"/>
    <n v="8"/>
    <n v="8"/>
    <n v="8"/>
    <n v="8"/>
    <n v="8"/>
    <n v="8"/>
    <n v="8"/>
    <n v="8"/>
    <n v="8"/>
    <n v="8"/>
    <n v="8"/>
  </r>
  <r>
    <x v="5"/>
    <x v="32"/>
    <s v="SYARIKAT TA KIONG (SABAH) SDN BHD"/>
    <s v="LOCA"/>
    <x v="4"/>
    <s v="CASTER"/>
    <m/>
    <m/>
    <m/>
    <m/>
    <m/>
    <m/>
    <n v="1.5"/>
    <m/>
    <m/>
    <x v="336"/>
    <n v="1"/>
    <m/>
    <m/>
    <m/>
    <m/>
    <m/>
    <m/>
    <m/>
    <m/>
    <m/>
    <m/>
    <m/>
    <m/>
  </r>
  <r>
    <x v="5"/>
    <x v="32"/>
    <s v="SYARIKAT TA KIONG (SABAH) SDN BHD"/>
    <s v="SPCA1"/>
    <x v="4"/>
    <s v="CASTER"/>
    <n v="1.2"/>
    <m/>
    <m/>
    <n v="1.8"/>
    <n v="2.976"/>
    <m/>
    <m/>
    <n v="3"/>
    <m/>
    <x v="565"/>
    <n v="1"/>
    <n v="1"/>
    <n v="1"/>
    <n v="1"/>
    <n v="1"/>
    <n v="1"/>
    <n v="1"/>
    <n v="1"/>
    <n v="1"/>
    <n v="1"/>
    <n v="1"/>
    <n v="1"/>
    <n v="1"/>
  </r>
  <r>
    <x v="5"/>
    <x v="32"/>
    <s v="SYARIKAT TA KIONG (SABAH) SDN BHD"/>
    <s v="SPCB1"/>
    <x v="0"/>
    <s v="Coarse Brown"/>
    <m/>
    <m/>
    <m/>
    <m/>
    <m/>
    <m/>
    <n v="1.2"/>
    <m/>
    <m/>
    <x v="15"/>
    <n v="1"/>
    <n v="0"/>
    <n v="0"/>
    <n v="0"/>
    <n v="0"/>
    <n v="0"/>
    <n v="0"/>
    <n v="0"/>
    <n v="0"/>
    <n v="0"/>
    <n v="0"/>
    <n v="0"/>
    <n v="0"/>
  </r>
  <r>
    <x v="5"/>
    <x v="32"/>
    <s v="SYARIKAT TA KIONG (SABAH) SDN BHD"/>
    <s v="SPCG1"/>
    <x v="1"/>
    <s v="C1 COARSE"/>
    <n v="163.80000000000001"/>
    <n v="144"/>
    <n v="96"/>
    <n v="207.6"/>
    <n v="214.428"/>
    <n v="72"/>
    <n v="163.99200000000002"/>
    <n v="219.24"/>
    <n v="247.14000000000004"/>
    <x v="566"/>
    <n v="140"/>
    <n v="140"/>
    <n v="170"/>
    <n v="170"/>
    <n v="170"/>
    <n v="140"/>
    <n v="144"/>
    <n v="170"/>
    <n v="170"/>
    <n v="170"/>
    <n v="170"/>
    <n v="170"/>
    <n v="170"/>
  </r>
  <r>
    <x v="5"/>
    <x v="32"/>
    <s v="SYARIKAT TA KIONG (SABAH) SDN BHD"/>
    <s v="SPFG1"/>
    <x v="2"/>
    <s v="A1"/>
    <m/>
    <m/>
    <m/>
    <m/>
    <m/>
    <m/>
    <n v="10.44"/>
    <m/>
    <n v="1.2"/>
    <x v="567"/>
    <n v="1"/>
    <n v="1"/>
    <n v="1"/>
    <n v="1"/>
    <n v="1"/>
    <n v="1"/>
    <n v="1"/>
    <n v="1"/>
    <n v="1"/>
    <n v="1"/>
    <n v="1"/>
    <n v="1"/>
    <n v="1"/>
  </r>
  <r>
    <x v="5"/>
    <x v="32"/>
    <s v="SYARIKAT TA KIONG (SABAH) SDN BHD"/>
    <s v="SPGMW45"/>
    <x v="0"/>
    <s v="GMW"/>
    <n v="0.54"/>
    <m/>
    <m/>
    <m/>
    <n v="3.24"/>
    <m/>
    <n v="0.54"/>
    <n v="2.7"/>
    <m/>
    <x v="568"/>
    <n v="0.5"/>
    <n v="0.5"/>
    <n v="1"/>
    <n v="1"/>
    <n v="1"/>
    <n v="1"/>
    <n v="1"/>
    <n v="1"/>
    <n v="1"/>
    <n v="1"/>
    <n v="1"/>
    <n v="1"/>
    <n v="1"/>
  </r>
  <r>
    <x v="5"/>
    <x v="32"/>
    <s v="SYARIKAT TA KIONG (SABAH) SDN BHD"/>
    <s v="SPGP1"/>
    <x v="0"/>
    <s v="Golden Brown"/>
    <m/>
    <m/>
    <m/>
    <m/>
    <m/>
    <m/>
    <n v="0.6"/>
    <m/>
    <m/>
    <x v="222"/>
    <n v="0.5"/>
    <n v="0"/>
    <n v="0"/>
    <n v="0"/>
    <n v="0"/>
    <n v="0"/>
    <n v="0"/>
    <n v="0"/>
    <n v="0"/>
    <n v="0"/>
    <n v="0"/>
    <n v="0"/>
    <n v="0"/>
  </r>
  <r>
    <x v="5"/>
    <x v="32"/>
    <s v="SYARIKAT TA KIONG (SABAH) SDN BHD"/>
    <s v="SPGP45"/>
    <x v="0"/>
    <s v="Golden Brown"/>
    <m/>
    <m/>
    <m/>
    <m/>
    <m/>
    <m/>
    <n v="0.54"/>
    <m/>
    <m/>
    <x v="91"/>
    <n v="0.45"/>
    <n v="0"/>
    <n v="0"/>
    <n v="0"/>
    <n v="0"/>
    <n v="0"/>
    <n v="0"/>
    <n v="0"/>
    <n v="0"/>
    <n v="0"/>
    <n v="0"/>
    <n v="0"/>
    <n v="0"/>
  </r>
  <r>
    <x v="5"/>
    <x v="32"/>
    <s v="SYARIKAT TA KIONG (SABAH) SDN BHD"/>
    <s v="SPIC25"/>
    <x v="5"/>
    <s v="ICING"/>
    <m/>
    <m/>
    <m/>
    <m/>
    <m/>
    <m/>
    <n v="1.5"/>
    <m/>
    <m/>
    <x v="336"/>
    <n v="0.5"/>
    <n v="0"/>
    <n v="0"/>
    <n v="0"/>
    <n v="0"/>
    <n v="0"/>
    <n v="0"/>
    <n v="0"/>
    <n v="0"/>
    <n v="0"/>
    <n v="0"/>
    <n v="0"/>
    <n v="0"/>
  </r>
  <r>
    <x v="5"/>
    <x v="32"/>
    <s v="SYARIKAT TA KIONG (SABAH) SDN BHD"/>
    <s v="SPIC-5"/>
    <x v="5"/>
    <s v="ICING"/>
    <n v="1.2"/>
    <m/>
    <m/>
    <n v="1.8"/>
    <n v="3"/>
    <m/>
    <n v="1.2"/>
    <n v="3"/>
    <m/>
    <x v="569"/>
    <n v="1"/>
    <n v="0"/>
    <n v="1"/>
    <n v="1"/>
    <n v="1"/>
    <n v="1"/>
    <n v="1"/>
    <n v="1"/>
    <n v="1"/>
    <n v="1"/>
    <n v="1"/>
    <n v="1"/>
    <n v="1"/>
  </r>
  <r>
    <x v="5"/>
    <x v="32"/>
    <s v="SYARIKAT TA KIONG (SABAH) SDN BHD"/>
    <s v="SPLG1"/>
    <x v="3"/>
    <s v="LG"/>
    <m/>
    <m/>
    <m/>
    <n v="3.6"/>
    <n v="10.8"/>
    <m/>
    <n v="20.399999999999999"/>
    <n v="12"/>
    <n v="12"/>
    <x v="570"/>
    <n v="12"/>
    <n v="12"/>
    <n v="12"/>
    <n v="12"/>
    <n v="16"/>
    <n v="16"/>
    <n v="16"/>
    <n v="18"/>
    <n v="18"/>
    <n v="18"/>
    <n v="22"/>
    <n v="21"/>
    <n v="22"/>
  </r>
  <r>
    <x v="5"/>
    <x v="32"/>
    <s v="SYARIKAT TA KIONG (SABAH) SDN BHD"/>
    <s v="SPLG45"/>
    <x v="3"/>
    <s v="LG"/>
    <m/>
    <m/>
    <m/>
    <m/>
    <m/>
    <m/>
    <n v="1.62"/>
    <m/>
    <n v="1.08"/>
    <x v="165"/>
    <n v="0.216"/>
    <n v="0.54"/>
    <n v="0.54"/>
    <n v="0.54"/>
    <n v="0.54"/>
    <n v="0.54"/>
    <n v="0.54"/>
    <n v="0.54"/>
    <n v="0.54"/>
    <n v="0.54"/>
    <n v="0.54"/>
    <n v="0.54"/>
    <n v="0.54"/>
  </r>
  <r>
    <x v="5"/>
    <x v="32"/>
    <s v="SYARIKAT TA KIONG (SABAH) SDN BHD"/>
    <s v="SPSB1"/>
    <x v="0"/>
    <s v="Soft Brown"/>
    <n v="1.2"/>
    <m/>
    <m/>
    <n v="1.8"/>
    <n v="3"/>
    <m/>
    <m/>
    <n v="3"/>
    <m/>
    <x v="218"/>
    <n v="1"/>
    <n v="1"/>
    <n v="1"/>
    <n v="1"/>
    <n v="1"/>
    <n v="1"/>
    <n v="1"/>
    <n v="1"/>
    <n v="1"/>
    <n v="1"/>
    <n v="1"/>
    <n v="1"/>
    <n v="1"/>
  </r>
  <r>
    <x v="5"/>
    <x v="32"/>
    <s v="SYARIKAT TA KIONG (SABAH) SDN BHD"/>
    <s v="STLG5"/>
    <x v="3"/>
    <s v="LG"/>
    <m/>
    <m/>
    <m/>
    <m/>
    <m/>
    <m/>
    <m/>
    <n v="0.6"/>
    <m/>
    <x v="222"/>
    <n v="0"/>
    <n v="0.6"/>
    <n v="0"/>
    <n v="0"/>
    <n v="0.6"/>
    <n v="0"/>
    <n v="0"/>
    <n v="0.6"/>
    <n v="0"/>
    <n v="0"/>
    <n v="0.6"/>
    <n v="0"/>
    <n v="0"/>
  </r>
  <r>
    <x v="5"/>
    <x v="32"/>
    <s v="TAWAU GENERAL SUPPLIES SDN BHD"/>
    <s v="EMC1"/>
    <x v="1"/>
    <s v="C1 COARSE"/>
    <n v="25"/>
    <n v="25"/>
    <n v="25"/>
    <n v="50"/>
    <n v="25"/>
    <n v="100"/>
    <n v="25"/>
    <n v="50"/>
    <n v="25"/>
    <x v="460"/>
    <n v="24"/>
    <n v="24"/>
    <n v="39"/>
    <n v="39"/>
    <n v="39"/>
    <n v="39"/>
    <n v="39"/>
    <n v="39"/>
    <n v="39"/>
    <n v="39"/>
    <n v="39"/>
    <n v="39"/>
    <n v="39"/>
  </r>
  <r>
    <x v="5"/>
    <x v="32"/>
    <s v="TAWAU GENERAL SUPPLIES SDN BHD"/>
    <s v="SPCG1"/>
    <x v="1"/>
    <s v="C1 COARSE"/>
    <n v="216"/>
    <n v="216"/>
    <n v="168"/>
    <n v="381.27600000000001"/>
    <n v="312"/>
    <m/>
    <n v="192"/>
    <n v="408"/>
    <n v="192"/>
    <x v="571"/>
    <n v="192"/>
    <n v="192"/>
    <n v="192"/>
    <n v="192"/>
    <n v="192"/>
    <n v="192"/>
    <n v="192"/>
    <n v="192"/>
    <n v="192"/>
    <n v="192"/>
    <n v="192"/>
    <n v="192"/>
    <n v="192"/>
  </r>
  <r>
    <x v="5"/>
    <x v="32"/>
    <s v="TECK HONG MARKETING SDN BHD"/>
    <s v="SPCA1"/>
    <x v="4"/>
    <s v="CASTER"/>
    <m/>
    <m/>
    <n v="0.6"/>
    <m/>
    <m/>
    <m/>
    <m/>
    <m/>
    <m/>
    <x v="222"/>
    <m/>
    <m/>
    <m/>
    <m/>
    <m/>
    <m/>
    <m/>
    <m/>
    <m/>
    <m/>
    <m/>
    <m/>
    <m/>
  </r>
  <r>
    <x v="5"/>
    <x v="32"/>
    <s v="TECK HONG MARKETING SDN BHD"/>
    <s v="SPCB1"/>
    <x v="0"/>
    <s v="Coarse Brown"/>
    <m/>
    <m/>
    <n v="1.8"/>
    <m/>
    <m/>
    <m/>
    <m/>
    <m/>
    <m/>
    <x v="437"/>
    <m/>
    <m/>
    <m/>
    <m/>
    <m/>
    <m/>
    <m/>
    <m/>
    <m/>
    <m/>
    <m/>
    <m/>
    <m/>
  </r>
  <r>
    <x v="5"/>
    <x v="32"/>
    <s v="TECK HONG MARKETING SDN BHD"/>
    <s v="SPCG1"/>
    <x v="1"/>
    <s v="C1 COARSE"/>
    <n v="120"/>
    <n v="120"/>
    <n v="114"/>
    <n v="120"/>
    <n v="120"/>
    <m/>
    <n v="120"/>
    <n v="120"/>
    <n v="192"/>
    <x v="572"/>
    <n v="124"/>
    <n v="124"/>
    <n v="124"/>
    <n v="124"/>
    <n v="11"/>
    <n v="124"/>
    <n v="124"/>
    <n v="124"/>
    <n v="124"/>
    <n v="124"/>
    <n v="124"/>
    <n v="124"/>
    <n v="124"/>
  </r>
  <r>
    <x v="5"/>
    <x v="32"/>
    <s v="TECK HONG MARKETING SDN BHD"/>
    <s v="SPIC-5"/>
    <x v="5"/>
    <s v="ICING"/>
    <m/>
    <m/>
    <n v="0.6"/>
    <m/>
    <m/>
    <m/>
    <m/>
    <m/>
    <m/>
    <x v="222"/>
    <m/>
    <m/>
    <m/>
    <m/>
    <m/>
    <m/>
    <m/>
    <m/>
    <m/>
    <m/>
    <m/>
    <m/>
    <m/>
  </r>
  <r>
    <x v="5"/>
    <x v="32"/>
    <s v="TECK HONG MARKETING SDN BHD"/>
    <s v="SPLG1"/>
    <x v="3"/>
    <s v="LG"/>
    <m/>
    <m/>
    <n v="2.4"/>
    <m/>
    <m/>
    <m/>
    <m/>
    <m/>
    <m/>
    <x v="127"/>
    <n v="1.2"/>
    <n v="2.4"/>
    <n v="2.4"/>
    <n v="2.4"/>
    <n v="3.6"/>
    <n v="3.6"/>
    <n v="3.6"/>
    <n v="4.2"/>
    <n v="4.2"/>
    <n v="4.2"/>
    <n v="4.2"/>
    <n v="4.2"/>
    <n v="4.2"/>
  </r>
  <r>
    <x v="5"/>
    <x v="32"/>
    <s v="TECK HONG MARKETING SDN BHD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TECK HONG MARKETING SDN BHD"/>
    <s v="SPSB1"/>
    <x v="0"/>
    <s v="Soft Brown"/>
    <m/>
    <m/>
    <n v="0.6"/>
    <m/>
    <m/>
    <m/>
    <m/>
    <m/>
    <m/>
    <x v="222"/>
    <m/>
    <m/>
    <m/>
    <m/>
    <m/>
    <m/>
    <m/>
    <m/>
    <m/>
    <m/>
    <m/>
    <m/>
    <m/>
  </r>
  <r>
    <x v="5"/>
    <x v="32"/>
    <s v="TONG HING (SABAH) SDN BHD"/>
    <s v="EMA1"/>
    <x v="2"/>
    <s v="A1 "/>
    <m/>
    <n v="15"/>
    <n v="10"/>
    <m/>
    <m/>
    <m/>
    <n v="7.5"/>
    <m/>
    <n v="12.5"/>
    <x v="255"/>
    <m/>
    <n v="5"/>
    <n v="5"/>
    <n v="5"/>
    <n v="5"/>
    <m/>
    <m/>
    <n v="5"/>
    <n v="5"/>
    <n v="5"/>
    <n v="5"/>
    <n v="5"/>
    <n v="5"/>
  </r>
  <r>
    <x v="5"/>
    <x v="32"/>
    <s v="TONG HING (SABAH) SDN BHD"/>
    <s v="EMC1"/>
    <x v="1"/>
    <s v="C1 COARSE"/>
    <m/>
    <n v="75"/>
    <n v="65"/>
    <m/>
    <n v="60"/>
    <m/>
    <n v="75"/>
    <m/>
    <n v="100"/>
    <x v="573"/>
    <m/>
    <n v="42"/>
    <n v="42"/>
    <n v="42"/>
    <n v="42"/>
    <m/>
    <m/>
    <n v="42"/>
    <n v="42"/>
    <n v="42"/>
    <n v="42"/>
    <n v="42"/>
    <n v="42"/>
  </r>
  <r>
    <x v="5"/>
    <x v="32"/>
    <s v="TONG HING (SABAH) SDN BHD"/>
    <s v="EMIGFF"/>
    <x v="8"/>
    <s v="IG Fine"/>
    <m/>
    <m/>
    <n v="25"/>
    <m/>
    <n v="25"/>
    <m/>
    <m/>
    <m/>
    <m/>
    <x v="351"/>
    <m/>
    <n v="6"/>
    <n v="6"/>
    <n v="6"/>
    <n v="6"/>
    <m/>
    <m/>
    <n v="6"/>
    <n v="6"/>
    <n v="6"/>
    <n v="6"/>
    <n v="6"/>
    <n v="6"/>
  </r>
  <r>
    <x v="5"/>
    <x v="32"/>
    <s v="TONG HING (SABAH) SDN BHD"/>
    <s v="LOSB"/>
    <x v="0"/>
    <s v="Soft Brown"/>
    <m/>
    <n v="1"/>
    <m/>
    <m/>
    <n v="1.5"/>
    <m/>
    <m/>
    <m/>
    <m/>
    <x v="368"/>
    <m/>
    <n v="1"/>
    <n v="1"/>
    <n v="1"/>
    <n v="1"/>
    <m/>
    <m/>
    <n v="1"/>
    <n v="1"/>
    <n v="1"/>
    <n v="1"/>
    <n v="1"/>
    <n v="1"/>
  </r>
  <r>
    <x v="5"/>
    <x v="32"/>
    <s v="TONG HING (SABAH) SDN BHD"/>
    <s v="SPCG1"/>
    <x v="1"/>
    <s v="C1 COARSE"/>
    <m/>
    <n v="103.74"/>
    <n v="96"/>
    <m/>
    <n v="106.32"/>
    <m/>
    <n v="41.4"/>
    <m/>
    <n v="135.40800000000002"/>
    <x v="574"/>
    <m/>
    <n v="54"/>
    <n v="54"/>
    <n v="54"/>
    <n v="54"/>
    <m/>
    <m/>
    <n v="54"/>
    <n v="54"/>
    <n v="54"/>
    <n v="54"/>
    <n v="54"/>
    <n v="54"/>
  </r>
  <r>
    <x v="5"/>
    <x v="32"/>
    <s v="TONG HING (SABAH) SDN BHD"/>
    <s v="SPIC25"/>
    <x v="5"/>
    <s v="ICING"/>
    <m/>
    <n v="1.25"/>
    <m/>
    <m/>
    <n v="2.5"/>
    <m/>
    <m/>
    <m/>
    <m/>
    <x v="302"/>
    <m/>
    <n v="1"/>
    <n v="0"/>
    <n v="0"/>
    <n v="0"/>
    <m/>
    <m/>
    <n v="0"/>
    <n v="0"/>
    <n v="0"/>
    <n v="0"/>
    <n v="0"/>
    <n v="0"/>
  </r>
  <r>
    <x v="5"/>
    <x v="32"/>
    <s v="UKTRACO SDN BHD"/>
    <s v="EMA1"/>
    <x v="2"/>
    <s v="A1 "/>
    <n v="12.5"/>
    <m/>
    <n v="2.5"/>
    <n v="5"/>
    <m/>
    <m/>
    <n v="2.5"/>
    <n v="7.5"/>
    <n v="5"/>
    <x v="320"/>
    <n v="4"/>
    <n v="4"/>
    <n v="4"/>
    <n v="4"/>
    <n v="4"/>
    <n v="4"/>
    <n v="4"/>
    <n v="4"/>
    <n v="4"/>
    <n v="4"/>
    <n v="4"/>
    <n v="4"/>
    <n v="4"/>
  </r>
  <r>
    <x v="5"/>
    <x v="32"/>
    <s v="UKTRACO SDN BHD"/>
    <s v="EMC1"/>
    <x v="1"/>
    <s v="C1 COARSE"/>
    <n v="15"/>
    <m/>
    <n v="22.5"/>
    <n v="10"/>
    <n v="19.5"/>
    <m/>
    <n v="72.5"/>
    <n v="17.5"/>
    <n v="12.5"/>
    <x v="575"/>
    <n v="19"/>
    <n v="19"/>
    <n v="19"/>
    <n v="19"/>
    <n v="19"/>
    <n v="19"/>
    <n v="19"/>
    <n v="19"/>
    <n v="19"/>
    <n v="19"/>
    <n v="19"/>
    <n v="19"/>
    <n v="19"/>
  </r>
  <r>
    <x v="5"/>
    <x v="32"/>
    <s v="UKTRACO SDN BHD"/>
    <s v="SPCA1"/>
    <x v="4"/>
    <s v="CASTER"/>
    <m/>
    <m/>
    <m/>
    <n v="2.4"/>
    <m/>
    <n v="0.6"/>
    <m/>
    <n v="0.6"/>
    <m/>
    <x v="576"/>
    <m/>
    <m/>
    <m/>
    <m/>
    <m/>
    <m/>
    <m/>
    <m/>
    <m/>
    <m/>
    <m/>
    <m/>
    <m/>
  </r>
  <r>
    <x v="5"/>
    <x v="32"/>
    <s v="UKTRACO SDN BHD"/>
    <s v="SPCB1"/>
    <x v="0"/>
    <s v="Coarse Brown"/>
    <m/>
    <m/>
    <m/>
    <n v="0.6"/>
    <n v="1.8"/>
    <n v="0.6"/>
    <m/>
    <n v="1.2"/>
    <m/>
    <x v="290"/>
    <m/>
    <m/>
    <m/>
    <m/>
    <m/>
    <m/>
    <m/>
    <m/>
    <m/>
    <m/>
    <m/>
    <m/>
    <m/>
  </r>
  <r>
    <x v="5"/>
    <x v="32"/>
    <s v="UKTRACO SDN BHD"/>
    <s v="SPCB250"/>
    <x v="0"/>
    <s v="Coarse Brown"/>
    <m/>
    <m/>
    <m/>
    <m/>
    <n v="3.5999999999999997E-2"/>
    <m/>
    <m/>
    <n v="4.8000000000000001E-2"/>
    <m/>
    <x v="130"/>
    <m/>
    <m/>
    <m/>
    <m/>
    <m/>
    <m/>
    <m/>
    <m/>
    <m/>
    <m/>
    <m/>
    <m/>
    <m/>
  </r>
  <r>
    <x v="5"/>
    <x v="32"/>
    <s v="UKTRACO SDN BHD"/>
    <s v="SPCG1"/>
    <x v="1"/>
    <s v="C1 COARSE"/>
    <n v="165.49199999999999"/>
    <m/>
    <n v="192"/>
    <n v="94.2"/>
    <n v="168"/>
    <n v="116.7"/>
    <n v="168"/>
    <n v="105.024"/>
    <n v="126.504"/>
    <x v="577"/>
    <n v="126"/>
    <n v="126"/>
    <n v="126"/>
    <n v="126"/>
    <n v="126"/>
    <n v="126"/>
    <n v="126"/>
    <n v="126"/>
    <n v="126"/>
    <n v="126"/>
    <n v="126"/>
    <n v="126"/>
    <n v="126"/>
  </r>
  <r>
    <x v="5"/>
    <x v="32"/>
    <s v="UKTRACO SDN BHD"/>
    <s v="SPCG2"/>
    <x v="1"/>
    <s v="C1 COARSE"/>
    <m/>
    <m/>
    <m/>
    <m/>
    <m/>
    <m/>
    <m/>
    <n v="3.6"/>
    <m/>
    <x v="576"/>
    <m/>
    <m/>
    <m/>
    <m/>
    <m/>
    <m/>
    <m/>
    <m/>
    <m/>
    <m/>
    <m/>
    <m/>
    <m/>
  </r>
  <r>
    <x v="5"/>
    <x v="32"/>
    <s v="UKTRACO SDN BHD"/>
    <s v="SPFG1"/>
    <x v="2"/>
    <s v="A1"/>
    <m/>
    <m/>
    <m/>
    <n v="2.4"/>
    <n v="0.624"/>
    <n v="1.2"/>
    <m/>
    <n v="8.16"/>
    <m/>
    <x v="578"/>
    <n v="1.2"/>
    <n v="1.2"/>
    <n v="1.2"/>
    <n v="1.2"/>
    <n v="1.2"/>
    <n v="1.2"/>
    <n v="1.2"/>
    <n v="1.2"/>
    <n v="1.2"/>
    <n v="1.2"/>
    <n v="1.2"/>
    <n v="1.2"/>
    <n v="1.2"/>
  </r>
  <r>
    <x v="5"/>
    <x v="32"/>
    <s v="UKTRACO SDN BHD"/>
    <s v="SPIC-5"/>
    <x v="5"/>
    <s v="ICING"/>
    <m/>
    <m/>
    <m/>
    <n v="2.4"/>
    <m/>
    <n v="0.6"/>
    <m/>
    <n v="0.6"/>
    <m/>
    <x v="576"/>
    <m/>
    <m/>
    <n v="0.6"/>
    <n v="0.6"/>
    <n v="0.6"/>
    <n v="0.6"/>
    <n v="0.6"/>
    <n v="0.6"/>
    <n v="0.6"/>
    <n v="0.6"/>
    <n v="0.6"/>
    <n v="0.6"/>
    <n v="0.6"/>
  </r>
  <r>
    <x v="5"/>
    <x v="32"/>
    <s v="UKTRACO SDN BHD"/>
    <s v="SPLG1"/>
    <x v="3"/>
    <s v="LG"/>
    <m/>
    <m/>
    <m/>
    <n v="2.4"/>
    <m/>
    <m/>
    <m/>
    <n v="2.4"/>
    <m/>
    <x v="579"/>
    <n v="1.2"/>
    <n v="1.2"/>
    <n v="1.2"/>
    <n v="1.2"/>
    <n v="1.6"/>
    <n v="1.6"/>
    <n v="1.6"/>
    <n v="1.6"/>
    <n v="1.6"/>
    <n v="1.6"/>
    <n v="1.6"/>
    <n v="1.6"/>
    <n v="1.6"/>
  </r>
  <r>
    <x v="5"/>
    <x v="32"/>
    <s v="UKTRACO SDN BHD"/>
    <s v="SPLG45"/>
    <x v="3"/>
    <s v="LG"/>
    <m/>
    <m/>
    <m/>
    <m/>
    <m/>
    <m/>
    <m/>
    <m/>
    <m/>
    <x v="26"/>
    <m/>
    <n v="0.108"/>
    <n v="0.108"/>
    <n v="0.108"/>
    <n v="0.108"/>
    <n v="0.108"/>
    <n v="0.108"/>
    <n v="0.108"/>
    <n v="0.108"/>
    <n v="0.108"/>
    <n v="0.108"/>
    <n v="0.108"/>
    <n v="0.108"/>
  </r>
  <r>
    <x v="5"/>
    <x v="32"/>
    <s v="UKTRACO SDN BHD"/>
    <s v="SPSB1"/>
    <x v="0"/>
    <s v="Soft Brown"/>
    <m/>
    <m/>
    <m/>
    <n v="0.6"/>
    <n v="2.04"/>
    <n v="0.6"/>
    <m/>
    <n v="1.2"/>
    <m/>
    <x v="580"/>
    <m/>
    <m/>
    <n v="0.6"/>
    <n v="0.6"/>
    <n v="0.6"/>
    <n v="0.6"/>
    <n v="0.6"/>
    <n v="0.6"/>
    <n v="0.6"/>
    <n v="0.6"/>
    <n v="0.6"/>
    <n v="0.6"/>
    <n v="0.6"/>
  </r>
  <r>
    <x v="5"/>
    <x v="32"/>
    <s v="UNIVISION MART SDN BHD"/>
    <s v="SPCG1"/>
    <x v="1"/>
    <s v="C1 COARSE"/>
    <m/>
    <m/>
    <m/>
    <m/>
    <m/>
    <m/>
    <m/>
    <m/>
    <m/>
    <x v="51"/>
    <n v="24.84"/>
    <n v="24.84"/>
    <n v="0"/>
    <n v="24.84"/>
    <n v="24.84"/>
    <n v="24.84"/>
    <n v="24.84"/>
    <n v="24.84"/>
    <n v="24.84"/>
    <n v="24.84"/>
    <n v="24.84"/>
    <n v="24.84"/>
    <n v="24.84"/>
  </r>
  <r>
    <x v="5"/>
    <x v="36"/>
    <s v="BAN SAY TONG"/>
    <s v="EMC1"/>
    <x v="1"/>
    <s v="C1 COARSE"/>
    <n v="5"/>
    <m/>
    <n v="5"/>
    <m/>
    <n v="5"/>
    <n v="5"/>
    <n v="5"/>
    <n v="5"/>
    <n v="5"/>
    <x v="320"/>
    <n v="4"/>
    <m/>
    <n v="4"/>
    <n v="4"/>
    <n v="4"/>
    <n v="4"/>
    <n v="4"/>
    <n v="4"/>
    <n v="4"/>
    <n v="4"/>
    <n v="4"/>
    <n v="4"/>
    <n v="4"/>
  </r>
  <r>
    <x v="5"/>
    <x v="36"/>
    <s v="BAN SAY TONG"/>
    <s v="SPCG1"/>
    <x v="1"/>
    <s v="C1 COARSE"/>
    <n v="42.996000000000002"/>
    <n v="48"/>
    <n v="42.984000000000009"/>
    <m/>
    <n v="42.996000000000002"/>
    <n v="42.996000000000002"/>
    <n v="42.996000000000002"/>
    <n v="42.996000000000002"/>
    <n v="42.996000000000002"/>
    <x v="581"/>
    <n v="44.48"/>
    <m/>
    <n v="44.48"/>
    <n v="45.68"/>
    <n v="45.68"/>
    <n v="44.48"/>
    <n v="44.48"/>
    <n v="45.68"/>
    <n v="45.68"/>
    <n v="45.68"/>
    <n v="45.68"/>
    <n v="44.48"/>
    <n v="44.48"/>
  </r>
  <r>
    <x v="5"/>
    <x v="36"/>
    <s v="BAN SAY TONG"/>
    <s v="SPGP1"/>
    <x v="0"/>
    <s v="Golden Brown"/>
    <n v="0.6"/>
    <m/>
    <m/>
    <m/>
    <n v="0.6"/>
    <m/>
    <n v="0.49200000000000005"/>
    <n v="0.49199999999999999"/>
    <n v="0.49199999999999999"/>
    <x v="582"/>
    <n v="1.2"/>
    <m/>
    <n v="1.2"/>
    <m/>
    <m/>
    <n v="1.2"/>
    <n v="1.2"/>
    <m/>
    <m/>
    <m/>
    <m/>
    <n v="1.2"/>
    <n v="1.2"/>
  </r>
  <r>
    <x v="5"/>
    <x v="36"/>
    <s v="CHOP POH HUAT"/>
    <s v="SPCG1"/>
    <x v="1"/>
    <s v="C1 COARSE"/>
    <n v="96"/>
    <n v="96"/>
    <n v="168"/>
    <m/>
    <n v="192"/>
    <n v="48"/>
    <n v="96"/>
    <n v="120"/>
    <n v="216"/>
    <x v="583"/>
    <n v="124.2"/>
    <n v="124.2"/>
    <n v="124.2"/>
    <n v="144"/>
    <n v="144"/>
    <n v="124.2"/>
    <n v="120"/>
    <n v="144"/>
    <n v="144"/>
    <n v="144"/>
    <n v="144"/>
    <n v="144"/>
    <n v="144"/>
  </r>
  <r>
    <x v="5"/>
    <x v="36"/>
    <s v="GAFU SUPERMARKET (SARIKEI) SDN BHD"/>
    <s v="SPCG1"/>
    <x v="1"/>
    <s v="C1 COARSE"/>
    <m/>
    <m/>
    <m/>
    <n v="24"/>
    <m/>
    <n v="24"/>
    <m/>
    <m/>
    <m/>
    <x v="381"/>
    <n v="0"/>
    <n v="0"/>
    <n v="0"/>
    <n v="0"/>
    <n v="0"/>
    <n v="0"/>
    <n v="0"/>
    <n v="0"/>
    <n v="0"/>
    <n v="0"/>
    <n v="0"/>
    <n v="0"/>
    <n v="0"/>
  </r>
  <r>
    <x v="5"/>
    <x v="36"/>
    <s v="HING SOON FOODSTUFF SDN BHD"/>
    <s v="EMC1"/>
    <x v="1"/>
    <s v="C1 COARSE"/>
    <m/>
    <m/>
    <n v="10"/>
    <n v="10"/>
    <m/>
    <m/>
    <m/>
    <m/>
    <n v="5"/>
    <x v="326"/>
    <n v="0"/>
    <n v="0"/>
    <n v="25"/>
    <n v="25"/>
    <n v="25"/>
    <n v="0"/>
    <n v="25"/>
    <n v="25"/>
    <n v="25"/>
    <n v="25"/>
    <n v="25"/>
    <n v="25"/>
    <n v="25"/>
  </r>
  <r>
    <x v="5"/>
    <x v="36"/>
    <s v="HING SOON FOODSTUFF SDN BHD"/>
    <s v="LOCB"/>
    <x v="0"/>
    <s v="Coarse Brown"/>
    <m/>
    <m/>
    <m/>
    <n v="1"/>
    <m/>
    <m/>
    <m/>
    <m/>
    <m/>
    <x v="225"/>
    <n v="0"/>
    <n v="0"/>
    <n v="0"/>
    <n v="0"/>
    <n v="0"/>
    <n v="0"/>
    <n v="0"/>
    <n v="0"/>
    <n v="0"/>
    <n v="0"/>
    <n v="0"/>
    <n v="0"/>
    <n v="0"/>
  </r>
  <r>
    <x v="5"/>
    <x v="36"/>
    <s v="HING SOON FOODSTUFF SDN BHD"/>
    <s v="SPCG1"/>
    <x v="1"/>
    <s v="C1 COARSE"/>
    <n v="149.904"/>
    <m/>
    <n v="64.968000000000004"/>
    <n v="238.84800000000001"/>
    <n v="74.951999999999998"/>
    <n v="124.92"/>
    <n v="74.951999999999998"/>
    <n v="112.872"/>
    <n v="119.83200000000001"/>
    <x v="584"/>
    <n v="120"/>
    <n v="120"/>
    <n v="120"/>
    <n v="120"/>
    <n v="120"/>
    <n v="120"/>
    <n v="96"/>
    <n v="120"/>
    <n v="120"/>
    <n v="120"/>
    <n v="120"/>
    <n v="120"/>
    <n v="120"/>
  </r>
  <r>
    <x v="5"/>
    <x v="36"/>
    <s v="HING SOON FOODSTUFF SDN BHD"/>
    <s v="SPFG1"/>
    <x v="2"/>
    <s v="A1"/>
    <m/>
    <m/>
    <m/>
    <m/>
    <m/>
    <m/>
    <m/>
    <n v="12"/>
    <m/>
    <x v="226"/>
    <n v="1"/>
    <n v="1"/>
    <n v="1"/>
    <n v="1"/>
    <n v="1"/>
    <n v="1"/>
    <n v="1"/>
    <n v="1"/>
    <n v="1"/>
    <n v="1"/>
    <n v="1"/>
    <n v="1"/>
    <n v="1"/>
  </r>
  <r>
    <x v="5"/>
    <x v="36"/>
    <s v="HOCK HIANG HUI TRADING SDN BHD"/>
    <s v="EMC1"/>
    <x v="1"/>
    <s v="C1 COARSE"/>
    <n v="20"/>
    <n v="12.5"/>
    <n v="20"/>
    <n v="22.5"/>
    <n v="24.6"/>
    <n v="20"/>
    <n v="10"/>
    <n v="20"/>
    <n v="29"/>
    <x v="585"/>
    <n v="25"/>
    <n v="25"/>
    <n v="20"/>
    <n v="25"/>
    <n v="25"/>
    <n v="25"/>
    <n v="25"/>
    <n v="25"/>
    <n v="25"/>
    <n v="25"/>
    <n v="25"/>
    <n v="25"/>
    <n v="25"/>
  </r>
  <r>
    <x v="5"/>
    <x v="36"/>
    <s v="HOCK HIANG HUI TRADING SDN BHD"/>
    <s v="EMIGFF"/>
    <x v="8"/>
    <s v="IG Fine"/>
    <n v="5"/>
    <n v="2.5"/>
    <n v="5"/>
    <n v="2.5"/>
    <n v="2.5"/>
    <n v="5"/>
    <n v="10"/>
    <m/>
    <n v="2.5"/>
    <x v="320"/>
    <n v="4"/>
    <n v="4"/>
    <n v="4"/>
    <n v="5"/>
    <n v="4"/>
    <n v="4"/>
    <n v="4"/>
    <n v="4"/>
    <n v="4"/>
    <n v="4"/>
    <n v="4"/>
    <n v="4"/>
    <n v="4"/>
  </r>
  <r>
    <x v="5"/>
    <x v="36"/>
    <s v="HOCK HIANG HUI TRADING SDN BHD"/>
    <s v="SPCA1"/>
    <x v="4"/>
    <s v="CASTER"/>
    <n v="1.2"/>
    <m/>
    <n v="0.6"/>
    <n v="0.6"/>
    <n v="0.504"/>
    <n v="0.96"/>
    <n v="0.6"/>
    <n v="0.6"/>
    <n v="0.6"/>
    <x v="586"/>
    <n v="1"/>
    <n v="1"/>
    <n v="1"/>
    <n v="1"/>
    <n v="1"/>
    <n v="1"/>
    <n v="1"/>
    <n v="1"/>
    <n v="1"/>
    <n v="1"/>
    <n v="1"/>
    <n v="1"/>
    <n v="1"/>
  </r>
  <r>
    <x v="5"/>
    <x v="36"/>
    <s v="HOCK HIANG HUI TRADING SDN BHD"/>
    <s v="SPCG1"/>
    <x v="1"/>
    <s v="C1 COARSE"/>
    <n v="62.16"/>
    <n v="24"/>
    <n v="58.8"/>
    <n v="21.6"/>
    <n v="97.2"/>
    <n v="6"/>
    <n v="33.995999999999995"/>
    <n v="20.868000000000002"/>
    <n v="42.24"/>
    <x v="587"/>
    <n v="48"/>
    <n v="48"/>
    <n v="38"/>
    <n v="47"/>
    <n v="48"/>
    <n v="48"/>
    <n v="48"/>
    <n v="48"/>
    <n v="48"/>
    <n v="48"/>
    <n v="48"/>
    <n v="48"/>
    <n v="48"/>
  </r>
  <r>
    <x v="5"/>
    <x v="36"/>
    <s v="HOCK HIANG HUI TRADING SDN BHD"/>
    <s v="SPCG2"/>
    <x v="1"/>
    <s v="C1 COARSE"/>
    <n v="28.8"/>
    <n v="9.984"/>
    <n v="36"/>
    <m/>
    <n v="17.04"/>
    <n v="13.2"/>
    <n v="16.8"/>
    <n v="6"/>
    <n v="19.440000000000001"/>
    <x v="588"/>
    <n v="16"/>
    <n v="16"/>
    <n v="12"/>
    <n v="19"/>
    <n v="19"/>
    <n v="16"/>
    <n v="16"/>
    <n v="16"/>
    <n v="16"/>
    <n v="16"/>
    <n v="16"/>
    <n v="16"/>
    <n v="16"/>
  </r>
  <r>
    <x v="5"/>
    <x v="36"/>
    <s v="HOCK HIANG HUI TRADING SDN BHD"/>
    <s v="SPIC25"/>
    <x v="5"/>
    <s v="ICING"/>
    <m/>
    <m/>
    <m/>
    <m/>
    <n v="0.875"/>
    <m/>
    <m/>
    <m/>
    <m/>
    <x v="589"/>
    <n v="0.5"/>
    <n v="0.5"/>
    <n v="0"/>
    <n v="0"/>
    <n v="0.5"/>
    <n v="0.5"/>
    <n v="0.5"/>
    <n v="0"/>
    <n v="0"/>
    <n v="0"/>
    <n v="0.5"/>
    <n v="0.5"/>
    <n v="0.5"/>
  </r>
  <r>
    <x v="5"/>
    <x v="36"/>
    <s v="HOCK HIANG HUI TRADING SDN BHD"/>
    <s v="SPIC-5"/>
    <x v="5"/>
    <s v="ICING"/>
    <n v="1.2"/>
    <m/>
    <n v="0.6"/>
    <n v="0.6"/>
    <n v="0.6"/>
    <n v="0.72"/>
    <n v="0.6"/>
    <n v="0.6"/>
    <n v="0.6"/>
    <x v="590"/>
    <n v="1"/>
    <n v="1"/>
    <n v="1"/>
    <n v="1"/>
    <n v="1"/>
    <n v="1"/>
    <n v="1"/>
    <n v="1"/>
    <n v="1"/>
    <n v="1"/>
    <n v="1"/>
    <n v="1"/>
    <n v="1"/>
  </r>
  <r>
    <x v="5"/>
    <x v="36"/>
    <s v="HOCK HIANG HUI TRADING SDN BHD"/>
    <s v="SPSB1"/>
    <x v="0"/>
    <s v="Soft Brown"/>
    <n v="2.6399999999999997"/>
    <m/>
    <m/>
    <n v="1.2"/>
    <n v="1.2"/>
    <n v="0.6"/>
    <n v="1.2"/>
    <n v="1.7999999999999998"/>
    <n v="2.7"/>
    <x v="591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EMA1"/>
    <x v="2"/>
    <s v="A1 "/>
    <m/>
    <m/>
    <m/>
    <m/>
    <m/>
    <m/>
    <m/>
    <m/>
    <m/>
    <x v="51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EMC1"/>
    <x v="1"/>
    <s v="C1 COARSE"/>
    <m/>
    <m/>
    <m/>
    <m/>
    <m/>
    <m/>
    <m/>
    <m/>
    <m/>
    <x v="51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LOCA"/>
    <x v="4"/>
    <s v="CASTER"/>
    <m/>
    <m/>
    <m/>
    <m/>
    <m/>
    <m/>
    <m/>
    <m/>
    <m/>
    <x v="51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SPCA1"/>
    <x v="4"/>
    <s v="CASTER"/>
    <m/>
    <m/>
    <m/>
    <m/>
    <m/>
    <n v="1.2"/>
    <m/>
    <m/>
    <m/>
    <x v="15"/>
    <n v="0.36"/>
    <n v="0.36"/>
    <n v="0.36"/>
    <n v="0.36"/>
    <n v="0.36"/>
    <n v="0.36"/>
    <n v="0.36"/>
    <n v="0.36"/>
    <n v="0.36"/>
    <n v="0.36"/>
    <n v="0.36"/>
    <n v="0.36"/>
    <n v="0.36"/>
  </r>
  <r>
    <x v="5"/>
    <x v="36"/>
    <s v="HUA JIN HAN SDN BHD"/>
    <s v="SPCB1"/>
    <x v="0"/>
    <s v="Coarse Brown"/>
    <m/>
    <m/>
    <m/>
    <m/>
    <m/>
    <n v="1.2"/>
    <m/>
    <m/>
    <m/>
    <x v="15"/>
    <n v="0.06"/>
    <n v="0.06"/>
    <n v="0.06"/>
    <n v="0.06"/>
    <n v="0.06"/>
    <n v="0.06"/>
    <n v="0.06"/>
    <n v="0.06"/>
    <n v="0.06"/>
    <n v="0.06"/>
    <n v="0.06"/>
    <n v="0.06"/>
    <n v="0.06"/>
  </r>
  <r>
    <x v="5"/>
    <x v="36"/>
    <s v="HUA JIN HAN SDN BHD"/>
    <s v="SPCB250"/>
    <x v="0"/>
    <s v="Coarse Brown"/>
    <m/>
    <m/>
    <m/>
    <m/>
    <m/>
    <n v="0.18"/>
    <m/>
    <m/>
    <m/>
    <x v="592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PCG1"/>
    <x v="1"/>
    <s v="C1 COARSE"/>
    <m/>
    <m/>
    <m/>
    <m/>
    <m/>
    <n v="48"/>
    <m/>
    <n v="18.155999999999999"/>
    <m/>
    <x v="593"/>
    <n v="55"/>
    <n v="124"/>
    <n v="192"/>
    <n v="192"/>
    <n v="144"/>
    <n v="96"/>
    <n v="96"/>
    <n v="124"/>
    <n v="124"/>
    <n v="96"/>
    <n v="124"/>
    <n v="96"/>
    <n v="124"/>
  </r>
  <r>
    <x v="5"/>
    <x v="36"/>
    <s v="HUA JIN HAN SDN BHD"/>
    <s v="SPCG2"/>
    <x v="1"/>
    <s v="C1 COARSE"/>
    <m/>
    <m/>
    <m/>
    <m/>
    <m/>
    <n v="24"/>
    <m/>
    <m/>
    <m/>
    <x v="557"/>
    <n v="24"/>
    <n v="24"/>
    <n v="24"/>
    <n v="24"/>
    <n v="24"/>
    <n v="24"/>
    <n v="24"/>
    <n v="24"/>
    <n v="24"/>
    <n v="24"/>
    <n v="24"/>
    <n v="24"/>
    <n v="24"/>
  </r>
  <r>
    <x v="5"/>
    <x v="36"/>
    <s v="HUA JIN HAN SDN BHD"/>
    <s v="SPFG1"/>
    <x v="2"/>
    <s v="A1"/>
    <m/>
    <m/>
    <m/>
    <m/>
    <m/>
    <n v="12"/>
    <m/>
    <m/>
    <m/>
    <x v="226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SPFG250"/>
    <x v="2"/>
    <s v="A1"/>
    <m/>
    <m/>
    <m/>
    <m/>
    <m/>
    <n v="0.18"/>
    <m/>
    <m/>
    <m/>
    <x v="592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PGMW45"/>
    <x v="0"/>
    <s v="GMW"/>
    <m/>
    <m/>
    <m/>
    <m/>
    <m/>
    <n v="1.08"/>
    <m/>
    <m/>
    <m/>
    <x v="166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PGP1"/>
    <x v="0"/>
    <s v="Golden Brown"/>
    <m/>
    <m/>
    <m/>
    <m/>
    <m/>
    <n v="1.2"/>
    <m/>
    <m/>
    <m/>
    <x v="15"/>
    <n v="0.6"/>
    <n v="0.6"/>
    <n v="0.6"/>
    <n v="0.6"/>
    <n v="0.6"/>
    <n v="0.6"/>
    <n v="0.6"/>
    <n v="0.6"/>
    <n v="0.6"/>
    <n v="0.6"/>
    <n v="0.6"/>
    <n v="0.6"/>
    <n v="0.6"/>
  </r>
  <r>
    <x v="5"/>
    <x v="36"/>
    <s v="HUA JIN HAN SDN BHD"/>
    <s v="SPGP45"/>
    <x v="0"/>
    <s v="Golden Brown"/>
    <m/>
    <m/>
    <m/>
    <m/>
    <m/>
    <n v="1.08"/>
    <m/>
    <m/>
    <m/>
    <x v="166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PIC25"/>
    <x v="5"/>
    <s v="ICING"/>
    <m/>
    <m/>
    <m/>
    <m/>
    <m/>
    <m/>
    <m/>
    <m/>
    <m/>
    <x v="51"/>
    <n v="1"/>
    <n v="1"/>
    <n v="1"/>
    <n v="1"/>
    <n v="1"/>
    <n v="1"/>
    <n v="1"/>
    <n v="1"/>
    <n v="1"/>
    <n v="1"/>
    <n v="1"/>
    <n v="1"/>
    <n v="1"/>
  </r>
  <r>
    <x v="5"/>
    <x v="36"/>
    <s v="HUA JIN HAN SDN BHD"/>
    <s v="SPIC-5"/>
    <x v="5"/>
    <s v="ICING"/>
    <m/>
    <m/>
    <m/>
    <m/>
    <m/>
    <n v="1.2"/>
    <m/>
    <m/>
    <m/>
    <x v="15"/>
    <n v="0.36"/>
    <n v="0.36"/>
    <n v="0.36"/>
    <n v="0.36"/>
    <n v="0.36"/>
    <n v="0.36"/>
    <n v="0.36"/>
    <n v="0.36"/>
    <n v="0.36"/>
    <n v="0.36"/>
    <n v="0.36"/>
    <n v="0.36"/>
    <n v="0.36"/>
  </r>
  <r>
    <x v="5"/>
    <x v="36"/>
    <s v="HUA JIN HAN SDN BHD"/>
    <s v="SPLC125"/>
    <x v="6"/>
    <s v="STEVIA"/>
    <m/>
    <m/>
    <m/>
    <m/>
    <m/>
    <n v="0.09"/>
    <m/>
    <m/>
    <m/>
    <x v="594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PLG1"/>
    <x v="3"/>
    <s v="LG"/>
    <m/>
    <m/>
    <m/>
    <m/>
    <m/>
    <n v="24"/>
    <m/>
    <n v="2.4"/>
    <n v="20.52"/>
    <x v="595"/>
    <n v="12"/>
    <n v="24"/>
    <n v="24"/>
    <n v="24"/>
    <n v="28"/>
    <n v="28"/>
    <n v="28"/>
    <n v="34"/>
    <n v="34"/>
    <n v="34"/>
    <n v="40"/>
    <n v="40"/>
    <n v="40"/>
  </r>
  <r>
    <x v="5"/>
    <x v="36"/>
    <s v="HUA JIN HAN SDN BHD"/>
    <s v="SPLG45"/>
    <x v="3"/>
    <s v="LG"/>
    <m/>
    <m/>
    <m/>
    <m/>
    <m/>
    <m/>
    <m/>
    <n v="1.08"/>
    <m/>
    <x v="166"/>
    <n v="1"/>
    <n v="0.108"/>
    <n v="0.108"/>
    <n v="0.108"/>
    <n v="0.108"/>
    <n v="0.108"/>
    <n v="0.108"/>
    <n v="0.108"/>
    <n v="0.108"/>
    <n v="0.108"/>
    <n v="0.108"/>
    <n v="0.108"/>
    <n v="0.108"/>
  </r>
  <r>
    <x v="5"/>
    <x v="36"/>
    <s v="HUA JIN HAN SDN BHD"/>
    <s v="SPSB1"/>
    <x v="0"/>
    <s v="Soft Brown"/>
    <m/>
    <m/>
    <m/>
    <m/>
    <m/>
    <n v="2.4"/>
    <m/>
    <m/>
    <m/>
    <x v="127"/>
    <n v="0.6"/>
    <n v="0.6"/>
    <n v="0.6"/>
    <n v="0.6"/>
    <n v="0.6"/>
    <n v="0.6"/>
    <n v="0.6"/>
    <n v="0.6"/>
    <n v="0.6"/>
    <n v="0.6"/>
    <n v="0.6"/>
    <n v="0.6"/>
    <n v="0.6"/>
  </r>
  <r>
    <x v="5"/>
    <x v="36"/>
    <s v="HUA JIN HAN SDN BHD"/>
    <s v="SPSB45"/>
    <x v="0"/>
    <s v="Soft Brown"/>
    <m/>
    <m/>
    <m/>
    <m/>
    <m/>
    <n v="1.08"/>
    <m/>
    <m/>
    <m/>
    <x v="166"/>
    <n v="0"/>
    <n v="0"/>
    <n v="0"/>
    <n v="0"/>
    <n v="0"/>
    <n v="0"/>
    <n v="0"/>
    <n v="0"/>
    <n v="0"/>
    <n v="0"/>
    <n v="0"/>
    <n v="0"/>
    <n v="0"/>
  </r>
  <r>
    <x v="5"/>
    <x v="36"/>
    <s v="HUA JIN HAN SDN BHD"/>
    <s v="STLG1"/>
    <x v="3"/>
    <s v="LG"/>
    <m/>
    <m/>
    <m/>
    <m/>
    <m/>
    <m/>
    <m/>
    <m/>
    <n v="0.02"/>
    <x v="596"/>
    <n v="0"/>
    <n v="0.12"/>
    <n v="0"/>
    <n v="0"/>
    <n v="0.12"/>
    <n v="0"/>
    <n v="0"/>
    <n v="0.12"/>
    <n v="0"/>
    <n v="0"/>
    <n v="0.12"/>
    <n v="0"/>
    <n v="0"/>
  </r>
  <r>
    <x v="5"/>
    <x v="36"/>
    <s v="HUA JIN HAN SDN BHD"/>
    <s v="STLG5"/>
    <x v="3"/>
    <s v="LG"/>
    <m/>
    <m/>
    <m/>
    <m/>
    <m/>
    <m/>
    <m/>
    <m/>
    <n v="1.2"/>
    <x v="15"/>
    <n v="0"/>
    <n v="0.01"/>
    <n v="0"/>
    <n v="0"/>
    <n v="0.01"/>
    <n v="0"/>
    <n v="0"/>
    <n v="0.01"/>
    <n v="0"/>
    <n v="0"/>
    <n v="0.01"/>
    <n v="0"/>
    <n v="0"/>
  </r>
  <r>
    <x v="5"/>
    <x v="36"/>
    <s v="I-K RICE (SARAWAK) SDN BHD"/>
    <s v="SPCG1"/>
    <x v="1"/>
    <s v="C1 COARSE"/>
    <m/>
    <n v="96"/>
    <n v="120"/>
    <n v="120"/>
    <n v="192"/>
    <n v="192"/>
    <n v="96"/>
    <n v="192"/>
    <n v="192"/>
    <x v="597"/>
    <n v="108"/>
    <n v="108"/>
    <n v="108"/>
    <n v="130"/>
    <n v="130"/>
    <n v="96"/>
    <n v="130"/>
    <n v="130"/>
    <n v="130"/>
    <n v="130"/>
    <n v="130"/>
    <n v="130"/>
    <n v="130"/>
  </r>
  <r>
    <x v="5"/>
    <x v="36"/>
    <s v="I-K RICE (SARAWAK) SDN BHD"/>
    <s v="SPCG2"/>
    <x v="1"/>
    <s v="C1 COARSE"/>
    <m/>
    <n v="24"/>
    <n v="24"/>
    <m/>
    <n v="24"/>
    <n v="24"/>
    <n v="24"/>
    <m/>
    <n v="24"/>
    <x v="598"/>
    <n v="16"/>
    <n v="16"/>
    <n v="16"/>
    <n v="19"/>
    <n v="16"/>
    <n v="16"/>
    <n v="16"/>
    <n v="16"/>
    <n v="16"/>
    <n v="16"/>
    <n v="16"/>
    <n v="16"/>
    <n v="16"/>
  </r>
  <r>
    <x v="5"/>
    <x v="36"/>
    <s v="I-K RICE SDN BHD"/>
    <s v="SPCG1"/>
    <x v="1"/>
    <s v="C1 COARSE"/>
    <n v="72"/>
    <n v="72"/>
    <n v="72"/>
    <m/>
    <n v="72"/>
    <n v="24"/>
    <n v="48"/>
    <m/>
    <n v="48"/>
    <x v="599"/>
    <n v="49.68"/>
    <n v="49.68"/>
    <n v="49.68"/>
    <n v="49.68"/>
    <n v="49.68"/>
    <n v="49.68"/>
    <n v="49.68"/>
    <n v="49.68"/>
    <n v="49.68"/>
    <n v="49.68"/>
    <n v="75"/>
    <n v="75"/>
    <n v="75"/>
  </r>
  <r>
    <x v="5"/>
    <x v="36"/>
    <s v="KHENG SOON IMPORT &amp; EXPORT SDN BHD"/>
    <s v="EMA1"/>
    <x v="2"/>
    <s v="A1 "/>
    <m/>
    <n v="3"/>
    <m/>
    <m/>
    <n v="2"/>
    <m/>
    <n v="3"/>
    <m/>
    <n v="4"/>
    <x v="226"/>
    <n v="1"/>
    <n v="1"/>
    <n v="1"/>
    <n v="1"/>
    <n v="1"/>
    <n v="1"/>
    <n v="1"/>
    <n v="1"/>
    <n v="1"/>
    <n v="1"/>
    <n v="1"/>
    <n v="1"/>
    <n v="1"/>
  </r>
  <r>
    <x v="5"/>
    <x v="36"/>
    <s v="KHENG SOON IMPORT &amp; EXPORT SDN BHD"/>
    <s v="EMC1"/>
    <x v="1"/>
    <s v="C1 COARSE"/>
    <m/>
    <n v="22"/>
    <m/>
    <m/>
    <n v="13"/>
    <n v="10"/>
    <n v="5"/>
    <n v="10"/>
    <n v="10"/>
    <x v="299"/>
    <n v="8"/>
    <n v="8"/>
    <n v="8"/>
    <n v="8"/>
    <n v="8"/>
    <n v="8"/>
    <n v="8"/>
    <n v="8"/>
    <n v="8"/>
    <n v="8"/>
    <n v="8"/>
    <n v="8"/>
    <n v="8"/>
  </r>
  <r>
    <x v="5"/>
    <x v="36"/>
    <s v="KHENG SOON IMPORT &amp; EXPORT SDN BHD"/>
    <s v="SPCG1"/>
    <x v="1"/>
    <s v="C1 COARSE"/>
    <n v="24"/>
    <m/>
    <n v="43.992000000000004"/>
    <n v="24"/>
    <n v="24"/>
    <m/>
    <m/>
    <m/>
    <n v="15.996"/>
    <x v="600"/>
    <n v="23"/>
    <n v="23"/>
    <n v="23"/>
    <n v="24"/>
    <n v="24"/>
    <n v="23"/>
    <n v="23"/>
    <n v="23"/>
    <n v="23"/>
    <n v="23"/>
    <n v="23"/>
    <n v="23"/>
    <n v="23"/>
  </r>
  <r>
    <x v="5"/>
    <x v="36"/>
    <s v="KHENG SOON IMPORT &amp; EXPORT SDN BHD"/>
    <s v="SPCG2"/>
    <x v="1"/>
    <s v="C1 COARSE"/>
    <m/>
    <m/>
    <n v="3.9960000000000004"/>
    <m/>
    <n v="9.7200000000000006"/>
    <n v="15"/>
    <n v="16.992000000000001"/>
    <n v="15"/>
    <n v="43.031999999999996"/>
    <x v="601"/>
    <n v="16"/>
    <n v="16"/>
    <n v="16"/>
    <n v="17"/>
    <n v="17"/>
    <n v="16"/>
    <n v="16"/>
    <n v="16"/>
    <n v="16"/>
    <n v="16"/>
    <n v="16"/>
    <n v="16"/>
    <n v="16"/>
  </r>
  <r>
    <x v="5"/>
    <x v="36"/>
    <s v="KIM HOCK SUPERMARKET (LOT 1192)"/>
    <s v="SPCG1"/>
    <x v="1"/>
    <s v="C1 COARSE"/>
    <m/>
    <m/>
    <m/>
    <m/>
    <n v="24"/>
    <m/>
    <m/>
    <m/>
    <m/>
    <x v="557"/>
    <n v="0"/>
    <n v="0"/>
    <n v="0"/>
    <n v="0"/>
    <n v="0"/>
    <n v="0"/>
    <n v="0"/>
    <n v="0"/>
    <n v="0"/>
    <n v="0"/>
    <n v="0"/>
    <n v="0"/>
    <n v="0"/>
  </r>
  <r>
    <x v="5"/>
    <x v="36"/>
    <s v="KIM HOCK SUPERMARKET SDN BHD"/>
    <s v="SPCG1"/>
    <x v="1"/>
    <s v="C1 COARSE"/>
    <m/>
    <m/>
    <m/>
    <m/>
    <m/>
    <m/>
    <n v="24"/>
    <m/>
    <m/>
    <x v="557"/>
    <n v="0"/>
    <n v="0"/>
    <n v="0"/>
    <n v="0"/>
    <n v="0"/>
    <n v="0"/>
    <n v="0"/>
    <n v="0"/>
    <n v="0"/>
    <n v="0"/>
    <n v="0"/>
    <n v="0"/>
    <n v="0"/>
  </r>
  <r>
    <x v="5"/>
    <x v="36"/>
    <s v="LEAVES FOOD INDUSTRIES SDN BHD"/>
    <s v="EMA1"/>
    <x v="2"/>
    <s v="A1 "/>
    <m/>
    <m/>
    <m/>
    <n v="25"/>
    <n v="25"/>
    <n v="25"/>
    <m/>
    <m/>
    <m/>
    <x v="473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EMA1"/>
    <x v="2"/>
    <s v="A1 "/>
    <m/>
    <m/>
    <m/>
    <m/>
    <m/>
    <m/>
    <m/>
    <n v="25"/>
    <n v="15"/>
    <x v="324"/>
    <n v="4"/>
    <n v="4"/>
    <n v="4"/>
    <n v="4"/>
    <n v="4"/>
    <n v="4"/>
    <n v="4"/>
    <n v="4"/>
    <n v="4"/>
    <n v="4"/>
    <n v="4"/>
    <n v="4"/>
    <n v="4"/>
  </r>
  <r>
    <x v="5"/>
    <x v="36"/>
    <s v="LIAN HUA SENG SDN BHD"/>
    <s v="EMC1"/>
    <x v="1"/>
    <s v="C1 COARSE"/>
    <n v="47"/>
    <m/>
    <n v="75"/>
    <n v="47"/>
    <n v="75"/>
    <n v="50"/>
    <n v="47"/>
    <n v="50"/>
    <m/>
    <x v="602"/>
    <n v="43"/>
    <n v="43"/>
    <n v="43"/>
    <n v="43"/>
    <n v="43"/>
    <n v="43"/>
    <n v="43"/>
    <n v="43"/>
    <n v="43"/>
    <n v="43"/>
    <n v="43"/>
    <n v="43"/>
    <n v="43"/>
  </r>
  <r>
    <x v="5"/>
    <x v="36"/>
    <s v="LIAN HUA SENG SDN BHD"/>
    <s v="EMIGFF"/>
    <x v="8"/>
    <s v="IG Fine"/>
    <n v="102.5"/>
    <n v="74.95"/>
    <m/>
    <m/>
    <n v="50"/>
    <n v="75"/>
    <n v="25"/>
    <n v="50"/>
    <m/>
    <x v="603"/>
    <n v="42"/>
    <n v="42"/>
    <n v="42"/>
    <n v="42"/>
    <n v="42"/>
    <n v="42"/>
    <n v="42"/>
    <n v="42"/>
    <n v="42"/>
    <n v="42"/>
    <n v="42"/>
    <n v="42"/>
    <n v="42"/>
  </r>
  <r>
    <x v="5"/>
    <x v="36"/>
    <s v="LIAN HUA SENG SDN BHD"/>
    <s v="LOA1"/>
    <x v="2"/>
    <s v="A1 "/>
    <m/>
    <m/>
    <m/>
    <m/>
    <m/>
    <m/>
    <m/>
    <m/>
    <n v="10"/>
    <x v="325"/>
    <n v="1"/>
    <n v="1"/>
    <n v="1"/>
    <n v="1"/>
    <n v="1"/>
    <n v="1"/>
    <n v="1"/>
    <n v="1"/>
    <n v="1"/>
    <n v="1"/>
    <n v="1"/>
    <n v="1"/>
    <n v="1"/>
  </r>
  <r>
    <x v="5"/>
    <x v="36"/>
    <s v="LIAN HUA SENG SDN BHD"/>
    <s v="LOCA"/>
    <x v="4"/>
    <s v="CASTER"/>
    <n v="5"/>
    <n v="4.8"/>
    <n v="5"/>
    <m/>
    <m/>
    <n v="5"/>
    <n v="3"/>
    <n v="5"/>
    <m/>
    <x v="604"/>
    <n v="3"/>
    <n v="3"/>
    <n v="3"/>
    <n v="3"/>
    <n v="3"/>
    <n v="3"/>
    <n v="3"/>
    <n v="3"/>
    <n v="3"/>
    <n v="3"/>
    <n v="3"/>
    <n v="3"/>
    <n v="3"/>
  </r>
  <r>
    <x v="5"/>
    <x v="36"/>
    <s v="LIAN HUA SENG SDN BHD"/>
    <s v="LOSB"/>
    <x v="0"/>
    <s v="Soft Brown"/>
    <m/>
    <m/>
    <m/>
    <n v="3"/>
    <m/>
    <m/>
    <m/>
    <n v="3"/>
    <m/>
    <x v="211"/>
    <n v="1"/>
    <n v="1"/>
    <n v="1"/>
    <n v="1"/>
    <n v="1"/>
    <n v="1"/>
    <n v="1"/>
    <n v="1"/>
    <n v="1"/>
    <n v="1"/>
    <n v="1"/>
    <n v="1"/>
    <n v="1"/>
  </r>
  <r>
    <x v="5"/>
    <x v="36"/>
    <s v="LIAN HUA SENG SDN BHD"/>
    <s v="SPCA1"/>
    <x v="4"/>
    <s v="CASTER"/>
    <n v="1.44"/>
    <m/>
    <n v="6.66"/>
    <m/>
    <n v="6"/>
    <n v="12"/>
    <n v="2.4"/>
    <n v="-0.32400000000000001"/>
    <m/>
    <x v="605"/>
    <n v="3"/>
    <n v="3"/>
    <n v="3"/>
    <n v="3"/>
    <n v="3"/>
    <n v="3"/>
    <n v="3"/>
    <n v="3"/>
    <n v="3"/>
    <n v="3"/>
    <n v="3"/>
    <n v="3"/>
    <n v="3"/>
  </r>
  <r>
    <x v="5"/>
    <x v="36"/>
    <s v="LIAN HUA SENG SDN BHD"/>
    <s v="SPCB1"/>
    <x v="0"/>
    <s v="Coarse Brown"/>
    <n v="1.8"/>
    <m/>
    <n v="1.2"/>
    <m/>
    <n v="1.2"/>
    <n v="3.6"/>
    <n v="1.2"/>
    <n v="1.08"/>
    <m/>
    <x v="606"/>
    <n v="1"/>
    <n v="1"/>
    <n v="1"/>
    <n v="1"/>
    <n v="1"/>
    <n v="1"/>
    <n v="1"/>
    <n v="1"/>
    <n v="1"/>
    <n v="1"/>
    <n v="1"/>
    <n v="1"/>
    <n v="1"/>
  </r>
  <r>
    <x v="5"/>
    <x v="36"/>
    <s v="LIAN HUA SENG SDN BHD"/>
    <s v="SPCB250"/>
    <x v="0"/>
    <s v="Coarse Brown"/>
    <n v="0.15"/>
    <m/>
    <n v="0.3"/>
    <m/>
    <m/>
    <n v="0.18"/>
    <n v="0.12"/>
    <m/>
    <m/>
    <x v="607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CG1"/>
    <x v="1"/>
    <s v="C1 COARSE"/>
    <n v="148.24799999999999"/>
    <n v="163.00799999999998"/>
    <n v="232.8"/>
    <n v="617.05200000000002"/>
    <m/>
    <n v="209.64"/>
    <n v="447.87599999999998"/>
    <n v="346.99200000000002"/>
    <m/>
    <x v="608"/>
    <n v="310"/>
    <n v="372"/>
    <n v="300"/>
    <n v="300"/>
    <n v="330"/>
    <n v="298"/>
    <n v="330"/>
    <n v="310"/>
    <n v="298"/>
    <n v="310"/>
    <n v="310"/>
    <n v="330"/>
    <n v="240"/>
  </r>
  <r>
    <x v="5"/>
    <x v="36"/>
    <s v="LIAN HUA SENG SDN BHD"/>
    <s v="SPCG2"/>
    <x v="1"/>
    <s v="C1 COARSE"/>
    <n v="66.995999999999995"/>
    <n v="312"/>
    <n v="168"/>
    <n v="288"/>
    <m/>
    <n v="192"/>
    <n v="216"/>
    <n v="96"/>
    <m/>
    <x v="609"/>
    <n v="160"/>
    <n v="160"/>
    <n v="160"/>
    <n v="160"/>
    <n v="160"/>
    <n v="160"/>
    <n v="160"/>
    <n v="160"/>
    <n v="160"/>
    <n v="160"/>
    <n v="160"/>
    <n v="160"/>
    <n v="160"/>
  </r>
  <r>
    <x v="5"/>
    <x v="36"/>
    <s v="LIAN HUA SENG SDN BHD"/>
    <s v="SPDM42"/>
    <x v="0"/>
    <s v="Coarse Brown"/>
    <n v="1.2096"/>
    <m/>
    <n v="0.504"/>
    <m/>
    <m/>
    <m/>
    <m/>
    <m/>
    <m/>
    <x v="610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FG1"/>
    <x v="2"/>
    <s v="A1"/>
    <n v="1.8"/>
    <n v="21.6"/>
    <n v="39.984000000000002"/>
    <m/>
    <m/>
    <n v="26.4"/>
    <n v="56.904000000000003"/>
    <m/>
    <m/>
    <x v="611"/>
    <n v="16"/>
    <n v="16"/>
    <n v="16"/>
    <n v="16"/>
    <n v="16"/>
    <n v="16"/>
    <n v="16"/>
    <n v="16"/>
    <n v="16"/>
    <n v="16"/>
    <n v="16"/>
    <n v="16"/>
    <n v="16"/>
  </r>
  <r>
    <x v="5"/>
    <x v="36"/>
    <s v="LIAN HUA SENG SDN BHD"/>
    <s v="SPFG250"/>
    <x v="2"/>
    <s v="A1"/>
    <n v="0.15"/>
    <m/>
    <n v="0.3"/>
    <m/>
    <n v="0.18"/>
    <m/>
    <n v="0.89999999999999991"/>
    <m/>
    <m/>
    <x v="612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GMW45"/>
    <x v="0"/>
    <s v="GMW"/>
    <n v="1.296"/>
    <n v="-6.3E-3"/>
    <n v="-6.3E-3"/>
    <n v="2.16"/>
    <m/>
    <m/>
    <n v="1.08"/>
    <m/>
    <m/>
    <x v="613"/>
    <n v="1"/>
    <n v="1"/>
    <n v="1"/>
    <n v="1"/>
    <n v="1"/>
    <n v="1"/>
    <n v="1"/>
    <n v="1"/>
    <n v="1"/>
    <n v="1"/>
    <n v="1"/>
    <n v="1"/>
    <n v="1"/>
  </r>
  <r>
    <x v="5"/>
    <x v="36"/>
    <s v="LIAN HUA SENG SDN BHD"/>
    <s v="SPGP1"/>
    <x v="0"/>
    <s v="Golden Brown"/>
    <n v="2.4"/>
    <m/>
    <n v="1.2"/>
    <n v="3.6"/>
    <m/>
    <n v="2.4"/>
    <n v="6"/>
    <n v="1.2"/>
    <m/>
    <x v="614"/>
    <n v="2"/>
    <n v="2"/>
    <n v="2"/>
    <n v="2"/>
    <n v="2"/>
    <n v="2"/>
    <n v="2"/>
    <n v="2"/>
    <n v="2"/>
    <n v="2"/>
    <n v="2"/>
    <n v="2"/>
    <n v="2"/>
  </r>
  <r>
    <x v="5"/>
    <x v="36"/>
    <s v="LIAN HUA SENG SDN BHD"/>
    <s v="SPIC25"/>
    <x v="5"/>
    <s v="ICING"/>
    <m/>
    <m/>
    <n v="0.5"/>
    <n v="1.5"/>
    <m/>
    <n v="0.5"/>
    <m/>
    <m/>
    <m/>
    <x v="368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IC-5"/>
    <x v="5"/>
    <s v="ICING"/>
    <n v="1.44"/>
    <n v="2.4"/>
    <n v="18"/>
    <m/>
    <n v="6"/>
    <n v="12"/>
    <m/>
    <m/>
    <m/>
    <x v="615"/>
    <n v="4"/>
    <n v="4"/>
    <n v="4"/>
    <n v="4"/>
    <n v="4"/>
    <n v="4"/>
    <n v="4"/>
    <n v="4"/>
    <n v="4"/>
    <n v="4"/>
    <n v="4"/>
    <n v="4"/>
    <n v="4"/>
  </r>
  <r>
    <x v="5"/>
    <x v="36"/>
    <s v="LIAN HUA SENG SDN BHD"/>
    <s v="SPLC125"/>
    <x v="6"/>
    <s v="STEVIA"/>
    <n v="7.4999999999999997E-2"/>
    <m/>
    <m/>
    <m/>
    <n v="0.09"/>
    <m/>
    <m/>
    <m/>
    <m/>
    <x v="616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LC-5"/>
    <x v="6"/>
    <s v="STEVIA"/>
    <n v="0.6"/>
    <m/>
    <m/>
    <m/>
    <m/>
    <n v="0.36"/>
    <m/>
    <m/>
    <m/>
    <x v="89"/>
    <n v="0"/>
    <n v="0"/>
    <n v="0"/>
    <n v="0"/>
    <n v="0"/>
    <n v="0"/>
    <n v="0"/>
    <n v="0"/>
    <n v="0"/>
    <n v="0"/>
    <n v="0"/>
    <n v="0"/>
    <n v="0"/>
  </r>
  <r>
    <x v="5"/>
    <x v="36"/>
    <s v="LIAN HUA SENG SDN BHD"/>
    <s v="SPLG1"/>
    <x v="3"/>
    <s v="LG"/>
    <n v="1.44"/>
    <m/>
    <n v="10.199999999999999"/>
    <n v="12"/>
    <m/>
    <n v="6"/>
    <n v="24"/>
    <n v="-1.02"/>
    <m/>
    <x v="617"/>
    <n v="6"/>
    <n v="20"/>
    <n v="20"/>
    <n v="20"/>
    <n v="22"/>
    <n v="22"/>
    <n v="22"/>
    <n v="24"/>
    <n v="24"/>
    <n v="24"/>
    <n v="36"/>
    <n v="36"/>
    <n v="36"/>
  </r>
  <r>
    <x v="5"/>
    <x v="36"/>
    <s v="LIAN HUA SENG SDN BHD"/>
    <s v="SPLG45"/>
    <x v="3"/>
    <s v="LG"/>
    <m/>
    <m/>
    <m/>
    <m/>
    <m/>
    <m/>
    <m/>
    <n v="2.16"/>
    <m/>
    <x v="215"/>
    <n v="0"/>
    <n v="0.216"/>
    <n v="0.216"/>
    <n v="0.216"/>
    <n v="0.216"/>
    <n v="0.216"/>
    <n v="0.216"/>
    <n v="0.216"/>
    <n v="0.216"/>
    <n v="0.216"/>
    <n v="0.216"/>
    <n v="0.216"/>
    <n v="0.216"/>
  </r>
  <r>
    <x v="5"/>
    <x v="36"/>
    <s v="LIAN HUA SENG SDN BHD"/>
    <s v="SPSB1"/>
    <x v="0"/>
    <s v="Soft Brown"/>
    <n v="3.5880000000000001"/>
    <m/>
    <n v="6.48"/>
    <n v="3.7199999999999998"/>
    <n v="9.3119999999999994"/>
    <n v="3.3359999999999999"/>
    <n v="7.2"/>
    <n v="2.4"/>
    <m/>
    <x v="618"/>
    <n v="4"/>
    <n v="4"/>
    <n v="4"/>
    <n v="4"/>
    <n v="4"/>
    <n v="4"/>
    <n v="4"/>
    <n v="4"/>
    <n v="4"/>
    <n v="4"/>
    <n v="4"/>
    <n v="4"/>
    <n v="4"/>
  </r>
  <r>
    <x v="5"/>
    <x v="36"/>
    <s v="LIAN HUA SENG SDN BHD"/>
    <s v="STLG5"/>
    <x v="3"/>
    <s v="LG"/>
    <m/>
    <m/>
    <m/>
    <m/>
    <m/>
    <m/>
    <m/>
    <m/>
    <m/>
    <x v="51"/>
    <n v="0"/>
    <n v="0.06"/>
    <n v="0.06"/>
    <n v="0.06"/>
    <n v="0.06"/>
    <n v="0.06"/>
    <n v="0.06"/>
    <n v="0.06"/>
    <n v="0.06"/>
    <n v="0.06"/>
    <n v="0.06"/>
    <n v="0.06"/>
    <n v="0.06"/>
  </r>
  <r>
    <x v="5"/>
    <x v="36"/>
    <s v="LIANSIN TRADING SDN BHD"/>
    <s v="EMC1"/>
    <x v="1"/>
    <s v="C1 COARSE"/>
    <m/>
    <m/>
    <m/>
    <m/>
    <m/>
    <n v="12"/>
    <m/>
    <m/>
    <m/>
    <x v="226"/>
    <n v="0"/>
    <n v="0"/>
    <n v="0"/>
    <n v="0"/>
    <n v="0"/>
    <n v="0"/>
    <n v="0"/>
    <n v="0"/>
    <n v="0"/>
    <n v="0"/>
    <n v="0"/>
    <n v="0"/>
    <n v="0"/>
  </r>
  <r>
    <x v="5"/>
    <x v="36"/>
    <s v="LIANSIN TRADING SDN BHD"/>
    <s v="SPCG1"/>
    <x v="1"/>
    <s v="C1 COARSE"/>
    <m/>
    <n v="240"/>
    <n v="240"/>
    <n v="48"/>
    <n v="168"/>
    <n v="228"/>
    <m/>
    <n v="192"/>
    <n v="144"/>
    <x v="619"/>
    <n v="72"/>
    <n v="72"/>
    <n v="72"/>
    <n v="74.52"/>
    <n v="74.52"/>
    <m/>
    <n v="240"/>
    <n v="48"/>
    <n v="74.52"/>
    <n v="74.52"/>
    <n v="48"/>
    <n v="74.52"/>
    <n v="75.42"/>
  </r>
  <r>
    <x v="5"/>
    <x v="36"/>
    <s v="LIANSIN TRADING SDN BHD"/>
    <s v="SPLG1"/>
    <x v="3"/>
    <s v="LG"/>
    <m/>
    <m/>
    <m/>
    <n v="45"/>
    <m/>
    <m/>
    <m/>
    <m/>
    <m/>
    <x v="255"/>
    <n v="0"/>
    <n v="0"/>
    <n v="0"/>
    <n v="0"/>
    <n v="0"/>
    <n v="0"/>
    <n v="0"/>
    <n v="0"/>
    <n v="0"/>
    <n v="0"/>
    <n v="0"/>
    <n v="0"/>
    <n v="0"/>
  </r>
  <r>
    <x v="5"/>
    <x v="36"/>
    <s v="LIANSIN TRADING SDN BHD (SIBU)"/>
    <s v="SPCG1"/>
    <x v="1"/>
    <s v="C1 COARSE"/>
    <m/>
    <n v="72"/>
    <n v="72"/>
    <m/>
    <m/>
    <n v="72"/>
    <m/>
    <m/>
    <m/>
    <x v="620"/>
    <n v="72"/>
    <n v="72"/>
    <n v="72"/>
    <n v="72"/>
    <n v="74.52"/>
    <m/>
    <n v="74.52"/>
    <n v="48"/>
    <n v="74.52"/>
    <n v="74.52"/>
    <n v="48"/>
    <n v="74.52"/>
    <n v="74.52"/>
  </r>
  <r>
    <x v="5"/>
    <x v="36"/>
    <s v="NGUONG AIK SDN BHD"/>
    <s v="EMA1"/>
    <x v="2"/>
    <s v="A1 "/>
    <m/>
    <m/>
    <m/>
    <m/>
    <m/>
    <m/>
    <m/>
    <n v="0.25"/>
    <m/>
    <x v="234"/>
    <n v="0"/>
    <n v="0"/>
    <n v="0"/>
    <n v="1"/>
    <n v="0"/>
    <n v="0"/>
    <n v="0"/>
    <m/>
    <n v="0"/>
    <n v="1"/>
    <n v="0"/>
    <n v="1"/>
    <n v="0"/>
  </r>
  <r>
    <x v="5"/>
    <x v="36"/>
    <s v="NGUONG AIK SDN BHD"/>
    <s v="EMC1"/>
    <x v="1"/>
    <s v="C1 COARSE"/>
    <m/>
    <n v="5"/>
    <m/>
    <n v="7.5"/>
    <m/>
    <n v="5"/>
    <m/>
    <n v="2.5"/>
    <m/>
    <x v="362"/>
    <n v="0"/>
    <n v="2"/>
    <n v="0"/>
    <n v="2"/>
    <n v="0"/>
    <n v="2"/>
    <n v="0"/>
    <m/>
    <n v="0"/>
    <n v="2"/>
    <n v="0"/>
    <n v="2"/>
    <n v="0"/>
  </r>
  <r>
    <x v="5"/>
    <x v="36"/>
    <s v="NGUONG AIK SDN BHD"/>
    <s v="LOSB"/>
    <x v="0"/>
    <s v="Soft Brown"/>
    <m/>
    <m/>
    <m/>
    <m/>
    <m/>
    <m/>
    <m/>
    <n v="0.15"/>
    <m/>
    <x v="230"/>
    <n v="0"/>
    <n v="0"/>
    <n v="0"/>
    <n v="0"/>
    <n v="0"/>
    <n v="0"/>
    <n v="0"/>
    <m/>
    <n v="0"/>
    <n v="0"/>
    <n v="0"/>
    <n v="0"/>
    <n v="0"/>
  </r>
  <r>
    <x v="5"/>
    <x v="36"/>
    <s v="NGUONG AIK SDN BHD"/>
    <s v="SPCG1"/>
    <x v="1"/>
    <s v="C1 COARSE"/>
    <m/>
    <n v="19.584"/>
    <m/>
    <n v="17.495999999999999"/>
    <m/>
    <n v="19.5"/>
    <m/>
    <n v="22.091999999999999"/>
    <m/>
    <x v="621"/>
    <n v="0"/>
    <n v="22"/>
    <n v="0"/>
    <n v="22"/>
    <n v="0"/>
    <n v="22"/>
    <n v="0"/>
    <m/>
    <n v="0"/>
    <n v="22"/>
    <n v="0"/>
    <n v="22"/>
    <n v="0"/>
  </r>
  <r>
    <x v="5"/>
    <x v="36"/>
    <s v="NGUONG AIK SDN BHD"/>
    <s v="SPIC25"/>
    <x v="5"/>
    <s v="ICING"/>
    <m/>
    <n v="0.375"/>
    <m/>
    <m/>
    <m/>
    <n v="0.5"/>
    <m/>
    <m/>
    <m/>
    <x v="589"/>
    <n v="0"/>
    <n v="0"/>
    <n v="0"/>
    <n v="0"/>
    <n v="0"/>
    <n v="0"/>
    <n v="0"/>
    <m/>
    <n v="0"/>
    <n v="0"/>
    <n v="0"/>
    <n v="0"/>
    <n v="0"/>
  </r>
  <r>
    <x v="5"/>
    <x v="36"/>
    <s v="NPT MANUFACTURING (M) SDN BHD"/>
    <s v="EMC1"/>
    <x v="1"/>
    <s v="C1 COARSE"/>
    <n v="50"/>
    <m/>
    <m/>
    <m/>
    <m/>
    <n v="50"/>
    <m/>
    <m/>
    <n v="75"/>
    <x v="622"/>
    <n v="0"/>
    <n v="0"/>
    <n v="25"/>
    <n v="25"/>
    <n v="50"/>
    <n v="25"/>
    <n v="0"/>
    <n v="0"/>
    <n v="0"/>
    <n v="0"/>
    <n v="25"/>
    <n v="0"/>
    <n v="50"/>
  </r>
  <r>
    <x v="5"/>
    <x v="36"/>
    <s v="NPT MANUFACTURING SDN BHD"/>
    <s v="EMC1"/>
    <x v="1"/>
    <s v="C1 COARSE"/>
    <n v="75"/>
    <m/>
    <n v="75"/>
    <m/>
    <m/>
    <n v="50"/>
    <m/>
    <m/>
    <m/>
    <x v="623"/>
    <n v="0"/>
    <n v="0"/>
    <n v="0"/>
    <n v="25"/>
    <n v="50"/>
    <n v="25"/>
    <n v="0"/>
    <n v="0"/>
    <n v="0"/>
    <n v="0"/>
    <n v="50"/>
    <n v="25"/>
    <n v="25"/>
  </r>
  <r>
    <x v="5"/>
    <x v="36"/>
    <s v="S&amp;S GENERAL TRADING COMPANY"/>
    <s v="SPCG1"/>
    <x v="1"/>
    <s v="C1 COARSE"/>
    <n v="20.16"/>
    <n v="-0.76200000000000001"/>
    <m/>
    <n v="24.995999999999999"/>
    <m/>
    <n v="24"/>
    <n v="24"/>
    <m/>
    <n v="23.76"/>
    <x v="624"/>
    <n v="0"/>
    <n v="0"/>
    <n v="23"/>
    <n v="0"/>
    <n v="23"/>
    <n v="0"/>
    <n v="23"/>
    <n v="0"/>
    <n v="0"/>
    <n v="23"/>
    <n v="0"/>
    <n v="23"/>
    <n v="0"/>
  </r>
  <r>
    <x v="5"/>
    <x v="36"/>
    <s v="S&amp;S GENERAL TRADING COMPANY"/>
    <s v="SPFG1"/>
    <x v="2"/>
    <s v="A1"/>
    <n v="4.8"/>
    <m/>
    <m/>
    <m/>
    <m/>
    <m/>
    <m/>
    <m/>
    <n v="1.2"/>
    <x v="211"/>
    <n v="0"/>
    <n v="0"/>
    <n v="1.2"/>
    <n v="0"/>
    <n v="1.2"/>
    <n v="0"/>
    <n v="1.2"/>
    <n v="0"/>
    <n v="0"/>
    <n v="1.2"/>
    <n v="0"/>
    <n v="1.2"/>
    <n v="0"/>
  </r>
  <r>
    <x v="5"/>
    <x v="36"/>
    <s v="SHARIKAT TA KIONG SDN BHD"/>
    <s v="EMA1"/>
    <x v="2"/>
    <s v="A1 "/>
    <m/>
    <m/>
    <n v="12.5"/>
    <m/>
    <n v="25"/>
    <m/>
    <n v="25"/>
    <n v="5"/>
    <n v="25"/>
    <x v="625"/>
    <n v="10"/>
    <n v="10"/>
    <n v="10"/>
    <n v="10"/>
    <n v="10"/>
    <n v="10"/>
    <n v="10"/>
    <n v="10"/>
    <m/>
    <n v="10"/>
    <n v="10"/>
    <n v="10"/>
    <n v="10"/>
  </r>
  <r>
    <x v="5"/>
    <x v="36"/>
    <s v="SHARIKAT TA KIONG SDN BHD"/>
    <s v="EMC1"/>
    <x v="1"/>
    <s v="C1 COARSE"/>
    <n v="25"/>
    <m/>
    <n v="12.5"/>
    <m/>
    <n v="25"/>
    <m/>
    <m/>
    <n v="20"/>
    <n v="25"/>
    <x v="626"/>
    <n v="12"/>
    <n v="12"/>
    <n v="12"/>
    <n v="25"/>
    <n v="25"/>
    <n v="12"/>
    <n v="25"/>
    <n v="12"/>
    <n v="6"/>
    <m/>
    <n v="12"/>
    <n v="12"/>
    <n v="12"/>
  </r>
  <r>
    <x v="5"/>
    <x v="36"/>
    <s v="SHARIKAT TA KIONG SDN BHD"/>
    <s v="SPCG1"/>
    <x v="1"/>
    <s v="C1 COARSE"/>
    <n v="174.88800000000001"/>
    <m/>
    <n v="174.88800000000001"/>
    <n v="123.93600000000001"/>
    <n v="199.87200000000001"/>
    <m/>
    <n v="96"/>
    <n v="120"/>
    <n v="216"/>
    <x v="627"/>
    <n v="123"/>
    <n v="123"/>
    <n v="123"/>
    <n v="120"/>
    <n v="144"/>
    <n v="144"/>
    <n v="144"/>
    <n v="144"/>
    <n v="120"/>
    <n v="120"/>
    <n v="144"/>
    <n v="144"/>
    <n v="144"/>
  </r>
  <r>
    <x v="5"/>
    <x v="36"/>
    <s v="TONG SENG HUAT SDN BHD"/>
    <s v="EMC1"/>
    <x v="1"/>
    <s v="C1 COARSE"/>
    <m/>
    <n v="50"/>
    <m/>
    <m/>
    <m/>
    <m/>
    <n v="25"/>
    <m/>
    <n v="50"/>
    <x v="628"/>
    <n v="0"/>
    <n v="14"/>
    <n v="14"/>
    <n v="0"/>
    <n v="0"/>
    <n v="14"/>
    <n v="14"/>
    <n v="14"/>
    <n v="14"/>
    <n v="14"/>
    <n v="14"/>
    <n v="14"/>
    <n v="14"/>
  </r>
  <r>
    <x v="5"/>
    <x v="36"/>
    <s v="TONG SENG HUAT SDN BHD"/>
    <s v="EMIGFF"/>
    <x v="8"/>
    <s v="IG Fine"/>
    <m/>
    <n v="50"/>
    <m/>
    <m/>
    <m/>
    <m/>
    <n v="25"/>
    <m/>
    <m/>
    <x v="473"/>
    <n v="0"/>
    <n v="0"/>
    <n v="8"/>
    <n v="0"/>
    <n v="0"/>
    <n v="0"/>
    <n v="8"/>
    <n v="8"/>
    <n v="8"/>
    <n v="8"/>
    <n v="8"/>
    <n v="8"/>
    <n v="8"/>
  </r>
  <r>
    <x v="5"/>
    <x v="36"/>
    <s v="TONG SENG HUAT SDN BHD"/>
    <s v="SPCA1"/>
    <x v="4"/>
    <s v="CASTER"/>
    <m/>
    <m/>
    <n v="2.4"/>
    <m/>
    <n v="2.4"/>
    <m/>
    <m/>
    <n v="3.6"/>
    <m/>
    <x v="629"/>
    <n v="1"/>
    <n v="1"/>
    <n v="1"/>
    <n v="1"/>
    <n v="1"/>
    <n v="1"/>
    <n v="1"/>
    <n v="1"/>
    <n v="1"/>
    <n v="1"/>
    <n v="1"/>
    <n v="1"/>
    <n v="1"/>
  </r>
  <r>
    <x v="5"/>
    <x v="36"/>
    <s v="TONG SENG HUAT SDN BHD"/>
    <s v="SPCG1"/>
    <x v="1"/>
    <s v="C1 COARSE"/>
    <n v="360.72"/>
    <n v="168.762"/>
    <n v="144"/>
    <n v="216"/>
    <n v="336"/>
    <n v="192"/>
    <n v="312"/>
    <n v="408"/>
    <n v="240"/>
    <x v="630"/>
    <n v="264"/>
    <n v="240"/>
    <n v="262"/>
    <n v="270"/>
    <n v="262"/>
    <n v="262"/>
    <n v="250"/>
    <n v="250"/>
    <n v="192"/>
    <n v="220"/>
    <n v="250"/>
    <n v="250"/>
    <n v="250"/>
  </r>
  <r>
    <x v="5"/>
    <x v="36"/>
    <s v="TONG SENG HUAT SDN BHD"/>
    <s v="SPCG2"/>
    <x v="1"/>
    <s v="C1 COARSE"/>
    <n v="164.4"/>
    <n v="48"/>
    <n v="106.44"/>
    <n v="69"/>
    <n v="130.80000000000001"/>
    <n v="95.4"/>
    <n v="120"/>
    <n v="68.039999999999992"/>
    <n v="64.8"/>
    <x v="631"/>
    <n v="96"/>
    <m/>
    <n v="72"/>
    <n v="100"/>
    <n v="96"/>
    <n v="96"/>
    <n v="96"/>
    <n v="72"/>
    <n v="96"/>
    <n v="96"/>
    <n v="96"/>
    <n v="96"/>
    <n v="96"/>
  </r>
  <r>
    <x v="5"/>
    <x v="36"/>
    <s v="TONG SENG HUAT SDN BHD"/>
    <s v="SPDM42"/>
    <x v="0"/>
    <s v="Coarse Brown"/>
    <m/>
    <m/>
    <n v="0.2016"/>
    <m/>
    <m/>
    <m/>
    <m/>
    <m/>
    <m/>
    <x v="632"/>
    <n v="0"/>
    <n v="0"/>
    <n v="0"/>
    <n v="0"/>
    <n v="0"/>
    <n v="0"/>
    <n v="0"/>
    <n v="0"/>
    <n v="0"/>
    <n v="0"/>
    <n v="0"/>
    <n v="0"/>
    <n v="0"/>
  </r>
  <r>
    <x v="5"/>
    <x v="36"/>
    <s v="TONG SENG HUAT SDN BHD"/>
    <s v="SPFG250"/>
    <x v="2"/>
    <s v="A1"/>
    <m/>
    <m/>
    <m/>
    <m/>
    <m/>
    <m/>
    <m/>
    <n v="0.3"/>
    <m/>
    <x v="87"/>
    <n v="0"/>
    <n v="0"/>
    <n v="0"/>
    <n v="0"/>
    <n v="0"/>
    <n v="0"/>
    <n v="0"/>
    <n v="0"/>
    <n v="0"/>
    <n v="0"/>
    <n v="0"/>
    <n v="0"/>
    <n v="0"/>
  </r>
  <r>
    <x v="5"/>
    <x v="36"/>
    <s v="TONG SENG HUAT SDN BHD"/>
    <s v="SPGMW45"/>
    <x v="0"/>
    <s v="GMW"/>
    <m/>
    <m/>
    <n v="0.32400000000000001"/>
    <m/>
    <m/>
    <n v="0.54"/>
    <m/>
    <n v="0.32400000000000001"/>
    <m/>
    <x v="245"/>
    <n v="0"/>
    <n v="0"/>
    <n v="0"/>
    <n v="0"/>
    <n v="0"/>
    <n v="0"/>
    <n v="0"/>
    <n v="0"/>
    <n v="0"/>
    <n v="0"/>
    <n v="0"/>
    <n v="0"/>
    <n v="0"/>
  </r>
  <r>
    <x v="5"/>
    <x v="36"/>
    <s v="TONG SENG HUAT SDN BHD"/>
    <s v="SPGP1"/>
    <x v="0"/>
    <s v="Golden Brown"/>
    <m/>
    <m/>
    <m/>
    <m/>
    <n v="3.6"/>
    <m/>
    <m/>
    <m/>
    <n v="2.4"/>
    <x v="211"/>
    <n v="0"/>
    <n v="0"/>
    <n v="0"/>
    <n v="0"/>
    <n v="0"/>
    <n v="0"/>
    <n v="0"/>
    <n v="0"/>
    <n v="0"/>
    <n v="0"/>
    <n v="0"/>
    <n v="0"/>
    <n v="0"/>
  </r>
  <r>
    <x v="5"/>
    <x v="36"/>
    <s v="TONG SENG HUAT SDN BHD"/>
    <s v="SPIC-5"/>
    <x v="5"/>
    <s v="ICING"/>
    <n v="2.88"/>
    <m/>
    <n v="2.4"/>
    <m/>
    <n v="3.6"/>
    <m/>
    <m/>
    <m/>
    <n v="2.4"/>
    <x v="633"/>
    <n v="2"/>
    <n v="0"/>
    <n v="1"/>
    <n v="1"/>
    <n v="2"/>
    <n v="1"/>
    <n v="1"/>
    <n v="1"/>
    <n v="1"/>
    <n v="1"/>
    <n v="1"/>
    <n v="1"/>
    <n v="1"/>
  </r>
  <r>
    <x v="5"/>
    <x v="36"/>
    <s v="TONG SENG HUAT SDN BHD"/>
    <s v="SPLC125"/>
    <x v="6"/>
    <s v="STEVIA"/>
    <m/>
    <m/>
    <m/>
    <m/>
    <m/>
    <n v="0.15"/>
    <m/>
    <m/>
    <m/>
    <x v="230"/>
    <n v="0"/>
    <n v="0"/>
    <n v="0"/>
    <n v="0"/>
    <n v="0"/>
    <n v="0"/>
    <n v="0"/>
    <n v="0"/>
    <n v="0"/>
    <n v="0"/>
    <n v="0"/>
    <n v="0"/>
    <n v="0"/>
  </r>
  <r>
    <x v="5"/>
    <x v="36"/>
    <s v="TONG SENG HUAT SDN BHD"/>
    <s v="SPLG1"/>
    <x v="3"/>
    <s v="LG"/>
    <n v="0.6"/>
    <m/>
    <n v="6"/>
    <n v="24"/>
    <m/>
    <m/>
    <m/>
    <m/>
    <m/>
    <x v="634"/>
    <n v="0"/>
    <n v="12"/>
    <n v="12"/>
    <n v="12"/>
    <n v="12"/>
    <n v="13"/>
    <n v="12"/>
    <n v="16"/>
    <n v="16"/>
    <n v="16"/>
    <n v="20"/>
    <n v="20"/>
    <n v="20"/>
  </r>
  <r>
    <x v="5"/>
    <x v="36"/>
    <s v="TONG SENG HUAT SDN BHD"/>
    <s v="SPLG45"/>
    <x v="3"/>
    <s v="LG"/>
    <m/>
    <m/>
    <m/>
    <m/>
    <m/>
    <m/>
    <m/>
    <m/>
    <m/>
    <x v="26"/>
    <m/>
    <m/>
    <m/>
    <n v="0.54"/>
    <m/>
    <m/>
    <n v="0.54"/>
    <m/>
    <m/>
    <n v="0.54"/>
    <m/>
    <m/>
    <n v="0.54"/>
  </r>
  <r>
    <x v="5"/>
    <x v="36"/>
    <s v="TONG SENG HUAT SDN BHD"/>
    <s v="SPSB1"/>
    <x v="0"/>
    <s v="Soft Brown"/>
    <m/>
    <m/>
    <n v="2.4"/>
    <m/>
    <n v="3.6"/>
    <m/>
    <m/>
    <m/>
    <n v="2.4"/>
    <x v="629"/>
    <n v="1"/>
    <n v="1"/>
    <n v="1"/>
    <n v="1"/>
    <n v="1"/>
    <n v="1"/>
    <n v="1"/>
    <n v="1"/>
    <n v="1"/>
    <n v="1"/>
    <n v="1"/>
    <n v="1"/>
    <n v="1"/>
  </r>
  <r>
    <x v="5"/>
    <x v="36"/>
    <s v="TONG SENG HUAT SDN BHD"/>
    <s v="STLG5"/>
    <x v="3"/>
    <s v="LG"/>
    <m/>
    <m/>
    <m/>
    <m/>
    <m/>
    <m/>
    <m/>
    <n v="0.6"/>
    <m/>
    <x v="222"/>
    <n v="0"/>
    <n v="0.12"/>
    <n v="0"/>
    <n v="0"/>
    <n v="0.12"/>
    <n v="0"/>
    <n v="0"/>
    <n v="0.12"/>
    <n v="0"/>
    <n v="0"/>
    <n v="0.12"/>
    <n v="0"/>
    <n v="0"/>
  </r>
  <r>
    <x v="5"/>
    <x v="36"/>
    <s v="YU CHIONG CO."/>
    <s v="EMC1"/>
    <x v="1"/>
    <s v="C1 COARSE"/>
    <n v="7"/>
    <m/>
    <m/>
    <m/>
    <m/>
    <m/>
    <n v="6"/>
    <m/>
    <m/>
    <x v="441"/>
    <n v="0"/>
    <n v="0"/>
    <n v="1"/>
    <n v="1"/>
    <n v="0"/>
    <n v="1"/>
    <n v="0"/>
    <n v="0"/>
    <n v="1"/>
    <n v="0"/>
    <n v="0"/>
    <n v="1"/>
    <n v="0"/>
  </r>
  <r>
    <x v="5"/>
    <x v="36"/>
    <s v="YU CHIONG CO."/>
    <s v="SPCG1"/>
    <x v="1"/>
    <s v="C1 COARSE"/>
    <n v="18"/>
    <m/>
    <n v="24"/>
    <n v="24.984000000000002"/>
    <m/>
    <m/>
    <n v="18.995999999999999"/>
    <m/>
    <m/>
    <x v="635"/>
    <n v="0"/>
    <n v="0"/>
    <n v="23"/>
    <n v="24"/>
    <n v="0"/>
    <n v="23"/>
    <n v="0"/>
    <n v="0"/>
    <n v="23"/>
    <n v="0"/>
    <n v="0"/>
    <n v="23"/>
    <n v="0"/>
  </r>
  <r>
    <x v="5"/>
    <x v="32"/>
    <s v="ERA BAYAM KOTA SDN BHD"/>
    <s v="SPCG1"/>
    <x v="1"/>
    <s v="C1 COARSE"/>
    <m/>
    <m/>
    <m/>
    <m/>
    <m/>
    <n v="720"/>
    <n v="801.99599999999998"/>
    <n v="528"/>
    <n v="597.12"/>
    <x v="636"/>
    <n v="0"/>
    <n v="0"/>
    <n v="0"/>
    <n v="0"/>
    <n v="0"/>
    <n v="0"/>
    <n v="0"/>
    <n v="0"/>
    <n v="0"/>
    <n v="0"/>
    <n v="0"/>
    <n v="0"/>
    <n v="0"/>
  </r>
  <r>
    <x v="5"/>
    <x v="32"/>
    <s v="ERA BAYAM KOTA SDN BHD"/>
    <s v="SPLG1"/>
    <x v="3"/>
    <s v="LG"/>
    <m/>
    <m/>
    <m/>
    <m/>
    <m/>
    <m/>
    <n v="14.004"/>
    <m/>
    <n v="2.88"/>
    <x v="637"/>
    <n v="0"/>
    <n v="0"/>
    <n v="0"/>
    <n v="0"/>
    <n v="0"/>
    <n v="0"/>
    <n v="0"/>
    <n v="0"/>
    <n v="0"/>
    <n v="0"/>
    <n v="0"/>
    <n v="0"/>
    <n v="0"/>
  </r>
  <r>
    <x v="5"/>
    <x v="32"/>
    <s v="GCH RETAIL (M) SDN BHD - DCKK"/>
    <s v="SPCA1"/>
    <x v="4"/>
    <s v="CASTER"/>
    <n v="1.2"/>
    <n v="1.44"/>
    <m/>
    <n v="4.8"/>
    <m/>
    <m/>
    <m/>
    <m/>
    <m/>
    <x v="638"/>
    <n v="1"/>
    <n v="0"/>
    <n v="1"/>
    <n v="1"/>
    <n v="1"/>
    <n v="1"/>
    <n v="1"/>
    <n v="1"/>
    <n v="1"/>
    <n v="1"/>
    <n v="1"/>
    <n v="1"/>
    <n v="1"/>
  </r>
  <r>
    <x v="5"/>
    <x v="32"/>
    <s v="GCH RETAIL (M) SDN BHD - DCKK"/>
    <s v="SPCB1"/>
    <x v="0"/>
    <s v="Coarse Brown"/>
    <n v="1.8"/>
    <n v="0"/>
    <m/>
    <m/>
    <m/>
    <m/>
    <m/>
    <m/>
    <m/>
    <x v="437"/>
    <n v="0"/>
    <n v="0"/>
    <n v="0"/>
    <n v="0"/>
    <n v="0"/>
    <n v="0"/>
    <n v="0"/>
    <n v="0"/>
    <n v="0"/>
    <n v="0"/>
    <n v="0"/>
    <n v="0"/>
    <n v="0"/>
  </r>
  <r>
    <x v="5"/>
    <x v="32"/>
    <s v="GCH RETAIL (M) SDN BHD - DCKK"/>
    <s v="SPCG1"/>
    <x v="1"/>
    <s v="C1 COARSE"/>
    <n v="72"/>
    <n v="69.311999999999998"/>
    <n v="26.844000000000001"/>
    <n v="132.6"/>
    <m/>
    <m/>
    <m/>
    <m/>
    <m/>
    <x v="639"/>
    <n v="24"/>
    <n v="24"/>
    <n v="19"/>
    <n v="34"/>
    <n v="34"/>
    <n v="16"/>
    <n v="34"/>
    <n v="34"/>
    <n v="34"/>
    <n v="34"/>
    <n v="34"/>
    <n v="34"/>
    <n v="15"/>
  </r>
  <r>
    <x v="5"/>
    <x v="32"/>
    <s v="GCH RETAIL (M) SDN BHD - DCKK"/>
    <s v="SPCG2"/>
    <x v="1"/>
    <s v="C1 COARSE"/>
    <n v="17.423999999999999"/>
    <n v="18"/>
    <n v="-2.6760000000000002"/>
    <n v="48"/>
    <m/>
    <m/>
    <m/>
    <m/>
    <m/>
    <x v="640"/>
    <n v="9"/>
    <n v="9"/>
    <n v="0"/>
    <n v="10"/>
    <n v="10"/>
    <n v="4"/>
    <n v="10"/>
    <n v="10"/>
    <n v="10"/>
    <n v="10"/>
    <n v="10"/>
    <n v="10"/>
    <n v="4"/>
  </r>
  <r>
    <x v="5"/>
    <x v="32"/>
    <s v="GCH RETAIL (M) SDN BHD - DCKK"/>
    <s v="SPFG1"/>
    <x v="2"/>
    <s v="A1"/>
    <n v="3.6"/>
    <n v="7.4399999999999995"/>
    <m/>
    <m/>
    <m/>
    <m/>
    <m/>
    <m/>
    <m/>
    <x v="641"/>
    <n v="1"/>
    <n v="0"/>
    <n v="1"/>
    <n v="1"/>
    <n v="1"/>
    <m/>
    <n v="1"/>
    <n v="1"/>
    <n v="1"/>
    <n v="1"/>
    <n v="1"/>
    <n v="1"/>
    <n v="1"/>
  </r>
  <r>
    <x v="5"/>
    <x v="32"/>
    <s v="GCH RETAIL (M) SDN BHD - DCKK"/>
    <s v="SPGP1"/>
    <x v="0"/>
    <s v="Golden Brown"/>
    <m/>
    <m/>
    <m/>
    <n v="1.2"/>
    <m/>
    <m/>
    <m/>
    <m/>
    <m/>
    <x v="15"/>
    <n v="0"/>
    <n v="0"/>
    <n v="0"/>
    <n v="0"/>
    <n v="0"/>
    <n v="0"/>
    <n v="0"/>
    <n v="0"/>
    <n v="0"/>
    <n v="0"/>
    <n v="0"/>
    <n v="0"/>
    <n v="0"/>
  </r>
  <r>
    <x v="5"/>
    <x v="32"/>
    <s v="GCH RETAIL (M) SDN BHD - DCKK"/>
    <s v="SPLG1"/>
    <x v="3"/>
    <s v="LG"/>
    <m/>
    <m/>
    <m/>
    <n v="4.2"/>
    <m/>
    <m/>
    <m/>
    <m/>
    <m/>
    <x v="290"/>
    <n v="1.2"/>
    <n v="3.6"/>
    <n v="3.6"/>
    <n v="3.6"/>
    <n v="3.6"/>
    <n v="3.6"/>
    <n v="3.6"/>
    <n v="3.6"/>
    <n v="3.6"/>
    <n v="3.6"/>
    <n v="3.6"/>
    <n v="3.6"/>
    <n v="3.6"/>
  </r>
  <r>
    <x v="5"/>
    <x v="32"/>
    <s v="GCH RETAIL (M) SDN BHD - DCKK"/>
    <s v="SPLG45"/>
    <x v="3"/>
    <s v="LG"/>
    <m/>
    <m/>
    <m/>
    <m/>
    <m/>
    <m/>
    <m/>
    <m/>
    <m/>
    <x v="26"/>
    <m/>
    <n v="0.216"/>
    <n v="0.216"/>
    <n v="0.216"/>
    <n v="0.216"/>
    <n v="0.216"/>
    <n v="0.216"/>
    <n v="0.216"/>
    <n v="0.216"/>
    <n v="0.216"/>
    <n v="0.216"/>
    <n v="0.216"/>
    <n v="0.216"/>
  </r>
  <r>
    <x v="5"/>
    <x v="32"/>
    <s v="GCH RETAIL (M) SDN BHD - DCKK"/>
    <s v="SPSB1"/>
    <x v="0"/>
    <s v="Soft Brown"/>
    <m/>
    <m/>
    <m/>
    <n v="1.2"/>
    <m/>
    <m/>
    <m/>
    <m/>
    <m/>
    <x v="15"/>
    <n v="0.06"/>
    <n v="0"/>
    <n v="0"/>
    <n v="0"/>
    <n v="0"/>
    <n v="0"/>
    <n v="0"/>
    <n v="0"/>
    <n v="0"/>
    <n v="0"/>
    <n v="0"/>
    <n v="0"/>
    <n v="0"/>
  </r>
  <r>
    <x v="6"/>
    <x v="34"/>
    <s v="DENN SOON TRADING SDN BHD"/>
    <s v="SPCG1"/>
    <x v="1"/>
    <s v="C1 COARSE"/>
    <m/>
    <n v="21.6"/>
    <m/>
    <m/>
    <m/>
    <m/>
    <m/>
    <m/>
    <m/>
    <x v="642"/>
    <m/>
    <m/>
    <m/>
    <m/>
    <m/>
    <m/>
    <m/>
    <m/>
    <m/>
    <m/>
    <m/>
    <m/>
    <m/>
  </r>
  <r>
    <x v="6"/>
    <x v="34"/>
    <s v="JS JASMINE SDN. BHD."/>
    <s v="LOA1"/>
    <x v="2"/>
    <s v="A1 "/>
    <n v="32"/>
    <m/>
    <m/>
    <m/>
    <m/>
    <m/>
    <m/>
    <m/>
    <m/>
    <x v="643"/>
    <m/>
    <m/>
    <m/>
    <m/>
    <m/>
    <m/>
    <m/>
    <m/>
    <m/>
    <m/>
    <m/>
    <m/>
    <m/>
  </r>
  <r>
    <x v="6"/>
    <x v="34"/>
    <s v="JS JASMINE SDN. BHD."/>
    <s v="LOC1"/>
    <x v="1"/>
    <s v="C1 COARSE"/>
    <n v="25"/>
    <m/>
    <m/>
    <m/>
    <m/>
    <m/>
    <m/>
    <m/>
    <m/>
    <x v="326"/>
    <m/>
    <m/>
    <m/>
    <m/>
    <m/>
    <m/>
    <m/>
    <m/>
    <m/>
    <m/>
    <m/>
    <m/>
    <m/>
  </r>
  <r>
    <x v="6"/>
    <x v="34"/>
    <s v="JS JASMINE SDN. BHD."/>
    <s v="LOCB"/>
    <x v="0"/>
    <s v="Coarse Brown"/>
    <n v="5"/>
    <m/>
    <m/>
    <m/>
    <m/>
    <m/>
    <m/>
    <m/>
    <m/>
    <x v="224"/>
    <m/>
    <m/>
    <m/>
    <m/>
    <m/>
    <m/>
    <m/>
    <m/>
    <m/>
    <m/>
    <m/>
    <m/>
    <m/>
  </r>
  <r>
    <x v="6"/>
    <x v="34"/>
    <s v="JS JASMINE SDN. BHD."/>
    <s v="SPCB1"/>
    <x v="0"/>
    <s v="Coarse Brown"/>
    <n v="2.16"/>
    <m/>
    <m/>
    <m/>
    <m/>
    <m/>
    <m/>
    <m/>
    <m/>
    <x v="215"/>
    <m/>
    <m/>
    <m/>
    <m/>
    <m/>
    <m/>
    <m/>
    <m/>
    <m/>
    <m/>
    <m/>
    <m/>
    <m/>
  </r>
  <r>
    <x v="6"/>
    <x v="34"/>
    <s v="JS JASMINE SDN. BHD."/>
    <s v="SPCG1"/>
    <x v="1"/>
    <s v="C1 COARSE"/>
    <n v="10.8"/>
    <m/>
    <m/>
    <m/>
    <m/>
    <m/>
    <m/>
    <m/>
    <m/>
    <x v="160"/>
    <m/>
    <m/>
    <m/>
    <m/>
    <m/>
    <m/>
    <m/>
    <m/>
    <m/>
    <m/>
    <m/>
    <m/>
    <m/>
  </r>
  <r>
    <x v="6"/>
    <x v="34"/>
    <s v="JS JASMINE SDN. BHD."/>
    <s v="SPFG1"/>
    <x v="2"/>
    <s v="A1"/>
    <n v="21.6"/>
    <m/>
    <m/>
    <m/>
    <m/>
    <m/>
    <m/>
    <m/>
    <m/>
    <x v="642"/>
    <m/>
    <m/>
    <m/>
    <m/>
    <m/>
    <m/>
    <m/>
    <m/>
    <m/>
    <m/>
    <m/>
    <m/>
    <m/>
  </r>
  <r>
    <x v="6"/>
    <x v="34"/>
    <s v="JS JASMINE SDN. BHD. (Selangor)"/>
    <s v="SPCG1"/>
    <x v="1"/>
    <s v="C1 COARSE"/>
    <m/>
    <m/>
    <m/>
    <m/>
    <n v="32.4"/>
    <m/>
    <m/>
    <n v="32.64"/>
    <m/>
    <x v="644"/>
    <m/>
    <m/>
    <m/>
    <m/>
    <m/>
    <m/>
    <m/>
    <m/>
    <m/>
    <m/>
    <m/>
    <m/>
    <m/>
  </r>
  <r>
    <x v="6"/>
    <x v="34"/>
    <s v="LEMBAGA PEMAS. PERTANIAN FAMA"/>
    <s v="SPCG1"/>
    <x v="1"/>
    <s v="C1 COARSE"/>
    <m/>
    <n v="5.4"/>
    <m/>
    <m/>
    <m/>
    <m/>
    <m/>
    <m/>
    <m/>
    <x v="481"/>
    <m/>
    <m/>
    <m/>
    <m/>
    <m/>
    <m/>
    <m/>
    <m/>
    <m/>
    <m/>
    <m/>
    <m/>
    <m/>
  </r>
  <r>
    <x v="6"/>
    <x v="34"/>
    <s v="SERBA WANGI (KL) SDN BHD"/>
    <s v="SPCB1"/>
    <x v="0"/>
    <s v="Coarse Brown"/>
    <n v="4.8"/>
    <m/>
    <m/>
    <m/>
    <m/>
    <m/>
    <m/>
    <m/>
    <m/>
    <x v="579"/>
    <m/>
    <m/>
    <m/>
    <m/>
    <m/>
    <m/>
    <m/>
    <m/>
    <m/>
    <m/>
    <m/>
    <m/>
    <m/>
  </r>
  <r>
    <x v="6"/>
    <x v="34"/>
    <s v="SERBA WANGI (KL) SDN BHD"/>
    <s v="SPCB250"/>
    <x v="0"/>
    <s v="Coarse Brown"/>
    <n v="0.18"/>
    <m/>
    <m/>
    <m/>
    <m/>
    <m/>
    <m/>
    <m/>
    <m/>
    <x v="592"/>
    <m/>
    <m/>
    <m/>
    <m/>
    <m/>
    <m/>
    <m/>
    <m/>
    <m/>
    <m/>
    <m/>
    <m/>
    <m/>
  </r>
  <r>
    <x v="6"/>
    <x v="34"/>
    <s v="SERBA WANGI (KL) SDN BHD"/>
    <s v="SPFG250"/>
    <x v="2"/>
    <s v="A1"/>
    <n v="0.18"/>
    <m/>
    <m/>
    <m/>
    <m/>
    <m/>
    <m/>
    <m/>
    <m/>
    <x v="592"/>
    <m/>
    <m/>
    <m/>
    <m/>
    <m/>
    <m/>
    <m/>
    <m/>
    <m/>
    <m/>
    <m/>
    <m/>
    <m/>
  </r>
  <r>
    <x v="6"/>
    <x v="34"/>
    <s v="SERBA WANGI (KL) SDN BHD"/>
    <s v="SPGP45"/>
    <x v="0"/>
    <s v="Golden Brown"/>
    <n v="1.08"/>
    <m/>
    <m/>
    <m/>
    <m/>
    <m/>
    <m/>
    <m/>
    <m/>
    <x v="166"/>
    <m/>
    <m/>
    <m/>
    <m/>
    <m/>
    <m/>
    <m/>
    <m/>
    <m/>
    <m/>
    <m/>
    <m/>
    <m/>
  </r>
  <r>
    <x v="6"/>
    <x v="34"/>
    <s v="SERBA WANGI (KL) SDN BHD"/>
    <s v="SPLG1"/>
    <x v="3"/>
    <s v="LG"/>
    <n v="11.88"/>
    <m/>
    <m/>
    <m/>
    <m/>
    <m/>
    <m/>
    <m/>
    <m/>
    <x v="645"/>
    <m/>
    <m/>
    <m/>
    <m/>
    <m/>
    <m/>
    <m/>
    <m/>
    <m/>
    <m/>
    <m/>
    <m/>
    <m/>
  </r>
  <r>
    <x v="6"/>
    <x v="34"/>
    <s v="SUPREME MAJU SDN BHD"/>
    <s v="LOC1"/>
    <x v="1"/>
    <s v="C1 COARSE"/>
    <n v="3"/>
    <m/>
    <m/>
    <m/>
    <m/>
    <m/>
    <m/>
    <m/>
    <m/>
    <x v="334"/>
    <m/>
    <m/>
    <m/>
    <m/>
    <m/>
    <m/>
    <m/>
    <m/>
    <m/>
    <m/>
    <m/>
    <m/>
    <m/>
  </r>
  <r>
    <x v="6"/>
    <x v="34"/>
    <s v="SUPREME MAJU SDN BHD"/>
    <s v="SPCG1"/>
    <x v="1"/>
    <s v="C1 COARSE"/>
    <n v="50.76"/>
    <m/>
    <m/>
    <m/>
    <m/>
    <m/>
    <m/>
    <m/>
    <m/>
    <x v="646"/>
    <m/>
    <m/>
    <m/>
    <m/>
    <m/>
    <m/>
    <m/>
    <m/>
    <m/>
    <m/>
    <m/>
    <m/>
    <m/>
  </r>
  <r>
    <x v="6"/>
    <x v="1"/>
    <s v="MERISON (M) SDN BHD"/>
    <s v="SPLG1"/>
    <x v="3"/>
    <s v="LG"/>
    <m/>
    <m/>
    <m/>
    <m/>
    <m/>
    <n v="5.4"/>
    <m/>
    <m/>
    <n v="-2.4E-2"/>
    <x v="647"/>
    <m/>
    <m/>
    <m/>
    <m/>
    <m/>
    <m/>
    <m/>
    <m/>
    <m/>
    <m/>
    <m/>
    <m/>
    <m/>
  </r>
  <r>
    <x v="6"/>
    <x v="6"/>
    <s v="ECO BAKERY SDN BHD"/>
    <s v="LOA1"/>
    <x v="2"/>
    <s v="A1 "/>
    <m/>
    <m/>
    <m/>
    <m/>
    <m/>
    <m/>
    <m/>
    <m/>
    <m/>
    <x v="51"/>
    <n v="0.1"/>
    <n v="0.1"/>
    <n v="0.1"/>
    <n v="0.1"/>
    <n v="0.1"/>
    <n v="0.1"/>
    <n v="0.1"/>
    <n v="0.1"/>
    <n v="0.1"/>
    <n v="0.1"/>
    <n v="0.1"/>
    <n v="0.1"/>
    <n v="0.1"/>
  </r>
  <r>
    <x v="6"/>
    <x v="6"/>
    <s v="ECO BAKERY SDN BHD"/>
    <s v="SPIC25"/>
    <x v="5"/>
    <s v="ICING"/>
    <m/>
    <m/>
    <m/>
    <m/>
    <m/>
    <m/>
    <m/>
    <m/>
    <m/>
    <x v="51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  <n v="2.5000000000000001E-2"/>
  </r>
  <r>
    <x v="6"/>
    <x v="6"/>
    <s v="ECO BAKERY SDN BHD"/>
    <s v="STLG1"/>
    <x v="3"/>
    <s v="LG"/>
    <m/>
    <m/>
    <m/>
    <m/>
    <m/>
    <m/>
    <m/>
    <m/>
    <m/>
    <x v="51"/>
    <n v="0.2"/>
    <n v="0.2"/>
    <n v="0.2"/>
    <n v="0.2"/>
    <n v="0.2"/>
    <n v="0.2"/>
    <n v="0.2"/>
    <n v="0.2"/>
    <n v="0.2"/>
    <n v="0.2"/>
    <n v="0.2"/>
    <n v="0.2"/>
    <n v="0.2"/>
  </r>
  <r>
    <x v="6"/>
    <x v="6"/>
    <s v="ECO-SHOP MARKETING SDN BHD"/>
    <s v="SPLG45"/>
    <x v="3"/>
    <s v="LG"/>
    <m/>
    <m/>
    <m/>
    <m/>
    <m/>
    <m/>
    <m/>
    <m/>
    <m/>
    <x v="51"/>
    <n v="1.26"/>
    <n v="2.16"/>
    <n v="2.16"/>
    <n v="2.16"/>
    <n v="4.32"/>
    <n v="4.32"/>
    <n v="4.32"/>
    <n v="5.4"/>
    <n v="5.4"/>
    <n v="5.4"/>
    <n v="6.48"/>
    <n v="6.48"/>
    <n v="6.48"/>
  </r>
  <r>
    <x v="6"/>
    <x v="6"/>
    <s v="ECO-SHOP MARKETING SDN BHD"/>
    <s v="SPCG740"/>
    <x v="1"/>
    <s v="C1 COARSE"/>
    <m/>
    <m/>
    <m/>
    <m/>
    <m/>
    <m/>
    <m/>
    <m/>
    <m/>
    <x v="51"/>
    <n v="200"/>
    <n v="200"/>
    <n v="200"/>
    <n v="200"/>
    <n v="200"/>
    <n v="200"/>
    <n v="200"/>
    <n v="200"/>
    <n v="200"/>
    <n v="200"/>
    <n v="200"/>
    <n v="200"/>
    <n v="200"/>
  </r>
  <r>
    <x v="6"/>
    <x v="6"/>
    <s v="ECO-SHOP MARKETING SDN BHD"/>
    <s v="SPSB45"/>
    <x v="0"/>
    <s v="Soft Brown"/>
    <m/>
    <m/>
    <m/>
    <m/>
    <m/>
    <m/>
    <m/>
    <m/>
    <m/>
    <x v="51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  <n v="0.64800000000000002"/>
  </r>
  <r>
    <x v="6"/>
    <x v="6"/>
    <s v="ERA BAYAM KOTA SDN BHD"/>
    <s v="SPCG1"/>
    <x v="1"/>
    <s v="C1 COARSE"/>
    <m/>
    <m/>
    <m/>
    <m/>
    <m/>
    <m/>
    <n v="23.76"/>
    <m/>
    <m/>
    <x v="648"/>
    <n v="2.64"/>
    <n v="2.64"/>
    <n v="2.64"/>
    <n v="2.64"/>
    <n v="2.64"/>
    <n v="2.64"/>
    <n v="2.64"/>
    <n v="2.64"/>
    <n v="2.64"/>
    <n v="2.64"/>
    <n v="2.64"/>
    <n v="2.64"/>
    <n v="2.64"/>
  </r>
  <r>
    <x v="6"/>
    <x v="6"/>
    <s v="JS JASMINE SDN. BHD."/>
    <s v="LOC1"/>
    <x v="1"/>
    <s v="C1 COARSE"/>
    <m/>
    <n v="28"/>
    <m/>
    <m/>
    <m/>
    <m/>
    <m/>
    <m/>
    <m/>
    <x v="442"/>
    <m/>
    <m/>
    <m/>
    <m/>
    <m/>
    <m/>
    <m/>
    <m/>
    <m/>
    <m/>
    <m/>
    <m/>
    <m/>
  </r>
  <r>
    <x v="6"/>
    <x v="6"/>
    <s v="JS JASMINE SDN. BHD."/>
    <s v="LOSB"/>
    <x v="0"/>
    <s v="Soft Brown"/>
    <m/>
    <m/>
    <n v="3"/>
    <m/>
    <m/>
    <m/>
    <m/>
    <m/>
    <m/>
    <x v="334"/>
    <m/>
    <m/>
    <m/>
    <m/>
    <m/>
    <m/>
    <m/>
    <m/>
    <m/>
    <m/>
    <m/>
    <m/>
    <m/>
  </r>
  <r>
    <x v="6"/>
    <x v="6"/>
    <s v="JS JASMINE SDN. BHD."/>
    <s v="SPFG1"/>
    <x v="2"/>
    <s v="A1"/>
    <m/>
    <n v="5.4"/>
    <m/>
    <m/>
    <m/>
    <m/>
    <m/>
    <m/>
    <m/>
    <x v="481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</r>
  <r>
    <x v="6"/>
    <x v="6"/>
    <s v="LEMBAGA PEMAS. PERTANIAN FAMA"/>
    <s v="LOC1"/>
    <x v="1"/>
    <s v="C1 COARSE"/>
    <m/>
    <n v="10"/>
    <m/>
    <m/>
    <m/>
    <m/>
    <m/>
    <m/>
    <n v="20"/>
    <x v="341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</r>
  <r>
    <x v="6"/>
    <x v="6"/>
    <s v="PASARAYA HWA THAI SDN BHD"/>
    <s v="SPCG1"/>
    <x v="1"/>
    <s v="C1 COARSE"/>
    <m/>
    <m/>
    <m/>
    <m/>
    <m/>
    <m/>
    <m/>
    <m/>
    <m/>
    <x v="51"/>
    <n v="90.72"/>
    <n v="90.72"/>
    <n v="90.72"/>
    <n v="90.72"/>
    <n v="90.72"/>
    <n v="90.72"/>
    <n v="90.72"/>
    <n v="90.72"/>
    <n v="90.72"/>
    <n v="90.72"/>
    <n v="90.72"/>
    <n v="90.72"/>
    <n v="90.72"/>
  </r>
  <r>
    <x v="6"/>
    <x v="6"/>
    <s v="ATLAS VENDING (M) SDN BHD"/>
    <s v="SPFG1"/>
    <x v="2"/>
    <s v="A1"/>
    <n v="3.6"/>
    <m/>
    <n v="3.6"/>
    <m/>
    <m/>
    <m/>
    <m/>
    <n v="3.6"/>
    <m/>
    <x v="160"/>
    <m/>
    <m/>
    <m/>
    <m/>
    <m/>
    <m/>
    <m/>
    <m/>
    <m/>
    <m/>
    <m/>
    <m/>
    <m/>
  </r>
  <r>
    <x v="6"/>
    <x v="6"/>
    <s v="B.P. KIAN LAM TRADING SDN BHD"/>
    <s v="SPCG1"/>
    <x v="1"/>
    <s v="C1 COARSE"/>
    <n v="20.52"/>
    <m/>
    <m/>
    <m/>
    <m/>
    <m/>
    <m/>
    <m/>
    <m/>
    <x v="93"/>
    <m/>
    <m/>
    <m/>
    <m/>
    <m/>
    <m/>
    <m/>
    <m/>
    <m/>
    <m/>
    <m/>
    <m/>
    <m/>
  </r>
  <r>
    <x v="6"/>
    <x v="6"/>
    <s v="CAP KELUARGA MAJU SDN. BHD."/>
    <s v="LOA1"/>
    <x v="2"/>
    <s v="A1 "/>
    <m/>
    <m/>
    <n v="12.5"/>
    <n v="15"/>
    <n v="15"/>
    <n v="50"/>
    <m/>
    <m/>
    <m/>
    <x v="625"/>
    <n v="10.277777777777779"/>
    <n v="10.277777777777779"/>
    <n v="10.277777777777779"/>
    <n v="10.277777777777779"/>
    <n v="10.277777777777779"/>
    <n v="10.277777777777779"/>
    <n v="10.277777777777779"/>
    <n v="10.277777777777779"/>
    <n v="10.277777777777779"/>
    <n v="10.277777777777779"/>
    <n v="10.277777777777779"/>
    <n v="10.277777777777779"/>
    <n v="10.277777777777779"/>
  </r>
  <r>
    <x v="6"/>
    <x v="6"/>
    <s v="CAP KELUARGA MAJU SDN. BHD."/>
    <s v="LOC1"/>
    <x v="1"/>
    <s v="C1 COARSE"/>
    <m/>
    <m/>
    <m/>
    <n v="52.5"/>
    <n v="10"/>
    <n v="55"/>
    <m/>
    <m/>
    <m/>
    <x v="649"/>
    <n v="13.055555555555555"/>
    <n v="13.055555555555555"/>
    <n v="13.055555555555555"/>
    <n v="13.055555555555555"/>
    <n v="13.055555555555555"/>
    <n v="13.055555555555555"/>
    <n v="13.055555555555555"/>
    <n v="13.055555555555555"/>
    <n v="13.055555555555555"/>
    <n v="13.055555555555555"/>
    <n v="13.055555555555555"/>
    <n v="13.055555555555555"/>
    <n v="13.055555555555555"/>
  </r>
  <r>
    <x v="6"/>
    <x v="6"/>
    <s v="CAP KELUARGA MAJU SDN. BHD."/>
    <s v="SPCG1"/>
    <x v="1"/>
    <s v="C1 COARSE"/>
    <m/>
    <m/>
    <m/>
    <n v="64.680000000000007"/>
    <n v="114.48"/>
    <n v="95.04"/>
    <n v="99.36"/>
    <n v="74.52"/>
    <n v="124.2"/>
    <x v="650"/>
    <n v="63.586666666666673"/>
    <n v="63.586666666666673"/>
    <n v="63.586666666666673"/>
    <n v="63.586666666666673"/>
    <n v="63.586666666666673"/>
    <n v="63.586666666666673"/>
    <n v="63.586666666666673"/>
    <n v="63.586666666666673"/>
    <n v="63.586666666666673"/>
    <n v="63.586666666666673"/>
    <n v="63.586666666666673"/>
    <n v="63.586666666666673"/>
    <n v="63.586666666666673"/>
  </r>
  <r>
    <x v="6"/>
    <x v="6"/>
    <s v="CAP KELUARGA MAJU SDN. BHD."/>
    <s v="SPCG1(CK)"/>
    <x v="1"/>
    <s v="C1 COARSE"/>
    <m/>
    <m/>
    <n v="62.400000000000006"/>
    <n v="42.96"/>
    <m/>
    <m/>
    <m/>
    <m/>
    <m/>
    <x v="651"/>
    <n v="11.706666666666669"/>
    <n v="11.706666666666669"/>
    <n v="11.706666666666669"/>
    <n v="11.706666666666669"/>
    <n v="11.706666666666669"/>
    <n v="11.706666666666669"/>
    <n v="11.706666666666669"/>
    <n v="11.706666666666669"/>
    <n v="11.706666666666669"/>
    <n v="11.706666666666669"/>
    <n v="11.706666666666669"/>
    <n v="11.706666666666669"/>
    <n v="11.706666666666669"/>
  </r>
  <r>
    <x v="6"/>
    <x v="6"/>
    <s v="CAP KELUARGA MAJU SDN. BHD."/>
    <s v="SPFG1"/>
    <x v="2"/>
    <s v="A1"/>
    <m/>
    <m/>
    <m/>
    <m/>
    <m/>
    <m/>
    <m/>
    <m/>
    <m/>
    <x v="51"/>
    <m/>
    <m/>
    <m/>
    <m/>
    <m/>
    <m/>
    <m/>
    <m/>
    <m/>
    <m/>
    <m/>
    <m/>
    <m/>
  </r>
  <r>
    <x v="6"/>
    <x v="6"/>
    <s v="CAP KELUARGA MAJU SDN. BHD."/>
    <s v="SPGP1"/>
    <x v="0"/>
    <s v="Golden Brown"/>
    <m/>
    <m/>
    <m/>
    <m/>
    <m/>
    <m/>
    <m/>
    <m/>
    <m/>
    <x v="51"/>
    <m/>
    <m/>
    <m/>
    <m/>
    <m/>
    <m/>
    <m/>
    <m/>
    <m/>
    <m/>
    <m/>
    <m/>
    <m/>
  </r>
  <r>
    <x v="6"/>
    <x v="6"/>
    <s v="CAP KELUARGA MAJU SDN. BHD."/>
    <s v="SPLG1"/>
    <x v="3"/>
    <s v="LG"/>
    <m/>
    <m/>
    <m/>
    <m/>
    <m/>
    <m/>
    <m/>
    <m/>
    <m/>
    <x v="51"/>
    <n v="1.08"/>
    <n v="1.08"/>
    <n v="1.08"/>
    <n v="1.08"/>
    <n v="2.16"/>
    <n v="2.16"/>
    <n v="2.16"/>
    <n v="2.16"/>
    <n v="2.16"/>
    <n v="2.16"/>
    <n v="2.16"/>
    <n v="2.16"/>
    <n v="2.16"/>
  </r>
  <r>
    <x v="6"/>
    <x v="6"/>
    <s v="CHEW LAM SENG"/>
    <s v="LOC1"/>
    <x v="1"/>
    <s v="C1 COARSE"/>
    <n v="2"/>
    <n v="1"/>
    <m/>
    <n v="2"/>
    <n v="1"/>
    <m/>
    <m/>
    <m/>
    <m/>
    <x v="211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x v="6"/>
    <x v="6"/>
    <s v="CHEW LAM SENG"/>
    <s v="SPCG1"/>
    <x v="1"/>
    <s v="C1 COARSE"/>
    <n v="2.1599999999999993"/>
    <n v="9.7200000000000006"/>
    <m/>
    <n v="8.64"/>
    <n v="9.7200000000000006"/>
    <m/>
    <m/>
    <m/>
    <m/>
    <x v="652"/>
    <n v="3.3600000000000003"/>
    <n v="3.3600000000000003"/>
    <n v="3.3600000000000003"/>
    <n v="3.3600000000000003"/>
    <n v="3.3600000000000003"/>
    <n v="3.3600000000000003"/>
    <n v="3.3600000000000003"/>
    <n v="3.3600000000000003"/>
    <n v="3.3600000000000003"/>
    <n v="3.3600000000000003"/>
    <n v="3.3600000000000003"/>
    <n v="3.3600000000000003"/>
    <n v="3.3600000000000003"/>
  </r>
  <r>
    <x v="6"/>
    <x v="6"/>
    <s v="ENG HIAP SENG (RENGIT) SDN BHD"/>
    <s v="LOGP"/>
    <x v="0"/>
    <s v="Golden Brown"/>
    <n v="24"/>
    <m/>
    <m/>
    <m/>
    <m/>
    <m/>
    <m/>
    <m/>
    <n v="5"/>
    <x v="356"/>
    <n v="3.2222222222222223"/>
    <n v="3.2222222222222223"/>
    <n v="3.2222222222222223"/>
    <n v="3.2222222222222223"/>
    <n v="3.2222222222222223"/>
    <n v="3.2222222222222223"/>
    <n v="3.2222222222222223"/>
    <n v="3.2222222222222223"/>
    <n v="3.2222222222222223"/>
    <n v="3.2222222222222223"/>
    <n v="3.2222222222222223"/>
    <n v="3.2222222222222223"/>
    <n v="3.2222222222222223"/>
  </r>
  <r>
    <x v="6"/>
    <x v="6"/>
    <s v="ENG HIAP SENG (RENGIT) SDN BHD"/>
    <s v="SPCA1"/>
    <x v="4"/>
    <s v="CASTER"/>
    <m/>
    <n v="2.16"/>
    <m/>
    <n v="2.16"/>
    <n v="9.7439999999999998"/>
    <m/>
    <m/>
    <m/>
    <n v="3.5999999999999997E-2"/>
    <x v="244"/>
    <n v="1.5666666666666667"/>
    <n v="1.5666666666666667"/>
    <n v="1.5666666666666667"/>
    <n v="1.5666666666666667"/>
    <n v="1.5666666666666667"/>
    <n v="1.5666666666666667"/>
    <n v="1.5666666666666667"/>
    <n v="1.5666666666666667"/>
    <n v="1.5666666666666667"/>
    <n v="1.5666666666666667"/>
    <n v="1.5666666666666667"/>
    <n v="1.5666666666666667"/>
    <n v="1.5666666666666667"/>
  </r>
  <r>
    <x v="6"/>
    <x v="6"/>
    <s v="ENG HIAP SENG (RENGIT) SDN BHD"/>
    <s v="SPCB1"/>
    <x v="0"/>
    <s v="Coarse Brown"/>
    <n v="-0.252"/>
    <n v="-5.6000000000000001E-2"/>
    <m/>
    <m/>
    <m/>
    <n v="0.12"/>
    <n v="0.6"/>
    <m/>
    <m/>
    <x v="653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  <n v="4.5777777777777778E-2"/>
  </r>
  <r>
    <x v="6"/>
    <x v="6"/>
    <s v="ENG HIAP SENG (RENGIT) SDN BHD"/>
    <s v="SPCG1"/>
    <x v="1"/>
    <s v="C1 COARSE"/>
    <n v="189.48"/>
    <n v="1544.5920000000001"/>
    <n v="2131.44"/>
    <n v="1015.7939999999999"/>
    <n v="1561.64"/>
    <n v="967.23999999999978"/>
    <n v="1541.1599999999999"/>
    <n v="1172.9659999999997"/>
    <n v="87.774000000000001"/>
    <x v="654"/>
    <n v="1280"/>
    <n v="450"/>
    <n v="640"/>
    <n v="848"/>
    <n v="795"/>
    <n v="435"/>
    <n v="640"/>
    <n v="730"/>
    <n v="660"/>
    <n v="680"/>
    <n v="570"/>
    <n v="600"/>
    <n v="620"/>
  </r>
  <r>
    <x v="6"/>
    <x v="6"/>
    <s v="ENG HIAP SENG (RENGIT) SDN BHD"/>
    <s v="SPCG2"/>
    <x v="1"/>
    <s v="C1 COARSE"/>
    <m/>
    <n v="7.56"/>
    <n v="21.6"/>
    <n v="16.200000000000003"/>
    <n v="18.36"/>
    <n v="8.64"/>
    <m/>
    <n v="-8.2000000000000003E-2"/>
    <m/>
    <x v="655"/>
    <n v="8.0308888888888887"/>
    <n v="8.0308888888888887"/>
    <n v="8.0308888888888887"/>
    <n v="8.0308888888888887"/>
    <n v="8.0308888888888887"/>
    <n v="8.0308888888888887"/>
    <n v="8.0308888888888887"/>
    <n v="8.0308888888888887"/>
    <n v="8.0308888888888887"/>
    <n v="8.0308888888888887"/>
    <n v="8.0308888888888887"/>
    <n v="8.0308888888888887"/>
    <n v="8.0308888888888887"/>
  </r>
  <r>
    <x v="6"/>
    <x v="6"/>
    <s v="ENG HIAP SENG (RENGIT) SDN BHD"/>
    <s v="SPDM10"/>
    <x v="0"/>
    <s v="Coarse Brown"/>
    <n v="1"/>
    <n v="-0.42000000000000004"/>
    <n v="0"/>
    <m/>
    <n v="-0.5"/>
    <m/>
    <m/>
    <m/>
    <m/>
    <x v="656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  <n v="8.8888888888888837E-3"/>
  </r>
  <r>
    <x v="6"/>
    <x v="6"/>
    <s v="ENG HIAP SENG (RENGIT) SDN BHD"/>
    <s v="SPFG1"/>
    <x v="2"/>
    <s v="A1"/>
    <m/>
    <n v="4.32"/>
    <n v="2.64"/>
    <n v="10.8"/>
    <n v="18.36"/>
    <m/>
    <n v="2.16"/>
    <n v="1.56"/>
    <n v="2.16"/>
    <x v="65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</r>
  <r>
    <x v="6"/>
    <x v="6"/>
    <s v="ENG HIAP SENG (RENGIT) SDN BHD"/>
    <s v="SPGP1"/>
    <x v="0"/>
    <s v="Golden Brown"/>
    <n v="11.88"/>
    <n v="5.4"/>
    <n v="2.16"/>
    <m/>
    <m/>
    <m/>
    <n v="8.64"/>
    <m/>
    <m/>
    <x v="658"/>
    <n v="3.12"/>
    <n v="3.12"/>
    <n v="3.12"/>
    <n v="3.12"/>
    <n v="3.12"/>
    <n v="3.12"/>
    <n v="3.12"/>
    <n v="3.12"/>
    <n v="3.12"/>
    <n v="3.12"/>
    <n v="3.12"/>
    <n v="3.12"/>
    <n v="3.12"/>
  </r>
  <r>
    <x v="6"/>
    <x v="6"/>
    <s v="ENG HIAP SENG (RENGIT) SDN BHD"/>
    <s v="SPIC-5"/>
    <x v="5"/>
    <s v="ICING"/>
    <m/>
    <m/>
    <m/>
    <m/>
    <n v="4.32"/>
    <m/>
    <n v="1.2"/>
    <n v="-6.6500000000000004E-2"/>
    <m/>
    <x v="659"/>
    <n v="0.6059444444444444"/>
    <n v="0.6059444444444444"/>
    <n v="0.6059444444444444"/>
    <n v="0.6059444444444444"/>
    <n v="0.6059444444444444"/>
    <n v="0.6059444444444444"/>
    <n v="0.6059444444444444"/>
    <n v="0.6059444444444444"/>
    <n v="0.6059444444444444"/>
    <n v="0.6059444444444444"/>
    <n v="0.6059444444444444"/>
    <n v="0.6059444444444444"/>
    <n v="0.6059444444444444"/>
  </r>
  <r>
    <x v="6"/>
    <x v="6"/>
    <s v="ENG HIAP SENG (RENGIT) SDN BHD"/>
    <s v="SPLG45"/>
    <x v="3"/>
    <s v="LG"/>
    <m/>
    <m/>
    <m/>
    <m/>
    <m/>
    <m/>
    <m/>
    <m/>
    <m/>
    <x v="26"/>
    <m/>
    <n v="1.08"/>
    <n v="1.08"/>
    <n v="1.08"/>
    <n v="2.16"/>
    <n v="2.16"/>
    <n v="2.16"/>
    <n v="2.16"/>
    <n v="2.16"/>
    <n v="2.16"/>
    <n v="3.24"/>
    <n v="3.24"/>
    <n v="3.24"/>
  </r>
  <r>
    <x v="6"/>
    <x v="6"/>
    <s v="ENG HIAP SENG (RENGIT) SDN BHD"/>
    <s v="SPLG1"/>
    <x v="3"/>
    <s v="LG"/>
    <m/>
    <m/>
    <m/>
    <m/>
    <m/>
    <n v="0.504"/>
    <m/>
    <m/>
    <m/>
    <x v="660"/>
    <n v="2.16"/>
    <n v="2.16"/>
    <n v="2.16"/>
    <n v="2.16"/>
    <n v="3.24"/>
    <n v="3.24"/>
    <n v="3.24"/>
    <n v="3.24"/>
    <n v="3.24"/>
    <n v="3.24"/>
    <n v="5.4"/>
    <n v="5.4"/>
    <n v="5.4"/>
  </r>
  <r>
    <x v="6"/>
    <x v="6"/>
    <s v="ENG HIAP SENG (RENGIT) SDN BHD"/>
    <s v="SPSB1"/>
    <x v="0"/>
    <s v="Soft Brown"/>
    <m/>
    <m/>
    <m/>
    <n v="12.72"/>
    <n v="16.200000000000003"/>
    <n v="5.4"/>
    <n v="2.16"/>
    <n v="1.04"/>
    <n v="16.2"/>
    <x v="661"/>
    <n v="5.9688888888888885"/>
    <n v="5.9688888888888885"/>
    <n v="5.9688888888888885"/>
    <n v="5.9688888888888885"/>
    <n v="5.9688888888888885"/>
    <n v="5.9688888888888885"/>
    <n v="5.9688888888888885"/>
    <n v="5.9688888888888885"/>
    <n v="5.9688888888888885"/>
    <n v="5.9688888888888885"/>
    <n v="5.9688888888888885"/>
    <n v="5.9688888888888885"/>
    <n v="5.9688888888888885"/>
  </r>
  <r>
    <x v="6"/>
    <x v="6"/>
    <s v="ENG LAM CO.SDN BHD"/>
    <s v="SPCG1"/>
    <x v="1"/>
    <s v="C1 COARSE"/>
    <n v="20.52"/>
    <m/>
    <m/>
    <m/>
    <m/>
    <m/>
    <m/>
    <m/>
    <m/>
    <x v="93"/>
    <m/>
    <m/>
    <m/>
    <m/>
    <m/>
    <m/>
    <m/>
    <m/>
    <m/>
    <m/>
    <m/>
    <m/>
    <m/>
  </r>
  <r>
    <x v="6"/>
    <x v="6"/>
    <s v="ERA BAYAM KOTA SDN BHD"/>
    <s v="SPCA1"/>
    <x v="4"/>
    <s v="CASTER"/>
    <m/>
    <m/>
    <m/>
    <m/>
    <m/>
    <m/>
    <m/>
    <n v="1.08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ERA BAYAM KOTA SDN BHD"/>
    <s v="SPCB1"/>
    <x v="0"/>
    <s v="Coarse Brown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ERA BAYAM KOTA SDN BHD"/>
    <s v="SPCG1"/>
    <x v="1"/>
    <s v="C1 COARSE"/>
    <m/>
    <m/>
    <m/>
    <m/>
    <m/>
    <m/>
    <m/>
    <n v="41.040000000000006"/>
    <n v="62.64"/>
    <x v="662"/>
    <n v="11.520000000000001"/>
    <n v="11.520000000000001"/>
    <n v="11.520000000000001"/>
    <n v="11.520000000000001"/>
    <n v="11.520000000000001"/>
    <n v="11.520000000000001"/>
    <n v="11.520000000000001"/>
    <n v="11.520000000000001"/>
    <n v="11.520000000000001"/>
    <n v="11.520000000000001"/>
    <n v="11.520000000000001"/>
    <n v="11.520000000000001"/>
    <n v="11.520000000000001"/>
  </r>
  <r>
    <x v="6"/>
    <x v="6"/>
    <s v="ERA BAYAM KOTA SDN BHD"/>
    <s v="SPFG1"/>
    <x v="2"/>
    <s v="A1"/>
    <m/>
    <m/>
    <m/>
    <m/>
    <m/>
    <m/>
    <m/>
    <n v="1.08"/>
    <n v="3.24"/>
    <x v="663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</r>
  <r>
    <x v="6"/>
    <x v="6"/>
    <s v="ERA BAYAM KOTA SDN BHD"/>
    <s v="SPGMW45"/>
    <x v="0"/>
    <s v="GMW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ERA BAYAM KOTA SDN BHD"/>
    <s v="SPIC-5"/>
    <x v="5"/>
    <s v="ICING"/>
    <m/>
    <m/>
    <m/>
    <m/>
    <m/>
    <m/>
    <m/>
    <n v="0.72"/>
    <n v="2.16"/>
    <x v="664"/>
    <n v="0.32"/>
    <n v="0.32"/>
    <n v="0.32"/>
    <n v="0.32"/>
    <n v="0.32"/>
    <n v="0.32"/>
    <n v="0.32"/>
    <n v="0.32"/>
    <n v="0.32"/>
    <n v="0.32"/>
    <n v="0.32"/>
    <n v="0.32"/>
    <n v="0.32"/>
  </r>
  <r>
    <x v="6"/>
    <x v="6"/>
    <s v="ERA BAYAM KOTA SDN BHD"/>
    <s v="SPLG1"/>
    <x v="3"/>
    <s v="LG"/>
    <m/>
    <m/>
    <m/>
    <m/>
    <m/>
    <m/>
    <m/>
    <n v="1.08"/>
    <n v="2.16"/>
    <x v="157"/>
    <n v="4.32"/>
    <n v="5.4"/>
    <n v="5.4"/>
    <n v="5.4"/>
    <n v="10.8"/>
    <n v="10.8"/>
    <n v="10.8"/>
    <n v="12.96"/>
    <n v="12.96"/>
    <n v="12.96"/>
    <n v="15.12"/>
    <n v="15.12"/>
    <n v="15.12"/>
  </r>
  <r>
    <x v="6"/>
    <x v="6"/>
    <s v="ERA BAYAM KOTA SDN BHD"/>
    <s v="SPLG45"/>
    <x v="3"/>
    <s v="LG"/>
    <m/>
    <m/>
    <m/>
    <m/>
    <m/>
    <m/>
    <m/>
    <m/>
    <m/>
    <x v="51"/>
    <n v="0"/>
    <n v="5.4"/>
    <n v="5.4"/>
    <n v="5.4"/>
    <n v="16.2"/>
    <n v="16.2"/>
    <n v="16.2"/>
    <n v="21.6"/>
    <n v="21.6"/>
    <n v="21.6"/>
    <n v="27"/>
    <n v="27"/>
    <n v="27"/>
  </r>
  <r>
    <x v="6"/>
    <x v="6"/>
    <s v="ERA BAYAM KOTA SDN BHD"/>
    <s v="SPSB1"/>
    <x v="0"/>
    <s v="Soft Brown"/>
    <m/>
    <m/>
    <m/>
    <m/>
    <m/>
    <m/>
    <m/>
    <n v="1.08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ERA BAYAM KOTA SDN BHD"/>
    <s v="SPSB45"/>
    <x v="0"/>
    <s v="Soft Brown"/>
    <m/>
    <m/>
    <m/>
    <m/>
    <m/>
    <m/>
    <m/>
    <n v="0.64800000000000002"/>
    <m/>
    <x v="14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</r>
  <r>
    <x v="6"/>
    <x v="6"/>
    <s v="GAN CHOON HIN &amp; BROS. TRADING SDN BHD"/>
    <s v="LOA1"/>
    <x v="2"/>
    <s v="A1 "/>
    <n v="1"/>
    <n v="3"/>
    <m/>
    <m/>
    <m/>
    <m/>
    <m/>
    <m/>
    <n v="2"/>
    <x v="211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x v="6"/>
    <x v="6"/>
    <s v="GAN CHOON HIN &amp; BROS. TRADING SDN BHD"/>
    <s v="LOC1"/>
    <x v="1"/>
    <s v="C1 COARSE"/>
    <n v="2"/>
    <n v="4"/>
    <m/>
    <m/>
    <m/>
    <m/>
    <m/>
    <m/>
    <n v="7"/>
    <x v="441"/>
    <n v="1.4444444444444444"/>
    <n v="1.4444444444444444"/>
    <n v="1.4444444444444444"/>
    <n v="1.4444444444444444"/>
    <n v="1.4444444444444444"/>
    <n v="1.4444444444444444"/>
    <n v="1.4444444444444444"/>
    <n v="1.4444444444444444"/>
    <n v="1.4444444444444444"/>
    <n v="1.4444444444444444"/>
    <n v="1.4444444444444444"/>
    <n v="1.4444444444444444"/>
    <n v="1.4444444444444444"/>
  </r>
  <r>
    <x v="6"/>
    <x v="6"/>
    <s v="GAN CHOON HIN &amp; BROS. TRADING SDN BHD"/>
    <s v="SPCG1"/>
    <x v="1"/>
    <s v="C1 COARSE"/>
    <n v="22.68"/>
    <n v="49.680000000000007"/>
    <m/>
    <m/>
    <m/>
    <m/>
    <m/>
    <m/>
    <n v="10.8"/>
    <x v="665"/>
    <n v="9.240000000000002"/>
    <n v="9.240000000000002"/>
    <n v="9.240000000000002"/>
    <n v="9.240000000000002"/>
    <n v="9.240000000000002"/>
    <n v="9.240000000000002"/>
    <n v="9.240000000000002"/>
    <n v="9.240000000000002"/>
    <n v="9.240000000000002"/>
    <n v="9.240000000000002"/>
    <n v="9.240000000000002"/>
    <n v="9.240000000000002"/>
    <n v="9.240000000000002"/>
  </r>
  <r>
    <x v="6"/>
    <x v="6"/>
    <s v="GAN CHOON HIN &amp; BROS. TRADING SDN BHD"/>
    <s v="SPFG1"/>
    <x v="2"/>
    <s v="A1"/>
    <n v="1.08"/>
    <n v="1.08"/>
    <m/>
    <m/>
    <m/>
    <m/>
    <m/>
    <n v="1.08"/>
    <n v="1.08"/>
    <x v="663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</r>
  <r>
    <x v="6"/>
    <x v="6"/>
    <s v="GAN CHOON HIN &amp; BROS. TRADING SDN BHD"/>
    <s v="SPIC25"/>
    <x v="5"/>
    <s v="ICING"/>
    <n v="0.5"/>
    <n v="1.5"/>
    <m/>
    <m/>
    <m/>
    <m/>
    <m/>
    <n v="1"/>
    <n v="0.5"/>
    <x v="482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  <n v="0.3888888888888889"/>
  </r>
  <r>
    <x v="6"/>
    <x v="6"/>
    <s v="GAN CHOON HIN &amp; BROS. TRADING SDN BHD"/>
    <s v="SPSB1"/>
    <x v="0"/>
    <s v="Soft Brown"/>
    <n v="2.16"/>
    <n v="1.08"/>
    <m/>
    <m/>
    <m/>
    <m/>
    <m/>
    <n v="2.16"/>
    <n v="1.08"/>
    <x v="666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</r>
  <r>
    <x v="6"/>
    <x v="6"/>
    <s v="GHAZALI ISMAIL"/>
    <s v="LOC1"/>
    <x v="1"/>
    <s v="C1 COARSE"/>
    <m/>
    <m/>
    <n v="1"/>
    <n v="1"/>
    <m/>
    <m/>
    <m/>
    <m/>
    <n v="2.5"/>
    <x v="438"/>
    <n v="0.5"/>
    <n v="0.5"/>
    <n v="0.5"/>
    <n v="0.5"/>
    <n v="0.5"/>
    <n v="0.5"/>
    <n v="0.5"/>
    <n v="0.5"/>
    <n v="0.5"/>
    <n v="0.5"/>
    <n v="0.5"/>
    <n v="0.5"/>
    <n v="0.5"/>
  </r>
  <r>
    <x v="6"/>
    <x v="6"/>
    <s v="GHAZALI ISMAIL"/>
    <s v="SPCG1"/>
    <x v="1"/>
    <s v="C1 COARSE"/>
    <m/>
    <n v="30"/>
    <n v="29.04"/>
    <n v="20.52"/>
    <m/>
    <n v="32.335999999999999"/>
    <n v="21.6"/>
    <m/>
    <n v="39.96"/>
    <x v="667"/>
    <n v="19.27288888888889"/>
    <n v="19.27288888888889"/>
    <n v="19.27288888888889"/>
    <n v="19.27288888888889"/>
    <n v="19.27288888888889"/>
    <n v="19.27288888888889"/>
    <n v="19.27288888888889"/>
    <n v="19.27288888888889"/>
    <n v="19.27288888888889"/>
    <n v="19.27288888888889"/>
    <n v="19.27288888888889"/>
    <n v="19.27288888888889"/>
    <n v="19.27288888888889"/>
  </r>
  <r>
    <x v="6"/>
    <x v="6"/>
    <s v="H.A MEWAH SDN BHD"/>
    <s v="LOSB"/>
    <x v="0"/>
    <s v="Soft Brown"/>
    <m/>
    <n v="2.5"/>
    <n v="1.5"/>
    <n v="-0.95"/>
    <n v="4"/>
    <n v="3"/>
    <m/>
    <m/>
    <m/>
    <x v="668"/>
    <n v="1.1166666666666667"/>
    <n v="1.1166666666666667"/>
    <n v="1.1166666666666667"/>
    <n v="1.1166666666666667"/>
    <n v="1.1166666666666667"/>
    <n v="1.1166666666666667"/>
    <n v="1.1166666666666667"/>
    <n v="1.1166666666666667"/>
    <n v="1.1166666666666667"/>
    <n v="1.1166666666666667"/>
    <n v="1.1166666666666667"/>
    <n v="1.1166666666666667"/>
    <n v="1.1166666666666667"/>
  </r>
  <r>
    <x v="6"/>
    <x v="6"/>
    <s v="H.A MEWAH SDN BHD"/>
    <s v="SPCG1"/>
    <x v="1"/>
    <s v="C1 COARSE"/>
    <m/>
    <m/>
    <m/>
    <m/>
    <m/>
    <m/>
    <n v="8.64"/>
    <m/>
    <n v="10.8"/>
    <x v="669"/>
    <n v="2.16"/>
    <n v="2.16"/>
    <n v="2.16"/>
    <n v="2.16"/>
    <n v="2.16"/>
    <n v="2.16"/>
    <n v="2.16"/>
    <n v="2.16"/>
    <n v="2.16"/>
    <n v="2.16"/>
    <n v="2.16"/>
    <n v="2.16"/>
    <n v="2.16"/>
  </r>
  <r>
    <x v="6"/>
    <x v="6"/>
    <s v="HIAP HOE &amp; CO."/>
    <s v="LOC1"/>
    <x v="1"/>
    <s v="C1 COARSE"/>
    <m/>
    <m/>
    <m/>
    <m/>
    <n v="2"/>
    <m/>
    <m/>
    <m/>
    <m/>
    <x v="287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</r>
  <r>
    <x v="6"/>
    <x v="6"/>
    <s v="HIAP HOE &amp; CO."/>
    <s v="SPCG1"/>
    <x v="1"/>
    <s v="C1 COARSE"/>
    <m/>
    <m/>
    <m/>
    <m/>
    <m/>
    <m/>
    <n v="10.8"/>
    <m/>
    <n v="10.8"/>
    <x v="642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</r>
  <r>
    <x v="6"/>
    <x v="6"/>
    <s v="HIAP HOE &amp; CO."/>
    <s v="SPGP1"/>
    <x v="0"/>
    <s v="Golden Brown"/>
    <m/>
    <m/>
    <m/>
    <m/>
    <m/>
    <m/>
    <m/>
    <m/>
    <n v="0.24"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6"/>
    <s v="HIAP HOE &amp; CO."/>
    <s v="SPGP45"/>
    <x v="0"/>
    <s v="Golden Brown"/>
    <m/>
    <m/>
    <m/>
    <m/>
    <m/>
    <m/>
    <n v="0.43200000000000005"/>
    <m/>
    <n v="-0.41039999999999999"/>
    <x v="670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  <n v="2.4000000000000072E-3"/>
  </r>
  <r>
    <x v="6"/>
    <x v="6"/>
    <s v="HIAP HOE &amp; CO."/>
    <s v="SPIC25"/>
    <x v="5"/>
    <s v="ICING"/>
    <m/>
    <m/>
    <m/>
    <m/>
    <n v="1"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HIAP HOE &amp; CO."/>
    <s v="SPLG1"/>
    <x v="3"/>
    <s v="LG"/>
    <m/>
    <m/>
    <m/>
    <m/>
    <m/>
    <m/>
    <n v="0.12"/>
    <m/>
    <n v="0.24"/>
    <x v="167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JS JASMINE SDN. BHD."/>
    <s v="LOCB"/>
    <x v="0"/>
    <s v="Coarse Brown"/>
    <m/>
    <n v="5"/>
    <n v="10"/>
    <m/>
    <m/>
    <m/>
    <m/>
    <m/>
    <m/>
    <x v="321"/>
    <m/>
    <m/>
    <m/>
    <m/>
    <m/>
    <m/>
    <m/>
    <m/>
    <m/>
    <m/>
    <m/>
    <m/>
    <m/>
  </r>
  <r>
    <x v="6"/>
    <x v="6"/>
    <s v="JS JASMINE SDN. BHD."/>
    <s v="SPFG1"/>
    <x v="2"/>
    <s v="A1"/>
    <m/>
    <m/>
    <n v="27"/>
    <m/>
    <m/>
    <m/>
    <m/>
    <m/>
    <m/>
    <x v="671"/>
    <n v="3"/>
    <n v="3"/>
    <n v="3"/>
    <n v="3"/>
    <n v="3"/>
    <n v="3"/>
    <n v="3"/>
    <n v="3"/>
    <n v="3"/>
    <n v="3"/>
    <n v="3"/>
    <n v="3"/>
    <n v="3"/>
  </r>
  <r>
    <x v="6"/>
    <x v="6"/>
    <s v="JS JASMINE SDN. BHD. (Johor)"/>
    <s v="LOA1"/>
    <x v="2"/>
    <s v="A1 "/>
    <m/>
    <m/>
    <m/>
    <n v="330"/>
    <n v="467"/>
    <n v="210"/>
    <n v="194.95"/>
    <n v="346.95"/>
    <n v="219"/>
    <x v="524"/>
    <m/>
    <m/>
    <m/>
    <m/>
    <m/>
    <m/>
    <m/>
    <m/>
    <m/>
    <m/>
    <m/>
    <m/>
    <m/>
  </r>
  <r>
    <x v="6"/>
    <x v="6"/>
    <s v="JS JASMINE SDN. BHD. (Johor)"/>
    <s v="LOA11T"/>
    <x v="2"/>
    <s v="A1 "/>
    <m/>
    <m/>
    <m/>
    <m/>
    <m/>
    <n v="49"/>
    <n v="78"/>
    <n v="44"/>
    <n v="48"/>
    <x v="525"/>
    <m/>
    <m/>
    <m/>
    <m/>
    <m/>
    <m/>
    <m/>
    <m/>
    <m/>
    <m/>
    <m/>
    <m/>
    <m/>
  </r>
  <r>
    <x v="6"/>
    <x v="6"/>
    <s v="JS JASMINE SDN. BHD. (Johor)"/>
    <s v="LOC1"/>
    <x v="1"/>
    <s v="C1 COARSE"/>
    <m/>
    <m/>
    <m/>
    <n v="312"/>
    <n v="590.5"/>
    <n v="230.45"/>
    <n v="300.45"/>
    <n v="424.8"/>
    <n v="465"/>
    <x v="672"/>
    <m/>
    <m/>
    <m/>
    <m/>
    <m/>
    <m/>
    <m/>
    <m/>
    <m/>
    <m/>
    <m/>
    <m/>
    <m/>
  </r>
  <r>
    <x v="6"/>
    <x v="6"/>
    <s v="JS JASMINE SDN. BHD. (Johor)"/>
    <s v="LOCA"/>
    <x v="4"/>
    <s v="CASTER"/>
    <m/>
    <m/>
    <m/>
    <n v="1"/>
    <m/>
    <n v="1.5"/>
    <m/>
    <n v="0.5"/>
    <n v="0.5"/>
    <x v="482"/>
    <m/>
    <m/>
    <m/>
    <m/>
    <m/>
    <m/>
    <m/>
    <m/>
    <m/>
    <m/>
    <m/>
    <m/>
    <m/>
  </r>
  <r>
    <x v="6"/>
    <x v="6"/>
    <s v="JS JASMINE SDN. BHD. (Johor)"/>
    <s v="LOCB"/>
    <x v="0"/>
    <s v="Coarse Brown"/>
    <m/>
    <m/>
    <m/>
    <m/>
    <m/>
    <m/>
    <m/>
    <n v="5"/>
    <m/>
    <x v="224"/>
    <m/>
    <m/>
    <m/>
    <m/>
    <m/>
    <m/>
    <m/>
    <m/>
    <m/>
    <m/>
    <m/>
    <m/>
    <m/>
  </r>
  <r>
    <x v="6"/>
    <x v="6"/>
    <s v="JS JASMINE SDN. BHD. (Johor)"/>
    <s v="LOIGCX"/>
    <x v="8"/>
    <s v="IG  "/>
    <m/>
    <m/>
    <m/>
    <n v="50"/>
    <n v="215"/>
    <n v="15"/>
    <n v="30"/>
    <m/>
    <n v="60"/>
    <x v="527"/>
    <m/>
    <m/>
    <m/>
    <m/>
    <m/>
    <m/>
    <m/>
    <m/>
    <m/>
    <m/>
    <m/>
    <m/>
    <m/>
  </r>
  <r>
    <x v="6"/>
    <x v="6"/>
    <s v="JS JASMINE SDN. BHD. (Johor)"/>
    <s v="LOSB"/>
    <x v="0"/>
    <s v="Soft Brown"/>
    <m/>
    <m/>
    <m/>
    <n v="12.5"/>
    <n v="10"/>
    <n v="2"/>
    <n v="7.4"/>
    <n v="6"/>
    <n v="5.5"/>
    <x v="528"/>
    <m/>
    <m/>
    <m/>
    <m/>
    <m/>
    <m/>
    <m/>
    <m/>
    <m/>
    <m/>
    <m/>
    <m/>
    <m/>
  </r>
  <r>
    <x v="6"/>
    <x v="6"/>
    <s v="JS JASMINE SDN. BHD. (Johor)"/>
    <s v="SPCA1"/>
    <x v="4"/>
    <s v="CASTER"/>
    <m/>
    <m/>
    <m/>
    <n v="0.36"/>
    <m/>
    <m/>
    <n v="0.6"/>
    <m/>
    <m/>
    <x v="89"/>
    <n v="0.10666666666666666"/>
    <n v="0.10666666666666666"/>
    <n v="0.10666666666666666"/>
    <n v="0.10666666666666666"/>
    <n v="0.10666666666666666"/>
    <n v="0.10666666666666666"/>
    <n v="0.10666666666666666"/>
    <n v="0.10666666666666666"/>
    <n v="0.10666666666666666"/>
    <n v="0.10666666666666666"/>
    <n v="0.10666666666666666"/>
    <n v="0.10666666666666666"/>
    <n v="0.10666666666666666"/>
  </r>
  <r>
    <x v="6"/>
    <x v="6"/>
    <s v="JS JASMINE SDN. BHD. (Johor)"/>
    <s v="SPCB1"/>
    <x v="0"/>
    <s v="Coarse Brown"/>
    <m/>
    <m/>
    <m/>
    <n v="3.12"/>
    <n v="4.2"/>
    <n v="0.48"/>
    <n v="-1.68"/>
    <n v="4.8000000000000001E-2"/>
    <n v="0"/>
    <x v="673"/>
    <n v="0.68533333333333346"/>
    <n v="0.68533333333333346"/>
    <n v="0.68533333333333346"/>
    <n v="0.68533333333333346"/>
    <n v="0.68533333333333346"/>
    <n v="0.68533333333333346"/>
    <n v="0.68533333333333346"/>
    <n v="0.68533333333333346"/>
    <n v="0.68533333333333346"/>
    <n v="0.68533333333333346"/>
    <n v="0.68533333333333346"/>
    <n v="0.68533333333333346"/>
    <n v="0.68533333333333346"/>
  </r>
  <r>
    <x v="6"/>
    <x v="6"/>
    <s v="JS JASMINE SDN. BHD. (Johor)"/>
    <s v="SPCB250"/>
    <x v="0"/>
    <s v="Coarse Brown"/>
    <m/>
    <m/>
    <m/>
    <m/>
    <n v="6.0000000000000001E-3"/>
    <m/>
    <m/>
    <m/>
    <m/>
    <x v="227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</r>
  <r>
    <x v="6"/>
    <x v="6"/>
    <s v="JS JASMINE SDN. BHD. (Johor)"/>
    <s v="SPCG1"/>
    <x v="1"/>
    <s v="C1 COARSE"/>
    <m/>
    <m/>
    <m/>
    <n v="670.77600000000007"/>
    <n v="368.28000000000009"/>
    <n v="282"/>
    <n v="214.8"/>
    <n v="492.36000000000007"/>
    <n v="355.17600000000004"/>
    <x v="674"/>
    <n v="264.82133333333337"/>
    <n v="264.82133333333337"/>
    <n v="264.82133333333337"/>
    <n v="264.82133333333337"/>
    <n v="264.82133333333337"/>
    <n v="264.82133333333337"/>
    <n v="264.82133333333337"/>
    <n v="264.82133333333337"/>
    <n v="264.82133333333337"/>
    <n v="264.82133333333337"/>
    <n v="264.82133333333337"/>
    <n v="264.82133333333337"/>
    <n v="264.82133333333337"/>
  </r>
  <r>
    <x v="6"/>
    <x v="6"/>
    <s v="JS JASMINE SDN. BHD. (Johor)"/>
    <s v="SPCG2"/>
    <x v="1"/>
    <s v="C1 COARSE"/>
    <m/>
    <m/>
    <m/>
    <m/>
    <n v="0.36"/>
    <n v="2.16"/>
    <m/>
    <n v="2.16"/>
    <n v="1.08"/>
    <x v="675"/>
    <n v="0.64"/>
    <n v="0.64"/>
    <n v="0.64"/>
    <n v="0.64"/>
    <n v="0.64"/>
    <n v="0.64"/>
    <n v="0.64"/>
    <n v="0.64"/>
    <n v="0.64"/>
    <n v="0.64"/>
    <n v="0.64"/>
    <n v="0.64"/>
    <n v="0.64"/>
  </r>
  <r>
    <x v="6"/>
    <x v="6"/>
    <s v="JS JASMINE SDN. BHD. (Johor)"/>
    <s v="SPFG1"/>
    <x v="2"/>
    <s v="A1"/>
    <m/>
    <m/>
    <m/>
    <n v="2.16"/>
    <n v="5.4"/>
    <n v="4.32"/>
    <n v="3.24"/>
    <n v="3.4800000000000004"/>
    <n v="2.16"/>
    <x v="676"/>
    <n v="2.3066666666666666"/>
    <n v="2.3066666666666666"/>
    <n v="2.3066666666666666"/>
    <n v="2.3066666666666666"/>
    <n v="2.3066666666666666"/>
    <n v="2.3066666666666666"/>
    <n v="2.3066666666666666"/>
    <n v="2.3066666666666666"/>
    <n v="2.3066666666666666"/>
    <n v="2.3066666666666666"/>
    <n v="2.3066666666666666"/>
    <n v="2.3066666666666666"/>
    <n v="2.3066666666666666"/>
  </r>
  <r>
    <x v="6"/>
    <x v="6"/>
    <s v="JS JASMINE SDN. BHD. (Johor)"/>
    <s v="SPFG250"/>
    <x v="2"/>
    <s v="A1"/>
    <m/>
    <m/>
    <m/>
    <m/>
    <n v="6.0000000000000001E-3"/>
    <m/>
    <m/>
    <m/>
    <m/>
    <x v="227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</r>
  <r>
    <x v="6"/>
    <x v="6"/>
    <s v="JS JASMINE SDN. BHD. (Johor)"/>
    <s v="SPGP1"/>
    <x v="0"/>
    <s v="Golden Brown"/>
    <m/>
    <m/>
    <m/>
    <n v="1.08"/>
    <m/>
    <n v="1.08"/>
    <m/>
    <n v="0.24"/>
    <n v="0"/>
    <x v="677"/>
    <n v="0.26666666666666672"/>
    <n v="0.26666666666666672"/>
    <n v="0.26666666666666672"/>
    <n v="0.26666666666666672"/>
    <n v="0.26666666666666672"/>
    <n v="0.26666666666666672"/>
    <n v="0.26666666666666672"/>
    <n v="0.26666666666666672"/>
    <n v="0.26666666666666672"/>
    <n v="0.26666666666666672"/>
    <n v="0.26666666666666672"/>
    <n v="0.26666666666666672"/>
    <n v="0.26666666666666672"/>
  </r>
  <r>
    <x v="6"/>
    <x v="6"/>
    <s v="JS JASMINE SDN. BHD. (Johor)"/>
    <s v="SPIC25"/>
    <x v="5"/>
    <s v="ICING"/>
    <m/>
    <m/>
    <m/>
    <n v="25.5"/>
    <n v="20.5"/>
    <n v="1.25"/>
    <n v="3.9750000000000001"/>
    <n v="2.375"/>
    <n v="5.5"/>
    <x v="529"/>
    <n v="6.5666666666666664"/>
    <n v="6.5666666666666664"/>
    <n v="6.5666666666666664"/>
    <n v="6.5666666666666664"/>
    <n v="6.5666666666666664"/>
    <n v="6.5666666666666664"/>
    <n v="6.5666666666666664"/>
    <n v="6.5666666666666664"/>
    <n v="6.5666666666666664"/>
    <n v="6.5666666666666664"/>
    <n v="6.5666666666666664"/>
    <n v="6.5666666666666664"/>
    <n v="6.5666666666666664"/>
  </r>
  <r>
    <x v="6"/>
    <x v="6"/>
    <s v="JS JASMINE SDN. BHD. (Johor)"/>
    <s v="SPIC-5"/>
    <x v="5"/>
    <s v="ICING"/>
    <m/>
    <m/>
    <m/>
    <m/>
    <m/>
    <n v="0.24"/>
    <m/>
    <m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6"/>
    <s v="JS JASMINE SDN. BHD. (Johor)"/>
    <s v="SPLG1"/>
    <x v="3"/>
    <s v="LG"/>
    <m/>
    <m/>
    <m/>
    <m/>
    <m/>
    <m/>
    <m/>
    <m/>
    <m/>
    <x v="26"/>
    <n v="1.08"/>
    <n v="1.08"/>
    <n v="1.08"/>
    <n v="1.08"/>
    <n v="2.16"/>
    <n v="2.16"/>
    <n v="2.16"/>
    <n v="2.16"/>
    <n v="2.16"/>
    <n v="2.16"/>
    <n v="2.16"/>
    <n v="2.16"/>
    <n v="2.16"/>
  </r>
  <r>
    <x v="6"/>
    <x v="6"/>
    <s v="JS JASMINE SDN. BHD. (Johor)"/>
    <s v="SPLG45"/>
    <x v="3"/>
    <s v="LG"/>
    <m/>
    <m/>
    <m/>
    <m/>
    <m/>
    <m/>
    <m/>
    <m/>
    <m/>
    <x v="26"/>
    <n v="2.16"/>
    <n v="2.16"/>
    <n v="2.16"/>
    <n v="2.16"/>
    <n v="2.16"/>
    <n v="2.16"/>
    <n v="2.16"/>
    <n v="3.24"/>
    <n v="3.24"/>
    <n v="3.24"/>
    <n v="5.4"/>
    <n v="5.4"/>
    <n v="5.4"/>
  </r>
  <r>
    <x v="6"/>
    <x v="6"/>
    <s v="JS JASMINE SDN. BHD. (Johor)"/>
    <s v="SPSB1"/>
    <x v="0"/>
    <s v="Soft Brown"/>
    <m/>
    <m/>
    <m/>
    <n v="0.96"/>
    <n v="0.6"/>
    <n v="2.04"/>
    <m/>
    <n v="2.64"/>
    <m/>
    <x v="678"/>
    <n v="0.69333333333333336"/>
    <n v="0.69333333333333336"/>
    <n v="0.69333333333333336"/>
    <n v="0.69333333333333336"/>
    <n v="0.69333333333333336"/>
    <n v="0.69333333333333336"/>
    <n v="0.69333333333333336"/>
    <n v="0.69333333333333336"/>
    <n v="0.69333333333333336"/>
    <n v="0.69333333333333336"/>
    <n v="0.69333333333333336"/>
    <n v="0.69333333333333336"/>
    <n v="0.69333333333333336"/>
  </r>
  <r>
    <x v="6"/>
    <x v="6"/>
    <s v="JS JASMINE SDN. BHD. (Selangor)"/>
    <s v="SPCG1"/>
    <x v="1"/>
    <s v="C1 COARSE"/>
    <m/>
    <m/>
    <m/>
    <m/>
    <m/>
    <m/>
    <n v="10.8"/>
    <m/>
    <m/>
    <x v="160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</r>
  <r>
    <x v="6"/>
    <x v="6"/>
    <s v="KIM HOE SUPPLIER SDN BHD"/>
    <s v="LOA1"/>
    <x v="2"/>
    <s v="A1 "/>
    <m/>
    <n v="1"/>
    <n v="6"/>
    <m/>
    <m/>
    <m/>
    <n v="1.5"/>
    <n v="3.5"/>
    <m/>
    <x v="226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  <n v="1.3333333333333333"/>
  </r>
  <r>
    <x v="6"/>
    <x v="6"/>
    <s v="KIM HOE SUPPLIER SDN BHD"/>
    <s v="LOC1"/>
    <x v="1"/>
    <s v="C1 COARSE"/>
    <n v="13.5"/>
    <n v="11"/>
    <n v="10"/>
    <n v="5"/>
    <m/>
    <m/>
    <n v="3.5"/>
    <n v="9"/>
    <m/>
    <x v="679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</r>
  <r>
    <x v="6"/>
    <x v="6"/>
    <s v="KIM HOE SUPPLIER SDN BHD"/>
    <s v="LOCA"/>
    <x v="4"/>
    <s v="CASTER"/>
    <n v="0.2"/>
    <n v="1.5"/>
    <m/>
    <m/>
    <m/>
    <m/>
    <m/>
    <m/>
    <m/>
    <x v="228"/>
    <n v="0.18888888888888888"/>
    <n v="0.18888888888888888"/>
    <n v="0.18888888888888888"/>
    <n v="0.18888888888888888"/>
    <n v="0.18888888888888888"/>
    <n v="0.18888888888888888"/>
    <n v="0.18888888888888888"/>
    <n v="0.18888888888888888"/>
    <n v="0.18888888888888888"/>
    <n v="0.18888888888888888"/>
    <n v="0.18888888888888888"/>
    <n v="0.18888888888888888"/>
    <n v="0.18888888888888888"/>
  </r>
  <r>
    <x v="6"/>
    <x v="6"/>
    <s v="KIM HOE SUPPLIER SDN BHD"/>
    <s v="LOCB"/>
    <x v="0"/>
    <s v="Coarse Brown"/>
    <m/>
    <n v="1"/>
    <m/>
    <m/>
    <m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KIM HOE SUPPLIER SDN BHD"/>
    <s v="LOSB"/>
    <x v="0"/>
    <s v="Soft Brown"/>
    <m/>
    <m/>
    <n v="1"/>
    <m/>
    <m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KIM HOE SUPPLIER SDN BHD"/>
    <s v="SPCA1"/>
    <x v="4"/>
    <s v="CASTER"/>
    <m/>
    <m/>
    <n v="0.12"/>
    <m/>
    <m/>
    <m/>
    <m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6"/>
    <s v="KIM HOE SUPPLIER SDN BHD"/>
    <s v="SPCG1"/>
    <x v="1"/>
    <s v="C1 COARSE"/>
    <n v="6.48"/>
    <n v="12.96"/>
    <n v="8.64"/>
    <n v="6.48"/>
    <m/>
    <m/>
    <n v="6.48"/>
    <n v="9.7200000000000006"/>
    <m/>
    <x v="680"/>
    <n v="5.6400000000000006"/>
    <n v="5.6400000000000006"/>
    <n v="5.6400000000000006"/>
    <n v="5.6400000000000006"/>
    <n v="5.6400000000000006"/>
    <n v="5.6400000000000006"/>
    <n v="5.6400000000000006"/>
    <n v="5.6400000000000006"/>
    <n v="5.6400000000000006"/>
    <n v="5.6400000000000006"/>
    <n v="5.6400000000000006"/>
    <n v="5.6400000000000006"/>
    <n v="5.6400000000000006"/>
  </r>
  <r>
    <x v="6"/>
    <x v="6"/>
    <s v="KIM HOE SUPPLIER SDN BHD"/>
    <s v="SPFG1"/>
    <x v="2"/>
    <s v="A1"/>
    <m/>
    <n v="1.08"/>
    <n v="2.16"/>
    <m/>
    <m/>
    <m/>
    <n v="1.08"/>
    <m/>
    <m/>
    <x v="663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</r>
  <r>
    <x v="6"/>
    <x v="6"/>
    <s v="KIM HOE SUPPLIER SDN BHD"/>
    <s v="SPGP1"/>
    <x v="0"/>
    <s v="Golden Brown"/>
    <n v="0.24"/>
    <m/>
    <n v="0.24"/>
    <m/>
    <m/>
    <m/>
    <m/>
    <m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6"/>
    <s v="KIM HOE SUPPLIER SDN BHD"/>
    <s v="SPIC25"/>
    <x v="5"/>
    <s v="ICING"/>
    <n v="0.5"/>
    <n v="1"/>
    <n v="3.25"/>
    <m/>
    <m/>
    <m/>
    <m/>
    <m/>
    <m/>
    <x v="681"/>
    <n v="0.52777777777777779"/>
    <n v="0.52777777777777779"/>
    <n v="0.52777777777777779"/>
    <n v="0.52777777777777779"/>
    <n v="0.52777777777777779"/>
    <n v="0.52777777777777779"/>
    <n v="0.52777777777777779"/>
    <n v="0.52777777777777779"/>
    <n v="0.52777777777777779"/>
    <n v="0.52777777777777779"/>
    <n v="0.52777777777777779"/>
    <n v="0.52777777777777779"/>
    <n v="0.52777777777777779"/>
  </r>
  <r>
    <x v="6"/>
    <x v="6"/>
    <s v="KIM HOE SUPPLIER SDN BHD"/>
    <s v="SPIC-5"/>
    <x v="5"/>
    <s v="ICING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KIM HOE SUPPLIER SDN BHD"/>
    <s v="SPSB1"/>
    <x v="0"/>
    <s v="Soft Brown"/>
    <n v="0.6"/>
    <m/>
    <n v="0.36"/>
    <n v="0.36"/>
    <m/>
    <m/>
    <m/>
    <m/>
    <m/>
    <x v="682"/>
    <n v="0.14666666666666664"/>
    <n v="0.14666666666666664"/>
    <n v="0.14666666666666664"/>
    <n v="0.14666666666666664"/>
    <n v="0.14666666666666664"/>
    <n v="0.14666666666666664"/>
    <n v="0.14666666666666664"/>
    <n v="0.14666666666666664"/>
    <n v="0.14666666666666664"/>
    <n v="0.14666666666666664"/>
    <n v="0.14666666666666664"/>
    <n v="0.14666666666666664"/>
    <n v="0.14666666666666664"/>
  </r>
  <r>
    <x v="6"/>
    <x v="6"/>
    <s v="KIM YAM TRADING SDN BHD"/>
    <s v="LOC1"/>
    <x v="1"/>
    <s v="C1 COARSE"/>
    <m/>
    <n v="7.5"/>
    <n v="2.5"/>
    <n v="4"/>
    <m/>
    <m/>
    <n v="1.5"/>
    <m/>
    <n v="2"/>
    <x v="683"/>
    <n v="1.9444444444444444"/>
    <n v="1.9444444444444444"/>
    <n v="1.9444444444444444"/>
    <n v="1.9444444444444444"/>
    <n v="1.9444444444444444"/>
    <n v="1.9444444444444444"/>
    <n v="1.9444444444444444"/>
    <n v="1.9444444444444444"/>
    <n v="1.9444444444444444"/>
    <n v="1.9444444444444444"/>
    <n v="1.9444444444444444"/>
    <n v="1.9444444444444444"/>
    <n v="1.9444444444444444"/>
  </r>
  <r>
    <x v="6"/>
    <x v="6"/>
    <s v="KIM YAM TRADING SDN BHD"/>
    <s v="SPCA1"/>
    <x v="4"/>
    <s v="CASTER"/>
    <m/>
    <m/>
    <m/>
    <n v="0.36"/>
    <n v="-0.36"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KIM YAM TRADING SDN BHD"/>
    <s v="SPCB1"/>
    <x v="0"/>
    <s v="Coarse Brown"/>
    <m/>
    <n v="1.08"/>
    <m/>
    <n v="1.08"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6"/>
    <s v="KIM YAM TRADING SDN BHD"/>
    <s v="SPCG1"/>
    <x v="1"/>
    <s v="C1 COARSE"/>
    <m/>
    <n v="52.92"/>
    <n v="47.52"/>
    <n v="46.44"/>
    <n v="64.800000000000011"/>
    <m/>
    <n v="62.64"/>
    <m/>
    <n v="47.52"/>
    <x v="684"/>
    <n v="35.76"/>
    <n v="35.76"/>
    <n v="35.76"/>
    <n v="35.76"/>
    <n v="35.76"/>
    <n v="35.76"/>
    <n v="35.76"/>
    <n v="35.76"/>
    <n v="35.76"/>
    <n v="35.76"/>
    <n v="35.76"/>
    <n v="35.76"/>
    <n v="35.76"/>
  </r>
  <r>
    <x v="6"/>
    <x v="6"/>
    <s v="KIM YAM TRADING SDN BHD"/>
    <s v="SPGMW45"/>
    <x v="0"/>
    <s v="GMW"/>
    <m/>
    <m/>
    <m/>
    <n v="0.10800000000000001"/>
    <m/>
    <m/>
    <m/>
    <m/>
    <m/>
    <x v="685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  <n v="1.2000000000000002E-2"/>
  </r>
  <r>
    <x v="6"/>
    <x v="6"/>
    <s v="KIM YAM TRADING SDN BHD"/>
    <s v="SPIC-5"/>
    <x v="5"/>
    <s v="ICING"/>
    <m/>
    <m/>
    <m/>
    <n v="0.12"/>
    <m/>
    <m/>
    <m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6"/>
    <s v="KIM YAM TRADING SDN BHD"/>
    <s v="SPLG45"/>
    <x v="3"/>
    <s v="LG"/>
    <m/>
    <m/>
    <m/>
    <m/>
    <m/>
    <m/>
    <m/>
    <m/>
    <m/>
    <x v="26"/>
    <n v="1.08"/>
    <n v="1.08"/>
    <n v="1.08"/>
    <n v="1.08"/>
    <n v="2.16"/>
    <n v="2.16"/>
    <n v="2.16"/>
    <n v="3.24"/>
    <n v="3.24"/>
    <n v="3.24"/>
    <n v="5.4"/>
    <n v="5.4"/>
    <n v="5.4"/>
  </r>
  <r>
    <x v="6"/>
    <x v="6"/>
    <s v="KIM YAM TRADING SDN BHD"/>
    <s v="SPLG1"/>
    <x v="3"/>
    <s v="LG"/>
    <m/>
    <m/>
    <m/>
    <m/>
    <m/>
    <m/>
    <n v="0.12"/>
    <m/>
    <n v="1.08"/>
    <x v="686"/>
    <n v="1.08"/>
    <n v="1.08"/>
    <n v="1.08"/>
    <n v="1.08"/>
    <n v="2.16"/>
    <n v="2.16"/>
    <n v="2.16"/>
    <n v="3.24"/>
    <n v="3.24"/>
    <n v="3.24"/>
    <n v="5.4"/>
    <n v="5.4"/>
    <n v="5.4"/>
  </r>
  <r>
    <x v="6"/>
    <x v="6"/>
    <s v="KIMWAH (KLUANG) MARKETING SDN"/>
    <s v="LOCB"/>
    <x v="0"/>
    <s v="Coarse Brown"/>
    <n v="0.3"/>
    <n v="0.7"/>
    <m/>
    <m/>
    <m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KIMWAH (KLUANG) MARKETING SDN"/>
    <s v="SPCA1"/>
    <x v="4"/>
    <s v="CASTER"/>
    <n v="0.24"/>
    <m/>
    <m/>
    <m/>
    <m/>
    <m/>
    <m/>
    <m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6"/>
    <s v="KIMWAH (KLUANG) MARKETING SDN"/>
    <s v="SPCB1"/>
    <x v="0"/>
    <s v="Coarse Brown"/>
    <n v="0.24"/>
    <n v="0.24"/>
    <m/>
    <m/>
    <m/>
    <m/>
    <m/>
    <m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6"/>
    <s v="KIMWAH (KLUANG) MARKETING SDN"/>
    <s v="SPFG1"/>
    <x v="2"/>
    <s v="A1"/>
    <n v="1.08"/>
    <n v="1.08"/>
    <m/>
    <m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6"/>
    <s v="KIMWAH (KLUANG) MARKETING SDN"/>
    <s v="SPIC25"/>
    <x v="5"/>
    <s v="ICING"/>
    <n v="2.5"/>
    <n v="5"/>
    <m/>
    <m/>
    <m/>
    <m/>
    <m/>
    <m/>
    <m/>
    <x v="335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</r>
  <r>
    <x v="6"/>
    <x v="6"/>
    <s v="KIMWAH (KLUANG) MARKETING SDN"/>
    <s v="SPSB1"/>
    <x v="0"/>
    <s v="Soft Brown"/>
    <n v="0.12"/>
    <m/>
    <m/>
    <m/>
    <m/>
    <m/>
    <m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6"/>
    <s v="KIMWAH (KLUANG) MARKETING SDN BHD"/>
    <s v="LOA1"/>
    <x v="2"/>
    <s v="A1 "/>
    <m/>
    <m/>
    <m/>
    <m/>
    <m/>
    <m/>
    <m/>
    <n v="12.5"/>
    <n v="25"/>
    <x v="687"/>
    <n v="4.166666666666667"/>
    <n v="4.166666666666667"/>
    <n v="4.166666666666667"/>
    <n v="4.166666666666667"/>
    <n v="4.166666666666667"/>
    <n v="4.166666666666667"/>
    <n v="4.166666666666667"/>
    <n v="4.166666666666667"/>
    <n v="4.166666666666667"/>
    <n v="4.166666666666667"/>
    <n v="4.166666666666667"/>
    <n v="4.166666666666667"/>
    <n v="4.166666666666667"/>
  </r>
  <r>
    <x v="6"/>
    <x v="6"/>
    <s v="KIMWAH (KLUANG) MARKETING SDN BHD"/>
    <s v="LOC1"/>
    <x v="1"/>
    <s v="C1 COARSE"/>
    <m/>
    <m/>
    <m/>
    <m/>
    <m/>
    <m/>
    <m/>
    <n v="5"/>
    <n v="15"/>
    <x v="362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</r>
  <r>
    <x v="6"/>
    <x v="6"/>
    <s v="KIMWAH (KLUANG) MARKETING SDN BHD"/>
    <s v="LOSB"/>
    <x v="0"/>
    <s v="Soft Brown"/>
    <m/>
    <m/>
    <m/>
    <m/>
    <m/>
    <m/>
    <m/>
    <m/>
    <n v="2"/>
    <x v="287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</r>
  <r>
    <x v="6"/>
    <x v="6"/>
    <s v="KIMWAH (KLUANG) MARKETING SDN BHD"/>
    <s v="SPCA1"/>
    <x v="4"/>
    <s v="CASTER"/>
    <m/>
    <m/>
    <m/>
    <m/>
    <m/>
    <m/>
    <m/>
    <n v="1.08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KIMWAH (KLUANG) MARKETING SDN BHD"/>
    <s v="SPCB250"/>
    <x v="0"/>
    <s v="Coarse Brown"/>
    <m/>
    <m/>
    <m/>
    <m/>
    <m/>
    <m/>
    <m/>
    <n v="1.7999999999999999E-2"/>
    <m/>
    <x v="139"/>
    <n v="2E-3"/>
    <n v="2E-3"/>
    <n v="2E-3"/>
    <n v="2E-3"/>
    <n v="2E-3"/>
    <n v="2E-3"/>
    <n v="2E-3"/>
    <n v="2E-3"/>
    <n v="2E-3"/>
    <n v="2E-3"/>
    <n v="2E-3"/>
    <n v="2E-3"/>
    <n v="2E-3"/>
  </r>
  <r>
    <x v="6"/>
    <x v="6"/>
    <s v="KIMWAH (KLUANG) MARKETING SDN BHD"/>
    <s v="SPFG1"/>
    <x v="2"/>
    <s v="A1"/>
    <m/>
    <m/>
    <m/>
    <m/>
    <m/>
    <m/>
    <m/>
    <n v="2.16"/>
    <n v="1.08"/>
    <x v="157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</r>
  <r>
    <x v="6"/>
    <x v="6"/>
    <s v="KIMWAH (KLUANG) MARKETING SDN BHD"/>
    <s v="SPIC25"/>
    <x v="5"/>
    <s v="ICING"/>
    <m/>
    <m/>
    <m/>
    <m/>
    <m/>
    <m/>
    <m/>
    <m/>
    <n v="2.5"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6"/>
    <s v="KOPERASI PENIAGA-PENIAGA &amp; PENGUSAHA-PENGUSAHA BU"/>
    <s v="SPCG1"/>
    <x v="1"/>
    <s v="C1 COARSE"/>
    <n v="5.4"/>
    <n v="5.4"/>
    <m/>
    <n v="5.4"/>
    <m/>
    <m/>
    <n v="5.4"/>
    <m/>
    <m/>
    <x v="642"/>
    <m/>
    <m/>
    <m/>
    <m/>
    <m/>
    <m/>
    <m/>
    <m/>
    <m/>
    <m/>
    <m/>
    <m/>
    <m/>
  </r>
  <r>
    <x v="6"/>
    <x v="6"/>
    <s v="KWANG LEE WHOLESALE SDN BHD"/>
    <s v="SPCG1"/>
    <x v="1"/>
    <s v="C1 COARSE"/>
    <n v="18.36"/>
    <m/>
    <m/>
    <m/>
    <m/>
    <n v="12.96"/>
    <n v="12.96"/>
    <n v="12.96"/>
    <n v="25.92"/>
    <x v="688"/>
    <n v="9.24"/>
    <n v="9.24"/>
    <n v="9.24"/>
    <n v="9.24"/>
    <n v="9.24"/>
    <n v="9.24"/>
    <n v="9.24"/>
    <n v="9.24"/>
    <n v="9.24"/>
    <n v="9.24"/>
    <n v="9.24"/>
    <n v="9.24"/>
    <n v="9.24"/>
  </r>
  <r>
    <x v="6"/>
    <x v="6"/>
    <s v="KWANG LEE WHOLESALE SDN BHD"/>
    <s v="SPIC25"/>
    <x v="5"/>
    <s v="ICING"/>
    <n v="3"/>
    <m/>
    <m/>
    <m/>
    <m/>
    <m/>
    <m/>
    <m/>
    <m/>
    <x v="334"/>
    <n v="0.33333333333333331"/>
    <n v="0.33333333333333331"/>
    <n v="0.33333333333333331"/>
    <n v="0.33333333333333331"/>
    <n v="0.33333333333333331"/>
    <n v="0.33333333333333331"/>
    <n v="0.33333333333333331"/>
    <n v="0.33333333333333331"/>
    <n v="0.33333333333333331"/>
    <n v="0.33333333333333331"/>
    <n v="0.33333333333333331"/>
    <n v="0.33333333333333331"/>
    <n v="0.33333333333333331"/>
  </r>
  <r>
    <x v="6"/>
    <x v="6"/>
    <s v="KWANG LEE WHOLESALE SDN BHD"/>
    <s v="SPLG45"/>
    <x v="3"/>
    <s v="LG"/>
    <m/>
    <m/>
    <m/>
    <m/>
    <m/>
    <m/>
    <m/>
    <m/>
    <m/>
    <x v="26"/>
    <m/>
    <n v="2.16"/>
    <n v="2.16"/>
    <n v="2.16"/>
    <n v="2.16"/>
    <n v="2.16"/>
    <n v="2.16"/>
    <n v="3.24"/>
    <n v="3.24"/>
    <n v="3.24"/>
    <n v="5.4"/>
    <n v="5.4"/>
    <n v="5.4"/>
  </r>
  <r>
    <x v="6"/>
    <x v="6"/>
    <s v="KWANG LEE WHOLESALE SDN BHD"/>
    <s v="SPLG1"/>
    <x v="3"/>
    <s v="LG"/>
    <m/>
    <m/>
    <m/>
    <m/>
    <m/>
    <m/>
    <m/>
    <m/>
    <n v="0.12"/>
    <x v="168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LEMBAGA PEMAS. PERTANIAN FAMA"/>
    <s v="LOC1"/>
    <x v="1"/>
    <s v="C1 COARSE"/>
    <m/>
    <m/>
    <n v="10"/>
    <n v="20"/>
    <m/>
    <m/>
    <n v="20"/>
    <m/>
    <m/>
    <x v="351"/>
    <m/>
    <m/>
    <m/>
    <m/>
    <m/>
    <m/>
    <m/>
    <m/>
    <m/>
    <m/>
    <m/>
    <m/>
    <m/>
  </r>
  <r>
    <x v="6"/>
    <x v="6"/>
    <s v="LI TA HO TRADING CO."/>
    <s v="SPLG45"/>
    <x v="3"/>
    <s v="LG"/>
    <m/>
    <m/>
    <m/>
    <m/>
    <m/>
    <m/>
    <m/>
    <n v="2.16"/>
    <m/>
    <x v="215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LI TA TRADING COMPANY"/>
    <s v="SPCG1"/>
    <x v="1"/>
    <s v="C1 COARSE"/>
    <m/>
    <m/>
    <m/>
    <m/>
    <m/>
    <m/>
    <m/>
    <n v="21.6"/>
    <n v="21.6"/>
    <x v="689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NAM CHEONG LEONG KEE SDN BHD"/>
    <s v="LOA1"/>
    <x v="2"/>
    <s v="A1 "/>
    <m/>
    <n v="1"/>
    <n v="5"/>
    <m/>
    <n v="4"/>
    <m/>
    <n v="2"/>
    <m/>
    <n v="3"/>
    <x v="321"/>
    <n v="1.6666666666666667"/>
    <n v="1.6666666666666667"/>
    <n v="1.6666666666666667"/>
    <n v="1.6666666666666667"/>
    <n v="1.6666666666666667"/>
    <n v="1.6666666666666667"/>
    <n v="1.6666666666666667"/>
    <n v="1.6666666666666667"/>
    <n v="1.6666666666666667"/>
    <n v="1.6666666666666667"/>
    <n v="1.6666666666666667"/>
    <n v="1.6666666666666667"/>
    <n v="1.6666666666666667"/>
  </r>
  <r>
    <x v="6"/>
    <x v="6"/>
    <s v="NAM CHEONG LEONG KEE SDN BHD"/>
    <s v="LOC1"/>
    <x v="1"/>
    <s v="C1 COARSE"/>
    <m/>
    <n v="8"/>
    <n v="10"/>
    <m/>
    <n v="5"/>
    <m/>
    <n v="2"/>
    <m/>
    <n v="5"/>
    <x v="341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  <n v="3.3333333333333335"/>
  </r>
  <r>
    <x v="6"/>
    <x v="6"/>
    <s v="NAM CHEONG LEONG KEE SDN BHD"/>
    <s v="LOSB"/>
    <x v="0"/>
    <s v="Soft Brown"/>
    <m/>
    <n v="0.5"/>
    <m/>
    <m/>
    <m/>
    <m/>
    <m/>
    <m/>
    <m/>
    <x v="21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</r>
  <r>
    <x v="6"/>
    <x v="6"/>
    <s v="NAM CHEONG LEONG KEE SDN BHD"/>
    <s v="SPCG1"/>
    <x v="1"/>
    <s v="C1 COARSE"/>
    <m/>
    <n v="16.2"/>
    <n v="21.6"/>
    <n v="21.6"/>
    <n v="21.06"/>
    <m/>
    <n v="21.6"/>
    <m/>
    <n v="19.440000000000001"/>
    <x v="690"/>
    <n v="13.5"/>
    <n v="13.5"/>
    <n v="13.5"/>
    <n v="13.5"/>
    <n v="13.5"/>
    <n v="13.5"/>
    <n v="13.5"/>
    <n v="13.5"/>
    <n v="13.5"/>
    <n v="13.5"/>
    <n v="13.5"/>
    <n v="13.5"/>
    <n v="13.5"/>
  </r>
  <r>
    <x v="6"/>
    <x v="6"/>
    <s v="NAM CHEONG LEONG KEE SDN BHD"/>
    <s v="SPIC25"/>
    <x v="5"/>
    <s v="ICING"/>
    <m/>
    <m/>
    <m/>
    <n v="2.5"/>
    <n v="1.25"/>
    <m/>
    <m/>
    <m/>
    <m/>
    <x v="302"/>
    <n v="0.41666666666666669"/>
    <n v="0.41666666666666669"/>
    <n v="0.41666666666666669"/>
    <n v="0.41666666666666669"/>
    <n v="0.41666666666666669"/>
    <n v="0.41666666666666669"/>
    <n v="0.41666666666666669"/>
    <n v="0.41666666666666669"/>
    <n v="0.41666666666666669"/>
    <n v="0.41666666666666669"/>
    <n v="0.41666666666666669"/>
    <n v="0.41666666666666669"/>
    <n v="0.41666666666666669"/>
  </r>
  <r>
    <x v="6"/>
    <x v="6"/>
    <s v="NAM CHEONG LEONG KEE SDN BHD"/>
    <s v="SPLG1"/>
    <x v="3"/>
    <s v="LG"/>
    <m/>
    <m/>
    <m/>
    <m/>
    <m/>
    <m/>
    <n v="0.24"/>
    <m/>
    <m/>
    <x v="96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NAM CHEONG LEONG KEE SDN BHD"/>
    <s v="SPLG45"/>
    <x v="3"/>
    <s v="LG"/>
    <m/>
    <m/>
    <m/>
    <m/>
    <m/>
    <m/>
    <m/>
    <m/>
    <m/>
    <x v="26"/>
    <n v="1.08"/>
    <n v="1.08"/>
    <n v="1.08"/>
    <n v="1.08"/>
    <n v="2.16"/>
    <n v="2.16"/>
    <n v="2.16"/>
    <n v="3.24"/>
    <n v="3.24"/>
    <n v="3.24"/>
    <n v="5.4"/>
    <n v="5.4"/>
    <n v="5.4"/>
  </r>
  <r>
    <x v="6"/>
    <x v="6"/>
    <s v="NAM CHEONG LEONG KEE SDN BHD"/>
    <s v="SPSB1"/>
    <x v="0"/>
    <s v="Soft Brown"/>
    <m/>
    <n v="1.08"/>
    <m/>
    <m/>
    <n v="1.08"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6"/>
    <s v="ONG HUAT BEE TRADING SDN BHD"/>
    <s v="SPCG1"/>
    <x v="1"/>
    <s v="C1 COARSE"/>
    <m/>
    <m/>
    <m/>
    <n v="-0.6"/>
    <m/>
    <m/>
    <m/>
    <m/>
    <m/>
    <x v="691"/>
    <m/>
    <m/>
    <m/>
    <m/>
    <m/>
    <m/>
    <m/>
    <m/>
    <m/>
    <m/>
    <m/>
    <m/>
    <m/>
  </r>
  <r>
    <x v="6"/>
    <x v="6"/>
    <s v="PASARAYA SONG SENG SDN BHD"/>
    <s v="LOC1"/>
    <x v="1"/>
    <s v="C1 COARSE"/>
    <m/>
    <n v="1.75"/>
    <m/>
    <n v="1.5"/>
    <n v="1.5"/>
    <m/>
    <m/>
    <m/>
    <n v="1.5"/>
    <x v="692"/>
    <n v="0.69444444444444442"/>
    <n v="0.69444444444444442"/>
    <n v="0.69444444444444442"/>
    <n v="0.69444444444444442"/>
    <n v="0.69444444444444442"/>
    <n v="0.69444444444444442"/>
    <n v="0.69444444444444442"/>
    <n v="0.69444444444444442"/>
    <n v="0.69444444444444442"/>
    <n v="0.69444444444444442"/>
    <n v="0.69444444444444442"/>
    <n v="0.69444444444444442"/>
    <n v="0.69444444444444442"/>
  </r>
  <r>
    <x v="6"/>
    <x v="6"/>
    <s v="PASARAYA SONG SENG SDN BHD"/>
    <s v="SPCA1"/>
    <x v="4"/>
    <s v="CASTER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PASARAYA SONG SENG SDN BHD"/>
    <s v="SPCG1"/>
    <x v="1"/>
    <s v="C1 COARSE"/>
    <m/>
    <n v="21.6"/>
    <m/>
    <n v="21.6"/>
    <n v="21.6"/>
    <m/>
    <n v="21.6"/>
    <m/>
    <n v="23.76"/>
    <x v="693"/>
    <n v="12.240000000000002"/>
    <n v="12.240000000000002"/>
    <n v="12.240000000000002"/>
    <n v="12.240000000000002"/>
    <n v="12.240000000000002"/>
    <n v="12.240000000000002"/>
    <n v="12.240000000000002"/>
    <n v="12.240000000000002"/>
    <n v="12.240000000000002"/>
    <n v="12.240000000000002"/>
    <n v="12.240000000000002"/>
    <n v="12.240000000000002"/>
    <n v="12.240000000000002"/>
  </r>
  <r>
    <x v="6"/>
    <x v="6"/>
    <s v="PASARAYA SONG SENG SDN BHD"/>
    <s v="SPGP1"/>
    <x v="0"/>
    <s v="Golden Brown"/>
    <m/>
    <m/>
    <m/>
    <m/>
    <m/>
    <m/>
    <n v="0.6"/>
    <m/>
    <m/>
    <x v="22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</r>
  <r>
    <x v="6"/>
    <x v="6"/>
    <s v="PASARAYA SONG SENG SDN BHD"/>
    <s v="SPLG45"/>
    <x v="3"/>
    <s v="LG"/>
    <m/>
    <m/>
    <m/>
    <m/>
    <m/>
    <m/>
    <m/>
    <m/>
    <m/>
    <x v="26"/>
    <m/>
    <n v="2.16"/>
    <n v="2.16"/>
    <n v="2.16"/>
    <n v="2.16"/>
    <n v="2.16"/>
    <n v="2.16"/>
    <n v="3.24"/>
    <n v="3.24"/>
    <n v="3.24"/>
    <n v="3.24"/>
    <n v="3.24"/>
    <n v="3.24"/>
  </r>
  <r>
    <x v="6"/>
    <x v="6"/>
    <s v="PASARAYA SONG SENG SDN BHD"/>
    <s v="SPLG1"/>
    <x v="3"/>
    <s v="LG"/>
    <m/>
    <m/>
    <m/>
    <m/>
    <m/>
    <m/>
    <n v="0.12"/>
    <m/>
    <m/>
    <x v="168"/>
    <n v="1.08"/>
    <n v="1.08"/>
    <n v="1.08"/>
    <n v="1.08"/>
    <n v="2.16"/>
    <n v="2.16"/>
    <n v="2.16"/>
    <n v="2.16"/>
    <n v="2.16"/>
    <n v="2.16"/>
    <n v="3.24"/>
    <n v="3.24"/>
    <n v="3.24"/>
  </r>
  <r>
    <x v="6"/>
    <x v="6"/>
    <s v="S.I.Y. SDN BHD"/>
    <s v="LOC1"/>
    <x v="1"/>
    <s v="C1 COARSE"/>
    <n v="5"/>
    <m/>
    <m/>
    <m/>
    <m/>
    <m/>
    <m/>
    <n v="3"/>
    <m/>
    <x v="288"/>
    <n v="0.88888888888888884"/>
    <n v="0.88888888888888884"/>
    <n v="0.88888888888888884"/>
    <n v="0.88888888888888884"/>
    <n v="0.88888888888888884"/>
    <n v="0.88888888888888884"/>
    <n v="0.88888888888888884"/>
    <n v="0.88888888888888884"/>
    <n v="0.88888888888888884"/>
    <n v="0.88888888888888884"/>
    <n v="0.88888888888888884"/>
    <n v="0.88888888888888884"/>
    <n v="0.88888888888888884"/>
  </r>
  <r>
    <x v="6"/>
    <x v="6"/>
    <s v="S.I.Y. SDN BHD"/>
    <s v="LOIGCX"/>
    <x v="8"/>
    <s v="IG  "/>
    <m/>
    <m/>
    <m/>
    <m/>
    <m/>
    <m/>
    <m/>
    <n v="0.5"/>
    <m/>
    <x v="21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</r>
  <r>
    <x v="6"/>
    <x v="6"/>
    <s v="S.I.Y. SDN BHD"/>
    <s v="SPCA1"/>
    <x v="4"/>
    <s v="CASTER"/>
    <m/>
    <n v="1.2E-2"/>
    <m/>
    <m/>
    <m/>
    <m/>
    <m/>
    <m/>
    <m/>
    <x v="694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  <n v="1.3333333333333333E-3"/>
  </r>
  <r>
    <x v="6"/>
    <x v="6"/>
    <s v="S.I.Y. SDN BHD"/>
    <s v="SPCB1"/>
    <x v="0"/>
    <s v="Coarse Brown"/>
    <m/>
    <m/>
    <m/>
    <n v="0.36"/>
    <m/>
    <m/>
    <m/>
    <n v="0.12"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6"/>
    <s v="S.I.Y. SDN BHD"/>
    <s v="SPCG1"/>
    <x v="1"/>
    <s v="C1 COARSE"/>
    <n v="6.48"/>
    <n v="10.8"/>
    <m/>
    <n v="10.8"/>
    <m/>
    <m/>
    <m/>
    <n v="6.48"/>
    <m/>
    <x v="695"/>
    <n v="3.8400000000000003"/>
    <n v="3.8400000000000003"/>
    <n v="3.8400000000000003"/>
    <n v="3.8400000000000003"/>
    <n v="3.8400000000000003"/>
    <n v="3.8400000000000003"/>
    <n v="3.8400000000000003"/>
    <n v="3.8400000000000003"/>
    <n v="3.8400000000000003"/>
    <n v="3.8400000000000003"/>
    <n v="3.8400000000000003"/>
    <n v="3.8400000000000003"/>
    <n v="3.8400000000000003"/>
  </r>
  <r>
    <x v="6"/>
    <x v="6"/>
    <s v="S.I.Y. SDN BHD"/>
    <s v="SPDM42"/>
    <x v="0"/>
    <s v="Coarse Brown"/>
    <m/>
    <n v="6.0479999999999999E-2"/>
    <m/>
    <m/>
    <m/>
    <m/>
    <m/>
    <m/>
    <m/>
    <x v="696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  <n v="6.7200000000000003E-3"/>
  </r>
  <r>
    <x v="6"/>
    <x v="6"/>
    <s v="S.I.Y. SDN BHD"/>
    <s v="SPGP1"/>
    <x v="0"/>
    <s v="Golden Brown"/>
    <m/>
    <n v="0.18"/>
    <m/>
    <m/>
    <m/>
    <m/>
    <m/>
    <m/>
    <m/>
    <x v="592"/>
    <n v="0.02"/>
    <n v="0.02"/>
    <n v="0.02"/>
    <n v="0.02"/>
    <n v="0.02"/>
    <n v="0.02"/>
    <n v="0.02"/>
    <n v="0.02"/>
    <n v="0.02"/>
    <n v="0.02"/>
    <n v="0.02"/>
    <n v="0.02"/>
    <n v="0.02"/>
  </r>
  <r>
    <x v="6"/>
    <x v="6"/>
    <s v="S.I.Y. SDN BHD"/>
    <s v="SPIC-5"/>
    <x v="5"/>
    <s v="ICING"/>
    <m/>
    <n v="7.1999999999999995E-2"/>
    <m/>
    <m/>
    <m/>
    <m/>
    <m/>
    <m/>
    <m/>
    <x v="697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  <n v="8.0000000000000002E-3"/>
  </r>
  <r>
    <x v="6"/>
    <x v="6"/>
    <s v="S.I.Y. SDN BHD"/>
    <s v="SPLG1"/>
    <x v="3"/>
    <s v="LG"/>
    <m/>
    <m/>
    <m/>
    <n v="0.12"/>
    <m/>
    <m/>
    <m/>
    <n v="0.24"/>
    <m/>
    <x v="167"/>
    <n v="0.04"/>
    <n v="1.08"/>
    <n v="1.08"/>
    <n v="1.08"/>
    <n v="1.08"/>
    <n v="1.08"/>
    <n v="1.08"/>
    <n v="1.08"/>
    <n v="1.08"/>
    <n v="1.08"/>
    <n v="1.08"/>
    <n v="1.08"/>
    <n v="1.08"/>
  </r>
  <r>
    <x v="6"/>
    <x v="6"/>
    <s v="S.I.Y. SDN BHD"/>
    <s v="SPSB1"/>
    <x v="0"/>
    <s v="Soft Brown"/>
    <m/>
    <n v="0.18"/>
    <m/>
    <m/>
    <m/>
    <m/>
    <m/>
    <n v="0.12"/>
    <m/>
    <x v="87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  <n v="3.3333333333333333E-2"/>
  </r>
  <r>
    <x v="6"/>
    <x v="6"/>
    <s v="SERBA WANGI  SDN BHD(SERBA WANGI JH SDN BHD)"/>
    <s v="SPCA1"/>
    <x v="4"/>
    <s v="CASTER"/>
    <m/>
    <n v="1.08"/>
    <m/>
    <m/>
    <m/>
    <m/>
    <m/>
    <m/>
    <m/>
    <x v="166"/>
    <m/>
    <m/>
    <m/>
    <m/>
    <m/>
    <m/>
    <m/>
    <m/>
    <m/>
    <m/>
    <m/>
    <m/>
    <m/>
  </r>
  <r>
    <x v="6"/>
    <x v="6"/>
    <s v="SERBA WANGI  SDN BHD(SERBA WANGI JH SDN BHD)"/>
    <s v="SPCG1"/>
    <x v="1"/>
    <s v="C1 COARSE"/>
    <n v="389.88"/>
    <n v="218.46100000000004"/>
    <n v="34.56"/>
    <m/>
    <m/>
    <m/>
    <m/>
    <m/>
    <m/>
    <x v="698"/>
    <m/>
    <m/>
    <m/>
    <m/>
    <m/>
    <m/>
    <m/>
    <m/>
    <m/>
    <m/>
    <m/>
    <m/>
    <m/>
  </r>
  <r>
    <x v="6"/>
    <x v="6"/>
    <s v="SHENG AN TRADING SDN BHD"/>
    <s v="SPFG1"/>
    <x v="2"/>
    <s v="A1"/>
    <m/>
    <m/>
    <m/>
    <n v="2.16"/>
    <m/>
    <m/>
    <m/>
    <m/>
    <m/>
    <x v="215"/>
    <m/>
    <m/>
    <m/>
    <m/>
    <m/>
    <m/>
    <m/>
    <m/>
    <m/>
    <m/>
    <m/>
    <m/>
    <m/>
  </r>
  <r>
    <x v="6"/>
    <x v="6"/>
    <s v="SHENG AN TRADING SDN BHD"/>
    <s v="SPIC25"/>
    <x v="5"/>
    <s v="ICING"/>
    <m/>
    <m/>
    <m/>
    <n v="1"/>
    <m/>
    <m/>
    <m/>
    <m/>
    <m/>
    <x v="225"/>
    <m/>
    <m/>
    <m/>
    <m/>
    <m/>
    <m/>
    <m/>
    <m/>
    <m/>
    <m/>
    <m/>
    <m/>
    <m/>
  </r>
  <r>
    <x v="6"/>
    <x v="6"/>
    <s v="SIN SENG HUAT"/>
    <s v="LOA1"/>
    <x v="2"/>
    <s v="A1 "/>
    <m/>
    <m/>
    <m/>
    <m/>
    <n v="0.25"/>
    <m/>
    <m/>
    <m/>
    <n v="0.25"/>
    <x v="21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  <n v="5.5555555555555552E-2"/>
  </r>
  <r>
    <x v="6"/>
    <x v="6"/>
    <s v="SIN SENG HUAT"/>
    <s v="LOC1"/>
    <x v="1"/>
    <s v="C1 COARSE"/>
    <m/>
    <m/>
    <m/>
    <m/>
    <n v="4"/>
    <n v="9"/>
    <n v="9"/>
    <n v="6"/>
    <n v="10"/>
    <x v="699"/>
    <n v="4.2222222222222223"/>
    <n v="4.2222222222222223"/>
    <n v="4.2222222222222223"/>
    <n v="4.2222222222222223"/>
    <n v="4.2222222222222223"/>
    <n v="4.2222222222222223"/>
    <n v="4.2222222222222223"/>
    <n v="4.2222222222222223"/>
    <n v="4.2222222222222223"/>
    <n v="4.2222222222222223"/>
    <n v="4.2222222222222223"/>
    <n v="4.2222222222222223"/>
    <n v="4.2222222222222223"/>
  </r>
  <r>
    <x v="6"/>
    <x v="6"/>
    <s v="SIN SENG HUAT"/>
    <s v="LOCB"/>
    <x v="0"/>
    <s v="Coarse Brown"/>
    <m/>
    <m/>
    <m/>
    <n v="0.3"/>
    <n v="-0.3"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SIN SENG HUAT"/>
    <s v="SPCG1"/>
    <x v="1"/>
    <s v="C1 COARSE"/>
    <m/>
    <m/>
    <m/>
    <m/>
    <n v="27.96"/>
    <n v="30.6"/>
    <n v="31.32"/>
    <n v="14.04"/>
    <n v="30.119999999999997"/>
    <x v="700"/>
    <n v="14.893333333333333"/>
    <n v="14.893333333333333"/>
    <n v="14.893333333333333"/>
    <n v="14.893333333333333"/>
    <n v="14.893333333333333"/>
    <n v="14.893333333333333"/>
    <n v="14.893333333333333"/>
    <n v="14.893333333333333"/>
    <n v="14.893333333333333"/>
    <n v="14.893333333333333"/>
    <n v="14.893333333333333"/>
    <n v="14.893333333333333"/>
    <n v="14.893333333333333"/>
  </r>
  <r>
    <x v="6"/>
    <x v="6"/>
    <s v="SIN SENG HUAT"/>
    <s v="SPCG2"/>
    <x v="1"/>
    <s v="C1 COARSE"/>
    <m/>
    <m/>
    <m/>
    <m/>
    <n v="1.08"/>
    <m/>
    <m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SIN SENG HUAT"/>
    <s v="SPFG1"/>
    <x v="2"/>
    <s v="A1"/>
    <m/>
    <m/>
    <m/>
    <n v="1.08"/>
    <m/>
    <n v="1.08"/>
    <m/>
    <m/>
    <n v="0.36"/>
    <x v="140"/>
    <n v="0.28000000000000003"/>
    <n v="0.28000000000000003"/>
    <n v="0.28000000000000003"/>
    <n v="0.28000000000000003"/>
    <n v="0.28000000000000003"/>
    <n v="0.28000000000000003"/>
    <n v="0.28000000000000003"/>
    <n v="0.28000000000000003"/>
    <n v="0.28000000000000003"/>
    <n v="0.28000000000000003"/>
    <n v="0.28000000000000003"/>
    <n v="0.28000000000000003"/>
    <n v="0.28000000000000003"/>
  </r>
  <r>
    <x v="6"/>
    <x v="6"/>
    <s v="SIN SENG HUAT"/>
    <s v="SPIC25"/>
    <x v="5"/>
    <s v="ICING"/>
    <m/>
    <m/>
    <m/>
    <n v="1"/>
    <n v="1"/>
    <n v="1"/>
    <n v="0.5"/>
    <n v="0.5"/>
    <n v="0.25"/>
    <x v="701"/>
    <n v="0.47222222222222221"/>
    <n v="0.47222222222222221"/>
    <n v="0.47222222222222221"/>
    <n v="0.47222222222222221"/>
    <n v="0.47222222222222221"/>
    <n v="0.47222222222222221"/>
    <n v="0.47222222222222221"/>
    <n v="0.47222222222222221"/>
    <n v="0.47222222222222221"/>
    <n v="0.47222222222222221"/>
    <n v="0.47222222222222221"/>
    <n v="0.47222222222222221"/>
    <n v="0.47222222222222221"/>
  </r>
  <r>
    <x v="6"/>
    <x v="6"/>
    <s v="SIN SENG HUAT"/>
    <s v="SPLG1"/>
    <x v="3"/>
    <s v="LG"/>
    <m/>
    <m/>
    <m/>
    <m/>
    <m/>
    <m/>
    <m/>
    <m/>
    <m/>
    <x v="51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SIN SENG HUAT"/>
    <s v="SPLG45"/>
    <x v="3"/>
    <s v="LG"/>
    <m/>
    <m/>
    <m/>
    <m/>
    <m/>
    <m/>
    <m/>
    <m/>
    <m/>
    <x v="51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SWEE SENG &amp; CO"/>
    <s v="LOA1"/>
    <x v="2"/>
    <s v="A1 "/>
    <n v="0.75"/>
    <m/>
    <m/>
    <m/>
    <n v="0.5"/>
    <m/>
    <m/>
    <m/>
    <m/>
    <x v="447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</r>
  <r>
    <x v="6"/>
    <x v="6"/>
    <s v="SWEE SENG &amp; CO"/>
    <s v="LOC1"/>
    <x v="1"/>
    <s v="C1 COARSE"/>
    <n v="2.75"/>
    <n v="4"/>
    <m/>
    <m/>
    <m/>
    <m/>
    <m/>
    <m/>
    <m/>
    <x v="702"/>
    <n v="0.75"/>
    <n v="0.75"/>
    <n v="0.75"/>
    <n v="0.75"/>
    <n v="0.75"/>
    <n v="0.75"/>
    <n v="0.75"/>
    <n v="0.75"/>
    <n v="0.75"/>
    <n v="0.75"/>
    <n v="0.75"/>
    <n v="0.75"/>
    <n v="0.75"/>
  </r>
  <r>
    <x v="6"/>
    <x v="6"/>
    <s v="SWEE SENG &amp; CO"/>
    <s v="LOSB"/>
    <x v="0"/>
    <s v="Soft Brown"/>
    <n v="0.15"/>
    <m/>
    <m/>
    <m/>
    <m/>
    <m/>
    <m/>
    <m/>
    <m/>
    <x v="230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</r>
  <r>
    <x v="6"/>
    <x v="6"/>
    <s v="SWEE SENG &amp; CO"/>
    <s v="SPCB1"/>
    <x v="0"/>
    <s v="Coarse Brown"/>
    <n v="0.12"/>
    <n v="0.12"/>
    <m/>
    <m/>
    <m/>
    <m/>
    <n v="0.12"/>
    <m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6"/>
    <s v="SWEE SENG &amp; CO"/>
    <s v="SPCG1"/>
    <x v="1"/>
    <s v="C1 COARSE"/>
    <n v="10.8"/>
    <n v="10.8"/>
    <m/>
    <n v="10.8"/>
    <n v="10.8"/>
    <m/>
    <n v="10.8"/>
    <m/>
    <m/>
    <x v="337"/>
    <n v="6"/>
    <n v="6"/>
    <n v="6"/>
    <n v="6"/>
    <n v="6"/>
    <n v="6"/>
    <n v="6"/>
    <n v="6"/>
    <n v="6"/>
    <n v="6"/>
    <n v="6"/>
    <n v="6"/>
    <n v="6"/>
  </r>
  <r>
    <x v="6"/>
    <x v="6"/>
    <s v="TAI TONG SEN KEE TRADING SDN BHD"/>
    <s v="SPCG1"/>
    <x v="1"/>
    <s v="C1 COARSE"/>
    <m/>
    <n v="10.8"/>
    <m/>
    <m/>
    <m/>
    <m/>
    <m/>
    <m/>
    <m/>
    <x v="160"/>
    <m/>
    <m/>
    <m/>
    <m/>
    <m/>
    <m/>
    <m/>
    <m/>
    <m/>
    <m/>
    <m/>
    <m/>
    <m/>
  </r>
  <r>
    <x v="6"/>
    <x v="6"/>
    <s v="TANGKAK BEE HONG ENTERPRISE SDN BHD"/>
    <s v="LOA1"/>
    <x v="2"/>
    <s v="A1 "/>
    <m/>
    <n v="1"/>
    <m/>
    <m/>
    <m/>
    <m/>
    <n v="0.5"/>
    <m/>
    <m/>
    <x v="33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</r>
  <r>
    <x v="6"/>
    <x v="6"/>
    <s v="TANGKAK BEE HONG ENTERPRISE SDN BHD"/>
    <s v="LOC1"/>
    <x v="1"/>
    <s v="C1 COARSE"/>
    <n v="4"/>
    <n v="2"/>
    <m/>
    <m/>
    <m/>
    <m/>
    <n v="4"/>
    <m/>
    <m/>
    <x v="325"/>
    <n v="1.1111111111111112"/>
    <n v="1.1111111111111112"/>
    <n v="1.1111111111111112"/>
    <n v="1.1111111111111112"/>
    <n v="1.1111111111111112"/>
    <n v="1.1111111111111112"/>
    <n v="1.1111111111111112"/>
    <n v="1.1111111111111112"/>
    <n v="1.1111111111111112"/>
    <n v="1.1111111111111112"/>
    <n v="1.1111111111111112"/>
    <n v="1.1111111111111112"/>
    <n v="1.1111111111111112"/>
  </r>
  <r>
    <x v="6"/>
    <x v="6"/>
    <s v="TANGKAK BEE HONG ENTERPRISE SDN BHD"/>
    <s v="LOCA"/>
    <x v="4"/>
    <s v="CASTER"/>
    <m/>
    <n v="0.5"/>
    <m/>
    <m/>
    <m/>
    <m/>
    <n v="0.5"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TANGKAK BEE HONG ENTERPRISE SDN BHD"/>
    <s v="LOSB"/>
    <x v="0"/>
    <s v="Soft Brown"/>
    <n v="1"/>
    <m/>
    <m/>
    <m/>
    <m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TANGKAK BEE HONG ENTERPRISE SDN BHD"/>
    <s v="SPCG1"/>
    <x v="1"/>
    <s v="C1 COARSE"/>
    <n v="48.6"/>
    <n v="59.399999999999991"/>
    <m/>
    <m/>
    <m/>
    <m/>
    <n v="36.72"/>
    <m/>
    <m/>
    <x v="703"/>
    <n v="16.079999999999998"/>
    <n v="16.079999999999998"/>
    <n v="16.079999999999998"/>
    <n v="16.079999999999998"/>
    <n v="16.079999999999998"/>
    <n v="16.079999999999998"/>
    <n v="16.079999999999998"/>
    <n v="16.079999999999998"/>
    <n v="16.079999999999998"/>
    <n v="16.079999999999998"/>
    <n v="16.079999999999998"/>
    <n v="16.079999999999998"/>
    <n v="16.079999999999998"/>
  </r>
  <r>
    <x v="6"/>
    <x v="6"/>
    <s v="TANGKAK BEE HONG ENTERPRISE SDN BHD"/>
    <s v="SPCG2"/>
    <x v="1"/>
    <s v="C1 COARSE"/>
    <n v="5.4"/>
    <n v="2.16"/>
    <m/>
    <m/>
    <m/>
    <m/>
    <m/>
    <m/>
    <m/>
    <x v="704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</r>
  <r>
    <x v="6"/>
    <x v="6"/>
    <s v="TANGKAK BEE HONG ENTERPRISE SDN BHD"/>
    <s v="SPGP1"/>
    <x v="0"/>
    <s v="Golden Brown"/>
    <n v="1.08"/>
    <m/>
    <m/>
    <m/>
    <m/>
    <m/>
    <m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TANGKAK BEE HONG ENTERPRISE SDN BHD"/>
    <s v="SPGP45"/>
    <x v="0"/>
    <s v="Golden Brown"/>
    <m/>
    <m/>
    <m/>
    <m/>
    <m/>
    <m/>
    <n v="0.32400000000000001"/>
    <m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6"/>
    <s v="TANGKAK BEE HONG ENTERPRISE SDN BHD"/>
    <s v="SPIC25"/>
    <x v="5"/>
    <s v="ICING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6"/>
    <s v="TANGKAK BEE HONG ENTERPRISE SDN BHD"/>
    <s v="SPLG45"/>
    <x v="3"/>
    <s v="LG"/>
    <m/>
    <m/>
    <m/>
    <m/>
    <m/>
    <m/>
    <m/>
    <m/>
    <m/>
    <x v="26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TANGKAK BEE HONG ENTERPRISE SDN BHD"/>
    <s v="SPLG1"/>
    <x v="3"/>
    <s v="LG"/>
    <m/>
    <m/>
    <m/>
    <m/>
    <m/>
    <m/>
    <n v="0.36"/>
    <m/>
    <m/>
    <x v="167"/>
    <n v="1.08"/>
    <n v="1.08"/>
    <n v="1.08"/>
    <n v="1.08"/>
    <n v="1.08"/>
    <n v="1.08"/>
    <n v="1.08"/>
    <n v="1.08"/>
    <n v="1.08"/>
    <n v="1.08"/>
    <n v="1.08"/>
    <n v="1.08"/>
    <n v="1.08"/>
  </r>
  <r>
    <x v="6"/>
    <x v="6"/>
    <s v="TARCHEN SDN BHD"/>
    <s v="LOC1"/>
    <x v="1"/>
    <s v="C1 COARSE"/>
    <n v="1"/>
    <m/>
    <m/>
    <m/>
    <m/>
    <m/>
    <m/>
    <m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6"/>
    <s v="TARCHEN SDN BHD"/>
    <s v="SPCA1"/>
    <x v="4"/>
    <s v="CASTER"/>
    <n v="0.12"/>
    <m/>
    <m/>
    <m/>
    <m/>
    <m/>
    <m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6"/>
    <s v="TARCHEN SDN BHD"/>
    <s v="SPCG1"/>
    <x v="1"/>
    <s v="C1 COARSE"/>
    <n v="56.16"/>
    <m/>
    <m/>
    <m/>
    <m/>
    <m/>
    <m/>
    <m/>
    <m/>
    <x v="706"/>
    <n v="6.2399999999999993"/>
    <n v="6.2399999999999993"/>
    <n v="6.2399999999999993"/>
    <n v="6.2399999999999993"/>
    <n v="6.2399999999999993"/>
    <n v="6.2399999999999993"/>
    <n v="6.2399999999999993"/>
    <n v="6.2399999999999993"/>
    <n v="6.2399999999999993"/>
    <n v="6.2399999999999993"/>
    <n v="6.2399999999999993"/>
    <n v="6.2399999999999993"/>
    <n v="6.2399999999999993"/>
  </r>
  <r>
    <x v="6"/>
    <x v="6"/>
    <s v="TARCHEN SDN BHD"/>
    <s v="SPFG1"/>
    <x v="2"/>
    <s v="A1"/>
    <n v="0.6"/>
    <m/>
    <m/>
    <m/>
    <m/>
    <m/>
    <m/>
    <m/>
    <m/>
    <x v="22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</r>
  <r>
    <x v="6"/>
    <x v="6"/>
    <s v="TARCHEN SDN BHD"/>
    <s v="SPGP1"/>
    <x v="0"/>
    <s v="Golden Brown"/>
    <n v="1.08"/>
    <m/>
    <m/>
    <m/>
    <m/>
    <m/>
    <m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6"/>
    <s v="TARCHEN SDN BHD"/>
    <s v="SPIC25"/>
    <x v="5"/>
    <s v="ICING"/>
    <n v="1.25"/>
    <m/>
    <m/>
    <m/>
    <m/>
    <m/>
    <m/>
    <m/>
    <m/>
    <x v="447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</r>
  <r>
    <x v="6"/>
    <x v="6"/>
    <s v="TECK HUAT ENTERPRISE (CO.NO. 079582-U)"/>
    <s v="LOSB"/>
    <x v="0"/>
    <s v="Soft Brown"/>
    <m/>
    <m/>
    <m/>
    <m/>
    <m/>
    <n v="3"/>
    <m/>
    <m/>
    <m/>
    <x v="334"/>
    <m/>
    <m/>
    <m/>
    <m/>
    <m/>
    <m/>
    <m/>
    <m/>
    <m/>
    <m/>
    <m/>
    <m/>
    <m/>
  </r>
  <r>
    <x v="6"/>
    <x v="6"/>
    <s v="TECK HUAT ENTERPRISE (CO.NO. 079582-U)"/>
    <s v="SPCG1"/>
    <x v="1"/>
    <s v="C1 COARSE"/>
    <m/>
    <m/>
    <m/>
    <m/>
    <m/>
    <n v="3.24"/>
    <m/>
    <m/>
    <m/>
    <x v="157"/>
    <m/>
    <m/>
    <m/>
    <m/>
    <m/>
    <m/>
    <m/>
    <m/>
    <m/>
    <m/>
    <m/>
    <m/>
    <m/>
  </r>
  <r>
    <x v="6"/>
    <x v="6"/>
    <s v="YHL TRADING (SEGAMAT) SDN BHD"/>
    <s v="SPCG1"/>
    <x v="1"/>
    <s v="C1 COARSE"/>
    <m/>
    <m/>
    <n v="81"/>
    <n v="156.12"/>
    <m/>
    <m/>
    <n v="36.72"/>
    <m/>
    <m/>
    <x v="707"/>
    <n v="30.426666666666669"/>
    <n v="30.426666666666669"/>
    <n v="30.426666666666669"/>
    <n v="30.426666666666669"/>
    <n v="30.426666666666669"/>
    <n v="30.426666666666669"/>
    <n v="30.426666666666669"/>
    <n v="30.426666666666669"/>
    <n v="30.426666666666669"/>
    <n v="30.426666666666669"/>
    <n v="30.426666666666669"/>
    <n v="30.426666666666669"/>
    <n v="30.426666666666669"/>
  </r>
  <r>
    <x v="6"/>
    <x v="6"/>
    <s v="YONG LEE CHAN SDN BHD (50651-V)"/>
    <s v="SPCG1"/>
    <x v="1"/>
    <s v="C1 COARSE"/>
    <m/>
    <m/>
    <m/>
    <m/>
    <m/>
    <m/>
    <m/>
    <n v="82.08"/>
    <m/>
    <x v="708"/>
    <n v="9.1199999999999992"/>
    <n v="9.1199999999999992"/>
    <n v="9.1199999999999992"/>
    <n v="9.1199999999999992"/>
    <n v="9.1199999999999992"/>
    <n v="9.1199999999999992"/>
    <n v="9.1199999999999992"/>
    <n v="9.1199999999999992"/>
    <n v="9.1199999999999992"/>
    <n v="9.1199999999999992"/>
    <n v="9.1199999999999992"/>
    <n v="9.1199999999999992"/>
    <n v="9.1199999999999992"/>
  </r>
  <r>
    <x v="6"/>
    <x v="6"/>
    <s v="YOONG SHING SDN BHD"/>
    <s v="SPCG1"/>
    <x v="1"/>
    <s v="C1 COARSE"/>
    <n v="21.6"/>
    <m/>
    <n v="24.84"/>
    <m/>
    <n v="23.76"/>
    <m/>
    <n v="23.76"/>
    <m/>
    <n v="30.24"/>
    <x v="709"/>
    <n v="13.8"/>
    <n v="13.8"/>
    <n v="13.8"/>
    <n v="13.8"/>
    <n v="13.8"/>
    <n v="13.8"/>
    <n v="13.8"/>
    <n v="13.8"/>
    <n v="13.8"/>
    <n v="13.8"/>
    <n v="13.8"/>
    <n v="13.8"/>
    <n v="13.8"/>
  </r>
  <r>
    <x v="6"/>
    <x v="28"/>
    <s v="DENN SOON TRADING SDN BHD"/>
    <s v="LOA1"/>
    <x v="2"/>
    <s v="A1 "/>
    <m/>
    <m/>
    <m/>
    <m/>
    <m/>
    <m/>
    <m/>
    <m/>
    <m/>
    <x v="51"/>
    <m/>
    <m/>
    <m/>
    <m/>
    <m/>
    <m/>
    <m/>
    <m/>
    <m/>
    <m/>
    <m/>
    <m/>
    <m/>
  </r>
  <r>
    <x v="6"/>
    <x v="28"/>
    <s v="DENN SOON TRADING SDN BHD"/>
    <s v="LOC1"/>
    <x v="1"/>
    <s v="C1 COARSE"/>
    <m/>
    <m/>
    <m/>
    <m/>
    <m/>
    <m/>
    <m/>
    <m/>
    <m/>
    <x v="51"/>
    <m/>
    <m/>
    <m/>
    <m/>
    <m/>
    <m/>
    <m/>
    <m/>
    <m/>
    <m/>
    <m/>
    <m/>
    <m/>
  </r>
  <r>
    <x v="6"/>
    <x v="28"/>
    <s v="DENN SOON TRADING SDN BHD"/>
    <s v="LOCA"/>
    <x v="4"/>
    <s v="CASTER"/>
    <n v="3"/>
    <m/>
    <m/>
    <m/>
    <m/>
    <m/>
    <m/>
    <m/>
    <m/>
    <x v="334"/>
    <m/>
    <m/>
    <m/>
    <m/>
    <m/>
    <m/>
    <m/>
    <m/>
    <m/>
    <m/>
    <m/>
    <m/>
    <m/>
  </r>
  <r>
    <x v="6"/>
    <x v="28"/>
    <s v="DENN SOON TRADING SDN BHD"/>
    <s v="LOCB"/>
    <x v="0"/>
    <s v="Coarse Brown"/>
    <n v="4"/>
    <m/>
    <m/>
    <m/>
    <n v="2"/>
    <m/>
    <m/>
    <m/>
    <m/>
    <x v="211"/>
    <m/>
    <m/>
    <m/>
    <m/>
    <m/>
    <m/>
    <m/>
    <m/>
    <m/>
    <m/>
    <m/>
    <m/>
    <m/>
  </r>
  <r>
    <x v="6"/>
    <x v="28"/>
    <s v="DENN SOON TRADING SDN BHD"/>
    <s v="LOSB"/>
    <x v="0"/>
    <s v="Soft Brown"/>
    <n v="15"/>
    <m/>
    <n v="20"/>
    <m/>
    <m/>
    <n v="-5"/>
    <m/>
    <m/>
    <m/>
    <x v="341"/>
    <m/>
    <m/>
    <m/>
    <m/>
    <m/>
    <m/>
    <m/>
    <m/>
    <m/>
    <m/>
    <m/>
    <m/>
    <m/>
  </r>
  <r>
    <x v="6"/>
    <x v="28"/>
    <s v="DENN SOON TRADING SDN BHD"/>
    <s v="SPCG1"/>
    <x v="1"/>
    <s v="C1 COARSE"/>
    <n v="208.44000000000003"/>
    <n v="525.96"/>
    <n v="503.28"/>
    <m/>
    <m/>
    <m/>
    <m/>
    <m/>
    <m/>
    <x v="710"/>
    <n v="137.52000000000001"/>
    <n v="137.52000000000001"/>
    <n v="137.52000000000001"/>
    <n v="137.52000000000001"/>
    <n v="137.52000000000001"/>
    <n v="137.52000000000001"/>
    <n v="137.52000000000001"/>
    <n v="137.52000000000001"/>
    <n v="137.52000000000001"/>
    <n v="137.52000000000001"/>
    <n v="137.52000000000001"/>
    <n v="137.52000000000001"/>
    <n v="137.52000000000001"/>
  </r>
  <r>
    <x v="6"/>
    <x v="28"/>
    <s v="DENN SOON TRADING SDN BHD"/>
    <s v="SPFG1"/>
    <x v="2"/>
    <s v="A1"/>
    <n v="1.08"/>
    <m/>
    <m/>
    <m/>
    <m/>
    <m/>
    <m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28"/>
    <s v="DENN SOON TRADING SDN BHD"/>
    <s v="SPGP1"/>
    <x v="0"/>
    <s v="Golden Brown"/>
    <n v="4.32"/>
    <m/>
    <n v="4.32"/>
    <m/>
    <m/>
    <n v="-4.32"/>
    <m/>
    <m/>
    <m/>
    <x v="663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</r>
  <r>
    <x v="6"/>
    <x v="28"/>
    <s v="DENN SOON TRADING SDN BHD"/>
    <s v="SPIC25"/>
    <x v="5"/>
    <s v="ICING"/>
    <m/>
    <m/>
    <n v="2.5"/>
    <m/>
    <m/>
    <m/>
    <m/>
    <m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28"/>
    <s v="DENN SOON TRADING SDN BHD"/>
    <s v="SPLG1"/>
    <x v="3"/>
    <s v="LG"/>
    <m/>
    <m/>
    <m/>
    <n v="2.16"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2.16"/>
    <n v="2.16"/>
    <n v="2.16"/>
    <n v="5.4"/>
    <n v="5.4"/>
    <n v="5.4"/>
  </r>
  <r>
    <x v="6"/>
    <x v="28"/>
    <s v="ERA BAYAM KOTA SDN BHD"/>
    <s v="SPCA1"/>
    <x v="4"/>
    <s v="CASTER"/>
    <m/>
    <m/>
    <m/>
    <m/>
    <n v="0.36"/>
    <m/>
    <m/>
    <n v="0.72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28"/>
    <s v="ERA BAYAM KOTA SDN BHD"/>
    <s v="SPCB1"/>
    <x v="0"/>
    <s v="Coarse Brown"/>
    <m/>
    <m/>
    <m/>
    <m/>
    <n v="1.0680000000000001"/>
    <m/>
    <m/>
    <m/>
    <m/>
    <x v="711"/>
    <n v="0.11866666666666667"/>
    <n v="0.11866666666666667"/>
    <n v="0.11866666666666667"/>
    <n v="0.11866666666666667"/>
    <n v="0.11866666666666667"/>
    <n v="0.11866666666666667"/>
    <n v="0.11866666666666667"/>
    <n v="0.11866666666666667"/>
    <n v="0.11866666666666667"/>
    <n v="0.11866666666666667"/>
    <n v="0.11866666666666667"/>
    <n v="0.11866666666666667"/>
    <n v="0.11866666666666667"/>
  </r>
  <r>
    <x v="6"/>
    <x v="28"/>
    <s v="ERA BAYAM KOTA SDN BHD"/>
    <s v="SPCG1"/>
    <x v="1"/>
    <s v="C1 COARSE"/>
    <m/>
    <m/>
    <m/>
    <m/>
    <n v="42.036000000000001"/>
    <n v="23.76"/>
    <n v="43.2"/>
    <n v="68.039999999999992"/>
    <n v="22.68"/>
    <x v="712"/>
    <n v="22.190666666666669"/>
    <n v="22.190666666666669"/>
    <n v="22.190666666666669"/>
    <n v="22.190666666666669"/>
    <n v="22.190666666666669"/>
    <n v="22.190666666666669"/>
    <n v="22.190666666666669"/>
    <n v="22.190666666666669"/>
    <n v="22.190666666666669"/>
    <n v="22.190666666666669"/>
    <n v="22.190666666666669"/>
    <n v="22.190666666666669"/>
    <n v="22.190666666666669"/>
  </r>
  <r>
    <x v="6"/>
    <x v="28"/>
    <s v="ERA BAYAM KOTA SDN BHD"/>
    <s v="SPFG1"/>
    <x v="2"/>
    <s v="A1"/>
    <m/>
    <m/>
    <m/>
    <m/>
    <n v="1.08"/>
    <m/>
    <m/>
    <n v="1.08"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28"/>
    <s v="ERA BAYAM KOTA SDN BHD"/>
    <s v="SPGMW45"/>
    <x v="0"/>
    <s v="GMW"/>
    <m/>
    <m/>
    <m/>
    <m/>
    <n v="0.32400000000000001"/>
    <m/>
    <m/>
    <m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28"/>
    <s v="ERA BAYAM KOTA SDN BHD"/>
    <s v="SPGP45"/>
    <x v="0"/>
    <s v="Golden Brown"/>
    <m/>
    <m/>
    <m/>
    <m/>
    <n v="0.32400000000000001"/>
    <m/>
    <m/>
    <m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28"/>
    <s v="ERA BAYAM KOTA SDN BHD"/>
    <s v="SPIC-5"/>
    <x v="5"/>
    <s v="ICING"/>
    <m/>
    <m/>
    <m/>
    <m/>
    <n v="0.32400000000000001"/>
    <n v="-0.32400000000000001"/>
    <m/>
    <n v="0.36"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28"/>
    <s v="ERA BAYAM KOTA SDN BHD"/>
    <s v="SPLG1"/>
    <x v="3"/>
    <s v="LG"/>
    <m/>
    <m/>
    <m/>
    <m/>
    <n v="1.44"/>
    <m/>
    <m/>
    <m/>
    <m/>
    <x v="235"/>
    <n v="2.16"/>
    <n v="2.16"/>
    <n v="2.16"/>
    <n v="2.16"/>
    <n v="2.16"/>
    <n v="2.16"/>
    <n v="2.16"/>
    <n v="2.16"/>
    <n v="2.16"/>
    <n v="2.16"/>
    <n v="2.16"/>
    <n v="2.16"/>
    <n v="2.16"/>
  </r>
  <r>
    <x v="6"/>
    <x v="28"/>
    <s v="ERA BAYAM KOTA SDN BHD"/>
    <s v="SPLG45"/>
    <x v="3"/>
    <s v="LG"/>
    <m/>
    <m/>
    <m/>
    <m/>
    <m/>
    <m/>
    <m/>
    <m/>
    <n v="0.64800000000000002"/>
    <x v="142"/>
    <n v="1.08"/>
    <n v="1.08"/>
    <n v="1.08"/>
    <n v="1.08"/>
    <n v="1.08"/>
    <n v="1.08"/>
    <n v="1.08"/>
    <n v="1.08"/>
    <n v="1.08"/>
    <n v="1.08"/>
    <n v="1.08"/>
    <n v="1.08"/>
    <n v="1.08"/>
  </r>
  <r>
    <x v="6"/>
    <x v="28"/>
    <s v="ERA BAYAM KOTA SDN BHD"/>
    <s v="SPSB1"/>
    <x v="0"/>
    <s v="Soft Brown"/>
    <m/>
    <m/>
    <m/>
    <m/>
    <m/>
    <m/>
    <m/>
    <n v="0.72"/>
    <m/>
    <x v="95"/>
    <n v="0.08"/>
    <n v="0.08"/>
    <n v="0.08"/>
    <n v="0.08"/>
    <n v="0.08"/>
    <n v="0.08"/>
    <n v="0.08"/>
    <n v="0.08"/>
    <n v="0.08"/>
    <n v="0.08"/>
    <n v="0.08"/>
    <n v="0.08"/>
    <n v="0.08"/>
  </r>
  <r>
    <x v="6"/>
    <x v="28"/>
    <s v="ERA BAYAM KOTA SDN BHD"/>
    <s v="SPSB45"/>
    <x v="0"/>
    <s v="Soft Brown"/>
    <m/>
    <m/>
    <m/>
    <m/>
    <n v="0.35639999999999999"/>
    <m/>
    <m/>
    <n v="0.32400000000000001"/>
    <m/>
    <x v="713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  <n v="7.5600000000000001E-2"/>
  </r>
  <r>
    <x v="6"/>
    <x v="28"/>
    <s v="GULA PADANG TERAP SDN BHD"/>
    <s v="LOA1"/>
    <x v="2"/>
    <s v="A1 "/>
    <m/>
    <m/>
    <m/>
    <m/>
    <m/>
    <m/>
    <m/>
    <n v="24"/>
    <n v="28"/>
    <x v="679"/>
    <m/>
    <m/>
    <m/>
    <m/>
    <m/>
    <m/>
    <m/>
    <m/>
    <m/>
    <m/>
    <m/>
    <m/>
    <m/>
  </r>
  <r>
    <x v="6"/>
    <x v="28"/>
    <s v="GULA PADANG TERAP SDN BHD"/>
    <s v="LOC1"/>
    <x v="1"/>
    <s v="C1 COARSE"/>
    <m/>
    <m/>
    <m/>
    <m/>
    <m/>
    <m/>
    <m/>
    <n v="100"/>
    <m/>
    <x v="327"/>
    <m/>
    <m/>
    <m/>
    <m/>
    <m/>
    <m/>
    <m/>
    <m/>
    <m/>
    <m/>
    <m/>
    <m/>
    <m/>
  </r>
  <r>
    <x v="6"/>
    <x v="28"/>
    <s v="GULA PADANG TERAP SDN BHD"/>
    <s v="LOCA"/>
    <x v="4"/>
    <s v="CASTER"/>
    <m/>
    <m/>
    <m/>
    <m/>
    <m/>
    <m/>
    <n v="6"/>
    <m/>
    <m/>
    <x v="211"/>
    <m/>
    <m/>
    <m/>
    <m/>
    <m/>
    <m/>
    <m/>
    <m/>
    <m/>
    <m/>
    <m/>
    <m/>
    <m/>
  </r>
  <r>
    <x v="6"/>
    <x v="28"/>
    <s v="GULA PADANG TERAP SDN BHD"/>
    <s v="LOCB"/>
    <x v="0"/>
    <s v="Coarse Brown"/>
    <m/>
    <m/>
    <m/>
    <m/>
    <m/>
    <m/>
    <m/>
    <m/>
    <m/>
    <x v="51"/>
    <m/>
    <m/>
    <m/>
    <m/>
    <m/>
    <m/>
    <m/>
    <m/>
    <m/>
    <m/>
    <m/>
    <m/>
    <m/>
  </r>
  <r>
    <x v="6"/>
    <x v="28"/>
    <s v="GULA PADANG TERAP SDN BHD"/>
    <s v="LOLG1200"/>
    <x v="3"/>
    <s v="LG"/>
    <m/>
    <m/>
    <m/>
    <m/>
    <m/>
    <m/>
    <m/>
    <m/>
    <n v="120"/>
    <x v="402"/>
    <m/>
    <m/>
    <m/>
    <m/>
    <m/>
    <m/>
    <m/>
    <m/>
    <m/>
    <m/>
    <m/>
    <m/>
    <m/>
  </r>
  <r>
    <x v="6"/>
    <x v="28"/>
    <s v="GULA PADANG TERAP SDN BHD"/>
    <s v="LOSB"/>
    <x v="0"/>
    <s v="Soft Brown"/>
    <m/>
    <m/>
    <m/>
    <m/>
    <m/>
    <m/>
    <m/>
    <m/>
    <m/>
    <x v="51"/>
    <m/>
    <m/>
    <m/>
    <m/>
    <m/>
    <m/>
    <m/>
    <m/>
    <m/>
    <m/>
    <m/>
    <m/>
    <m/>
  </r>
  <r>
    <x v="6"/>
    <x v="28"/>
    <s v="GULA PADANG TERAP SDN BHD"/>
    <s v="LOSB15(P)"/>
    <x v="7"/>
    <e v="#N/A"/>
    <m/>
    <m/>
    <m/>
    <m/>
    <n v="99.99"/>
    <m/>
    <m/>
    <m/>
    <m/>
    <x v="714"/>
    <m/>
    <m/>
    <m/>
    <m/>
    <m/>
    <m/>
    <m/>
    <m/>
    <m/>
    <m/>
    <m/>
    <m/>
    <m/>
  </r>
  <r>
    <x v="6"/>
    <x v="28"/>
    <s v="GULA PADANG TERAP SDN BHD"/>
    <s v="SPCA1"/>
    <x v="4"/>
    <s v="CASTER"/>
    <m/>
    <m/>
    <m/>
    <m/>
    <m/>
    <m/>
    <n v="3"/>
    <m/>
    <m/>
    <x v="334"/>
    <m/>
    <m/>
    <m/>
    <m/>
    <m/>
    <m/>
    <m/>
    <m/>
    <m/>
    <m/>
    <m/>
    <m/>
    <m/>
  </r>
  <r>
    <x v="6"/>
    <x v="28"/>
    <s v="GULA PADANG TERAP SDN BHD"/>
    <s v="SPFG1"/>
    <x v="2"/>
    <s v="A1"/>
    <m/>
    <m/>
    <m/>
    <m/>
    <m/>
    <m/>
    <n v="2.16"/>
    <m/>
    <m/>
    <x v="215"/>
    <m/>
    <m/>
    <m/>
    <m/>
    <m/>
    <m/>
    <m/>
    <m/>
    <m/>
    <m/>
    <m/>
    <m/>
    <m/>
  </r>
  <r>
    <x v="6"/>
    <x v="28"/>
    <s v="GULA PADANG TERAP SDN BHD"/>
    <s v="SPGP1"/>
    <x v="0"/>
    <s v="Golden Brown"/>
    <m/>
    <m/>
    <m/>
    <m/>
    <m/>
    <m/>
    <n v="30"/>
    <m/>
    <m/>
    <x v="341"/>
    <m/>
    <m/>
    <m/>
    <m/>
    <m/>
    <m/>
    <m/>
    <m/>
    <m/>
    <m/>
    <m/>
    <m/>
    <m/>
  </r>
  <r>
    <x v="6"/>
    <x v="28"/>
    <s v="GULA PADANG TERAP SDN BHD"/>
    <s v="SPIC25"/>
    <x v="5"/>
    <s v="ICING"/>
    <m/>
    <m/>
    <m/>
    <m/>
    <m/>
    <m/>
    <m/>
    <m/>
    <m/>
    <x v="51"/>
    <m/>
    <m/>
    <m/>
    <m/>
    <m/>
    <m/>
    <m/>
    <m/>
    <m/>
    <m/>
    <m/>
    <m/>
    <m/>
  </r>
  <r>
    <x v="6"/>
    <x v="28"/>
    <s v="GULA PADANG TERAP SDN BHD"/>
    <s v="SPIC-5"/>
    <x v="5"/>
    <s v="ICING"/>
    <m/>
    <m/>
    <m/>
    <m/>
    <m/>
    <m/>
    <n v="0.48"/>
    <m/>
    <m/>
    <x v="90"/>
    <m/>
    <m/>
    <m/>
    <m/>
    <m/>
    <m/>
    <m/>
    <m/>
    <m/>
    <m/>
    <m/>
    <m/>
    <m/>
  </r>
  <r>
    <x v="6"/>
    <x v="28"/>
    <s v="GULA PADANG TERAP SDN BHD"/>
    <s v="SPLG1"/>
    <x v="3"/>
    <s v="LG"/>
    <m/>
    <m/>
    <m/>
    <m/>
    <n v="49.991999999999997"/>
    <n v="150"/>
    <m/>
    <m/>
    <m/>
    <x v="715"/>
    <m/>
    <m/>
    <m/>
    <m/>
    <m/>
    <m/>
    <m/>
    <m/>
    <m/>
    <m/>
    <m/>
    <m/>
    <m/>
  </r>
  <r>
    <x v="6"/>
    <x v="28"/>
    <s v="GULA PADANG TERAP SDN BHD"/>
    <s v="SPLG45"/>
    <x v="3"/>
    <s v="LG"/>
    <m/>
    <m/>
    <m/>
    <m/>
    <m/>
    <m/>
    <m/>
    <n v="9.7200000000000006"/>
    <n v="7.29"/>
    <x v="716"/>
    <m/>
    <m/>
    <m/>
    <m/>
    <m/>
    <m/>
    <m/>
    <m/>
    <m/>
    <m/>
    <m/>
    <m/>
    <m/>
  </r>
  <r>
    <x v="6"/>
    <x v="28"/>
    <s v="JS JASMINE SDN. BHD."/>
    <s v="LOC1"/>
    <x v="1"/>
    <s v="C1 COARSE"/>
    <n v="30"/>
    <m/>
    <m/>
    <m/>
    <m/>
    <m/>
    <m/>
    <m/>
    <m/>
    <x v="341"/>
    <m/>
    <m/>
    <m/>
    <m/>
    <m/>
    <m/>
    <m/>
    <m/>
    <m/>
    <m/>
    <m/>
    <m/>
    <m/>
  </r>
  <r>
    <x v="6"/>
    <x v="28"/>
    <s v="NINAMAJU SDN BHD"/>
    <s v="SPCG1"/>
    <x v="1"/>
    <s v="C1 COARSE"/>
    <n v="118.32"/>
    <m/>
    <m/>
    <m/>
    <m/>
    <m/>
    <m/>
    <m/>
    <m/>
    <x v="717"/>
    <m/>
    <m/>
    <m/>
    <m/>
    <m/>
    <m/>
    <m/>
    <m/>
    <m/>
    <m/>
    <m/>
    <m/>
    <m/>
  </r>
  <r>
    <x v="6"/>
    <x v="28"/>
    <s v="SERBA WANGI  SDN BHD(SERBA WANGI JH SDN BHD)"/>
    <s v="SPCG1"/>
    <x v="1"/>
    <s v="C1 COARSE"/>
    <n v="86.4"/>
    <m/>
    <m/>
    <m/>
    <m/>
    <m/>
    <m/>
    <m/>
    <m/>
    <x v="718"/>
    <m/>
    <m/>
    <m/>
    <m/>
    <m/>
    <m/>
    <m/>
    <m/>
    <m/>
    <m/>
    <m/>
    <m/>
    <m/>
  </r>
  <r>
    <x v="6"/>
    <x v="28"/>
    <s v="SERBA WANGI (KL) SDN BHD"/>
    <s v="SPCA1"/>
    <x v="4"/>
    <s v="CASTER"/>
    <m/>
    <n v="0.6"/>
    <m/>
    <m/>
    <m/>
    <m/>
    <m/>
    <m/>
    <m/>
    <x v="222"/>
    <m/>
    <m/>
    <m/>
    <m/>
    <m/>
    <m/>
    <m/>
    <m/>
    <m/>
    <m/>
    <m/>
    <m/>
    <m/>
  </r>
  <r>
    <x v="6"/>
    <x v="28"/>
    <s v="SERBA WANGI (KL) SDN BHD"/>
    <s v="SPCB1"/>
    <x v="0"/>
    <s v="Coarse Brown"/>
    <m/>
    <n v="4.8"/>
    <m/>
    <m/>
    <m/>
    <m/>
    <m/>
    <m/>
    <m/>
    <x v="579"/>
    <m/>
    <m/>
    <m/>
    <m/>
    <m/>
    <m/>
    <m/>
    <m/>
    <m/>
    <m/>
    <m/>
    <m/>
    <m/>
  </r>
  <r>
    <x v="6"/>
    <x v="28"/>
    <s v="SERBA WANGI (KL) SDN BHD"/>
    <s v="SPCB250"/>
    <x v="0"/>
    <s v="Coarse Brown"/>
    <m/>
    <n v="0.18"/>
    <m/>
    <m/>
    <m/>
    <m/>
    <m/>
    <m/>
    <m/>
    <x v="592"/>
    <m/>
    <m/>
    <m/>
    <m/>
    <m/>
    <m/>
    <m/>
    <m/>
    <m/>
    <m/>
    <m/>
    <m/>
    <m/>
  </r>
  <r>
    <x v="6"/>
    <x v="28"/>
    <s v="SERBA WANGI (KL) SDN BHD"/>
    <s v="SPFG250"/>
    <x v="2"/>
    <s v="A1"/>
    <m/>
    <n v="0.18"/>
    <m/>
    <m/>
    <m/>
    <m/>
    <m/>
    <m/>
    <m/>
    <x v="592"/>
    <m/>
    <m/>
    <m/>
    <m/>
    <m/>
    <m/>
    <m/>
    <m/>
    <m/>
    <m/>
    <m/>
    <m/>
    <m/>
  </r>
  <r>
    <x v="6"/>
    <x v="28"/>
    <s v="SERBA WANGI (KL) SDN BHD"/>
    <s v="SPGP45"/>
    <x v="0"/>
    <s v="Golden Brown"/>
    <m/>
    <n v="1.08"/>
    <m/>
    <m/>
    <m/>
    <m/>
    <m/>
    <m/>
    <m/>
    <x v="166"/>
    <m/>
    <m/>
    <m/>
    <m/>
    <m/>
    <m/>
    <m/>
    <m/>
    <m/>
    <m/>
    <m/>
    <m/>
    <m/>
  </r>
  <r>
    <x v="6"/>
    <x v="28"/>
    <s v="SERBA WANGI (KL) SDN BHD"/>
    <s v="SPIC-5"/>
    <x v="5"/>
    <s v="ICING"/>
    <m/>
    <n v="0.6"/>
    <m/>
    <m/>
    <m/>
    <m/>
    <m/>
    <m/>
    <m/>
    <x v="222"/>
    <m/>
    <m/>
    <m/>
    <m/>
    <m/>
    <m/>
    <m/>
    <m/>
    <m/>
    <m/>
    <m/>
    <m/>
    <m/>
  </r>
  <r>
    <x v="6"/>
    <x v="28"/>
    <s v="SERBA WANGI (KL) SDN BHD"/>
    <s v="SPLC125"/>
    <x v="6"/>
    <s v="STEVIA"/>
    <m/>
    <n v="0.06"/>
    <m/>
    <m/>
    <m/>
    <m/>
    <m/>
    <m/>
    <m/>
    <x v="243"/>
    <m/>
    <m/>
    <m/>
    <m/>
    <m/>
    <m/>
    <m/>
    <m/>
    <m/>
    <m/>
    <m/>
    <m/>
    <m/>
  </r>
  <r>
    <x v="6"/>
    <x v="28"/>
    <s v="SERBA WANGI (KL) SDN BHD"/>
    <s v="SPLC-5"/>
    <x v="6"/>
    <s v="STEVIA"/>
    <m/>
    <n v="0.14399999999999999"/>
    <m/>
    <m/>
    <m/>
    <m/>
    <m/>
    <m/>
    <m/>
    <x v="719"/>
    <m/>
    <m/>
    <m/>
    <m/>
    <m/>
    <m/>
    <m/>
    <m/>
    <m/>
    <m/>
    <m/>
    <m/>
    <m/>
  </r>
  <r>
    <x v="6"/>
    <x v="28"/>
    <s v="SERBA WANGI (KL) SDN BHD"/>
    <s v="SPSB45"/>
    <x v="0"/>
    <s v="Soft Brown"/>
    <m/>
    <n v="0.54"/>
    <m/>
    <m/>
    <m/>
    <m/>
    <m/>
    <m/>
    <m/>
    <x v="91"/>
    <m/>
    <m/>
    <m/>
    <m/>
    <m/>
    <m/>
    <m/>
    <m/>
    <m/>
    <m/>
    <m/>
    <m/>
    <m/>
  </r>
  <r>
    <x v="6"/>
    <x v="28"/>
    <s v="JS JASMINE SDN. BHD."/>
    <s v="LOA1"/>
    <x v="2"/>
    <s v="A1 "/>
    <m/>
    <n v="1"/>
    <m/>
    <m/>
    <m/>
    <m/>
    <m/>
    <m/>
    <m/>
    <x v="225"/>
    <m/>
    <m/>
    <m/>
    <m/>
    <m/>
    <m/>
    <m/>
    <m/>
    <m/>
    <m/>
    <m/>
    <m/>
    <m/>
  </r>
  <r>
    <x v="6"/>
    <x v="28"/>
    <s v="JS JASMINE SDN. BHD."/>
    <s v="LOC1"/>
    <x v="1"/>
    <s v="C1 COARSE"/>
    <m/>
    <n v="66"/>
    <m/>
    <m/>
    <m/>
    <m/>
    <m/>
    <m/>
    <m/>
    <x v="385"/>
    <m/>
    <m/>
    <m/>
    <m/>
    <m/>
    <m/>
    <m/>
    <m/>
    <m/>
    <m/>
    <m/>
    <m/>
    <m/>
  </r>
  <r>
    <x v="6"/>
    <x v="28"/>
    <s v="JS JASMINE SDN. BHD."/>
    <s v="LOIGCX"/>
    <x v="8"/>
    <s v="IG  "/>
    <m/>
    <m/>
    <n v="20"/>
    <m/>
    <m/>
    <m/>
    <m/>
    <m/>
    <m/>
    <x v="362"/>
    <m/>
    <m/>
    <m/>
    <m/>
    <m/>
    <m/>
    <m/>
    <m/>
    <m/>
    <m/>
    <m/>
    <m/>
    <m/>
  </r>
  <r>
    <x v="6"/>
    <x v="28"/>
    <s v="JS JASMINE SDN. BHD."/>
    <s v="SPCG1"/>
    <x v="1"/>
    <s v="C1 COARSE"/>
    <n v="180.36"/>
    <n v="17.28"/>
    <m/>
    <m/>
    <m/>
    <m/>
    <m/>
    <m/>
    <m/>
    <x v="720"/>
    <m/>
    <m/>
    <m/>
    <m/>
    <m/>
    <m/>
    <m/>
    <m/>
    <m/>
    <m/>
    <m/>
    <m/>
    <m/>
  </r>
  <r>
    <x v="6"/>
    <x v="28"/>
    <s v="JS JASMINE SDN. BHD."/>
    <s v="SPIC25"/>
    <x v="5"/>
    <s v="ICING"/>
    <m/>
    <n v="1"/>
    <m/>
    <m/>
    <m/>
    <m/>
    <m/>
    <m/>
    <m/>
    <x v="225"/>
    <m/>
    <m/>
    <m/>
    <m/>
    <m/>
    <m/>
    <m/>
    <m/>
    <m/>
    <m/>
    <m/>
    <m/>
    <m/>
  </r>
  <r>
    <x v="6"/>
    <x v="28"/>
    <s v="SUPREME MAJU SDN BHD"/>
    <s v="SPLG1"/>
    <x v="3"/>
    <s v="LG"/>
    <m/>
    <m/>
    <m/>
    <n v="10.8"/>
    <m/>
    <m/>
    <m/>
    <m/>
    <m/>
    <x v="160"/>
    <m/>
    <m/>
    <m/>
    <m/>
    <m/>
    <m/>
    <m/>
    <m/>
    <m/>
    <m/>
    <m/>
    <m/>
    <m/>
  </r>
  <r>
    <x v="6"/>
    <x v="37"/>
    <s v="ERA BAYAM KOTA SDN BHD"/>
    <s v="SPCA1"/>
    <x v="4"/>
    <s v="CASTER"/>
    <m/>
    <m/>
    <m/>
    <m/>
    <m/>
    <m/>
    <m/>
    <m/>
    <n v="1.08"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37"/>
    <s v="ERA BAYAM KOTA SDN BHD"/>
    <s v="SPCB1"/>
    <x v="0"/>
    <s v="Coarse Brown"/>
    <m/>
    <m/>
    <m/>
    <m/>
    <m/>
    <m/>
    <m/>
    <m/>
    <n v="3.2160000000000002"/>
    <x v="721"/>
    <n v="0.35733333333333334"/>
    <n v="0.35733333333333334"/>
    <n v="0.35733333333333334"/>
    <n v="0.35733333333333334"/>
    <n v="0.35733333333333334"/>
    <n v="0.35733333333333334"/>
    <n v="0.35733333333333334"/>
    <n v="0.35733333333333334"/>
    <n v="0.35733333333333334"/>
    <n v="0.35733333333333334"/>
    <n v="0.35733333333333334"/>
    <n v="0.35733333333333334"/>
    <n v="0.35733333333333334"/>
  </r>
  <r>
    <x v="6"/>
    <x v="37"/>
    <s v="ERA BAYAM KOTA SDN BHD"/>
    <s v="SPCG1"/>
    <x v="1"/>
    <s v="C1 COARSE"/>
    <n v="-0.24"/>
    <m/>
    <m/>
    <m/>
    <m/>
    <m/>
    <m/>
    <m/>
    <n v="2.9280000000000004"/>
    <x v="722"/>
    <n v="0.29866666666666675"/>
    <n v="0.29866666666666675"/>
    <n v="0.29866666666666675"/>
    <n v="0.29866666666666675"/>
    <n v="0.29866666666666675"/>
    <n v="0.29866666666666675"/>
    <n v="0.29866666666666675"/>
    <n v="0.29866666666666675"/>
    <n v="0.29866666666666675"/>
    <n v="0.29866666666666675"/>
    <n v="0.29866666666666675"/>
    <n v="0.29866666666666675"/>
    <n v="0.29866666666666675"/>
  </r>
  <r>
    <x v="6"/>
    <x v="37"/>
    <s v="ERA BAYAM KOTA SDN BHD"/>
    <s v="SPFG1"/>
    <x v="2"/>
    <s v="A1"/>
    <m/>
    <m/>
    <m/>
    <m/>
    <m/>
    <m/>
    <m/>
    <m/>
    <n v="2.16"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37"/>
    <s v="ERA BAYAM KOTA SDN BHD"/>
    <s v="SPGMW45"/>
    <x v="0"/>
    <s v="GMW"/>
    <m/>
    <m/>
    <m/>
    <m/>
    <m/>
    <m/>
    <m/>
    <m/>
    <n v="0.64800000000000002"/>
    <x v="14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</r>
  <r>
    <x v="6"/>
    <x v="37"/>
    <s v="ERA BAYAM KOTA SDN BHD"/>
    <s v="SPLG1"/>
    <x v="3"/>
    <s v="LG"/>
    <m/>
    <m/>
    <m/>
    <m/>
    <m/>
    <m/>
    <m/>
    <m/>
    <n v="5.4"/>
    <x v="481"/>
    <n v="2.16"/>
    <n v="2.16"/>
    <n v="2.16"/>
    <n v="2.16"/>
    <n v="2.16"/>
    <n v="2.16"/>
    <n v="2.16"/>
    <n v="2.16"/>
    <n v="2.16"/>
    <n v="2.16"/>
    <n v="2.16"/>
    <n v="2.16"/>
    <n v="2.16"/>
  </r>
  <r>
    <x v="6"/>
    <x v="37"/>
    <s v="ERA BAYAM KOTA SDN BHD"/>
    <s v="SPLG45"/>
    <x v="3"/>
    <s v="LG"/>
    <m/>
    <m/>
    <m/>
    <m/>
    <m/>
    <m/>
    <m/>
    <m/>
    <n v="3.8879999999999999"/>
    <x v="723"/>
    <n v="2.16"/>
    <n v="2.16"/>
    <n v="2.16"/>
    <n v="2.16"/>
    <n v="2.16"/>
    <n v="2.16"/>
    <n v="2.16"/>
    <n v="2.16"/>
    <n v="2.16"/>
    <n v="2.16"/>
    <n v="2.16"/>
    <n v="2.16"/>
    <n v="2.16"/>
  </r>
  <r>
    <x v="6"/>
    <x v="37"/>
    <s v="ERA BAYAM KOTA SDN BHD"/>
    <s v="SPSB1"/>
    <x v="0"/>
    <s v="Soft Brown"/>
    <m/>
    <m/>
    <m/>
    <m/>
    <m/>
    <m/>
    <m/>
    <m/>
    <n v="1.08"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37"/>
    <s v="SUPREME MAJU SDN BHD"/>
    <s v="SPCG1"/>
    <x v="1"/>
    <s v="C1 COARSE"/>
    <n v="102.6"/>
    <m/>
    <m/>
    <m/>
    <m/>
    <m/>
    <m/>
    <m/>
    <m/>
    <x v="724"/>
    <m/>
    <m/>
    <m/>
    <m/>
    <m/>
    <m/>
    <m/>
    <m/>
    <m/>
    <m/>
    <m/>
    <m/>
    <m/>
  </r>
  <r>
    <x v="6"/>
    <x v="5"/>
    <s v="8P CONCEPT SDN BHD"/>
    <s v="LOIGCX"/>
    <x v="8"/>
    <s v="IG  "/>
    <m/>
    <m/>
    <m/>
    <m/>
    <n v="0.75"/>
    <m/>
    <n v="0.5"/>
    <m/>
    <m/>
    <x v="447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  <n v="0.1388888888888889"/>
  </r>
  <r>
    <x v="6"/>
    <x v="5"/>
    <s v="8P CONCEPT SDN BHD"/>
    <s v="LOSB"/>
    <x v="0"/>
    <s v="Soft Brown"/>
    <n v="0.5"/>
    <m/>
    <m/>
    <m/>
    <n v="1"/>
    <n v="-0.95000000000000018"/>
    <n v="1.25"/>
    <m/>
    <m/>
    <x v="725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</r>
  <r>
    <x v="6"/>
    <x v="5"/>
    <s v="8P CONCEPT SDN BHD"/>
    <s v="SPCA1"/>
    <x v="4"/>
    <s v="CASTER"/>
    <m/>
    <m/>
    <m/>
    <m/>
    <m/>
    <n v="0.24"/>
    <n v="0.24"/>
    <m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5"/>
    <s v="8P CONCEPT SDN BHD"/>
    <s v="SPIC25"/>
    <x v="5"/>
    <s v="ICING"/>
    <n v="1.5"/>
    <m/>
    <m/>
    <m/>
    <n v="0.25"/>
    <m/>
    <m/>
    <m/>
    <m/>
    <x v="726"/>
    <n v="0.19444444444444445"/>
    <n v="0.19444444444444445"/>
    <n v="0.19444444444444445"/>
    <n v="0.19444444444444445"/>
    <n v="0.19444444444444445"/>
    <n v="0.19444444444444445"/>
    <n v="0.19444444444444445"/>
    <n v="0.19444444444444445"/>
    <n v="0.19444444444444445"/>
    <n v="0.19444444444444445"/>
    <n v="0.19444444444444445"/>
    <n v="0.19444444444444445"/>
    <n v="0.19444444444444445"/>
  </r>
  <r>
    <x v="6"/>
    <x v="5"/>
    <s v="FORTRESS AVENUE SDN BHD"/>
    <s v="SPCA1"/>
    <x v="4"/>
    <s v="CASTER"/>
    <m/>
    <n v="2.16"/>
    <m/>
    <m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FORTRESS AVENUE SDN BHD"/>
    <s v="SPCG1"/>
    <x v="1"/>
    <s v="C1 COARSE"/>
    <m/>
    <n v="1.08"/>
    <m/>
    <m/>
    <m/>
    <m/>
    <m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5"/>
    <s v="FORTRESS AVENUE SDN BHD"/>
    <s v="SPSB1"/>
    <x v="0"/>
    <s v="Soft Brown"/>
    <m/>
    <n v="0.36"/>
    <m/>
    <m/>
    <n v="2.16"/>
    <n v="3.24"/>
    <m/>
    <m/>
    <m/>
    <x v="675"/>
    <n v="0.64"/>
    <n v="0.64"/>
    <n v="0.64"/>
    <n v="0.64"/>
    <n v="0.64"/>
    <n v="0.64"/>
    <n v="0.64"/>
    <n v="0.64"/>
    <n v="0.64"/>
    <n v="0.64"/>
    <n v="0.64"/>
    <n v="0.64"/>
    <n v="0.64"/>
  </r>
  <r>
    <x v="6"/>
    <x v="5"/>
    <s v="HOCK JU EDAR SDN BHD"/>
    <s v="SPCG1"/>
    <x v="1"/>
    <s v="C1 COARSE"/>
    <n v="6.48"/>
    <n v="6.48"/>
    <n v="10.8"/>
    <n v="4.32"/>
    <n v="15.12"/>
    <m/>
    <n v="15.12"/>
    <m/>
    <m/>
    <x v="727"/>
    <n v="6.48"/>
    <n v="6.48"/>
    <n v="6.48"/>
    <n v="6.48"/>
    <n v="6.48"/>
    <n v="6.48"/>
    <n v="6.48"/>
    <n v="6.48"/>
    <n v="6.48"/>
    <n v="6.48"/>
    <n v="6.48"/>
    <n v="6.48"/>
    <n v="6.48"/>
  </r>
  <r>
    <x v="6"/>
    <x v="5"/>
    <s v="SHUANG-LIM CASH &amp; CARRY SDN BHD"/>
    <s v="SPCG1"/>
    <x v="1"/>
    <s v="C1 COARSE"/>
    <n v="10.8"/>
    <m/>
    <m/>
    <m/>
    <m/>
    <m/>
    <m/>
    <m/>
    <m/>
    <x v="160"/>
    <m/>
    <m/>
    <m/>
    <m/>
    <m/>
    <m/>
    <m/>
    <m/>
    <m/>
    <m/>
    <m/>
    <m/>
    <m/>
  </r>
  <r>
    <x v="6"/>
    <x v="5"/>
    <s v="SING CHEONG CHAN TRADING SDN BHD"/>
    <s v="LOA1"/>
    <x v="2"/>
    <s v="A1 "/>
    <m/>
    <n v="6"/>
    <n v="6"/>
    <m/>
    <n v="5"/>
    <m/>
    <n v="13.9"/>
    <m/>
    <n v="6"/>
    <x v="728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  <n v="4.0999999999999996"/>
  </r>
  <r>
    <x v="6"/>
    <x v="5"/>
    <s v="SING CHEONG CHAN TRADING SDN BHD"/>
    <s v="LOC1"/>
    <x v="1"/>
    <s v="C1 COARSE"/>
    <m/>
    <n v="1"/>
    <n v="1"/>
    <m/>
    <m/>
    <m/>
    <m/>
    <m/>
    <m/>
    <x v="287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</r>
  <r>
    <x v="6"/>
    <x v="5"/>
    <s v="SING CHEONG CHAN TRADING SDN BHD"/>
    <s v="SPCB1"/>
    <x v="0"/>
    <s v="Coarse Brown"/>
    <m/>
    <m/>
    <n v="0"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SING CHEONG CHAN TRADING SDN BHD"/>
    <s v="SPCG1"/>
    <x v="1"/>
    <s v="C1 COARSE"/>
    <m/>
    <n v="2.16"/>
    <m/>
    <m/>
    <n v="3.24"/>
    <m/>
    <n v="4.08"/>
    <m/>
    <n v="3.24"/>
    <x v="729"/>
    <n v="1.4133333333333333"/>
    <n v="1.4133333333333333"/>
    <n v="1.4133333333333333"/>
    <n v="1.4133333333333333"/>
    <n v="1.4133333333333333"/>
    <n v="1.4133333333333333"/>
    <n v="1.4133333333333333"/>
    <n v="1.4133333333333333"/>
    <n v="1.4133333333333333"/>
    <n v="1.4133333333333333"/>
    <n v="1.4133333333333333"/>
    <n v="1.4133333333333333"/>
    <n v="1.4133333333333333"/>
  </r>
  <r>
    <x v="6"/>
    <x v="5"/>
    <s v="SING CHEONG CHAN TRADING SDN BHD"/>
    <s v="SPFG1"/>
    <x v="2"/>
    <s v="A1"/>
    <m/>
    <n v="1.08"/>
    <m/>
    <m/>
    <m/>
    <m/>
    <n v="1.08"/>
    <m/>
    <n v="1.08"/>
    <x v="157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</r>
  <r>
    <x v="6"/>
    <x v="5"/>
    <s v="SING CHEONG CHAN TRADING SDN BHD"/>
    <s v="SPIC-5"/>
    <x v="5"/>
    <s v="ICING"/>
    <m/>
    <m/>
    <m/>
    <m/>
    <m/>
    <m/>
    <n v="1.08"/>
    <m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5"/>
    <s v="JS JASMINE SDN. BHD. (Selangor)"/>
    <s v="SPCG1"/>
    <x v="1"/>
    <s v="C1 COARSE"/>
    <m/>
    <m/>
    <m/>
    <m/>
    <m/>
    <n v="32.64"/>
    <m/>
    <m/>
    <m/>
    <x v="730"/>
    <m/>
    <m/>
    <m/>
    <m/>
    <m/>
    <m/>
    <m/>
    <m/>
    <m/>
    <m/>
    <m/>
    <m/>
    <m/>
  </r>
  <r>
    <x v="6"/>
    <x v="5"/>
    <s v="PERNIAGAAN WA JUN CHAN"/>
    <s v="SPCG1"/>
    <x v="1"/>
    <s v="C1 COARSE"/>
    <n v="30.24"/>
    <n v="60.48"/>
    <n v="60.48"/>
    <m/>
    <m/>
    <m/>
    <n v="60.48"/>
    <n v="90.72"/>
    <n v="90.72"/>
    <x v="731"/>
    <n v="43.68"/>
    <n v="43.68"/>
    <n v="43.68"/>
    <n v="43.68"/>
    <n v="43.68"/>
    <n v="43.68"/>
    <n v="43.68"/>
    <n v="43.68"/>
    <n v="43.68"/>
    <n v="43.68"/>
    <n v="43.68"/>
    <n v="43.68"/>
    <n v="43.68"/>
  </r>
  <r>
    <x v="6"/>
    <x v="5"/>
    <s v="CHOP FOH CHEONG"/>
    <s v="SPCA1"/>
    <x v="4"/>
    <s v="CASTER"/>
    <m/>
    <m/>
    <n v="0.24"/>
    <m/>
    <n v="0"/>
    <m/>
    <n v="0.24"/>
    <m/>
    <m/>
    <x v="90"/>
    <m/>
    <m/>
    <m/>
    <m/>
    <m/>
    <m/>
    <m/>
    <m/>
    <m/>
    <m/>
    <m/>
    <m/>
    <m/>
  </r>
  <r>
    <x v="6"/>
    <x v="5"/>
    <s v="CHOP FOH CHEONG"/>
    <s v="SPGP1"/>
    <x v="0"/>
    <s v="Golden Brown"/>
    <m/>
    <m/>
    <n v="1.44"/>
    <m/>
    <m/>
    <m/>
    <m/>
    <m/>
    <m/>
    <x v="235"/>
    <m/>
    <m/>
    <m/>
    <m/>
    <m/>
    <m/>
    <m/>
    <m/>
    <m/>
    <m/>
    <m/>
    <m/>
    <m/>
  </r>
  <r>
    <x v="6"/>
    <x v="5"/>
    <s v="CHOP FOH CHEONG"/>
    <s v="SPIC-5"/>
    <x v="5"/>
    <s v="ICING"/>
    <m/>
    <m/>
    <n v="0.12"/>
    <m/>
    <m/>
    <m/>
    <m/>
    <m/>
    <m/>
    <x v="168"/>
    <m/>
    <m/>
    <m/>
    <m/>
    <m/>
    <m/>
    <m/>
    <m/>
    <m/>
    <m/>
    <m/>
    <m/>
    <m/>
  </r>
  <r>
    <x v="6"/>
    <x v="5"/>
    <s v="CHOP FOH CHEONG"/>
    <s v="SPSB1"/>
    <x v="0"/>
    <s v="Soft Brown"/>
    <m/>
    <m/>
    <m/>
    <m/>
    <m/>
    <m/>
    <n v="2.4"/>
    <m/>
    <m/>
    <x v="127"/>
    <m/>
    <m/>
    <m/>
    <m/>
    <m/>
    <m/>
    <m/>
    <m/>
    <m/>
    <m/>
    <m/>
    <m/>
    <m/>
  </r>
  <r>
    <x v="6"/>
    <x v="5"/>
    <s v="IMPIAN BERSAMA ENTERPRISE (WHOLESALE)"/>
    <s v="SPCG1"/>
    <x v="1"/>
    <s v="C1 COARSE"/>
    <m/>
    <m/>
    <n v="1.08"/>
    <n v="25.007999999999996"/>
    <n v="10.8"/>
    <n v="35.64"/>
    <n v="10.8"/>
    <m/>
    <m/>
    <x v="732"/>
    <m/>
    <m/>
    <m/>
    <m/>
    <m/>
    <m/>
    <m/>
    <m/>
    <m/>
    <m/>
    <m/>
    <m/>
    <m/>
  </r>
  <r>
    <x v="6"/>
    <x v="5"/>
    <s v="KWANG CHEONG (M) SDN BHD"/>
    <s v="SPCG1"/>
    <x v="1"/>
    <s v="C1 COARSE"/>
    <m/>
    <n v="0"/>
    <m/>
    <m/>
    <m/>
    <m/>
    <m/>
    <m/>
    <m/>
    <x v="51"/>
    <m/>
    <m/>
    <m/>
    <m/>
    <m/>
    <m/>
    <m/>
    <m/>
    <m/>
    <m/>
    <m/>
    <m/>
    <m/>
  </r>
  <r>
    <x v="6"/>
    <x v="1"/>
    <s v="MERISON (M) SDN BHD"/>
    <s v="LOA1"/>
    <x v="2"/>
    <s v="A1 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1"/>
    <s v="MERISON (M) SDN BHD"/>
    <s v="LOC1"/>
    <x v="1"/>
    <s v="C1 COARSE"/>
    <m/>
    <m/>
    <m/>
    <m/>
    <m/>
    <m/>
    <m/>
    <n v="2.5"/>
    <n v="-0.05"/>
    <x v="733"/>
    <n v="0.81666666666666676"/>
    <n v="0.81666666666666676"/>
    <n v="0.81666666666666676"/>
    <n v="0.81666666666666676"/>
    <n v="0.81666666666666676"/>
    <n v="0.81666666666666676"/>
    <n v="0.81666666666666676"/>
    <n v="0.81666666666666676"/>
    <n v="0.81666666666666676"/>
    <n v="0.81666666666666676"/>
    <n v="0.81666666666666676"/>
    <n v="0.81666666666666676"/>
    <n v="0.81666666666666676"/>
  </r>
  <r>
    <x v="6"/>
    <x v="1"/>
    <s v="MERISON (M) SDN BHD"/>
    <s v="SPCA1"/>
    <x v="4"/>
    <s v="CASTER"/>
    <m/>
    <m/>
    <m/>
    <m/>
    <m/>
    <m/>
    <n v="0.12"/>
    <n v="0.72"/>
    <n v="1.0680000000000001"/>
    <x v="734"/>
    <n v="0.63600000000000001"/>
    <n v="0.63600000000000001"/>
    <n v="0.63600000000000001"/>
    <n v="0.63600000000000001"/>
    <n v="0.63600000000000001"/>
    <n v="0.63600000000000001"/>
    <n v="0.63600000000000001"/>
    <n v="0.63600000000000001"/>
    <n v="0.63600000000000001"/>
    <n v="0.63600000000000001"/>
    <n v="0.63600000000000001"/>
    <n v="0.63600000000000001"/>
    <n v="0.63600000000000001"/>
  </r>
  <r>
    <x v="6"/>
    <x v="1"/>
    <s v="MERISON (M) SDN BHD"/>
    <s v="SPCB1"/>
    <x v="0"/>
    <s v="Coarse Brown"/>
    <m/>
    <m/>
    <m/>
    <m/>
    <m/>
    <m/>
    <m/>
    <n v="2.1599999999999997"/>
    <n v="1.08"/>
    <x v="125"/>
    <n v="1.0799999999999998"/>
    <n v="1.0799999999999998"/>
    <n v="1.0799999999999998"/>
    <n v="1.0799999999999998"/>
    <n v="1.0799999999999998"/>
    <n v="1.0799999999999998"/>
    <n v="1.0799999999999998"/>
    <n v="1.0799999999999998"/>
    <n v="1.0799999999999998"/>
    <n v="1.0799999999999998"/>
    <n v="1.0799999999999998"/>
    <n v="1.0799999999999998"/>
    <n v="1.0799999999999998"/>
  </r>
  <r>
    <x v="6"/>
    <x v="1"/>
    <s v="MERISON (M) SDN BHD"/>
    <s v="SPCG1"/>
    <x v="1"/>
    <s v="C1 COARSE"/>
    <m/>
    <m/>
    <m/>
    <m/>
    <m/>
    <m/>
    <n v="65.88"/>
    <n v="73.44"/>
    <n v="138.88800000000001"/>
    <x v="735"/>
    <n v="183.6"/>
    <n v="183.6"/>
    <n v="183.6"/>
    <n v="183.6"/>
    <n v="183.6"/>
    <n v="183.6"/>
    <n v="183.6"/>
    <n v="183.6"/>
    <n v="183.6"/>
    <n v="183.6"/>
    <n v="183.6"/>
    <n v="183.6"/>
    <n v="183.6"/>
  </r>
  <r>
    <x v="6"/>
    <x v="1"/>
    <s v="MERISON (M) SDN BHD"/>
    <s v="SPCG2"/>
    <x v="1"/>
    <s v="C1 COARSE"/>
    <m/>
    <m/>
    <m/>
    <m/>
    <m/>
    <m/>
    <n v="0.6"/>
    <n v="3.24"/>
    <n v="6.7080000000000002"/>
    <x v="736"/>
    <n v="3.516"/>
    <n v="3.516"/>
    <n v="3.516"/>
    <n v="3.516"/>
    <n v="3.516"/>
    <n v="3.516"/>
    <n v="3.516"/>
    <n v="3.516"/>
    <n v="3.516"/>
    <n v="3.516"/>
    <n v="3.516"/>
    <n v="3.516"/>
    <n v="3.516"/>
  </r>
  <r>
    <x v="6"/>
    <x v="1"/>
    <s v="MERISON (M) SDN BHD"/>
    <s v="SPFG1"/>
    <x v="2"/>
    <s v="A1"/>
    <m/>
    <m/>
    <m/>
    <m/>
    <m/>
    <m/>
    <n v="0.12"/>
    <n v="1.08"/>
    <m/>
    <x v="737"/>
    <n v="0.40000000000000008"/>
    <n v="0.40000000000000008"/>
    <n v="0.40000000000000008"/>
    <n v="0.40000000000000008"/>
    <n v="0.40000000000000008"/>
    <n v="0.40000000000000008"/>
    <n v="0.40000000000000008"/>
    <n v="0.40000000000000008"/>
    <n v="0.40000000000000008"/>
    <n v="0.40000000000000008"/>
    <n v="0.40000000000000008"/>
    <n v="0.40000000000000008"/>
    <n v="0.40000000000000008"/>
  </r>
  <r>
    <x v="6"/>
    <x v="1"/>
    <s v="MERISON (M) SDN BHD"/>
    <s v="SPGP1"/>
    <x v="0"/>
    <s v="Golden Brown"/>
    <m/>
    <m/>
    <m/>
    <m/>
    <m/>
    <m/>
    <n v="0.36"/>
    <n v="0.72"/>
    <n v="0"/>
    <x v="157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</r>
  <r>
    <x v="6"/>
    <x v="1"/>
    <s v="MERISON (M) SDN BHD"/>
    <s v="SPGP45"/>
    <x v="0"/>
    <s v="Golden Brown"/>
    <m/>
    <m/>
    <m/>
    <m/>
    <m/>
    <m/>
    <n v="0.10800000000000001"/>
    <n v="0.64800000000000002"/>
    <n v="-1.0800000000000001E-2"/>
    <x v="738"/>
    <n v="0.24839999999999998"/>
    <n v="0.24839999999999998"/>
    <n v="0.24839999999999998"/>
    <n v="0.24839999999999998"/>
    <n v="0.24839999999999998"/>
    <n v="0.24839999999999998"/>
    <n v="0.24839999999999998"/>
    <n v="0.24839999999999998"/>
    <n v="0.24839999999999998"/>
    <n v="0.24839999999999998"/>
    <n v="0.24839999999999998"/>
    <n v="0.24839999999999998"/>
    <n v="0.24839999999999998"/>
  </r>
  <r>
    <x v="6"/>
    <x v="1"/>
    <s v="MERISON (M) SDN BHD"/>
    <s v="SPIC25"/>
    <x v="5"/>
    <s v="ICING"/>
    <m/>
    <m/>
    <m/>
    <m/>
    <m/>
    <m/>
    <m/>
    <n v="0.625"/>
    <n v="1.25"/>
    <x v="739"/>
    <n v="0.625"/>
    <n v="0.625"/>
    <n v="0.625"/>
    <n v="0.625"/>
    <n v="0.625"/>
    <n v="0.625"/>
    <n v="0.625"/>
    <n v="0.625"/>
    <n v="0.625"/>
    <n v="0.625"/>
    <n v="0.625"/>
    <n v="0.625"/>
    <n v="0.625"/>
  </r>
  <r>
    <x v="6"/>
    <x v="1"/>
    <s v="MERISON (M) SDN BHD"/>
    <s v="SPIC-5"/>
    <x v="5"/>
    <s v="ICING"/>
    <m/>
    <m/>
    <m/>
    <m/>
    <m/>
    <m/>
    <n v="0.36"/>
    <n v="0.48"/>
    <n v="0.36"/>
    <x v="546"/>
    <n v="0.39999999999999997"/>
    <n v="0.39999999999999997"/>
    <n v="0.39999999999999997"/>
    <n v="0.39999999999999997"/>
    <n v="0.39999999999999997"/>
    <n v="0.39999999999999997"/>
    <n v="0.39999999999999997"/>
    <n v="0.39999999999999997"/>
    <n v="0.39999999999999997"/>
    <n v="0.39999999999999997"/>
    <n v="0.39999999999999997"/>
    <n v="0.39999999999999997"/>
    <n v="0.39999999999999997"/>
  </r>
  <r>
    <x v="6"/>
    <x v="1"/>
    <s v="MERISON (M) SDN BHD"/>
    <s v="SPLG1"/>
    <x v="3"/>
    <s v="LG"/>
    <m/>
    <m/>
    <m/>
    <m/>
    <m/>
    <m/>
    <n v="5.4"/>
    <m/>
    <n v="5.4"/>
    <x v="740"/>
    <n v="5.4"/>
    <n v="10.8"/>
    <n v="10.8"/>
    <n v="10.8"/>
    <n v="10.8"/>
    <n v="10.8"/>
    <n v="10.8"/>
    <n v="10.8"/>
    <n v="10.8"/>
    <n v="10.8"/>
    <n v="10.8"/>
    <n v="10.8"/>
    <n v="10.8"/>
  </r>
  <r>
    <x v="6"/>
    <x v="1"/>
    <s v="MERISON (M) SDN BHD"/>
    <s v="SPLG45"/>
    <x v="3"/>
    <s v="LG"/>
    <m/>
    <m/>
    <m/>
    <m/>
    <m/>
    <m/>
    <m/>
    <n v="0.64800000000000002"/>
    <m/>
    <x v="741"/>
    <n v="5.4"/>
    <n v="16.2"/>
    <n v="16.2"/>
    <n v="16.2"/>
    <n v="21.6"/>
    <n v="21.6"/>
    <n v="21.6"/>
    <n v="27"/>
    <n v="27"/>
    <n v="27"/>
    <n v="31.32"/>
    <n v="31.32"/>
    <n v="31.32"/>
  </r>
  <r>
    <x v="6"/>
    <x v="1"/>
    <s v="MERISON (M) SDN BHD"/>
    <s v="SPSB1"/>
    <x v="0"/>
    <s v="Soft Brown"/>
    <m/>
    <m/>
    <m/>
    <m/>
    <m/>
    <m/>
    <n v="0.36"/>
    <n v="1.08"/>
    <m/>
    <x v="742"/>
    <n v="0.48"/>
    <n v="0.48"/>
    <n v="0.48"/>
    <n v="0.48"/>
    <n v="0.48"/>
    <n v="0.48"/>
    <n v="0.48"/>
    <n v="0.48"/>
    <n v="0.48"/>
    <n v="0.48"/>
    <n v="0.48"/>
    <n v="0.48"/>
    <n v="0.48"/>
  </r>
  <r>
    <x v="6"/>
    <x v="1"/>
    <s v="MERISON (M) SDN BHD"/>
    <s v="SPSB45"/>
    <x v="0"/>
    <s v="Soft Brown"/>
    <m/>
    <m/>
    <m/>
    <m/>
    <m/>
    <m/>
    <n v="0.32400000000000007"/>
    <n v="0.64800000000000002"/>
    <m/>
    <x v="743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  <n v="0.32400000000000001"/>
  </r>
  <r>
    <x v="6"/>
    <x v="1"/>
    <s v="MERISON (M) SDN BHD"/>
    <s v="STLG5"/>
    <x v="3"/>
    <s v="LG"/>
    <m/>
    <m/>
    <m/>
    <m/>
    <m/>
    <m/>
    <m/>
    <m/>
    <n v="0.36"/>
    <x v="744"/>
    <n v="0.5"/>
    <n v="0.5"/>
    <n v="0.5"/>
    <n v="0.5"/>
    <n v="1.08"/>
    <n v="1.08"/>
    <n v="1.08"/>
    <n v="1.08"/>
    <n v="1.08"/>
    <n v="1.08"/>
    <n v="1.08"/>
    <n v="1.08"/>
    <n v="0.5"/>
  </r>
  <r>
    <x v="6"/>
    <x v="5"/>
    <s v="VANG LOONG"/>
    <s v="LOCA"/>
    <x v="4"/>
    <s v="CASTER"/>
    <n v="1.25"/>
    <m/>
    <n v="0.25"/>
    <n v="0.25"/>
    <n v="0.44999999999999996"/>
    <n v="0.1"/>
    <n v="0.25"/>
    <m/>
    <n v="0.25"/>
    <x v="745"/>
    <n v="0.31111111111111112"/>
    <n v="0.31111111111111112"/>
    <n v="0.31111111111111112"/>
    <n v="0.31111111111111112"/>
    <n v="0.31111111111111112"/>
    <n v="0.31111111111111112"/>
    <n v="0.31111111111111112"/>
    <n v="0.31111111111111112"/>
    <n v="0.31111111111111112"/>
    <n v="0.31111111111111112"/>
    <n v="0.31111111111111112"/>
    <n v="0.31111111111111112"/>
    <n v="0.31111111111111112"/>
  </r>
  <r>
    <x v="6"/>
    <x v="5"/>
    <s v="VANG LOONG"/>
    <s v="LOCB"/>
    <x v="0"/>
    <s v="Coarse Brown"/>
    <m/>
    <m/>
    <m/>
    <m/>
    <n v="0.15"/>
    <m/>
    <m/>
    <m/>
    <n v="-0.05"/>
    <x v="746"/>
    <n v="1.111111111111111E-2"/>
    <n v="1.111111111111111E-2"/>
    <n v="1.111111111111111E-2"/>
    <n v="1.111111111111111E-2"/>
    <n v="1.111111111111111E-2"/>
    <n v="1.111111111111111E-2"/>
    <n v="1.111111111111111E-2"/>
    <n v="1.111111111111111E-2"/>
    <n v="1.111111111111111E-2"/>
    <n v="1.111111111111111E-2"/>
    <n v="1.111111111111111E-2"/>
    <n v="1.111111111111111E-2"/>
    <n v="1.111111111111111E-2"/>
  </r>
  <r>
    <x v="6"/>
    <x v="5"/>
    <s v="VANG LOONG"/>
    <s v="LOSB"/>
    <x v="0"/>
    <s v="Soft Brown"/>
    <n v="0.4"/>
    <n v="0.3"/>
    <m/>
    <n v="0.25"/>
    <n v="0.25"/>
    <n v="0.3"/>
    <n v="0.15"/>
    <m/>
    <n v="0.25"/>
    <x v="747"/>
    <n v="0.21111111111111111"/>
    <n v="0.21111111111111111"/>
    <n v="0.21111111111111111"/>
    <n v="0.21111111111111111"/>
    <n v="0.21111111111111111"/>
    <n v="0.21111111111111111"/>
    <n v="0.21111111111111111"/>
    <n v="0.21111111111111111"/>
    <n v="0.21111111111111111"/>
    <n v="0.21111111111111111"/>
    <n v="0.21111111111111111"/>
    <n v="0.21111111111111111"/>
    <n v="0.21111111111111111"/>
  </r>
  <r>
    <x v="6"/>
    <x v="5"/>
    <s v="VANG LOONG"/>
    <s v="SPCA1"/>
    <x v="4"/>
    <s v="CASTER"/>
    <n v="1.08"/>
    <n v="1.08"/>
    <n v="1.08"/>
    <m/>
    <n v="0.6"/>
    <n v="0.72"/>
    <m/>
    <n v="0.12"/>
    <m/>
    <x v="748"/>
    <n v="0.52"/>
    <n v="0.52"/>
    <n v="0.52"/>
    <n v="0.52"/>
    <n v="0.52"/>
    <n v="0.52"/>
    <n v="0.52"/>
    <n v="0.52"/>
    <n v="0.52"/>
    <n v="0.52"/>
    <n v="0.52"/>
    <n v="0.52"/>
    <n v="0.52"/>
  </r>
  <r>
    <x v="6"/>
    <x v="5"/>
    <s v="VANG LOONG"/>
    <s v="SPCG1"/>
    <x v="1"/>
    <s v="C1 COARSE"/>
    <m/>
    <m/>
    <m/>
    <m/>
    <m/>
    <n v="0"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VANG LOONG"/>
    <s v="SPFG1"/>
    <x v="2"/>
    <s v="A1"/>
    <n v="3.24"/>
    <n v="2.16"/>
    <n v="2.16"/>
    <n v="3.24"/>
    <n v="3.24"/>
    <n v="2.16"/>
    <n v="2.16"/>
    <n v="2.16"/>
    <n v="2.16"/>
    <x v="749"/>
    <n v="2.5200000000000005"/>
    <n v="2.5200000000000005"/>
    <n v="2.5200000000000005"/>
    <n v="2.5200000000000005"/>
    <n v="2.5200000000000005"/>
    <n v="2.5200000000000005"/>
    <n v="2.5200000000000005"/>
    <n v="2.5200000000000005"/>
    <n v="2.5200000000000005"/>
    <n v="2.5200000000000005"/>
    <n v="2.5200000000000005"/>
    <n v="2.5200000000000005"/>
    <n v="2.5200000000000005"/>
  </r>
  <r>
    <x v="6"/>
    <x v="5"/>
    <s v="VANG LOONG"/>
    <s v="SPGP1"/>
    <x v="0"/>
    <s v="Golden Brown"/>
    <n v="0.24"/>
    <n v="0.12"/>
    <n v="0.24"/>
    <n v="0.72"/>
    <n v="0.24"/>
    <n v="0.24"/>
    <n v="0.24"/>
    <m/>
    <n v="0.36"/>
    <x v="127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</r>
  <r>
    <x v="6"/>
    <x v="5"/>
    <s v="VANG LOONG"/>
    <s v="SPIC25"/>
    <x v="5"/>
    <s v="ICING"/>
    <n v="3.5"/>
    <n v="1"/>
    <n v="2"/>
    <n v="3.5"/>
    <n v="4"/>
    <n v="1.25"/>
    <n v="0.5"/>
    <n v="1.5"/>
    <n v="1.5"/>
    <x v="750"/>
    <n v="2.0833333333333335"/>
    <n v="2.0833333333333335"/>
    <n v="2.0833333333333335"/>
    <n v="2.0833333333333335"/>
    <n v="2.0833333333333335"/>
    <n v="2.0833333333333335"/>
    <n v="2.0833333333333335"/>
    <n v="2.0833333333333335"/>
    <n v="2.0833333333333335"/>
    <n v="2.0833333333333335"/>
    <n v="2.0833333333333335"/>
    <n v="2.0833333333333335"/>
    <n v="2.0833333333333335"/>
  </r>
  <r>
    <x v="6"/>
    <x v="5"/>
    <s v="VANG LOONG"/>
    <s v="SPIC-5"/>
    <x v="5"/>
    <s v="ICING"/>
    <n v="0.48"/>
    <m/>
    <n v="0.12"/>
    <m/>
    <m/>
    <n v="0.12"/>
    <n v="0.12"/>
    <m/>
    <n v="0.18"/>
    <x v="751"/>
    <n v="0.11333333333333334"/>
    <n v="0.11333333333333334"/>
    <n v="0.11333333333333334"/>
    <n v="0.11333333333333334"/>
    <n v="0.11333333333333334"/>
    <n v="0.11333333333333334"/>
    <n v="0.11333333333333334"/>
    <n v="0.11333333333333334"/>
    <n v="0.11333333333333334"/>
    <n v="0.11333333333333334"/>
    <n v="0.11333333333333334"/>
    <n v="0.11333333333333334"/>
    <n v="0.11333333333333334"/>
  </r>
  <r>
    <x v="6"/>
    <x v="5"/>
    <s v="VANG LOONG"/>
    <s v="SPLG1"/>
    <x v="3"/>
    <s v="LG"/>
    <m/>
    <m/>
    <m/>
    <m/>
    <m/>
    <m/>
    <n v="0.06"/>
    <m/>
    <n v="0.06"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5"/>
    <s v="VANG LOONG"/>
    <s v="SPSB1"/>
    <x v="0"/>
    <s v="Soft Brown"/>
    <m/>
    <m/>
    <m/>
    <n v="1.08"/>
    <n v="1.08"/>
    <n v="1.08"/>
    <m/>
    <m/>
    <n v="0.36"/>
    <x v="576"/>
    <n v="0.4"/>
    <n v="0.4"/>
    <n v="0.4"/>
    <n v="0.4"/>
    <n v="0.4"/>
    <n v="0.4"/>
    <n v="0.4"/>
    <n v="0.4"/>
    <n v="0.4"/>
    <n v="0.4"/>
    <n v="0.4"/>
    <n v="0.4"/>
    <n v="0.4"/>
  </r>
  <r>
    <x v="6"/>
    <x v="5"/>
    <s v="VANG LOONG"/>
    <s v="SPSB45"/>
    <x v="0"/>
    <s v="Soft Brown"/>
    <m/>
    <m/>
    <m/>
    <m/>
    <m/>
    <n v="0.10800000000000001"/>
    <m/>
    <m/>
    <n v="5.3999999999999999E-2"/>
    <x v="75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</r>
  <r>
    <x v="6"/>
    <x v="5"/>
    <s v="LEMBAGA PEMAS. PERTANIAN FAMA"/>
    <s v="SPCG1"/>
    <x v="1"/>
    <s v="C1 COARSE"/>
    <m/>
    <m/>
    <m/>
    <m/>
    <m/>
    <m/>
    <n v="5.4"/>
    <m/>
    <m/>
    <x v="481"/>
    <m/>
    <m/>
    <m/>
    <m/>
    <m/>
    <m/>
    <m/>
    <m/>
    <m/>
    <m/>
    <m/>
    <m/>
    <m/>
  </r>
  <r>
    <x v="6"/>
    <x v="5"/>
    <s v="ERA BAYAM KOTA SDN BHD"/>
    <s v="SPCA1"/>
    <x v="4"/>
    <s v="CASTER"/>
    <m/>
    <m/>
    <m/>
    <m/>
    <n v="3.24"/>
    <n v="2.16"/>
    <m/>
    <m/>
    <m/>
    <x v="481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</r>
  <r>
    <x v="6"/>
    <x v="5"/>
    <s v="ERA BAYAM KOTA SDN BHD"/>
    <s v="SPCB1"/>
    <x v="0"/>
    <s v="Coarse Brown"/>
    <m/>
    <n v="1.08"/>
    <m/>
    <m/>
    <n v="3.24"/>
    <m/>
    <n v="2.16"/>
    <m/>
    <m/>
    <x v="666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</r>
  <r>
    <x v="6"/>
    <x v="5"/>
    <s v="ERA BAYAM KOTA SDN BHD"/>
    <s v="SPCG1"/>
    <x v="1"/>
    <s v="C1 COARSE"/>
    <m/>
    <n v="21.6"/>
    <m/>
    <n v="23.76"/>
    <n v="32.400000000000006"/>
    <n v="38.880000000000003"/>
    <n v="12.96"/>
    <m/>
    <m/>
    <x v="753"/>
    <n v="14.400000000000002"/>
    <n v="14.400000000000002"/>
    <n v="14.400000000000002"/>
    <n v="14.400000000000002"/>
    <n v="14.400000000000002"/>
    <n v="14.400000000000002"/>
    <n v="14.400000000000002"/>
    <n v="14.400000000000002"/>
    <n v="14.400000000000002"/>
    <n v="14.400000000000002"/>
    <n v="14.400000000000002"/>
    <n v="14.400000000000002"/>
    <n v="14.400000000000002"/>
  </r>
  <r>
    <x v="6"/>
    <x v="5"/>
    <s v="ERA BAYAM KOTA SDN BHD"/>
    <s v="SPFG1"/>
    <x v="2"/>
    <s v="A1"/>
    <m/>
    <n v="1.08"/>
    <m/>
    <m/>
    <n v="3.24"/>
    <n v="2.16"/>
    <n v="2.16"/>
    <m/>
    <m/>
    <x v="74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</r>
  <r>
    <x v="6"/>
    <x v="5"/>
    <s v="ERA BAYAM KOTA SDN BHD"/>
    <s v="SPGMW45"/>
    <x v="0"/>
    <s v="GMW"/>
    <m/>
    <m/>
    <m/>
    <m/>
    <n v="1.296"/>
    <m/>
    <m/>
    <m/>
    <m/>
    <x v="141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</r>
  <r>
    <x v="6"/>
    <x v="5"/>
    <s v="ERA BAYAM KOTA SDN BHD"/>
    <s v="SPGP1"/>
    <x v="0"/>
    <s v="Golden Brown"/>
    <m/>
    <m/>
    <m/>
    <m/>
    <n v="3.24"/>
    <m/>
    <n v="1.08"/>
    <m/>
    <m/>
    <x v="663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  <n v="0.48000000000000004"/>
  </r>
  <r>
    <x v="6"/>
    <x v="5"/>
    <s v="ERA BAYAM KOTA SDN BHD"/>
    <s v="SPGP45"/>
    <x v="0"/>
    <s v="Golden Brown"/>
    <m/>
    <m/>
    <m/>
    <m/>
    <n v="1.944"/>
    <m/>
    <m/>
    <m/>
    <m/>
    <x v="741"/>
    <n v="0.216"/>
    <n v="0.216"/>
    <n v="0.216"/>
    <n v="0.216"/>
    <n v="0.216"/>
    <n v="0.216"/>
    <n v="0.216"/>
    <n v="0.216"/>
    <n v="0.216"/>
    <n v="0.216"/>
    <n v="0.216"/>
    <n v="0.216"/>
    <n v="0.216"/>
  </r>
  <r>
    <x v="6"/>
    <x v="5"/>
    <s v="ERA BAYAM KOTA SDN BHD"/>
    <s v="SPIC-5"/>
    <x v="5"/>
    <s v="ICING"/>
    <m/>
    <m/>
    <m/>
    <m/>
    <n v="1.3199999999999998"/>
    <n v="2.16"/>
    <m/>
    <m/>
    <m/>
    <x v="754"/>
    <n v="0.38666666666666666"/>
    <n v="0.38666666666666666"/>
    <n v="0.38666666666666666"/>
    <n v="0.38666666666666666"/>
    <n v="0.38666666666666666"/>
    <n v="0.38666666666666666"/>
    <n v="0.38666666666666666"/>
    <n v="0.38666666666666666"/>
    <n v="0.38666666666666666"/>
    <n v="0.38666666666666666"/>
    <n v="0.38666666666666666"/>
    <n v="0.38666666666666666"/>
    <n v="0.38666666666666666"/>
  </r>
  <r>
    <x v="6"/>
    <x v="5"/>
    <s v="ERA BAYAM KOTA SDN BHD"/>
    <s v="SPLG45"/>
    <x v="3"/>
    <s v="LG"/>
    <m/>
    <m/>
    <m/>
    <m/>
    <m/>
    <m/>
    <m/>
    <m/>
    <m/>
    <x v="26"/>
    <n v="10.8"/>
    <n v="10.8"/>
    <n v="10.8"/>
    <n v="10.8"/>
    <n v="18.36"/>
    <n v="18.36"/>
    <n v="18.36"/>
    <n v="20.52"/>
    <n v="20.52"/>
    <n v="20.52"/>
    <n v="25.92"/>
    <n v="25.92"/>
    <n v="25.92"/>
  </r>
  <r>
    <x v="6"/>
    <x v="5"/>
    <s v="ERA BAYAM KOTA SDN BHD"/>
    <s v="SPLG1"/>
    <x v="3"/>
    <s v="LG"/>
    <m/>
    <m/>
    <m/>
    <m/>
    <n v="3.24"/>
    <m/>
    <n v="3.24"/>
    <m/>
    <m/>
    <x v="666"/>
    <n v="5.4"/>
    <n v="5.4"/>
    <n v="5.4"/>
    <n v="5.4"/>
    <n v="10.8"/>
    <n v="10.8"/>
    <n v="10.8"/>
    <n v="10.8"/>
    <n v="10.8"/>
    <n v="10.8"/>
    <n v="10.8"/>
    <n v="10.8"/>
    <n v="10.8"/>
  </r>
  <r>
    <x v="6"/>
    <x v="5"/>
    <s v="ERA BAYAM KOTA SDN BHD"/>
    <s v="SPSB45"/>
    <x v="0"/>
    <s v="Soft Brown"/>
    <m/>
    <m/>
    <m/>
    <m/>
    <n v="1.296"/>
    <n v="0.64800000000000002"/>
    <m/>
    <m/>
    <m/>
    <x v="741"/>
    <n v="0.216"/>
    <n v="0.216"/>
    <n v="0.216"/>
    <n v="0.216"/>
    <n v="0.216"/>
    <n v="0.216"/>
    <n v="0.216"/>
    <n v="0.216"/>
    <n v="0.216"/>
    <n v="0.216"/>
    <n v="0.216"/>
    <n v="0.216"/>
    <n v="0.216"/>
  </r>
  <r>
    <x v="6"/>
    <x v="5"/>
    <s v="GUAN HIN CHAN"/>
    <s v="LOA1"/>
    <x v="2"/>
    <s v="A1 "/>
    <m/>
    <m/>
    <m/>
    <m/>
    <m/>
    <n v="0"/>
    <m/>
    <n v="2"/>
    <m/>
    <x v="287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</r>
  <r>
    <x v="6"/>
    <x v="5"/>
    <s v="GUAN HIN CHAN"/>
    <s v="LOC1"/>
    <x v="1"/>
    <s v="C1 COARSE"/>
    <m/>
    <m/>
    <m/>
    <m/>
    <m/>
    <m/>
    <m/>
    <n v="2.5"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5"/>
    <s v="GUAN HIN CHAN"/>
    <s v="LOCA"/>
    <x v="4"/>
    <s v="CASTER"/>
    <n v="1.75"/>
    <m/>
    <n v="4"/>
    <n v="2"/>
    <m/>
    <n v="1"/>
    <m/>
    <n v="2"/>
    <n v="1.5"/>
    <x v="755"/>
    <n v="1.3611111111111112"/>
    <n v="1.3611111111111112"/>
    <n v="1.3611111111111112"/>
    <n v="1.3611111111111112"/>
    <n v="1.3611111111111112"/>
    <n v="1.3611111111111112"/>
    <n v="1.3611111111111112"/>
    <n v="1.3611111111111112"/>
    <n v="1.3611111111111112"/>
    <n v="1.3611111111111112"/>
    <n v="1.3611111111111112"/>
    <n v="1.3611111111111112"/>
    <n v="1.3611111111111112"/>
  </r>
  <r>
    <x v="6"/>
    <x v="5"/>
    <s v="GUAN HIN CHAN"/>
    <s v="LOGP"/>
    <x v="0"/>
    <s v="Golden Brown"/>
    <m/>
    <m/>
    <n v="1"/>
    <n v="-0.95"/>
    <m/>
    <m/>
    <m/>
    <m/>
    <m/>
    <x v="756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  <n v="5.5555555555555601E-3"/>
  </r>
  <r>
    <x v="6"/>
    <x v="5"/>
    <s v="GUAN HIN CHAN"/>
    <s v="LOSB"/>
    <x v="0"/>
    <s v="Soft Brown"/>
    <n v="0.75"/>
    <m/>
    <n v="1"/>
    <n v="1.5"/>
    <m/>
    <n v="0.5"/>
    <m/>
    <n v="1"/>
    <n v="0.5"/>
    <x v="757"/>
    <n v="0.58333333333333337"/>
    <n v="0.58333333333333337"/>
    <n v="0.58333333333333337"/>
    <n v="0.58333333333333337"/>
    <n v="0.58333333333333337"/>
    <n v="0.58333333333333337"/>
    <n v="0.58333333333333337"/>
    <n v="0.58333333333333337"/>
    <n v="0.58333333333333337"/>
    <n v="0.58333333333333337"/>
    <n v="0.58333333333333337"/>
    <n v="0.58333333333333337"/>
    <n v="0.58333333333333337"/>
  </r>
  <r>
    <x v="6"/>
    <x v="5"/>
    <s v="GUAN HIN CHAN"/>
    <s v="SPCG1"/>
    <x v="1"/>
    <s v="C1 COARSE"/>
    <n v="13.8"/>
    <m/>
    <n v="10.8"/>
    <m/>
    <m/>
    <n v="11.4"/>
    <m/>
    <n v="10.199999999999999"/>
    <n v="5.4"/>
    <x v="758"/>
    <n v="5.7333333333333334"/>
    <n v="5.7333333333333334"/>
    <n v="5.7333333333333334"/>
    <n v="5.7333333333333334"/>
    <n v="5.7333333333333334"/>
    <n v="5.7333333333333334"/>
    <n v="5.7333333333333334"/>
    <n v="5.7333333333333334"/>
    <n v="5.7333333333333334"/>
    <n v="5.7333333333333334"/>
    <n v="5.7333333333333334"/>
    <n v="5.7333333333333334"/>
    <n v="5.7333333333333334"/>
  </r>
  <r>
    <x v="6"/>
    <x v="5"/>
    <s v="GUAN HIN CHAN"/>
    <s v="SPFG1"/>
    <x v="2"/>
    <s v="A1"/>
    <n v="1.08"/>
    <m/>
    <m/>
    <n v="2.16"/>
    <m/>
    <n v="1.08"/>
    <m/>
    <n v="2.16"/>
    <n v="1.08"/>
    <x v="704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</r>
  <r>
    <x v="6"/>
    <x v="5"/>
    <s v="GUAN HIN CHAN"/>
    <s v="SPGP1"/>
    <x v="0"/>
    <s v="Golden Brown"/>
    <n v="2.16"/>
    <m/>
    <n v="3.24"/>
    <m/>
    <n v="4.32"/>
    <n v="4.32"/>
    <m/>
    <n v="1.08"/>
    <n v="1.08"/>
    <x v="759"/>
    <n v="1.8000000000000003"/>
    <n v="1.8000000000000003"/>
    <n v="1.8000000000000003"/>
    <n v="1.8000000000000003"/>
    <n v="1.8000000000000003"/>
    <n v="1.8000000000000003"/>
    <n v="1.8000000000000003"/>
    <n v="1.8000000000000003"/>
    <n v="1.8000000000000003"/>
    <n v="1.8000000000000003"/>
    <n v="1.8000000000000003"/>
    <n v="1.8000000000000003"/>
    <n v="1.8000000000000003"/>
  </r>
  <r>
    <x v="6"/>
    <x v="5"/>
    <s v="GUAN HIN CHAN"/>
    <s v="SPIC25"/>
    <x v="5"/>
    <s v="ICING"/>
    <m/>
    <m/>
    <n v="1.75"/>
    <n v="4.5"/>
    <m/>
    <n v="2"/>
    <m/>
    <n v="0.75"/>
    <n v="0.5"/>
    <x v="537"/>
    <n v="1.0555555555555556"/>
    <n v="1.0555555555555556"/>
    <n v="1.0555555555555556"/>
    <n v="1.0555555555555556"/>
    <n v="1.0555555555555556"/>
    <n v="1.0555555555555556"/>
    <n v="1.0555555555555556"/>
    <n v="1.0555555555555556"/>
    <n v="1.0555555555555556"/>
    <n v="1.0555555555555556"/>
    <n v="1.0555555555555556"/>
    <n v="1.0555555555555556"/>
    <n v="1.0555555555555556"/>
  </r>
  <r>
    <x v="6"/>
    <x v="5"/>
    <s v="GUAN HIN CHAN"/>
    <s v="SPIC-5"/>
    <x v="5"/>
    <s v="ICING"/>
    <m/>
    <m/>
    <n v="0.24"/>
    <n v="0.24"/>
    <n v="-0.24"/>
    <n v="0.24"/>
    <m/>
    <n v="0.24"/>
    <m/>
    <x v="95"/>
    <n v="0.08"/>
    <n v="0.08"/>
    <n v="0.08"/>
    <n v="0.08"/>
    <n v="0.08"/>
    <n v="0.08"/>
    <n v="0.08"/>
    <n v="0.08"/>
    <n v="0.08"/>
    <n v="0.08"/>
    <n v="0.08"/>
    <n v="0.08"/>
    <n v="0.08"/>
  </r>
  <r>
    <x v="6"/>
    <x v="5"/>
    <s v="HARLINA BT. ABD RAHMAN"/>
    <s v="LOSB"/>
    <x v="0"/>
    <s v="Soft Brown"/>
    <n v="0.25"/>
    <m/>
    <m/>
    <m/>
    <m/>
    <m/>
    <n v="0.25"/>
    <n v="-0.25"/>
    <m/>
    <x v="234"/>
    <m/>
    <m/>
    <m/>
    <m/>
    <m/>
    <m/>
    <m/>
    <m/>
    <m/>
    <m/>
    <m/>
    <m/>
    <m/>
  </r>
  <r>
    <x v="6"/>
    <x v="5"/>
    <s v="HARLINA BT. ABD RAHMAN"/>
    <s v="SPCG1"/>
    <x v="1"/>
    <s v="C1 COARSE"/>
    <n v="15.12"/>
    <m/>
    <n v="15.12"/>
    <m/>
    <m/>
    <m/>
    <n v="15.12"/>
    <m/>
    <m/>
    <x v="760"/>
    <m/>
    <m/>
    <m/>
    <m/>
    <m/>
    <m/>
    <m/>
    <m/>
    <m/>
    <m/>
    <m/>
    <m/>
    <m/>
  </r>
  <r>
    <x v="6"/>
    <x v="38"/>
    <s v="PEMBORONG HUP YAP"/>
    <s v="LOA1"/>
    <x v="2"/>
    <s v="A1 "/>
    <n v="0.5"/>
    <m/>
    <n v="0.5"/>
    <m/>
    <m/>
    <n v="0.5"/>
    <m/>
    <m/>
    <m/>
    <x v="33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</r>
  <r>
    <x v="6"/>
    <x v="38"/>
    <s v="PEMBORONG HUP YAP"/>
    <s v="LOC1"/>
    <x v="1"/>
    <s v="C1 COARSE"/>
    <n v="1.5"/>
    <n v="3.5"/>
    <m/>
    <m/>
    <m/>
    <n v="0.5"/>
    <m/>
    <m/>
    <m/>
    <x v="289"/>
    <n v="0.61111111111111116"/>
    <n v="0.61111111111111116"/>
    <n v="0.61111111111111116"/>
    <n v="0.61111111111111116"/>
    <n v="0.61111111111111116"/>
    <n v="0.61111111111111116"/>
    <n v="0.61111111111111116"/>
    <n v="0.61111111111111116"/>
    <n v="0.61111111111111116"/>
    <n v="0.61111111111111116"/>
    <n v="0.61111111111111116"/>
    <n v="0.61111111111111116"/>
    <n v="0.61111111111111116"/>
  </r>
  <r>
    <x v="6"/>
    <x v="38"/>
    <s v="PEMBORONG HUP YAP"/>
    <s v="LOCA"/>
    <x v="4"/>
    <s v="CASTER"/>
    <m/>
    <m/>
    <m/>
    <m/>
    <m/>
    <n v="0.25"/>
    <m/>
    <m/>
    <m/>
    <x v="234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  <n v="2.7777777777777776E-2"/>
  </r>
  <r>
    <x v="6"/>
    <x v="38"/>
    <s v="PEMBORONG HUP YAP"/>
    <s v="LOSB"/>
    <x v="0"/>
    <s v="Soft Brown"/>
    <m/>
    <m/>
    <m/>
    <m/>
    <m/>
    <n v="0.1"/>
    <m/>
    <m/>
    <m/>
    <x v="40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</r>
  <r>
    <x v="6"/>
    <x v="38"/>
    <s v="PEMBORONG HUP YAP"/>
    <s v="SPCA1"/>
    <x v="4"/>
    <s v="CASTER"/>
    <m/>
    <n v="0.24"/>
    <m/>
    <m/>
    <m/>
    <m/>
    <m/>
    <m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38"/>
    <s v="PEMBORONG HUP YAP"/>
    <s v="SPCG1"/>
    <x v="1"/>
    <s v="C1 COARSE"/>
    <n v="58.319999999999993"/>
    <n v="61.56"/>
    <n v="82.08"/>
    <m/>
    <m/>
    <n v="77.759999999999991"/>
    <m/>
    <m/>
    <m/>
    <x v="761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  <n v="75.599999999999994"/>
  </r>
  <r>
    <x v="6"/>
    <x v="38"/>
    <s v="PEMBORONG HUP YAP"/>
    <s v="SPFG1"/>
    <x v="2"/>
    <s v="A1"/>
    <n v="1.08"/>
    <m/>
    <m/>
    <m/>
    <m/>
    <n v="1.08"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38"/>
    <s v="PEMBORONG HUP YAP"/>
    <s v="SPLG1"/>
    <x v="3"/>
    <s v="LG"/>
    <m/>
    <m/>
    <m/>
    <m/>
    <m/>
    <m/>
    <m/>
    <m/>
    <m/>
    <x v="26"/>
    <m/>
    <m/>
    <m/>
    <m/>
    <m/>
    <m/>
    <m/>
    <n v="1.08"/>
    <n v="1.08"/>
    <n v="1.08"/>
    <n v="1.08"/>
    <n v="1.08"/>
    <n v="1.08"/>
  </r>
  <r>
    <x v="6"/>
    <x v="38"/>
    <s v="PEMBORONG HUP YAP"/>
    <s v="SPLG45"/>
    <x v="3"/>
    <s v="LG"/>
    <m/>
    <m/>
    <m/>
    <m/>
    <m/>
    <m/>
    <m/>
    <m/>
    <m/>
    <x v="26"/>
    <n v="1.08"/>
    <n v="1.08"/>
    <n v="1.08"/>
    <n v="1.08"/>
    <n v="1.08"/>
    <n v="1.08"/>
    <n v="1.08"/>
    <n v="2.16"/>
    <n v="2.16"/>
    <n v="2.16"/>
    <n v="3.24"/>
    <n v="3.24"/>
    <n v="3.24"/>
  </r>
  <r>
    <x v="6"/>
    <x v="38"/>
    <s v="PEMBORONG HUP YAP"/>
    <s v="SPGP1"/>
    <x v="0"/>
    <s v="Golden Brown"/>
    <m/>
    <n v="1.2000000000000002"/>
    <m/>
    <m/>
    <m/>
    <n v="1.08"/>
    <m/>
    <m/>
    <m/>
    <x v="762"/>
    <n v="0.25333333333333335"/>
    <n v="0.25333333333333335"/>
    <n v="0.25333333333333335"/>
    <n v="0.25333333333333335"/>
    <n v="0.25333333333333335"/>
    <n v="0.25333333333333335"/>
    <n v="0.25333333333333335"/>
    <n v="0.25333333333333335"/>
    <n v="0.25333333333333335"/>
    <n v="0.25333333333333335"/>
    <n v="0.25333333333333335"/>
    <n v="0.25333333333333335"/>
    <n v="0.25333333333333335"/>
  </r>
  <r>
    <x v="6"/>
    <x v="38"/>
    <s v="PEMBORONG HUP YAP"/>
    <s v="SPIC25"/>
    <x v="5"/>
    <s v="ICING"/>
    <m/>
    <n v="2.5000000000000001E-2"/>
    <m/>
    <m/>
    <m/>
    <n v="0.15"/>
    <m/>
    <m/>
    <m/>
    <x v="763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  <n v="1.9444444444444445E-2"/>
  </r>
  <r>
    <x v="6"/>
    <x v="38"/>
    <s v="PEMBORONG HUP YAP"/>
    <s v="SPIC-5"/>
    <x v="5"/>
    <s v="ICING"/>
    <m/>
    <m/>
    <n v="0.12"/>
    <m/>
    <m/>
    <m/>
    <m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38"/>
    <s v="SHING YONG ENTERPRISE"/>
    <s v="SPCG1"/>
    <x v="1"/>
    <s v="C1 COARSE"/>
    <m/>
    <m/>
    <m/>
    <m/>
    <m/>
    <m/>
    <m/>
    <n v="16.200000000000003"/>
    <n v="21.396000000000001"/>
    <x v="764"/>
    <n v="43.2"/>
    <n v="43.2"/>
    <n v="43.2"/>
    <n v="43.2"/>
    <n v="43.2"/>
    <n v="43.2"/>
    <n v="43.2"/>
    <n v="43.2"/>
    <n v="43.2"/>
    <n v="43.2"/>
    <n v="43.2"/>
    <n v="43.2"/>
    <n v="43.2"/>
  </r>
  <r>
    <x v="6"/>
    <x v="38"/>
    <s v="SHING YONG ENTERPRISE"/>
    <s v="SPLG1"/>
    <x v="3"/>
    <s v="LG"/>
    <m/>
    <m/>
    <m/>
    <m/>
    <m/>
    <m/>
    <m/>
    <m/>
    <m/>
    <x v="51"/>
    <n v="1.08"/>
    <n v="7.56"/>
    <n v="7.56"/>
    <n v="7.56"/>
    <n v="7.56"/>
    <n v="7.56"/>
    <n v="7.56"/>
    <n v="7.56"/>
    <n v="7.56"/>
    <n v="7.56"/>
    <n v="7.56"/>
    <n v="7.56"/>
    <n v="7.56"/>
  </r>
  <r>
    <x v="6"/>
    <x v="38"/>
    <s v="SHING YONG ENTERPRISE"/>
    <s v="SPLG45"/>
    <x v="3"/>
    <s v="LG"/>
    <m/>
    <m/>
    <m/>
    <m/>
    <m/>
    <m/>
    <m/>
    <m/>
    <m/>
    <x v="51"/>
    <n v="2.16"/>
    <n v="5.4"/>
    <n v="5.4"/>
    <n v="5.4"/>
    <n v="7.56"/>
    <n v="7.56"/>
    <n v="7.56"/>
    <n v="10.8"/>
    <n v="10.8"/>
    <n v="10.8"/>
    <n v="12.96"/>
    <n v="12.96"/>
    <n v="12.96"/>
  </r>
  <r>
    <x v="6"/>
    <x v="5"/>
    <s v="SOON TECK"/>
    <s v="SPCG1"/>
    <x v="1"/>
    <s v="C1 COARSE"/>
    <m/>
    <n v="25.92"/>
    <m/>
    <n v="12.96"/>
    <m/>
    <m/>
    <n v="12.96"/>
    <n v="12.96"/>
    <m/>
    <x v="765"/>
    <n v="7.2000000000000011"/>
    <n v="7.2000000000000011"/>
    <n v="7.2000000000000011"/>
    <n v="7.2000000000000011"/>
    <n v="7.2000000000000011"/>
    <n v="7.2000000000000011"/>
    <n v="7.2000000000000011"/>
    <n v="7.2000000000000011"/>
    <n v="7.2000000000000011"/>
    <n v="7.2000000000000011"/>
    <n v="7.2000000000000011"/>
    <n v="7.2000000000000011"/>
    <n v="7.2000000000000011"/>
  </r>
  <r>
    <x v="6"/>
    <x v="5"/>
    <s v="SYARIKAT VOON FAH"/>
    <s v="SPCA1"/>
    <x v="4"/>
    <s v="CASTER"/>
    <m/>
    <m/>
    <m/>
    <n v="0.12"/>
    <m/>
    <m/>
    <m/>
    <n v="0.06"/>
    <m/>
    <x v="592"/>
    <n v="0.02"/>
    <n v="0.02"/>
    <n v="0.02"/>
    <n v="0.02"/>
    <n v="0.02"/>
    <n v="0.02"/>
    <n v="0.02"/>
    <n v="0.02"/>
    <n v="0.02"/>
    <n v="0.02"/>
    <n v="0.02"/>
    <n v="0.02"/>
    <n v="0.02"/>
  </r>
  <r>
    <x v="6"/>
    <x v="5"/>
    <s v="SYARIKAT VOON FAH"/>
    <s v="SPCG1"/>
    <x v="1"/>
    <s v="C1 COARSE"/>
    <m/>
    <m/>
    <m/>
    <m/>
    <m/>
    <m/>
    <n v="3.24"/>
    <m/>
    <m/>
    <x v="157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</r>
  <r>
    <x v="6"/>
    <x v="5"/>
    <s v="SYARIKAT VOON FAH"/>
    <s v="SPFG1"/>
    <x v="2"/>
    <s v="A1"/>
    <m/>
    <n v="2.16"/>
    <m/>
    <n v="3.24"/>
    <m/>
    <m/>
    <m/>
    <n v="2.16"/>
    <m/>
    <x v="704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  <n v="0.84000000000000008"/>
  </r>
  <r>
    <x v="6"/>
    <x v="5"/>
    <s v="SYARIKAT VOON FAH"/>
    <s v="SPGP1"/>
    <x v="0"/>
    <s v="Golden Brown"/>
    <m/>
    <n v="1.08"/>
    <m/>
    <n v="3.24"/>
    <n v="2.16"/>
    <m/>
    <n v="3.24"/>
    <n v="2.16"/>
    <m/>
    <x v="645"/>
    <n v="1.32"/>
    <n v="1.32"/>
    <n v="1.32"/>
    <n v="1.32"/>
    <n v="1.32"/>
    <n v="1.32"/>
    <n v="1.32"/>
    <n v="1.32"/>
    <n v="1.32"/>
    <n v="1.32"/>
    <n v="1.32"/>
    <n v="1.32"/>
    <n v="1.32"/>
  </r>
  <r>
    <x v="6"/>
    <x v="5"/>
    <s v="SYARIKAT VOON FAH"/>
    <s v="SPIC25"/>
    <x v="5"/>
    <s v="ICING"/>
    <m/>
    <n v="0.75"/>
    <m/>
    <n v="1.25"/>
    <n v="1.25"/>
    <m/>
    <m/>
    <n v="1.25"/>
    <m/>
    <x v="438"/>
    <n v="0.5"/>
    <n v="0.5"/>
    <n v="0.5"/>
    <n v="0.5"/>
    <n v="0.5"/>
    <n v="0.5"/>
    <n v="0.5"/>
    <n v="0.5"/>
    <n v="0.5"/>
    <n v="0.5"/>
    <n v="0.5"/>
    <n v="0.5"/>
    <n v="0.5"/>
  </r>
  <r>
    <x v="6"/>
    <x v="31"/>
    <s v="EG ISMAA DYNAMIC SDN BHD"/>
    <s v="LOC1"/>
    <x v="1"/>
    <s v="C1 COARSE"/>
    <m/>
    <m/>
    <m/>
    <m/>
    <m/>
    <m/>
    <n v="6"/>
    <m/>
    <n v="2"/>
    <x v="253"/>
    <n v="2"/>
    <n v="2"/>
    <n v="2"/>
    <n v="2"/>
    <n v="2"/>
    <n v="2"/>
    <n v="2"/>
    <n v="2"/>
    <n v="2"/>
    <n v="2"/>
    <n v="2"/>
    <n v="2"/>
    <n v="2"/>
  </r>
  <r>
    <x v="6"/>
    <x v="31"/>
    <s v="EG ISMAA DYNAMIC SDN BHD"/>
    <s v="SPCG1"/>
    <x v="1"/>
    <s v="C1 COARSE"/>
    <m/>
    <m/>
    <m/>
    <m/>
    <m/>
    <n v="30"/>
    <n v="35.64"/>
    <n v="42.12"/>
    <n v="38.880000000000003"/>
    <x v="766"/>
    <n v="36.659999999999997"/>
    <n v="36.659999999999997"/>
    <n v="36.659999999999997"/>
    <n v="36.659999999999997"/>
    <n v="36.659999999999997"/>
    <n v="36.659999999999997"/>
    <n v="36.659999999999997"/>
    <n v="36.659999999999997"/>
    <n v="36.659999999999997"/>
    <n v="36.659999999999997"/>
    <n v="36.659999999999997"/>
    <n v="36.659999999999997"/>
    <n v="36.659999999999997"/>
  </r>
  <r>
    <x v="6"/>
    <x v="31"/>
    <s v="HOCK CHONG TRADING (TRIANG) SB"/>
    <s v="LOA1"/>
    <x v="2"/>
    <s v="A1 "/>
    <n v="1"/>
    <m/>
    <m/>
    <m/>
    <m/>
    <m/>
    <n v="1"/>
    <m/>
    <m/>
    <x v="287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  <n v="0.22222222222222221"/>
  </r>
  <r>
    <x v="6"/>
    <x v="31"/>
    <s v="HOCK CHONG TRADING (TRIANG) SB"/>
    <s v="LOC1"/>
    <x v="1"/>
    <s v="C1 COARSE"/>
    <m/>
    <n v="7"/>
    <n v="0.75"/>
    <m/>
    <m/>
    <m/>
    <n v="0.5"/>
    <m/>
    <m/>
    <x v="767"/>
    <n v="0.91666666666666663"/>
    <n v="0.91666666666666663"/>
    <n v="0.91666666666666663"/>
    <n v="0.91666666666666663"/>
    <n v="0.91666666666666663"/>
    <n v="0.91666666666666663"/>
    <n v="0.91666666666666663"/>
    <n v="0.91666666666666663"/>
    <n v="0.91666666666666663"/>
    <n v="0.91666666666666663"/>
    <n v="0.91666666666666663"/>
    <n v="0.91666666666666663"/>
    <n v="0.91666666666666663"/>
  </r>
  <r>
    <x v="6"/>
    <x v="31"/>
    <s v="HOCK CHONG TRADING (TRIANG) SB"/>
    <s v="LOCA"/>
    <x v="4"/>
    <s v="CASTER"/>
    <m/>
    <n v="0.25"/>
    <n v="0.25"/>
    <m/>
    <m/>
    <n v="0.5"/>
    <m/>
    <n v="0.5"/>
    <m/>
    <x v="33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  <n v="0.16666666666666666"/>
  </r>
  <r>
    <x v="6"/>
    <x v="31"/>
    <s v="HOCK CHONG TRADING (TRIANG) SB"/>
    <s v="SPCA1"/>
    <x v="4"/>
    <s v="CASTER"/>
    <n v="4.8000000000000001E-2"/>
    <n v="4.8000000000000001E-2"/>
    <m/>
    <m/>
    <m/>
    <m/>
    <m/>
    <m/>
    <m/>
    <x v="768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  <n v="1.0666666666666666E-2"/>
  </r>
  <r>
    <x v="6"/>
    <x v="31"/>
    <s v="HOCK CHONG TRADING (TRIANG) SB"/>
    <s v="SPCG1"/>
    <x v="1"/>
    <s v="C1 COARSE"/>
    <n v="103.67999999999999"/>
    <n v="121.48"/>
    <n v="60.480000000000004"/>
    <m/>
    <m/>
    <m/>
    <n v="54"/>
    <n v="-2.52"/>
    <m/>
    <x v="769"/>
    <n v="37.457777777777778"/>
    <n v="37.457777777777778"/>
    <n v="37.457777777777778"/>
    <n v="37.457777777777778"/>
    <n v="37.457777777777778"/>
    <n v="37.457777777777778"/>
    <n v="37.457777777777778"/>
    <n v="37.457777777777778"/>
    <n v="37.457777777777778"/>
    <n v="37.457777777777778"/>
    <n v="37.457777777777778"/>
    <n v="37.457777777777778"/>
    <n v="37.457777777777778"/>
  </r>
  <r>
    <x v="6"/>
    <x v="31"/>
    <s v="HOCK CHONG TRADING (TRIANG) SB"/>
    <s v="SPCG2"/>
    <x v="1"/>
    <s v="C1 COARSE"/>
    <n v="9.7200000000000006"/>
    <n v="8.64"/>
    <n v="5.4"/>
    <m/>
    <m/>
    <m/>
    <m/>
    <m/>
    <m/>
    <x v="770"/>
    <n v="2.6399999999999997"/>
    <n v="2.6399999999999997"/>
    <n v="2.6399999999999997"/>
    <n v="2.6399999999999997"/>
    <n v="2.6399999999999997"/>
    <n v="2.6399999999999997"/>
    <n v="2.6399999999999997"/>
    <n v="2.6399999999999997"/>
    <n v="2.6399999999999997"/>
    <n v="2.6399999999999997"/>
    <n v="2.6399999999999997"/>
    <n v="2.6399999999999997"/>
    <n v="2.6399999999999997"/>
  </r>
  <r>
    <x v="6"/>
    <x v="31"/>
    <s v="HOCK CHONG TRADING (TRIANG) SB"/>
    <s v="SPFG1"/>
    <x v="2"/>
    <s v="A1"/>
    <n v="2.4E-2"/>
    <m/>
    <m/>
    <m/>
    <m/>
    <m/>
    <m/>
    <m/>
    <m/>
    <x v="38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</r>
  <r>
    <x v="6"/>
    <x v="31"/>
    <s v="HOCK CHONG TRADING (TRIANG) SB"/>
    <s v="SPIC25"/>
    <x v="5"/>
    <s v="ICING"/>
    <n v="0.5"/>
    <n v="0.125"/>
    <n v="0.25"/>
    <m/>
    <m/>
    <m/>
    <m/>
    <n v="0.25"/>
    <m/>
    <x v="771"/>
    <n v="0.125"/>
    <n v="0.125"/>
    <n v="0.125"/>
    <n v="0.125"/>
    <n v="0.125"/>
    <n v="0.125"/>
    <n v="0.125"/>
    <n v="0.125"/>
    <n v="0.125"/>
    <n v="0.125"/>
    <n v="0.125"/>
    <n v="0.125"/>
    <n v="0.125"/>
  </r>
  <r>
    <x v="6"/>
    <x v="31"/>
    <s v="K.A. MOHAMED KASSIM SDN BHD"/>
    <s v="LOA1"/>
    <x v="2"/>
    <s v="A1 "/>
    <m/>
    <n v="0.3"/>
    <n v="0.5"/>
    <n v="0.25"/>
    <n v="1.25"/>
    <m/>
    <m/>
    <n v="0.5"/>
    <n v="0.25"/>
    <x v="772"/>
    <n v="0.33888888888888885"/>
    <n v="0.33888888888888885"/>
    <n v="0.33888888888888885"/>
    <n v="0.33888888888888885"/>
    <n v="0.33888888888888885"/>
    <n v="0.33888888888888885"/>
    <n v="0.33888888888888885"/>
    <n v="0.33888888888888885"/>
    <n v="0.33888888888888885"/>
    <n v="0.33888888888888885"/>
    <n v="0.33888888888888885"/>
    <n v="0.33888888888888885"/>
    <n v="0.33888888888888885"/>
  </r>
  <r>
    <x v="6"/>
    <x v="31"/>
    <s v="K.A. MOHAMED KASSIM SDN BHD"/>
    <s v="LOC1"/>
    <x v="1"/>
    <s v="C1 COARSE"/>
    <m/>
    <n v="0.7"/>
    <n v="0.75"/>
    <n v="1"/>
    <n v="0.5"/>
    <n v="0.5"/>
    <n v="1"/>
    <n v="1"/>
    <n v="0.75"/>
    <x v="773"/>
    <n v="0.68888888888888888"/>
    <n v="0.68888888888888888"/>
    <n v="0.68888888888888888"/>
    <n v="0.68888888888888888"/>
    <n v="0.68888888888888888"/>
    <n v="0.68888888888888888"/>
    <n v="0.68888888888888888"/>
    <n v="0.68888888888888888"/>
    <n v="0.68888888888888888"/>
    <n v="0.68888888888888888"/>
    <n v="0.68888888888888888"/>
    <n v="0.68888888888888888"/>
    <n v="0.68888888888888888"/>
  </r>
  <r>
    <x v="6"/>
    <x v="31"/>
    <s v="K.A. MOHAMED KASSIM SDN BHD"/>
    <s v="SPCA1"/>
    <x v="4"/>
    <s v="CASTER"/>
    <m/>
    <n v="0.06"/>
    <m/>
    <m/>
    <n v="0.12"/>
    <m/>
    <m/>
    <n v="2.4E-2"/>
    <m/>
    <x v="774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  <n v="2.2666666666666665E-2"/>
  </r>
  <r>
    <x v="6"/>
    <x v="31"/>
    <s v="K.A. MOHAMED KASSIM SDN BHD"/>
    <s v="SPCG1"/>
    <x v="1"/>
    <s v="C1 COARSE"/>
    <m/>
    <n v="9.7200000000000006"/>
    <n v="19.440000000000001"/>
    <n v="8.64"/>
    <n v="9.7200000000000006"/>
    <n v="9.7200000000000006"/>
    <n v="9.7200000000000006"/>
    <n v="8.64"/>
    <n v="9.7200000000000006"/>
    <x v="775"/>
    <n v="9.48"/>
    <n v="9.48"/>
    <n v="9.48"/>
    <n v="9.48"/>
    <n v="9.48"/>
    <n v="9.48"/>
    <n v="9.48"/>
    <n v="9.48"/>
    <n v="9.48"/>
    <n v="9.48"/>
    <n v="9.48"/>
    <n v="9.48"/>
    <n v="9.48"/>
  </r>
  <r>
    <x v="6"/>
    <x v="31"/>
    <s v="K.A. MOHAMED KASSIM SDN BHD"/>
    <s v="SPFG1"/>
    <x v="2"/>
    <s v="A1"/>
    <m/>
    <n v="0.12"/>
    <n v="0.3"/>
    <n v="0.12"/>
    <n v="-0.18"/>
    <n v="0.12"/>
    <n v="0.12"/>
    <n v="0.12"/>
    <n v="0.12"/>
    <x v="776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  <n v="9.3333333333333338E-2"/>
  </r>
  <r>
    <x v="6"/>
    <x v="31"/>
    <s v="K.A. MOHAMED KASSIM SDN BHD"/>
    <s v="SPIC25"/>
    <x v="5"/>
    <s v="ICING"/>
    <m/>
    <m/>
    <n v="0.3"/>
    <m/>
    <n v="0.05"/>
    <m/>
    <m/>
    <m/>
    <m/>
    <x v="511"/>
    <n v="3.888888888888889E-2"/>
    <n v="3.888888888888889E-2"/>
    <n v="3.888888888888889E-2"/>
    <n v="3.888888888888889E-2"/>
    <n v="3.888888888888889E-2"/>
    <n v="3.888888888888889E-2"/>
    <n v="3.888888888888889E-2"/>
    <n v="3.888888888888889E-2"/>
    <n v="3.888888888888889E-2"/>
    <n v="3.888888888888889E-2"/>
    <n v="3.888888888888889E-2"/>
    <n v="3.888888888888889E-2"/>
    <n v="3.888888888888889E-2"/>
  </r>
  <r>
    <x v="6"/>
    <x v="31"/>
    <s v="K.A. MOHAMED KASSIM SDN BHD"/>
    <s v="SPIC-5"/>
    <x v="5"/>
    <s v="ICING"/>
    <m/>
    <m/>
    <m/>
    <m/>
    <n v="2.4E-2"/>
    <m/>
    <m/>
    <m/>
    <m/>
    <x v="38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  <n v="2.6666666666666666E-3"/>
  </r>
  <r>
    <x v="6"/>
    <x v="31"/>
    <s v="K.A. MOHAMED KASSIM SDN BHD"/>
    <s v="SPSB1"/>
    <x v="0"/>
    <s v="Soft Brown"/>
    <m/>
    <n v="0.12"/>
    <n v="0.12"/>
    <m/>
    <m/>
    <m/>
    <n v="0.12"/>
    <n v="0.06"/>
    <m/>
    <x v="777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</r>
  <r>
    <x v="6"/>
    <x v="5"/>
    <s v="MARDEC PROCESSING SDN BHD - MENTAKAB"/>
    <s v="SPCG1"/>
    <x v="1"/>
    <s v="C1 COARSE"/>
    <m/>
    <m/>
    <m/>
    <m/>
    <n v="0.9"/>
    <m/>
    <m/>
    <m/>
    <m/>
    <x v="355"/>
    <m/>
    <m/>
    <m/>
    <m/>
    <m/>
    <m/>
    <m/>
    <m/>
    <m/>
    <m/>
    <m/>
    <m/>
    <m/>
  </r>
  <r>
    <x v="6"/>
    <x v="31"/>
    <s v="SYARIKAT LEAN TRADING"/>
    <s v="SPCG1"/>
    <x v="1"/>
    <s v="C1 COARSE"/>
    <n v="51.664000000000001"/>
    <n v="51.84"/>
    <n v="25.92"/>
    <n v="-0.20399999999999999"/>
    <n v="-0.20399999999999999"/>
    <m/>
    <m/>
    <m/>
    <m/>
    <x v="778"/>
    <n v="14.335111111111111"/>
    <n v="14.335111111111111"/>
    <n v="14.335111111111111"/>
    <n v="14.335111111111111"/>
    <n v="14.335111111111111"/>
    <n v="14.335111111111111"/>
    <n v="14.335111111111111"/>
    <n v="14.335111111111111"/>
    <n v="14.335111111111111"/>
    <n v="14.335111111111111"/>
    <n v="14.335111111111111"/>
    <n v="14.335111111111111"/>
    <n v="14.335111111111111"/>
  </r>
  <r>
    <x v="6"/>
    <x v="31"/>
    <s v="SYARIKAT LEAN TRADING"/>
    <s v="SPGP1"/>
    <x v="0"/>
    <s v="Golden Brown"/>
    <m/>
    <m/>
    <m/>
    <n v="-1E-3"/>
    <n v="-1E-3"/>
    <m/>
    <m/>
    <m/>
    <m/>
    <x v="779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  <n v="-2.2222222222222223E-4"/>
  </r>
  <r>
    <x v="6"/>
    <x v="31"/>
    <s v="SYARIKAT LEAN TRADING"/>
    <s v="SPIC-5"/>
    <x v="5"/>
    <s v="ICING"/>
    <n v="0.06"/>
    <m/>
    <m/>
    <m/>
    <m/>
    <m/>
    <m/>
    <m/>
    <m/>
    <x v="24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</r>
  <r>
    <x v="6"/>
    <x v="5"/>
    <s v="SYKT PERNIAGAAN HUP SOON"/>
    <s v="LOC1"/>
    <x v="1"/>
    <s v="C1 COARSE"/>
    <m/>
    <n v="1"/>
    <m/>
    <m/>
    <m/>
    <m/>
    <m/>
    <m/>
    <m/>
    <x v="225"/>
    <m/>
    <m/>
    <m/>
    <m/>
    <m/>
    <m/>
    <m/>
    <m/>
    <m/>
    <m/>
    <m/>
    <m/>
    <m/>
  </r>
  <r>
    <x v="6"/>
    <x v="5"/>
    <s v="SYKT PERNIAGAAN HUP SOON"/>
    <s v="LOCA"/>
    <x v="4"/>
    <s v="CASTER"/>
    <m/>
    <m/>
    <n v="0.05"/>
    <m/>
    <m/>
    <m/>
    <m/>
    <m/>
    <m/>
    <x v="238"/>
    <m/>
    <m/>
    <m/>
    <m/>
    <m/>
    <m/>
    <m/>
    <m/>
    <m/>
    <m/>
    <m/>
    <m/>
    <m/>
  </r>
  <r>
    <x v="6"/>
    <x v="5"/>
    <s v="SYKT PERNIAGAAN HUP SOON"/>
    <s v="SPCG1"/>
    <x v="1"/>
    <s v="C1 COARSE"/>
    <m/>
    <n v="52.92"/>
    <n v="30"/>
    <m/>
    <m/>
    <m/>
    <m/>
    <m/>
    <m/>
    <x v="780"/>
    <m/>
    <m/>
    <m/>
    <m/>
    <m/>
    <m/>
    <m/>
    <m/>
    <m/>
    <m/>
    <m/>
    <m/>
    <m/>
  </r>
  <r>
    <x v="6"/>
    <x v="5"/>
    <s v="TEOH TIONG SENG SDN BHD"/>
    <s v="SPCG1"/>
    <x v="1"/>
    <s v="C1 COARSE"/>
    <n v="56.16"/>
    <m/>
    <n v="28.08"/>
    <m/>
    <m/>
    <m/>
    <m/>
    <m/>
    <m/>
    <x v="781"/>
    <m/>
    <m/>
    <m/>
    <m/>
    <m/>
    <m/>
    <m/>
    <m/>
    <m/>
    <m/>
    <m/>
    <m/>
    <m/>
  </r>
  <r>
    <x v="6"/>
    <x v="31"/>
    <s v="TYK  TRADING"/>
    <s v="SPCA1"/>
    <x v="4"/>
    <s v="CASTER"/>
    <n v="0.06"/>
    <m/>
    <m/>
    <m/>
    <m/>
    <m/>
    <n v="0.06"/>
    <m/>
    <m/>
    <x v="168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  <n v="1.3333333333333332E-2"/>
  </r>
  <r>
    <x v="6"/>
    <x v="31"/>
    <s v="TYK  TRADING"/>
    <s v="SPCG1"/>
    <x v="1"/>
    <s v="C1 COARSE"/>
    <n v="21.6"/>
    <m/>
    <n v="21.6"/>
    <n v="19.440000000000001"/>
    <n v="17.28"/>
    <m/>
    <n v="18.36"/>
    <n v="18.36"/>
    <m/>
    <x v="782"/>
    <n v="12.96"/>
    <n v="12.96"/>
    <n v="12.96"/>
    <n v="12.96"/>
    <n v="12.96"/>
    <n v="12.96"/>
    <n v="12.96"/>
    <n v="12.96"/>
    <n v="12.96"/>
    <n v="12.96"/>
    <n v="12.96"/>
    <n v="12.96"/>
    <n v="12.96"/>
  </r>
  <r>
    <x v="6"/>
    <x v="31"/>
    <s v="TYK  TRADING"/>
    <s v="SPCG2"/>
    <x v="1"/>
    <s v="C1 COARSE"/>
    <n v="3.24"/>
    <m/>
    <n v="3.24"/>
    <n v="5.4"/>
    <n v="4.32"/>
    <m/>
    <n v="3.24"/>
    <n v="3.24"/>
    <m/>
    <x v="783"/>
    <n v="2.5200000000000009"/>
    <n v="2.5200000000000009"/>
    <n v="2.5200000000000009"/>
    <n v="2.5200000000000009"/>
    <n v="2.5200000000000009"/>
    <n v="2.5200000000000009"/>
    <n v="2.5200000000000009"/>
    <n v="2.5200000000000009"/>
    <n v="2.5200000000000009"/>
    <n v="2.5200000000000009"/>
    <n v="2.5200000000000009"/>
    <n v="2.5200000000000009"/>
    <n v="2.5200000000000009"/>
  </r>
  <r>
    <x v="6"/>
    <x v="31"/>
    <s v="TYK  TRADING"/>
    <s v="SPIC-5"/>
    <x v="5"/>
    <s v="ICING"/>
    <n v="2.4E-2"/>
    <m/>
    <m/>
    <m/>
    <m/>
    <m/>
    <n v="2.4E-2"/>
    <m/>
    <m/>
    <x v="138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  <n v="5.3333333333333332E-3"/>
  </r>
  <r>
    <x v="6"/>
    <x v="5"/>
    <s v="ERA BAYAM KOTA SDN BHD"/>
    <s v="SPCA1"/>
    <x v="4"/>
    <s v="CASTER"/>
    <m/>
    <m/>
    <m/>
    <n v="2.16"/>
    <m/>
    <m/>
    <n v="1.08"/>
    <n v="0.48"/>
    <n v="1.08"/>
    <x v="784"/>
    <n v="0.53333333333333344"/>
    <n v="0.53333333333333344"/>
    <n v="0.53333333333333344"/>
    <n v="0.53333333333333344"/>
    <n v="0.53333333333333344"/>
    <n v="0.53333333333333344"/>
    <n v="0.53333333333333344"/>
    <n v="0.53333333333333344"/>
    <n v="0.53333333333333344"/>
    <n v="0.53333333333333344"/>
    <n v="0.53333333333333344"/>
    <n v="0.53333333333333344"/>
    <n v="0.53333333333333344"/>
  </r>
  <r>
    <x v="6"/>
    <x v="5"/>
    <s v="ERA BAYAM KOTA SDN BHD"/>
    <s v="SPCB1"/>
    <x v="0"/>
    <s v="Coarse Brown"/>
    <m/>
    <m/>
    <m/>
    <n v="1.08"/>
    <m/>
    <m/>
    <n v="1.08"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ERA BAYAM KOTA SDN BHD"/>
    <s v="SPCG1"/>
    <x v="1"/>
    <s v="C1 COARSE"/>
    <n v="116.64000000000001"/>
    <n v="114.48"/>
    <n v="71.28"/>
    <n v="176.04"/>
    <n v="142.56"/>
    <n v="187.68"/>
    <n v="60.480000000000004"/>
    <n v="160.798"/>
    <n v="203.85799999999995"/>
    <x v="785"/>
    <n v="137.09066666666666"/>
    <n v="137.09066666666666"/>
    <n v="137.09066666666666"/>
    <n v="137.09066666666666"/>
    <n v="137.09066666666666"/>
    <n v="137.09066666666666"/>
    <n v="137.09066666666666"/>
    <n v="137.09066666666666"/>
    <n v="137.09066666666666"/>
    <n v="137.09066666666666"/>
    <n v="137.09066666666666"/>
    <n v="137.09066666666666"/>
    <n v="137.09066666666666"/>
  </r>
  <r>
    <x v="6"/>
    <x v="5"/>
    <s v="ERA BAYAM KOTA SDN BHD"/>
    <s v="SPDM42"/>
    <x v="0"/>
    <s v="Coarse Brown"/>
    <n v="0.504"/>
    <m/>
    <m/>
    <m/>
    <n v="-0.30492000000000002"/>
    <m/>
    <n v="-9.2399999999999999E-3"/>
    <m/>
    <m/>
    <x v="786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  <n v="2.1093333333333332E-2"/>
  </r>
  <r>
    <x v="6"/>
    <x v="5"/>
    <s v="ERA BAYAM KOTA SDN BHD"/>
    <s v="SPFG1"/>
    <x v="2"/>
    <s v="A1"/>
    <m/>
    <m/>
    <m/>
    <n v="1.08"/>
    <m/>
    <m/>
    <n v="3.24"/>
    <n v="0.36"/>
    <m/>
    <x v="748"/>
    <n v="0.52"/>
    <n v="0.52"/>
    <n v="0.52"/>
    <n v="0.52"/>
    <n v="0.52"/>
    <n v="0.52"/>
    <n v="0.52"/>
    <n v="0.52"/>
    <n v="0.52"/>
    <n v="0.52"/>
    <n v="0.52"/>
    <n v="0.52"/>
    <n v="0.52"/>
  </r>
  <r>
    <x v="6"/>
    <x v="5"/>
    <s v="ERA BAYAM KOTA SDN BHD"/>
    <s v="SPFG250"/>
    <x v="2"/>
    <s v="A1"/>
    <m/>
    <n v="0.06"/>
    <m/>
    <m/>
    <m/>
    <m/>
    <m/>
    <m/>
    <m/>
    <x v="24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  <n v="6.6666666666666662E-3"/>
  </r>
  <r>
    <x v="6"/>
    <x v="5"/>
    <s v="ERA BAYAM KOTA SDN BHD"/>
    <s v="SPGMW45"/>
    <x v="0"/>
    <s v="GMW"/>
    <m/>
    <m/>
    <m/>
    <m/>
    <m/>
    <m/>
    <n v="0.64800000000000002"/>
    <m/>
    <m/>
    <x v="14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</r>
  <r>
    <x v="6"/>
    <x v="5"/>
    <s v="ERA BAYAM KOTA SDN BHD"/>
    <s v="SPGP1"/>
    <x v="0"/>
    <s v="Golden Brown"/>
    <m/>
    <n v="1.08"/>
    <m/>
    <n v="1.08"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ERA BAYAM KOTA SDN BHD"/>
    <s v="SPGP45"/>
    <x v="0"/>
    <s v="Golden Brown"/>
    <m/>
    <m/>
    <m/>
    <m/>
    <m/>
    <m/>
    <n v="0.64800000000000002"/>
    <m/>
    <m/>
    <x v="14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</r>
  <r>
    <x v="6"/>
    <x v="5"/>
    <s v="ERA BAYAM KOTA SDN BHD"/>
    <s v="SPIC-5"/>
    <x v="5"/>
    <s v="ICING"/>
    <m/>
    <m/>
    <m/>
    <n v="1.44"/>
    <m/>
    <m/>
    <n v="0.71350000000000002"/>
    <m/>
    <m/>
    <x v="787"/>
    <n v="0.23927777777777781"/>
    <n v="0.23927777777777781"/>
    <n v="0.23927777777777781"/>
    <n v="0.23927777777777781"/>
    <n v="0.23927777777777781"/>
    <n v="0.23927777777777781"/>
    <n v="0.23927777777777781"/>
    <n v="0.23927777777777781"/>
    <n v="0.23927777777777781"/>
    <n v="0.23927777777777781"/>
    <n v="0.23927777777777781"/>
    <n v="0.23927777777777781"/>
    <n v="0.23927777777777781"/>
  </r>
  <r>
    <x v="6"/>
    <x v="5"/>
    <s v="ERA BAYAM KOTA SDN BHD"/>
    <s v="SPLG1"/>
    <x v="3"/>
    <s v="LG"/>
    <m/>
    <m/>
    <m/>
    <m/>
    <m/>
    <m/>
    <n v="1.08"/>
    <n v="1.08"/>
    <n v="3.24"/>
    <x v="481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  <n v="0.60000000000000009"/>
  </r>
  <r>
    <x v="6"/>
    <x v="5"/>
    <s v="ERA BAYAM KOTA SDN BHD"/>
    <s v="SPLG45"/>
    <x v="3"/>
    <s v="LG"/>
    <m/>
    <m/>
    <m/>
    <m/>
    <m/>
    <m/>
    <m/>
    <n v="1.944"/>
    <m/>
    <x v="741"/>
    <n v="0.216"/>
    <n v="0.216"/>
    <n v="0.216"/>
    <n v="0.216"/>
    <n v="0.216"/>
    <n v="0.216"/>
    <n v="0.216"/>
    <n v="0.216"/>
    <n v="0.216"/>
    <n v="0.216"/>
    <n v="0.216"/>
    <n v="0.216"/>
    <n v="0.216"/>
  </r>
  <r>
    <x v="6"/>
    <x v="5"/>
    <s v="ERA BAYAM KOTA SDN BHD"/>
    <s v="SPSB1"/>
    <x v="0"/>
    <s v="Soft Brown"/>
    <m/>
    <n v="2.16"/>
    <m/>
    <n v="3.24"/>
    <n v="-2.004"/>
    <m/>
    <m/>
    <n v="0.24"/>
    <m/>
    <x v="788"/>
    <n v="0.40400000000000003"/>
    <n v="0.40400000000000003"/>
    <n v="0.40400000000000003"/>
    <n v="0.40400000000000003"/>
    <n v="0.40400000000000003"/>
    <n v="0.40400000000000003"/>
    <n v="0.40400000000000003"/>
    <n v="0.40400000000000003"/>
    <n v="0.40400000000000003"/>
    <n v="0.40400000000000003"/>
    <n v="0.40400000000000003"/>
    <n v="0.40400000000000003"/>
    <n v="0.40400000000000003"/>
  </r>
  <r>
    <x v="6"/>
    <x v="5"/>
    <s v="ERA BAYAM KOTA SDN BHD"/>
    <s v="SPSB45"/>
    <x v="0"/>
    <s v="Soft Brown"/>
    <m/>
    <n v="0.27"/>
    <m/>
    <n v="0.64800000000000002"/>
    <m/>
    <m/>
    <n v="0.64800000000000002"/>
    <m/>
    <m/>
    <x v="789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</r>
  <r>
    <x v="6"/>
    <x v="5"/>
    <s v="ERA BAYAM KOTA SDN BHD"/>
    <s v="SPCA1"/>
    <x v="4"/>
    <s v="CASTER"/>
    <n v="2.16"/>
    <m/>
    <m/>
    <m/>
    <m/>
    <m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ERA BAYAM KOTA SDN BHD"/>
    <s v="SPCG1"/>
    <x v="1"/>
    <s v="C1 COARSE"/>
    <n v="10.8"/>
    <m/>
    <m/>
    <m/>
    <m/>
    <m/>
    <m/>
    <m/>
    <m/>
    <x v="160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  <n v="1.2000000000000002"/>
  </r>
  <r>
    <x v="6"/>
    <x v="5"/>
    <s v="ERA BAYAM KOTA SDN BHD"/>
    <s v="SPDM42"/>
    <x v="0"/>
    <s v="Coarse Brown"/>
    <n v="0.504"/>
    <m/>
    <m/>
    <m/>
    <m/>
    <m/>
    <m/>
    <m/>
    <m/>
    <x v="660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  <n v="5.6000000000000001E-2"/>
  </r>
  <r>
    <x v="6"/>
    <x v="5"/>
    <s v="ERA BAYAM KOTA SDN BHD"/>
    <s v="SPGMW45"/>
    <x v="0"/>
    <s v="GMW"/>
    <n v="1.296"/>
    <m/>
    <m/>
    <m/>
    <n v="-0.74880000000000002"/>
    <m/>
    <m/>
    <m/>
    <m/>
    <x v="790"/>
    <n v="6.08E-2"/>
    <n v="6.08E-2"/>
    <n v="6.08E-2"/>
    <n v="6.08E-2"/>
    <n v="6.08E-2"/>
    <n v="6.08E-2"/>
    <n v="6.08E-2"/>
    <n v="6.08E-2"/>
    <n v="6.08E-2"/>
    <n v="6.08E-2"/>
    <n v="6.08E-2"/>
    <n v="6.08E-2"/>
    <n v="6.08E-2"/>
  </r>
  <r>
    <x v="6"/>
    <x v="5"/>
    <s v="ERA BAYAM KOTA SDN BHD"/>
    <s v="SPGP45"/>
    <x v="0"/>
    <s v="Golden Brown"/>
    <n v="1.296"/>
    <m/>
    <m/>
    <m/>
    <m/>
    <m/>
    <m/>
    <m/>
    <m/>
    <x v="141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  <n v="0.14400000000000002"/>
  </r>
  <r>
    <x v="6"/>
    <x v="5"/>
    <s v="ERA BAYAM KOTA SDN BHD"/>
    <s v="SPIC-5"/>
    <x v="5"/>
    <s v="ICING"/>
    <n v="1.44"/>
    <m/>
    <m/>
    <m/>
    <m/>
    <m/>
    <m/>
    <m/>
    <m/>
    <x v="235"/>
    <n v="2.16"/>
    <n v="0.16"/>
    <n v="0.16"/>
    <n v="0.16"/>
    <n v="0.16"/>
    <n v="0.16"/>
    <n v="0.16"/>
    <n v="0.16"/>
    <n v="0.16"/>
    <n v="0.16"/>
    <n v="0.16"/>
    <n v="0.16"/>
    <n v="0.16"/>
  </r>
  <r>
    <x v="6"/>
    <x v="5"/>
    <s v="ERA BAYAM KOTA SDN BHD"/>
    <s v="SPLG1"/>
    <x v="3"/>
    <s v="LG"/>
    <n v="2.16"/>
    <m/>
    <m/>
    <m/>
    <m/>
    <m/>
    <m/>
    <m/>
    <m/>
    <x v="215"/>
    <n v="5.4"/>
    <n v="0.24000000000000002"/>
    <n v="0.24000000000000002"/>
    <n v="0.24000000000000002"/>
    <n v="0.24000000000000002"/>
    <n v="0.24000000000000002"/>
    <n v="0.24000000000000002"/>
    <n v="1.08"/>
    <n v="1.08"/>
    <n v="1.08"/>
    <n v="2.16"/>
    <n v="2.16"/>
    <n v="2.16"/>
  </r>
  <r>
    <x v="6"/>
    <x v="5"/>
    <s v="ERA BAYAM KOTA SDN BHD"/>
    <s v="SPSB45"/>
    <x v="0"/>
    <s v="Soft Brown"/>
    <n v="0.64800000000000002"/>
    <m/>
    <m/>
    <m/>
    <m/>
    <m/>
    <m/>
    <m/>
    <m/>
    <x v="14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  <n v="7.2000000000000008E-2"/>
  </r>
  <r>
    <x v="6"/>
    <x v="5"/>
    <s v="JS JASMINE SDN. BHD."/>
    <s v="LOA1"/>
    <x v="2"/>
    <s v="A1 "/>
    <n v="30"/>
    <m/>
    <m/>
    <m/>
    <m/>
    <m/>
    <m/>
    <m/>
    <m/>
    <x v="341"/>
    <m/>
    <m/>
    <m/>
    <m/>
    <m/>
    <m/>
    <m/>
    <m/>
    <m/>
    <m/>
    <m/>
    <m/>
    <m/>
  </r>
  <r>
    <x v="6"/>
    <x v="5"/>
    <s v="JS JASMINE SDN. BHD."/>
    <s v="LOC1"/>
    <x v="1"/>
    <s v="C1 COARSE"/>
    <n v="50"/>
    <m/>
    <m/>
    <m/>
    <m/>
    <m/>
    <m/>
    <m/>
    <m/>
    <x v="351"/>
    <m/>
    <m/>
    <m/>
    <m/>
    <m/>
    <m/>
    <m/>
    <m/>
    <m/>
    <m/>
    <m/>
    <m/>
    <m/>
  </r>
  <r>
    <x v="6"/>
    <x v="5"/>
    <s v="ERA BAYAM KOTA SDN BHD"/>
    <s v="SPCA1"/>
    <x v="4"/>
    <s v="CASTER"/>
    <m/>
    <m/>
    <m/>
    <m/>
    <m/>
    <m/>
    <m/>
    <n v="0.36"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ERA BAYAM KOTA SDN BHD"/>
    <s v="SPCB1"/>
    <x v="0"/>
    <s v="Coarse Brown"/>
    <m/>
    <m/>
    <m/>
    <m/>
    <m/>
    <m/>
    <m/>
    <n v="1.08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5"/>
    <s v="ERA BAYAM KOTA SDN BHD"/>
    <s v="SPCG1"/>
    <x v="1"/>
    <s v="C1 COARSE"/>
    <m/>
    <m/>
    <m/>
    <m/>
    <m/>
    <m/>
    <m/>
    <n v="17.28"/>
    <n v="95.04"/>
    <x v="791"/>
    <n v="12.48"/>
    <n v="12.48"/>
    <n v="12.48"/>
    <n v="12.48"/>
    <n v="12.48"/>
    <n v="12.48"/>
    <n v="12.48"/>
    <n v="12.48"/>
    <n v="12.48"/>
    <n v="12.48"/>
    <n v="12.48"/>
    <n v="12.48"/>
    <n v="12.48"/>
  </r>
  <r>
    <x v="6"/>
    <x v="5"/>
    <s v="ERA BAYAM KOTA SDN BHD"/>
    <s v="SPFG1"/>
    <x v="2"/>
    <s v="A1"/>
    <m/>
    <m/>
    <m/>
    <m/>
    <m/>
    <m/>
    <m/>
    <n v="1.08"/>
    <m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5"/>
    <s v="ERA BAYAM KOTA SDN BHD"/>
    <s v="SPGMW45"/>
    <x v="0"/>
    <s v="GMW"/>
    <m/>
    <m/>
    <m/>
    <m/>
    <m/>
    <m/>
    <m/>
    <n v="0.32400000000000001"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5"/>
    <s v="ERA BAYAM KOTA SDN BHD"/>
    <s v="SPGP45"/>
    <x v="0"/>
    <s v="Golden Brown"/>
    <m/>
    <m/>
    <m/>
    <m/>
    <m/>
    <m/>
    <m/>
    <n v="0.32400000000000001"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5"/>
    <s v="ERA BAYAM KOTA SDN BHD"/>
    <s v="SPIC-5"/>
    <x v="5"/>
    <s v="ICING"/>
    <m/>
    <m/>
    <m/>
    <m/>
    <m/>
    <m/>
    <m/>
    <n v="0.36"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ERA BAYAM KOTA SDN BHD"/>
    <s v="SPLG1"/>
    <x v="3"/>
    <s v="LG"/>
    <m/>
    <m/>
    <m/>
    <m/>
    <m/>
    <m/>
    <m/>
    <n v="1.44"/>
    <m/>
    <x v="235"/>
    <n v="0.16"/>
    <n v="0.16"/>
    <n v="0.16"/>
    <n v="0.16"/>
    <n v="0.16"/>
    <n v="0.16"/>
    <n v="0.16"/>
    <n v="1.08"/>
    <n v="1.08"/>
    <n v="1.08"/>
    <n v="2.16"/>
    <n v="2.16"/>
    <n v="2.16"/>
  </r>
  <r>
    <x v="6"/>
    <x v="5"/>
    <s v="ERA BAYAM KOTA SDN BHD"/>
    <s v="SPSB45"/>
    <x v="0"/>
    <s v="Soft Brown"/>
    <m/>
    <m/>
    <m/>
    <m/>
    <m/>
    <m/>
    <m/>
    <n v="0.32400000000000001"/>
    <m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5"/>
    <s v="JS JASMINE SDN. BHD."/>
    <s v="SPCB1"/>
    <x v="0"/>
    <s v="Coarse Brown"/>
    <n v="2.16"/>
    <m/>
    <m/>
    <m/>
    <m/>
    <m/>
    <m/>
    <m/>
    <m/>
    <x v="215"/>
    <m/>
    <m/>
    <m/>
    <m/>
    <m/>
    <m/>
    <m/>
    <m/>
    <m/>
    <m/>
    <m/>
    <m/>
    <m/>
  </r>
  <r>
    <x v="6"/>
    <x v="5"/>
    <s v="JS JASMINE SDN. BHD."/>
    <s v="SPCG1"/>
    <x v="1"/>
    <s v="C1 COARSE"/>
    <n v="10.8"/>
    <n v="15.12"/>
    <n v="10.8"/>
    <m/>
    <m/>
    <m/>
    <m/>
    <m/>
    <m/>
    <x v="792"/>
    <m/>
    <m/>
    <m/>
    <m/>
    <m/>
    <m/>
    <m/>
    <m/>
    <m/>
    <m/>
    <m/>
    <m/>
    <m/>
  </r>
  <r>
    <x v="6"/>
    <x v="5"/>
    <s v="JS JASMINE SDN. BHD. (Selangor)"/>
    <s v="SPCB1"/>
    <x v="0"/>
    <s v="Coarse Brown"/>
    <m/>
    <m/>
    <m/>
    <n v="1.08"/>
    <m/>
    <m/>
    <m/>
    <m/>
    <m/>
    <x v="166"/>
    <m/>
    <m/>
    <m/>
    <m/>
    <m/>
    <m/>
    <m/>
    <m/>
    <m/>
    <m/>
    <m/>
    <m/>
    <m/>
  </r>
  <r>
    <x v="6"/>
    <x v="5"/>
    <s v="JS JASMINE SDN. BHD. (Selangor)"/>
    <s v="SPCG1"/>
    <x v="1"/>
    <s v="C1 COARSE"/>
    <m/>
    <m/>
    <m/>
    <n v="14.04"/>
    <m/>
    <m/>
    <m/>
    <m/>
    <n v="15.12"/>
    <x v="793"/>
    <m/>
    <m/>
    <m/>
    <m/>
    <m/>
    <m/>
    <m/>
    <m/>
    <m/>
    <m/>
    <m/>
    <m/>
    <m/>
  </r>
  <r>
    <x v="6"/>
    <x v="5"/>
    <s v="CHIN TEOW HIN SDN BHD"/>
    <s v="LOC1"/>
    <x v="1"/>
    <s v="C1 COARSE"/>
    <m/>
    <m/>
    <m/>
    <n v="2.5"/>
    <m/>
    <m/>
    <m/>
    <m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5"/>
    <s v="CHIN TEOW HIN SDN BHD"/>
    <s v="SPCB1"/>
    <x v="0"/>
    <s v="Coarse Brown"/>
    <m/>
    <m/>
    <m/>
    <m/>
    <m/>
    <n v="2.16"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CHIN TEOW HIN SDN BHD"/>
    <s v="SPCG1"/>
    <x v="1"/>
    <s v="C1 COARSE"/>
    <m/>
    <n v="49.68"/>
    <n v="757.08"/>
    <n v="329.4"/>
    <n v="446.03999999999991"/>
    <n v="441.71999999999986"/>
    <n v="928.80000000000018"/>
    <n v="446.03999999999996"/>
    <n v="1170.48"/>
    <x v="794"/>
    <n v="800"/>
    <n v="400"/>
    <n v="600"/>
    <n v="875"/>
    <n v="795"/>
    <n v="441"/>
    <n v="645"/>
    <n v="755"/>
    <n v="800"/>
    <n v="744"/>
    <n v="734"/>
    <n v="724"/>
    <n v="694"/>
  </r>
  <r>
    <x v="6"/>
    <x v="5"/>
    <s v="CHIN TEOW HIN SDN BHD"/>
    <s v="SPCG1(CK)"/>
    <x v="1"/>
    <s v="C1 COARSE"/>
    <m/>
    <n v="74.88"/>
    <n v="54.24"/>
    <n v="143.76000000000002"/>
    <m/>
    <m/>
    <m/>
    <n v="24.96"/>
    <m/>
    <x v="795"/>
    <m/>
    <m/>
    <m/>
    <m/>
    <m/>
    <m/>
    <m/>
    <m/>
    <m/>
    <m/>
    <m/>
    <m/>
    <m/>
  </r>
  <r>
    <x v="6"/>
    <x v="5"/>
    <s v="CHIN TEOW HIN SDN BHD"/>
    <s v="SPCG1(G24)"/>
    <x v="1"/>
    <s v="C1 COARSE"/>
    <m/>
    <m/>
    <m/>
    <m/>
    <m/>
    <m/>
    <m/>
    <m/>
    <n v="201.60000000000002"/>
    <x v="796"/>
    <n v="22.400000000000002"/>
    <n v="22.400000000000002"/>
    <n v="22.400000000000002"/>
    <n v="22.400000000000002"/>
    <n v="22.400000000000002"/>
    <n v="22.400000000000002"/>
    <n v="22.400000000000002"/>
    <n v="22.400000000000002"/>
    <n v="22.400000000000002"/>
    <n v="22.400000000000002"/>
    <n v="22.400000000000002"/>
    <n v="22.400000000000002"/>
    <n v="22.400000000000002"/>
  </r>
  <r>
    <x v="6"/>
    <x v="5"/>
    <s v="CHIN TEOW HIN SDN BHD"/>
    <s v="SPCG2"/>
    <x v="1"/>
    <s v="C1 COARSE"/>
    <m/>
    <m/>
    <m/>
    <m/>
    <m/>
    <m/>
    <n v="1.2"/>
    <m/>
    <n v="1.2"/>
    <x v="127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  <n v="0.26666666666666666"/>
  </r>
  <r>
    <x v="6"/>
    <x v="5"/>
    <s v="CHIN TEOW HIN SDN BHD"/>
    <s v="SPFG1"/>
    <x v="2"/>
    <s v="A1"/>
    <m/>
    <m/>
    <m/>
    <m/>
    <m/>
    <n v="5.4"/>
    <m/>
    <n v="3.4800000000000004"/>
    <n v="3.24"/>
    <x v="797"/>
    <n v="1.3466666666666667"/>
    <n v="1.3466666666666667"/>
    <n v="1.3466666666666667"/>
    <n v="1.3466666666666667"/>
    <n v="1.3466666666666667"/>
    <n v="1.3466666666666667"/>
    <n v="1.3466666666666667"/>
    <n v="1.3466666666666667"/>
    <n v="1.3466666666666667"/>
    <n v="1.3466666666666667"/>
    <n v="1.3466666666666667"/>
    <n v="1.3466666666666667"/>
    <n v="1.3466666666666667"/>
  </r>
  <r>
    <x v="6"/>
    <x v="5"/>
    <s v="CHIN TEOW HIN SDN BHD"/>
    <s v="SPGP1"/>
    <x v="0"/>
    <s v="Golden Brown"/>
    <m/>
    <m/>
    <m/>
    <m/>
    <m/>
    <m/>
    <m/>
    <n v="3.24"/>
    <n v="3.24"/>
    <x v="666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  <n v="0.72000000000000008"/>
  </r>
  <r>
    <x v="6"/>
    <x v="5"/>
    <s v="CHIN TEOW HIN SDN BHD"/>
    <s v="SPIC25"/>
    <x v="5"/>
    <s v="ICING"/>
    <m/>
    <m/>
    <m/>
    <m/>
    <m/>
    <n v="2.25"/>
    <m/>
    <n v="1"/>
    <n v="-1"/>
    <x v="254"/>
    <n v="0.25"/>
    <n v="0.25"/>
    <n v="0.25"/>
    <n v="0.25"/>
    <n v="0.25"/>
    <n v="0.25"/>
    <n v="0.25"/>
    <n v="0.25"/>
    <n v="0.25"/>
    <n v="0.25"/>
    <n v="0.25"/>
    <n v="0.25"/>
    <n v="0.25"/>
  </r>
  <r>
    <x v="6"/>
    <x v="5"/>
    <s v="CHIN TEOW HIN SDN BHD"/>
    <s v="SPLG45"/>
    <x v="3"/>
    <s v="LG"/>
    <m/>
    <m/>
    <m/>
    <m/>
    <m/>
    <m/>
    <m/>
    <m/>
    <m/>
    <x v="26"/>
    <m/>
    <n v="16.2"/>
    <n v="16.2"/>
    <n v="16.2"/>
    <n v="20.52"/>
    <n v="20.52"/>
    <n v="20.52"/>
    <n v="20.52"/>
    <n v="20.52"/>
    <n v="20.52"/>
    <n v="20.52"/>
    <n v="20.52"/>
    <n v="20.52"/>
  </r>
  <r>
    <x v="6"/>
    <x v="5"/>
    <s v="CHIN TEOW HIN SDN BHD"/>
    <s v="SPLG1"/>
    <x v="3"/>
    <s v="LG"/>
    <m/>
    <m/>
    <m/>
    <n v="6.48"/>
    <m/>
    <m/>
    <n v="1.2"/>
    <n v="3.5999999999999996"/>
    <n v="2.4"/>
    <x v="798"/>
    <n v="10.8"/>
    <n v="10.8"/>
    <n v="10.8"/>
    <n v="10.8"/>
    <n v="11.88"/>
    <n v="11.88"/>
    <n v="11.88"/>
    <n v="15.12"/>
    <n v="15.12"/>
    <n v="15.12"/>
    <n v="15.12"/>
    <n v="15.12"/>
    <n v="15.12"/>
  </r>
  <r>
    <x v="6"/>
    <x v="5"/>
    <s v="CHIN TEOW HIN SDN BHD"/>
    <s v="SPSB1"/>
    <x v="0"/>
    <s v="Soft Brown"/>
    <m/>
    <m/>
    <m/>
    <m/>
    <m/>
    <n v="5.4"/>
    <m/>
    <n v="7.56"/>
    <m/>
    <x v="799"/>
    <n v="1.4400000000000002"/>
    <n v="1.4400000000000002"/>
    <n v="1.4400000000000002"/>
    <n v="1.4400000000000002"/>
    <n v="1.4400000000000002"/>
    <n v="1.4400000000000002"/>
    <n v="1.4400000000000002"/>
    <n v="1.4400000000000002"/>
    <n v="1.4400000000000002"/>
    <n v="1.4400000000000002"/>
    <n v="1.4400000000000002"/>
    <n v="1.4400000000000002"/>
    <n v="1.4400000000000002"/>
  </r>
  <r>
    <x v="6"/>
    <x v="5"/>
    <s v="ERA BAYAM KOTA SDN BHD"/>
    <s v="SPCA1"/>
    <x v="4"/>
    <s v="CASTER"/>
    <m/>
    <m/>
    <m/>
    <m/>
    <m/>
    <m/>
    <m/>
    <m/>
    <n v="0.36"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ERA BAYAM KOTA SDN BHD"/>
    <s v="SPCG1"/>
    <x v="1"/>
    <s v="C1 COARSE"/>
    <m/>
    <m/>
    <m/>
    <m/>
    <m/>
    <m/>
    <m/>
    <m/>
    <n v="20.52"/>
    <x v="93"/>
    <n v="2.2799999999999998"/>
    <n v="2.2799999999999998"/>
    <n v="2.2799999999999998"/>
    <n v="2.2799999999999998"/>
    <n v="2.2799999999999998"/>
    <n v="2.2799999999999998"/>
    <n v="2.2799999999999998"/>
    <n v="2.2799999999999998"/>
    <n v="2.2799999999999998"/>
    <n v="2.2799999999999998"/>
    <n v="2.2799999999999998"/>
    <n v="2.2799999999999998"/>
    <n v="2.2799999999999998"/>
  </r>
  <r>
    <x v="6"/>
    <x v="5"/>
    <s v="ERA BAYAM KOTA SDN BHD"/>
    <s v="SPFG1"/>
    <x v="2"/>
    <s v="A1"/>
    <m/>
    <m/>
    <m/>
    <m/>
    <m/>
    <m/>
    <m/>
    <m/>
    <n v="1.08"/>
    <x v="166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  <n v="0.12000000000000001"/>
  </r>
  <r>
    <x v="6"/>
    <x v="5"/>
    <s v="ERA BAYAM KOTA SDN BHD"/>
    <s v="SPIC-5"/>
    <x v="5"/>
    <s v="ICING"/>
    <m/>
    <m/>
    <m/>
    <m/>
    <m/>
    <m/>
    <m/>
    <m/>
    <n v="0.36"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ERA BAYAM KOTA SDN BHD"/>
    <s v="SPSB45"/>
    <x v="0"/>
    <s v="Soft Brown"/>
    <m/>
    <m/>
    <m/>
    <m/>
    <m/>
    <m/>
    <m/>
    <m/>
    <n v="0.32400000000000001"/>
    <x v="705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  <n v="3.6000000000000004E-2"/>
  </r>
  <r>
    <x v="6"/>
    <x v="5"/>
    <s v="JS JASMINE SDN. BHD."/>
    <s v="LOA1"/>
    <x v="2"/>
    <s v="A1 "/>
    <n v="30"/>
    <n v="101"/>
    <m/>
    <m/>
    <m/>
    <m/>
    <m/>
    <m/>
    <m/>
    <x v="800"/>
    <m/>
    <m/>
    <m/>
    <m/>
    <m/>
    <m/>
    <m/>
    <m/>
    <m/>
    <m/>
    <m/>
    <m/>
    <m/>
  </r>
  <r>
    <x v="6"/>
    <x v="5"/>
    <s v="JS JASMINE SDN. BHD."/>
    <s v="LOC1"/>
    <x v="1"/>
    <s v="C1 COARSE"/>
    <n v="25"/>
    <n v="29.5"/>
    <n v="24.95"/>
    <m/>
    <m/>
    <m/>
    <m/>
    <m/>
    <m/>
    <x v="801"/>
    <m/>
    <m/>
    <m/>
    <m/>
    <m/>
    <m/>
    <m/>
    <m/>
    <m/>
    <m/>
    <m/>
    <m/>
    <m/>
  </r>
  <r>
    <x v="6"/>
    <x v="5"/>
    <s v="JS JASMINE SDN. BHD."/>
    <s v="LOCB"/>
    <x v="0"/>
    <s v="Coarse Brown"/>
    <n v="1"/>
    <m/>
    <m/>
    <m/>
    <m/>
    <m/>
    <m/>
    <m/>
    <m/>
    <x v="225"/>
    <m/>
    <m/>
    <m/>
    <m/>
    <m/>
    <m/>
    <m/>
    <m/>
    <m/>
    <m/>
    <m/>
    <m/>
    <m/>
  </r>
  <r>
    <x v="6"/>
    <x v="5"/>
    <s v="JS JASMINE SDN. BHD."/>
    <s v="LOIGCX"/>
    <x v="8"/>
    <s v="IG  "/>
    <n v="25"/>
    <m/>
    <n v="20"/>
    <m/>
    <m/>
    <m/>
    <m/>
    <m/>
    <m/>
    <x v="255"/>
    <m/>
    <m/>
    <m/>
    <m/>
    <m/>
    <m/>
    <m/>
    <m/>
    <m/>
    <m/>
    <m/>
    <m/>
    <m/>
  </r>
  <r>
    <x v="6"/>
    <x v="5"/>
    <s v="JS JASMINE SDN. BHD."/>
    <s v="LOIGFF"/>
    <x v="8"/>
    <s v="IG  "/>
    <m/>
    <n v="5"/>
    <m/>
    <m/>
    <m/>
    <m/>
    <m/>
    <m/>
    <m/>
    <x v="224"/>
    <m/>
    <m/>
    <m/>
    <m/>
    <m/>
    <m/>
    <m/>
    <m/>
    <m/>
    <m/>
    <m/>
    <m/>
    <m/>
  </r>
  <r>
    <x v="6"/>
    <x v="5"/>
    <s v="JS JASMINE SDN. BHD."/>
    <s v="LOSB"/>
    <x v="0"/>
    <s v="Soft Brown"/>
    <m/>
    <n v="4"/>
    <n v="-3.5"/>
    <m/>
    <m/>
    <m/>
    <m/>
    <m/>
    <m/>
    <x v="212"/>
    <m/>
    <m/>
    <m/>
    <m/>
    <m/>
    <m/>
    <m/>
    <m/>
    <m/>
    <m/>
    <m/>
    <m/>
    <m/>
  </r>
  <r>
    <x v="6"/>
    <x v="5"/>
    <s v="JS JASMINE SDN. BHD."/>
    <s v="SPCG1"/>
    <x v="1"/>
    <s v="C1 COARSE"/>
    <m/>
    <n v="18.36"/>
    <m/>
    <m/>
    <m/>
    <m/>
    <m/>
    <m/>
    <m/>
    <x v="163"/>
    <m/>
    <m/>
    <m/>
    <m/>
    <m/>
    <m/>
    <m/>
    <m/>
    <m/>
    <m/>
    <m/>
    <m/>
    <m/>
  </r>
  <r>
    <x v="6"/>
    <x v="5"/>
    <s v="JS JASMINE SDN. BHD."/>
    <s v="SPIC25"/>
    <x v="5"/>
    <s v="ICING"/>
    <m/>
    <n v="4"/>
    <m/>
    <m/>
    <m/>
    <m/>
    <m/>
    <m/>
    <m/>
    <x v="294"/>
    <m/>
    <m/>
    <m/>
    <m/>
    <m/>
    <m/>
    <m/>
    <m/>
    <m/>
    <m/>
    <m/>
    <m/>
    <m/>
  </r>
  <r>
    <x v="6"/>
    <x v="3"/>
    <s v="JS JASMINE SDN. BHD. (Penang)"/>
    <s v="LOA1"/>
    <x v="2"/>
    <s v="A1 "/>
    <m/>
    <m/>
    <m/>
    <n v="75"/>
    <n v="266"/>
    <n v="136.25"/>
    <n v="249"/>
    <n v="370.5"/>
    <n v="758.5"/>
    <x v="530"/>
    <m/>
    <m/>
    <m/>
    <m/>
    <m/>
    <m/>
    <m/>
    <m/>
    <m/>
    <m/>
    <m/>
    <m/>
    <m/>
  </r>
  <r>
    <x v="6"/>
    <x v="3"/>
    <s v="JS JASMINE SDN. BHD. (Penang)"/>
    <s v="LOA11T"/>
    <x v="2"/>
    <s v="A1 "/>
    <m/>
    <m/>
    <m/>
    <m/>
    <m/>
    <m/>
    <m/>
    <n v="14"/>
    <n v="15"/>
    <x v="356"/>
    <m/>
    <m/>
    <m/>
    <m/>
    <m/>
    <m/>
    <m/>
    <m/>
    <m/>
    <m/>
    <m/>
    <m/>
    <m/>
  </r>
  <r>
    <x v="6"/>
    <x v="3"/>
    <s v="JS JASMINE SDN. BHD. (Penang)"/>
    <s v="LOC1"/>
    <x v="1"/>
    <s v="C1 COARSE"/>
    <m/>
    <m/>
    <m/>
    <n v="461"/>
    <n v="497.5"/>
    <n v="322.5"/>
    <n v="884.5"/>
    <n v="1004.25"/>
    <n v="1100.75"/>
    <x v="802"/>
    <m/>
    <m/>
    <m/>
    <m/>
    <m/>
    <m/>
    <m/>
    <m/>
    <m/>
    <m/>
    <m/>
    <m/>
    <m/>
  </r>
  <r>
    <x v="6"/>
    <x v="3"/>
    <s v="JS JASMINE SDN. BHD. (Penang)"/>
    <s v="LOCA"/>
    <x v="4"/>
    <s v="CASTER"/>
    <m/>
    <m/>
    <m/>
    <m/>
    <m/>
    <m/>
    <n v="2.5"/>
    <n v="3"/>
    <m/>
    <x v="289"/>
    <m/>
    <m/>
    <m/>
    <m/>
    <m/>
    <m/>
    <m/>
    <m/>
    <m/>
    <m/>
    <m/>
    <m/>
    <m/>
  </r>
  <r>
    <x v="6"/>
    <x v="3"/>
    <s v="JS JASMINE SDN. BHD. (Penang)"/>
    <s v="LOCB"/>
    <x v="0"/>
    <s v="Coarse Brown"/>
    <m/>
    <m/>
    <m/>
    <m/>
    <m/>
    <n v="0.75"/>
    <n v="10.5"/>
    <n v="16"/>
    <n v="1"/>
    <x v="532"/>
    <m/>
    <m/>
    <m/>
    <m/>
    <m/>
    <m/>
    <m/>
    <m/>
    <m/>
    <m/>
    <m/>
    <m/>
    <m/>
  </r>
  <r>
    <x v="6"/>
    <x v="3"/>
    <s v="JS JASMINE SDN. BHD. (Penang)"/>
    <s v="LOCB(F)"/>
    <x v="0"/>
    <s v="Coarse Brown"/>
    <m/>
    <m/>
    <m/>
    <m/>
    <m/>
    <m/>
    <m/>
    <m/>
    <n v="0.25"/>
    <x v="234"/>
    <m/>
    <m/>
    <m/>
    <m/>
    <m/>
    <m/>
    <m/>
    <m/>
    <m/>
    <m/>
    <m/>
    <m/>
    <m/>
  </r>
  <r>
    <x v="6"/>
    <x v="3"/>
    <s v="JS JASMINE SDN. BHD. (Penang)"/>
    <s v="LOGP"/>
    <x v="0"/>
    <s v="Golden Brown"/>
    <m/>
    <m/>
    <m/>
    <m/>
    <m/>
    <m/>
    <m/>
    <n v="0.5"/>
    <m/>
    <x v="212"/>
    <m/>
    <m/>
    <m/>
    <m/>
    <m/>
    <m/>
    <m/>
    <m/>
    <m/>
    <m/>
    <m/>
    <m/>
    <m/>
  </r>
  <r>
    <x v="6"/>
    <x v="3"/>
    <s v="JS JASMINE SDN. BHD. (Penang)"/>
    <s v="LOIGCX"/>
    <x v="8"/>
    <s v="IG  "/>
    <m/>
    <m/>
    <m/>
    <m/>
    <n v="25"/>
    <n v="80"/>
    <n v="2"/>
    <n v="30"/>
    <n v="77"/>
    <x v="533"/>
    <m/>
    <m/>
    <m/>
    <m/>
    <m/>
    <m/>
    <m/>
    <m/>
    <m/>
    <m/>
    <m/>
    <m/>
    <m/>
  </r>
  <r>
    <x v="6"/>
    <x v="3"/>
    <s v="JS JASMINE SDN. BHD. (Penang)"/>
    <s v="LOIGFF"/>
    <x v="8"/>
    <s v="IG  "/>
    <m/>
    <m/>
    <m/>
    <m/>
    <m/>
    <m/>
    <m/>
    <m/>
    <m/>
    <x v="51"/>
    <m/>
    <m/>
    <m/>
    <m/>
    <m/>
    <m/>
    <m/>
    <m/>
    <m/>
    <m/>
    <m/>
    <m/>
    <m/>
  </r>
  <r>
    <x v="6"/>
    <x v="3"/>
    <s v="JS JASMINE SDN. BHD. (Penang)"/>
    <s v="LOSB"/>
    <x v="0"/>
    <s v="Soft Brown"/>
    <m/>
    <m/>
    <m/>
    <m/>
    <m/>
    <n v="2"/>
    <n v="5"/>
    <n v="3.6999999999999997"/>
    <n v="9.5"/>
    <x v="534"/>
    <m/>
    <m/>
    <m/>
    <m/>
    <m/>
    <m/>
    <m/>
    <m/>
    <m/>
    <m/>
    <m/>
    <m/>
    <m/>
  </r>
  <r>
    <x v="6"/>
    <x v="3"/>
    <s v="JS JASMINE SDN. BHD. (Penang)"/>
    <s v="SCFG1"/>
    <x v="2"/>
    <s v="A1 "/>
    <m/>
    <m/>
    <m/>
    <m/>
    <m/>
    <m/>
    <m/>
    <n v="0.1"/>
    <m/>
    <x v="40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  <n v="1.1111111111111112E-2"/>
  </r>
  <r>
    <x v="6"/>
    <x v="3"/>
    <s v="JS JASMINE SDN. BHD. (Penang)"/>
    <s v="SPCA1"/>
    <x v="4"/>
    <s v="CASTER"/>
    <m/>
    <m/>
    <m/>
    <m/>
    <m/>
    <n v="1.1400000000000001"/>
    <n v="1.08"/>
    <n v="3.3600000000000003"/>
    <n v="7.9200000000000008"/>
    <x v="803"/>
    <n v="1.5"/>
    <n v="1.5"/>
    <n v="1.5"/>
    <n v="1.5"/>
    <n v="1.5"/>
    <n v="1.5"/>
    <n v="1.5"/>
    <n v="1.5"/>
    <n v="1.5"/>
    <n v="1.5"/>
    <n v="1.5"/>
    <n v="1.5"/>
    <n v="1.5"/>
  </r>
  <r>
    <x v="6"/>
    <x v="3"/>
    <s v="JS JASMINE SDN. BHD. (Penang)"/>
    <s v="SPCB1"/>
    <x v="0"/>
    <s v="Coarse Brown"/>
    <m/>
    <m/>
    <m/>
    <m/>
    <n v="0.67199999999999993"/>
    <n v="2.16"/>
    <n v="2.16"/>
    <n v="3.3600000000000003"/>
    <n v="3.6960000000000002"/>
    <x v="804"/>
    <n v="1.3386666666666667"/>
    <n v="1.3386666666666667"/>
    <n v="1.3386666666666667"/>
    <n v="1.3386666666666667"/>
    <n v="1.3386666666666667"/>
    <n v="1.3386666666666667"/>
    <n v="1.3386666666666667"/>
    <n v="1.3386666666666667"/>
    <n v="1.3386666666666667"/>
    <n v="1.3386666666666667"/>
    <n v="1.3386666666666667"/>
    <n v="1.3386666666666667"/>
    <n v="1.3386666666666667"/>
  </r>
  <r>
    <x v="6"/>
    <x v="3"/>
    <s v="JS JASMINE SDN. BHD. (Penang)"/>
    <s v="SPCB250"/>
    <x v="0"/>
    <s v="Coarse Brown"/>
    <m/>
    <m/>
    <m/>
    <m/>
    <m/>
    <m/>
    <m/>
    <m/>
    <n v="6.0000000000000001E-3"/>
    <x v="227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</r>
  <r>
    <x v="6"/>
    <x v="3"/>
    <s v="JS JASMINE SDN. BHD. (Penang)"/>
    <s v="SPCG1"/>
    <x v="1"/>
    <s v="C1 COARSE"/>
    <m/>
    <m/>
    <m/>
    <n v="130.68"/>
    <n v="479.5200000000001"/>
    <n v="980.63999999999953"/>
    <n v="1689.1199999999997"/>
    <n v="1474.1999999999991"/>
    <n v="1537.9199999999989"/>
    <x v="805"/>
    <n v="699.11999999999966"/>
    <n v="699.11999999999966"/>
    <n v="699.11999999999966"/>
    <n v="699.11999999999966"/>
    <n v="699.11999999999966"/>
    <n v="699.11999999999966"/>
    <n v="699.11999999999966"/>
    <n v="699.11999999999966"/>
    <n v="699.11999999999966"/>
    <n v="699.11999999999966"/>
    <n v="699.11999999999966"/>
    <n v="699.11999999999966"/>
    <n v="699.11999999999966"/>
  </r>
  <r>
    <x v="6"/>
    <x v="3"/>
    <s v="JS JASMINE SDN. BHD. (Penang)"/>
    <s v="SPFG1"/>
    <x v="2"/>
    <s v="A1"/>
    <m/>
    <m/>
    <m/>
    <n v="2.52"/>
    <n v="2.16"/>
    <n v="1.08"/>
    <n v="12.96"/>
    <n v="22.2"/>
    <n v="35.879999999999995"/>
    <x v="806"/>
    <n v="8.5333333333333332"/>
    <n v="8.5333333333333332"/>
    <n v="8.5333333333333332"/>
    <n v="8.5333333333333332"/>
    <n v="8.5333333333333332"/>
    <n v="8.5333333333333332"/>
    <n v="8.5333333333333332"/>
    <n v="8.5333333333333332"/>
    <n v="8.5333333333333332"/>
    <n v="8.5333333333333332"/>
    <n v="8.5333333333333332"/>
    <n v="8.5333333333333332"/>
    <n v="8.5333333333333332"/>
  </r>
  <r>
    <x v="6"/>
    <x v="3"/>
    <s v="JS JASMINE SDN. BHD. (Penang)"/>
    <s v="SPFG250"/>
    <x v="2"/>
    <s v="A1"/>
    <m/>
    <m/>
    <m/>
    <m/>
    <m/>
    <m/>
    <m/>
    <m/>
    <n v="6.0000000000000001E-3"/>
    <x v="227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  <n v="6.6666666666666664E-4"/>
  </r>
  <r>
    <x v="6"/>
    <x v="3"/>
    <s v="JS JASMINE SDN. BHD. (Penang)"/>
    <s v="SPGMW45"/>
    <x v="0"/>
    <s v="GMW"/>
    <m/>
    <m/>
    <m/>
    <m/>
    <m/>
    <m/>
    <m/>
    <n v="0.1404"/>
    <m/>
    <x v="807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  <n v="1.5599999999999999E-2"/>
  </r>
  <r>
    <x v="6"/>
    <x v="3"/>
    <s v="JS JASMINE SDN. BHD. (Penang)"/>
    <s v="SPGP1"/>
    <x v="0"/>
    <s v="Golden Brown"/>
    <m/>
    <m/>
    <m/>
    <m/>
    <m/>
    <m/>
    <n v="3.9599999999999995"/>
    <n v="4.8000000000000007"/>
    <n v="3.9000000000000004"/>
    <x v="808"/>
    <n v="1.4066666666666667"/>
    <n v="1.4066666666666667"/>
    <n v="1.4066666666666667"/>
    <n v="1.4066666666666667"/>
    <n v="1.4066666666666667"/>
    <n v="1.4066666666666667"/>
    <n v="1.4066666666666667"/>
    <n v="1.4066666666666667"/>
    <n v="1.4066666666666667"/>
    <n v="1.4066666666666667"/>
    <n v="1.4066666666666667"/>
    <n v="1.4066666666666667"/>
    <n v="1.4066666666666667"/>
  </r>
  <r>
    <x v="6"/>
    <x v="3"/>
    <s v="JS JASMINE SDN. BHD. (Penang)"/>
    <s v="SPGP45"/>
    <x v="0"/>
    <s v="Golden Brown"/>
    <m/>
    <m/>
    <m/>
    <m/>
    <m/>
    <m/>
    <m/>
    <n v="2.1600000000000001E-2"/>
    <n v="5.3999999999999999E-2"/>
    <x v="809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  <n v="8.3999999999999995E-3"/>
  </r>
  <r>
    <x v="6"/>
    <x v="3"/>
    <s v="JS JASMINE SDN. BHD. (Penang)"/>
    <s v="SPIC25"/>
    <x v="5"/>
    <s v="ICING"/>
    <m/>
    <m/>
    <m/>
    <n v="7"/>
    <n v="0.25"/>
    <m/>
    <n v="6.25"/>
    <n v="15.200000000000001"/>
    <n v="15.125"/>
    <x v="535"/>
    <m/>
    <m/>
    <m/>
    <m/>
    <m/>
    <m/>
    <m/>
    <m/>
    <m/>
    <m/>
    <m/>
    <m/>
    <m/>
  </r>
  <r>
    <x v="6"/>
    <x v="3"/>
    <s v="JS JASMINE SDN. BHD. (Penang)"/>
    <s v="SPIC-5"/>
    <x v="5"/>
    <s v="ICING"/>
    <m/>
    <m/>
    <m/>
    <m/>
    <n v="3.5999999999999997E-2"/>
    <n v="0.18"/>
    <n v="2.9999999999999996"/>
    <n v="1.44"/>
    <n v="2.2440000000000002"/>
    <x v="810"/>
    <n v="0.76666666666666672"/>
    <n v="0.76666666666666672"/>
    <n v="0.76666666666666672"/>
    <n v="0.76666666666666672"/>
    <n v="0.76666666666666672"/>
    <n v="0.76666666666666672"/>
    <n v="0.76666666666666672"/>
    <n v="0.76666666666666672"/>
    <n v="0.76666666666666672"/>
    <n v="0.76666666666666672"/>
    <n v="0.76666666666666672"/>
    <n v="0.76666666666666672"/>
    <n v="0.76666666666666672"/>
  </r>
  <r>
    <x v="6"/>
    <x v="3"/>
    <s v="JS JASMINE SDN. BHD. (Penang)"/>
    <s v="SPLG1"/>
    <x v="3"/>
    <s v="LG"/>
    <m/>
    <m/>
    <m/>
    <m/>
    <m/>
    <m/>
    <m/>
    <n v="7.1999999999999995E-2"/>
    <n v="0.36"/>
    <x v="811"/>
    <n v="2.16"/>
    <n v="2.16"/>
    <n v="2.16"/>
    <n v="2.16"/>
    <n v="2.16"/>
    <n v="2.16"/>
    <n v="2.16"/>
    <n v="2.16"/>
    <n v="2.16"/>
    <n v="2.16"/>
    <n v="2.16"/>
    <n v="2.16"/>
    <n v="2.16"/>
  </r>
  <r>
    <x v="6"/>
    <x v="3"/>
    <s v="JS JASMINE SDN. BHD. (Penang)"/>
    <s v="SPLG45"/>
    <x v="3"/>
    <s v="LG"/>
    <m/>
    <m/>
    <m/>
    <m/>
    <m/>
    <m/>
    <m/>
    <m/>
    <m/>
    <x v="51"/>
    <n v="2.16"/>
    <n v="2.16"/>
    <n v="2.16"/>
    <n v="2.16"/>
    <n v="2.16"/>
    <n v="2.16"/>
    <n v="2.16"/>
    <n v="2.16"/>
    <n v="2.16"/>
    <n v="2.16"/>
    <n v="2.16"/>
    <n v="2.16"/>
    <n v="2.16"/>
  </r>
  <r>
    <x v="6"/>
    <x v="3"/>
    <s v="JS JASMINE SDN. BHD. (Penang)"/>
    <s v="SPSB1"/>
    <x v="0"/>
    <s v="Soft Brown"/>
    <m/>
    <m/>
    <m/>
    <m/>
    <m/>
    <m/>
    <n v="1.3199999999999998"/>
    <n v="2.04"/>
    <n v="3.66"/>
    <x v="812"/>
    <n v="0.77999999999999992"/>
    <n v="0.77999999999999992"/>
    <n v="0.77999999999999992"/>
    <n v="0.77999999999999992"/>
    <n v="0.77999999999999992"/>
    <n v="0.77999999999999992"/>
    <n v="0.77999999999999992"/>
    <n v="0.77999999999999992"/>
    <n v="0.77999999999999992"/>
    <n v="0.77999999999999992"/>
    <n v="0.77999999999999992"/>
    <n v="0.77999999999999992"/>
    <n v="0.77999999999999992"/>
  </r>
  <r>
    <x v="6"/>
    <x v="3"/>
    <s v="JS JASMINE SDN. BHD. (Penang)"/>
    <s v="SPSB45"/>
    <x v="0"/>
    <s v="Soft Brown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BALAJI ENTERPRISE SDN BHDPASAR BORONG SELANGOR"/>
    <s v="LOC1"/>
    <x v="1"/>
    <s v="C1 COARSE"/>
    <m/>
    <m/>
    <m/>
    <m/>
    <m/>
    <m/>
    <n v="28"/>
    <n v="14"/>
    <m/>
    <x v="65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  <n v="4.666666666666667"/>
  </r>
  <r>
    <x v="6"/>
    <x v="5"/>
    <s v="BALAJI ENTERPRISE SDN BHDPASAR BORONG SELANGOR"/>
    <s v="SPCA1"/>
    <x v="4"/>
    <s v="CASTER"/>
    <m/>
    <m/>
    <n v="1.8"/>
    <m/>
    <n v="2.4"/>
    <m/>
    <m/>
    <n v="1.8"/>
    <m/>
    <x v="211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x v="6"/>
    <x v="5"/>
    <s v="BALAJI ENTERPRISE SDN BHDPASAR BORONG SELANGOR"/>
    <s v="SPCG1"/>
    <x v="1"/>
    <s v="C1 COARSE"/>
    <m/>
    <m/>
    <m/>
    <m/>
    <n v="10.08"/>
    <m/>
    <m/>
    <m/>
    <m/>
    <x v="606"/>
    <n v="1.1200000000000001"/>
    <n v="1.1200000000000001"/>
    <n v="1.1200000000000001"/>
    <n v="1.1200000000000001"/>
    <n v="1.1200000000000001"/>
    <n v="1.1200000000000001"/>
    <n v="1.1200000000000001"/>
    <n v="1.1200000000000001"/>
    <n v="1.1200000000000001"/>
    <n v="1.1200000000000001"/>
    <n v="1.1200000000000001"/>
    <n v="1.1200000000000001"/>
    <n v="1.1200000000000001"/>
  </r>
  <r>
    <x v="6"/>
    <x v="5"/>
    <s v="BALAJI ENTERPRISE SDN BHDPASAR BORONG SELANGOR"/>
    <s v="SPIC-5"/>
    <x v="5"/>
    <s v="ICING"/>
    <m/>
    <m/>
    <m/>
    <m/>
    <n v="0.36"/>
    <m/>
    <m/>
    <n v="0.12"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5"/>
    <s v="BALAJI ENTERPRISE SDN BHDPASAR BORONG SELANGOR"/>
    <s v="SPSB1"/>
    <x v="0"/>
    <s v="Soft Brown"/>
    <m/>
    <m/>
    <m/>
    <m/>
    <n v="2.4"/>
    <m/>
    <m/>
    <n v="1.8"/>
    <m/>
    <x v="290"/>
    <n v="0.46666666666666667"/>
    <n v="0.46666666666666667"/>
    <n v="0.46666666666666667"/>
    <n v="0.46666666666666667"/>
    <n v="0.46666666666666667"/>
    <n v="0.46666666666666667"/>
    <n v="0.46666666666666667"/>
    <n v="0.46666666666666667"/>
    <n v="0.46666666666666667"/>
    <n v="0.46666666666666667"/>
    <n v="0.46666666666666667"/>
    <n v="0.46666666666666667"/>
    <n v="0.46666666666666667"/>
  </r>
  <r>
    <x v="6"/>
    <x v="5"/>
    <s v="BWY HOLDINGS SDN BHD"/>
    <s v="LOA1"/>
    <x v="2"/>
    <s v="A1 "/>
    <n v="2.5"/>
    <m/>
    <n v="5"/>
    <m/>
    <m/>
    <m/>
    <m/>
    <m/>
    <m/>
    <x v="335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  <n v="0.83333333333333337"/>
  </r>
  <r>
    <x v="6"/>
    <x v="5"/>
    <s v="BWY HOLDINGS SDN BHD"/>
    <s v="LOCA"/>
    <x v="4"/>
    <s v="CASTER"/>
    <n v="2.5"/>
    <n v="4"/>
    <m/>
    <m/>
    <m/>
    <m/>
    <m/>
    <m/>
    <m/>
    <x v="813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</r>
  <r>
    <x v="6"/>
    <x v="5"/>
    <s v="BWY HOLDINGS SDN BHD"/>
    <s v="LOSB"/>
    <x v="0"/>
    <s v="Soft Brown"/>
    <m/>
    <m/>
    <m/>
    <m/>
    <m/>
    <m/>
    <n v="0"/>
    <n v="4"/>
    <n v="2"/>
    <x v="211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x v="6"/>
    <x v="5"/>
    <s v="BWY HOLDINGS SDN BHD"/>
    <s v="SPCA1"/>
    <x v="4"/>
    <s v="CASTER"/>
    <m/>
    <n v="1.08"/>
    <m/>
    <m/>
    <m/>
    <n v="1.08"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BWY HOLDINGS SDN BHD"/>
    <s v="SPFG1"/>
    <x v="2"/>
    <s v="A1"/>
    <n v="1.08"/>
    <m/>
    <m/>
    <m/>
    <m/>
    <n v="1.08"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BWY HOLDINGS SDN BHD"/>
    <s v="SPIC25"/>
    <x v="5"/>
    <s v="ICING"/>
    <n v="2.95"/>
    <n v="2.85"/>
    <m/>
    <m/>
    <m/>
    <m/>
    <m/>
    <m/>
    <m/>
    <x v="454"/>
    <n v="0.64444444444444449"/>
    <n v="0.64444444444444449"/>
    <n v="0.64444444444444449"/>
    <n v="0.64444444444444449"/>
    <n v="0.64444444444444449"/>
    <n v="0.64444444444444449"/>
    <n v="0.64444444444444449"/>
    <n v="0.64444444444444449"/>
    <n v="0.64444444444444449"/>
    <n v="0.64444444444444449"/>
    <n v="0.64444444444444449"/>
    <n v="0.64444444444444449"/>
    <n v="0.64444444444444449"/>
  </r>
  <r>
    <x v="6"/>
    <x v="5"/>
    <s v="BWY HOLDINGS SDN BHD"/>
    <s v="SPIC-5"/>
    <x v="5"/>
    <s v="ICING"/>
    <m/>
    <n v="1.08"/>
    <m/>
    <m/>
    <m/>
    <n v="1.08"/>
    <m/>
    <m/>
    <m/>
    <x v="215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  <n v="0.24000000000000002"/>
  </r>
  <r>
    <x v="6"/>
    <x v="5"/>
    <s v="C S HUAT ENTERPRISE"/>
    <s v="LOA1"/>
    <x v="2"/>
    <s v="A1 "/>
    <m/>
    <m/>
    <m/>
    <m/>
    <m/>
    <m/>
    <n v="2.5"/>
    <m/>
    <m/>
    <x v="368"/>
    <m/>
    <m/>
    <m/>
    <m/>
    <m/>
    <m/>
    <m/>
    <m/>
    <m/>
    <m/>
    <m/>
    <m/>
    <m/>
  </r>
  <r>
    <x v="6"/>
    <x v="5"/>
    <s v="C S HUAT ENTERPRISE"/>
    <s v="LOC1"/>
    <x v="1"/>
    <s v="C1 COARSE"/>
    <m/>
    <m/>
    <m/>
    <m/>
    <m/>
    <m/>
    <n v="2.5"/>
    <m/>
    <m/>
    <x v="368"/>
    <m/>
    <m/>
    <m/>
    <m/>
    <m/>
    <m/>
    <m/>
    <m/>
    <m/>
    <m/>
    <m/>
    <m/>
    <m/>
  </r>
  <r>
    <x v="6"/>
    <x v="5"/>
    <s v="C S HUAT ENTERPRISE"/>
    <s v="LOCA"/>
    <x v="4"/>
    <s v="CASTER"/>
    <m/>
    <n v="0.2"/>
    <m/>
    <m/>
    <m/>
    <m/>
    <n v="0.2"/>
    <m/>
    <m/>
    <x v="814"/>
    <m/>
    <m/>
    <m/>
    <m/>
    <m/>
    <m/>
    <m/>
    <m/>
    <m/>
    <m/>
    <m/>
    <m/>
    <m/>
  </r>
  <r>
    <x v="6"/>
    <x v="5"/>
    <s v="C S HUAT ENTERPRISE"/>
    <s v="LOSB"/>
    <x v="0"/>
    <s v="Soft Brown"/>
    <m/>
    <m/>
    <m/>
    <m/>
    <m/>
    <m/>
    <n v="0.1"/>
    <m/>
    <m/>
    <x v="40"/>
    <m/>
    <m/>
    <m/>
    <m/>
    <m/>
    <m/>
    <m/>
    <m/>
    <m/>
    <m/>
    <m/>
    <m/>
    <m/>
  </r>
  <r>
    <x v="6"/>
    <x v="5"/>
    <s v="C S HUAT ENTERPRISE"/>
    <s v="SPFG1"/>
    <x v="2"/>
    <s v="A1"/>
    <m/>
    <n v="0.48"/>
    <m/>
    <n v="0.6"/>
    <m/>
    <m/>
    <n v="0.6"/>
    <m/>
    <m/>
    <x v="162"/>
    <m/>
    <m/>
    <m/>
    <m/>
    <m/>
    <m/>
    <m/>
    <m/>
    <m/>
    <m/>
    <m/>
    <m/>
    <m/>
  </r>
  <r>
    <x v="6"/>
    <x v="5"/>
    <s v="C S HUAT ENTERPRISE"/>
    <s v="SPGP1"/>
    <x v="0"/>
    <s v="Golden Brown"/>
    <m/>
    <n v="0.12"/>
    <m/>
    <n v="0.36"/>
    <m/>
    <m/>
    <n v="0.18"/>
    <m/>
    <m/>
    <x v="815"/>
    <m/>
    <m/>
    <m/>
    <m/>
    <m/>
    <m/>
    <m/>
    <m/>
    <m/>
    <m/>
    <m/>
    <m/>
    <m/>
  </r>
  <r>
    <x v="6"/>
    <x v="5"/>
    <s v="C S HUAT ENTERPRISE"/>
    <s v="SPIC25"/>
    <x v="5"/>
    <s v="ICING"/>
    <m/>
    <n v="0.25"/>
    <m/>
    <n v="0.25"/>
    <m/>
    <m/>
    <n v="0.45"/>
    <m/>
    <m/>
    <x v="816"/>
    <m/>
    <m/>
    <m/>
    <m/>
    <m/>
    <m/>
    <m/>
    <m/>
    <m/>
    <m/>
    <m/>
    <m/>
    <m/>
  </r>
  <r>
    <x v="6"/>
    <x v="5"/>
    <s v="C S HUAT ENTERPRISE"/>
    <s v="SPIC-5"/>
    <x v="5"/>
    <s v="ICING"/>
    <m/>
    <m/>
    <m/>
    <m/>
    <m/>
    <m/>
    <n v="0.18"/>
    <m/>
    <m/>
    <x v="592"/>
    <m/>
    <m/>
    <m/>
    <m/>
    <m/>
    <m/>
    <m/>
    <m/>
    <m/>
    <m/>
    <m/>
    <m/>
    <m/>
  </r>
  <r>
    <x v="6"/>
    <x v="5"/>
    <s v="C S HUAT ENTERPRISE"/>
    <s v="SPSB1"/>
    <x v="0"/>
    <s v="Soft Brown"/>
    <m/>
    <m/>
    <m/>
    <m/>
    <m/>
    <m/>
    <n v="0.18"/>
    <m/>
    <m/>
    <x v="592"/>
    <m/>
    <m/>
    <m/>
    <m/>
    <m/>
    <m/>
    <m/>
    <m/>
    <m/>
    <m/>
    <m/>
    <m/>
    <m/>
  </r>
  <r>
    <x v="6"/>
    <x v="5"/>
    <s v="CHANG THUNG SDN BHD"/>
    <s v="LOCA"/>
    <x v="4"/>
    <s v="CASTER"/>
    <n v="2.5"/>
    <m/>
    <n v="1"/>
    <n v="1.5"/>
    <n v="1.5"/>
    <n v="1"/>
    <n v="1.25"/>
    <n v="1"/>
    <n v="1"/>
    <x v="817"/>
    <n v="1.1944444444444444"/>
    <n v="1.1944444444444444"/>
    <n v="1.1944444444444444"/>
    <n v="1.1944444444444444"/>
    <n v="1.1944444444444444"/>
    <n v="1.1944444444444444"/>
    <n v="1.1944444444444444"/>
    <n v="1.1944444444444444"/>
    <n v="1.1944444444444444"/>
    <n v="1.1944444444444444"/>
    <n v="1.1944444444444444"/>
    <n v="1.1944444444444444"/>
    <n v="1.1944444444444444"/>
  </r>
  <r>
    <x v="6"/>
    <x v="5"/>
    <s v="CHANG THUNG SDN BHD"/>
    <s v="LOSB"/>
    <x v="0"/>
    <s v="Soft Brown"/>
    <n v="0.2"/>
    <m/>
    <n v="0.25"/>
    <n v="0.15"/>
    <n v="0.15"/>
    <n v="0.15"/>
    <m/>
    <m/>
    <n v="0.25"/>
    <x v="818"/>
    <n v="0.12777777777777777"/>
    <n v="0.12777777777777777"/>
    <n v="0.12777777777777777"/>
    <n v="0.12777777777777777"/>
    <n v="0.12777777777777777"/>
    <n v="0.12777777777777777"/>
    <n v="0.12777777777777777"/>
    <n v="0.12777777777777777"/>
    <n v="0.12777777777777777"/>
    <n v="0.12777777777777777"/>
    <n v="0.12777777777777777"/>
    <n v="0.12777777777777777"/>
    <n v="0.12777777777777777"/>
  </r>
  <r>
    <x v="6"/>
    <x v="5"/>
    <s v="CHANG THUNG SDN BHD"/>
    <s v="SPCA1"/>
    <x v="4"/>
    <s v="CASTER"/>
    <n v="0.42"/>
    <m/>
    <n v="0.24"/>
    <n v="0.12"/>
    <n v="0.12"/>
    <n v="0.18"/>
    <n v="0.24"/>
    <n v="0.24"/>
    <n v="0.18"/>
    <x v="819"/>
    <n v="0.1933333333333333"/>
    <n v="0.1933333333333333"/>
    <n v="0.1933333333333333"/>
    <n v="0.1933333333333333"/>
    <n v="0.1933333333333333"/>
    <n v="0.1933333333333333"/>
    <n v="0.1933333333333333"/>
    <n v="0.1933333333333333"/>
    <n v="0.1933333333333333"/>
    <n v="0.1933333333333333"/>
    <n v="0.1933333333333333"/>
    <n v="0.1933333333333333"/>
    <n v="0.1933333333333333"/>
  </r>
  <r>
    <x v="6"/>
    <x v="5"/>
    <s v="CHANG THUNG SDN BHD"/>
    <s v="SPGMW45"/>
    <x v="0"/>
    <s v="GMW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CHANG THUNG SDN BHD"/>
    <s v="SPIC25"/>
    <x v="5"/>
    <s v="ICING"/>
    <n v="1.5"/>
    <m/>
    <n v="0.75"/>
    <n v="0.5"/>
    <n v="0.25"/>
    <n v="0.5"/>
    <m/>
    <n v="0.25"/>
    <n v="0.25"/>
    <x v="294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</r>
  <r>
    <x v="6"/>
    <x v="5"/>
    <s v="CHANG THUNG SDN BHD"/>
    <s v="SPIC-5"/>
    <x v="5"/>
    <s v="ICING"/>
    <n v="0.12"/>
    <m/>
    <n v="0.12"/>
    <m/>
    <n v="0.06"/>
    <n v="0.06"/>
    <m/>
    <m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CHANG THUNG SDN BHD"/>
    <s v="SPSB1"/>
    <x v="0"/>
    <s v="Soft Brown"/>
    <n v="0.12"/>
    <m/>
    <n v="0.12"/>
    <m/>
    <n v="0.06"/>
    <n v="0.06"/>
    <n v="0.06"/>
    <n v="0.12"/>
    <n v="0.06"/>
    <x v="820"/>
    <n v="6.666666666666668E-2"/>
    <n v="6.666666666666668E-2"/>
    <n v="6.666666666666668E-2"/>
    <n v="6.666666666666668E-2"/>
    <n v="6.666666666666668E-2"/>
    <n v="6.666666666666668E-2"/>
    <n v="6.666666666666668E-2"/>
    <n v="6.666666666666668E-2"/>
    <n v="6.666666666666668E-2"/>
    <n v="6.666666666666668E-2"/>
    <n v="6.666666666666668E-2"/>
    <n v="6.666666666666668E-2"/>
    <n v="6.666666666666668E-2"/>
  </r>
  <r>
    <x v="6"/>
    <x v="5"/>
    <s v="CHOP CHEE MENG"/>
    <s v="SPCG1"/>
    <x v="1"/>
    <s v="C1 COARSE"/>
    <m/>
    <n v="21.6"/>
    <m/>
    <m/>
    <m/>
    <m/>
    <m/>
    <m/>
    <m/>
    <x v="642"/>
    <m/>
    <m/>
    <m/>
    <m/>
    <m/>
    <m/>
    <m/>
    <m/>
    <m/>
    <m/>
    <m/>
    <m/>
    <m/>
  </r>
  <r>
    <x v="6"/>
    <x v="5"/>
    <s v="CHOP LIAN HUP"/>
    <s v="LOA1"/>
    <x v="2"/>
    <s v="A1 "/>
    <n v="1.5"/>
    <n v="1"/>
    <n v="0.5"/>
    <m/>
    <n v="0.5"/>
    <n v="0.5"/>
    <n v="1"/>
    <n v="0.5"/>
    <n v="1"/>
    <x v="813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  <n v="0.72222222222222221"/>
  </r>
  <r>
    <x v="6"/>
    <x v="5"/>
    <s v="CHOP LIAN HUP"/>
    <s v="LOC1"/>
    <x v="1"/>
    <s v="C1 COARSE"/>
    <n v="10.5"/>
    <n v="9"/>
    <n v="13.5"/>
    <m/>
    <n v="8"/>
    <n v="2"/>
    <n v="10"/>
    <n v="9.5"/>
    <n v="10"/>
    <x v="564"/>
    <n v="8.0555555555555554"/>
    <n v="8.0555555555555554"/>
    <n v="8.0555555555555554"/>
    <n v="8.0555555555555554"/>
    <n v="8.0555555555555554"/>
    <n v="8.0555555555555554"/>
    <n v="8.0555555555555554"/>
    <n v="8.0555555555555554"/>
    <n v="8.0555555555555554"/>
    <n v="8.0555555555555554"/>
    <n v="8.0555555555555554"/>
    <n v="8.0555555555555554"/>
    <n v="8.0555555555555554"/>
  </r>
  <r>
    <x v="6"/>
    <x v="5"/>
    <s v="CHOP LIAN HUP"/>
    <s v="LOSB"/>
    <x v="0"/>
    <s v="Soft Brown"/>
    <n v="0.15"/>
    <m/>
    <n v="0.1"/>
    <n v="0.25"/>
    <n v="0.25"/>
    <n v="0.25"/>
    <m/>
    <n v="0.35"/>
    <m/>
    <x v="821"/>
    <n v="0.15000000000000002"/>
    <n v="0.15000000000000002"/>
    <n v="0.15000000000000002"/>
    <n v="0.15000000000000002"/>
    <n v="0.15000000000000002"/>
    <n v="0.15000000000000002"/>
    <n v="0.15000000000000002"/>
    <n v="0.15000000000000002"/>
    <n v="0.15000000000000002"/>
    <n v="0.15000000000000002"/>
    <n v="0.15000000000000002"/>
    <n v="0.15000000000000002"/>
    <n v="0.15000000000000002"/>
  </r>
  <r>
    <x v="6"/>
    <x v="5"/>
    <s v="CHOP LIAN HUP"/>
    <s v="SPCA1"/>
    <x v="4"/>
    <s v="CASTER"/>
    <n v="0.36"/>
    <n v="0.3"/>
    <n v="0.6"/>
    <n v="0.24"/>
    <n v="1.2"/>
    <n v="0.54"/>
    <n v="0.24"/>
    <n v="0.48"/>
    <n v="0.48"/>
    <x v="822"/>
    <n v="0.49333333333333329"/>
    <n v="0.49333333333333329"/>
    <n v="0.49333333333333329"/>
    <n v="0.49333333333333329"/>
    <n v="0.49333333333333329"/>
    <n v="0.49333333333333329"/>
    <n v="0.49333333333333329"/>
    <n v="0.49333333333333329"/>
    <n v="0.49333333333333329"/>
    <n v="0.49333333333333329"/>
    <n v="0.49333333333333329"/>
    <n v="0.49333333333333329"/>
    <n v="0.49333333333333329"/>
  </r>
  <r>
    <x v="6"/>
    <x v="5"/>
    <s v="CHOP LIAN HUP"/>
    <s v="SPCG1"/>
    <x v="1"/>
    <s v="C1 COARSE"/>
    <n v="30.240000000000002"/>
    <n v="27.000000000000004"/>
    <n v="27.000000000000004"/>
    <m/>
    <n v="12.96"/>
    <n v="18.36"/>
    <n v="19.440000000000001"/>
    <n v="35.64"/>
    <n v="25.92"/>
    <x v="823"/>
    <n v="21.840000000000007"/>
    <n v="21.840000000000007"/>
    <n v="21.840000000000007"/>
    <n v="21.840000000000007"/>
    <n v="21.840000000000007"/>
    <n v="21.840000000000007"/>
    <n v="21.840000000000007"/>
    <n v="21.840000000000007"/>
    <n v="21.840000000000007"/>
    <n v="21.840000000000007"/>
    <n v="21.840000000000007"/>
    <n v="21.840000000000007"/>
    <n v="21.840000000000007"/>
  </r>
  <r>
    <x v="6"/>
    <x v="5"/>
    <s v="CHOP LIAN HUP"/>
    <s v="SPFG1"/>
    <x v="2"/>
    <s v="A1"/>
    <n v="2.7"/>
    <n v="0.42"/>
    <n v="0.65999999999999992"/>
    <n v="2.4000000000000004"/>
    <n v="0.6"/>
    <n v="0.6"/>
    <n v="0.24"/>
    <n v="0.72"/>
    <n v="0.42"/>
    <x v="824"/>
    <n v="0.97333333333333327"/>
    <n v="0.97333333333333327"/>
    <n v="0.97333333333333327"/>
    <n v="0.97333333333333327"/>
    <n v="0.97333333333333327"/>
    <n v="0.97333333333333327"/>
    <n v="0.97333333333333327"/>
    <n v="0.97333333333333327"/>
    <n v="0.97333333333333327"/>
    <n v="0.97333333333333327"/>
    <n v="0.97333333333333327"/>
    <n v="0.97333333333333327"/>
    <n v="0.97333333333333327"/>
  </r>
  <r>
    <x v="6"/>
    <x v="5"/>
    <s v="CHOP LIAN HUP"/>
    <s v="SPGP1"/>
    <x v="0"/>
    <s v="Golden Brown"/>
    <n v="3"/>
    <n v="1.92"/>
    <n v="2.16"/>
    <n v="3.24"/>
    <n v="1.08"/>
    <n v="0.72"/>
    <n v="0.36"/>
    <n v="1.44"/>
    <n v="0.72"/>
    <x v="825"/>
    <n v="1.6266666666666667"/>
    <n v="1.6266666666666667"/>
    <n v="1.6266666666666667"/>
    <n v="1.6266666666666667"/>
    <n v="1.6266666666666667"/>
    <n v="1.6266666666666667"/>
    <n v="1.6266666666666667"/>
    <n v="1.6266666666666667"/>
    <n v="1.6266666666666667"/>
    <n v="1.6266666666666667"/>
    <n v="1.6266666666666667"/>
    <n v="1.6266666666666667"/>
    <n v="1.6266666666666667"/>
  </r>
  <r>
    <x v="6"/>
    <x v="5"/>
    <s v="CHOP LIAN HUP"/>
    <s v="SPIC25"/>
    <x v="5"/>
    <s v="ICING"/>
    <n v="0.8"/>
    <n v="2.9750000000000001"/>
    <n v="4"/>
    <n v="4"/>
    <n v="1.1499999999999999"/>
    <n v="0.15"/>
    <m/>
    <n v="0.55000000000000004"/>
    <n v="0.1"/>
    <x v="826"/>
    <n v="1.5250000000000001"/>
    <n v="1.5250000000000001"/>
    <n v="1.5250000000000001"/>
    <n v="1.5250000000000001"/>
    <n v="1.5250000000000001"/>
    <n v="1.5250000000000001"/>
    <n v="1.5250000000000001"/>
    <n v="1.5250000000000001"/>
    <n v="1.5250000000000001"/>
    <n v="1.5250000000000001"/>
    <n v="1.5250000000000001"/>
    <n v="1.5250000000000001"/>
    <n v="1.5250000000000001"/>
  </r>
  <r>
    <x v="6"/>
    <x v="5"/>
    <s v="CHOP LIAN HUP"/>
    <s v="SPIC-5"/>
    <x v="5"/>
    <s v="ICING"/>
    <n v="0.24"/>
    <n v="9.6000000000000002E-2"/>
    <n v="0.12"/>
    <m/>
    <n v="1.02"/>
    <n v="0.12"/>
    <n v="0.6"/>
    <n v="1.62"/>
    <n v="1.8"/>
    <x v="827"/>
    <n v="0.62400000000000011"/>
    <n v="0.62400000000000011"/>
    <n v="0.62400000000000011"/>
    <n v="0.62400000000000011"/>
    <n v="0.62400000000000011"/>
    <n v="0.62400000000000011"/>
    <n v="0.62400000000000011"/>
    <n v="0.62400000000000011"/>
    <n v="0.62400000000000011"/>
    <n v="0.62400000000000011"/>
    <n v="0.62400000000000011"/>
    <n v="0.62400000000000011"/>
    <n v="0.62400000000000011"/>
  </r>
  <r>
    <x v="6"/>
    <x v="5"/>
    <s v="CHOP LIAN HUP"/>
    <s v="SPLG1"/>
    <x v="3"/>
    <s v="LG"/>
    <m/>
    <m/>
    <m/>
    <n v="0.06"/>
    <n v="0.12"/>
    <m/>
    <m/>
    <n v="0.12"/>
    <m/>
    <x v="87"/>
    <n v="1.08"/>
    <n v="1.08"/>
    <n v="1.08"/>
    <n v="1.08"/>
    <n v="1.08"/>
    <n v="1.08"/>
    <n v="1.08"/>
    <n v="1.08"/>
    <n v="1.08"/>
    <n v="1.08"/>
    <n v="1.08"/>
    <n v="1.08"/>
    <n v="1.08"/>
  </r>
  <r>
    <x v="6"/>
    <x v="5"/>
    <s v="CHOP LIAN HUP"/>
    <s v="SPLG45"/>
    <x v="3"/>
    <s v="LG"/>
    <m/>
    <m/>
    <m/>
    <m/>
    <m/>
    <m/>
    <m/>
    <m/>
    <m/>
    <x v="51"/>
    <n v="1.08"/>
    <n v="1.08"/>
    <n v="1.08"/>
    <n v="1.08"/>
    <n v="1.08"/>
    <n v="1.08"/>
    <n v="1.08"/>
    <n v="3.24"/>
    <n v="3.24"/>
    <n v="3.24"/>
    <n v="5.4"/>
    <n v="5.4"/>
    <n v="5.4"/>
  </r>
  <r>
    <x v="6"/>
    <x v="5"/>
    <s v="CHOP LIAN HUP"/>
    <s v="SPSB1"/>
    <x v="0"/>
    <s v="Soft Brown"/>
    <n v="1.08"/>
    <m/>
    <n v="1.56"/>
    <m/>
    <n v="0.36"/>
    <n v="0.18"/>
    <m/>
    <n v="0.12"/>
    <m/>
    <x v="828"/>
    <n v="0.3666666666666667"/>
    <n v="0.3666666666666667"/>
    <n v="0.3666666666666667"/>
    <n v="0.3666666666666667"/>
    <n v="0.3666666666666667"/>
    <n v="0.3666666666666667"/>
    <n v="0.3666666666666667"/>
    <n v="0.3666666666666667"/>
    <n v="0.3666666666666667"/>
    <n v="0.3666666666666667"/>
    <n v="0.3666666666666667"/>
    <n v="0.3666666666666667"/>
    <n v="0.3666666666666667"/>
  </r>
  <r>
    <x v="6"/>
    <x v="5"/>
    <s v="CHOP LIAN HUP"/>
    <s v="SPSB45"/>
    <x v="0"/>
    <s v="Soft Brown"/>
    <m/>
    <m/>
    <m/>
    <m/>
    <n v="5.3999999999999999E-2"/>
    <n v="5.4000000000000006E-2"/>
    <m/>
    <m/>
    <n v="5.3999999999999999E-2"/>
    <x v="75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  <n v="1.8000000000000002E-2"/>
  </r>
  <r>
    <x v="6"/>
    <x v="31"/>
    <s v="EG ISMAA DYNAMIC SDN BHD"/>
    <s v="LOC1"/>
    <x v="1"/>
    <s v="C1 COARSE"/>
    <m/>
    <m/>
    <m/>
    <m/>
    <m/>
    <m/>
    <m/>
    <m/>
    <m/>
    <x v="51"/>
    <m/>
    <m/>
    <m/>
    <m/>
    <m/>
    <m/>
    <m/>
    <m/>
    <m/>
    <m/>
    <m/>
    <m/>
    <m/>
  </r>
  <r>
    <x v="6"/>
    <x v="5"/>
    <s v="JIAN DA ENTERPRISE"/>
    <s v="LOA1"/>
    <x v="2"/>
    <s v="A1 "/>
    <m/>
    <m/>
    <m/>
    <m/>
    <m/>
    <m/>
    <m/>
    <n v="1"/>
    <m/>
    <x v="225"/>
    <m/>
    <m/>
    <m/>
    <m/>
    <m/>
    <m/>
    <m/>
    <m/>
    <m/>
    <m/>
    <m/>
    <m/>
    <m/>
  </r>
  <r>
    <x v="6"/>
    <x v="5"/>
    <s v="JIAN DA ENTERPRISE"/>
    <s v="LOC1"/>
    <x v="1"/>
    <s v="C1 COARSE"/>
    <m/>
    <m/>
    <m/>
    <m/>
    <m/>
    <m/>
    <m/>
    <n v="4"/>
    <m/>
    <x v="294"/>
    <m/>
    <m/>
    <m/>
    <m/>
    <m/>
    <m/>
    <m/>
    <m/>
    <m/>
    <m/>
    <m/>
    <m/>
    <m/>
  </r>
  <r>
    <x v="6"/>
    <x v="5"/>
    <s v="JIAN DA ENTERPRISE"/>
    <s v="SPCA1"/>
    <x v="4"/>
    <s v="CASTER"/>
    <m/>
    <m/>
    <m/>
    <m/>
    <m/>
    <m/>
    <m/>
    <n v="0.24"/>
    <m/>
    <x v="96"/>
    <m/>
    <m/>
    <m/>
    <m/>
    <m/>
    <m/>
    <m/>
    <m/>
    <m/>
    <m/>
    <m/>
    <m/>
    <m/>
  </r>
  <r>
    <x v="6"/>
    <x v="5"/>
    <s v="JIAN DA ENTERPRISE"/>
    <s v="SPCG1"/>
    <x v="1"/>
    <s v="C1 COARSE"/>
    <m/>
    <m/>
    <m/>
    <m/>
    <m/>
    <m/>
    <n v="34.56"/>
    <n v="10.8"/>
    <m/>
    <x v="760"/>
    <m/>
    <m/>
    <m/>
    <m/>
    <m/>
    <m/>
    <m/>
    <m/>
    <m/>
    <m/>
    <m/>
    <m/>
    <m/>
  </r>
  <r>
    <x v="6"/>
    <x v="5"/>
    <s v="JS JASMINE SDN. BHD."/>
    <s v="LOA1"/>
    <x v="2"/>
    <s v="A1 "/>
    <n v="907.25"/>
    <n v="519.54999999999995"/>
    <n v="390.2"/>
    <m/>
    <m/>
    <m/>
    <m/>
    <m/>
    <m/>
    <x v="829"/>
    <m/>
    <m/>
    <m/>
    <m/>
    <m/>
    <m/>
    <m/>
    <m/>
    <m/>
    <m/>
    <m/>
    <m/>
    <m/>
  </r>
  <r>
    <x v="6"/>
    <x v="5"/>
    <s v="JS JASMINE SDN. BHD."/>
    <s v="LOC1"/>
    <x v="1"/>
    <s v="C1 COARSE"/>
    <n v="1809.25"/>
    <n v="1053.5"/>
    <n v="873"/>
    <m/>
    <m/>
    <m/>
    <m/>
    <m/>
    <m/>
    <x v="830"/>
    <m/>
    <m/>
    <m/>
    <m/>
    <m/>
    <m/>
    <m/>
    <m/>
    <m/>
    <m/>
    <m/>
    <m/>
    <m/>
  </r>
  <r>
    <x v="6"/>
    <x v="5"/>
    <s v="JS JASMINE SDN. BHD."/>
    <s v="LOCA"/>
    <x v="4"/>
    <s v="CASTER"/>
    <n v="14"/>
    <n v="15"/>
    <n v="9.1"/>
    <m/>
    <m/>
    <m/>
    <m/>
    <m/>
    <m/>
    <x v="831"/>
    <m/>
    <m/>
    <m/>
    <m/>
    <m/>
    <m/>
    <m/>
    <m/>
    <m/>
    <m/>
    <m/>
    <m/>
    <m/>
  </r>
  <r>
    <x v="6"/>
    <x v="5"/>
    <s v="JS JASMINE SDN. BHD."/>
    <s v="LOCB"/>
    <x v="0"/>
    <s v="Coarse Brown"/>
    <n v="-3.6"/>
    <n v="2"/>
    <n v="5.5"/>
    <m/>
    <m/>
    <m/>
    <m/>
    <m/>
    <m/>
    <x v="832"/>
    <m/>
    <m/>
    <m/>
    <m/>
    <m/>
    <m/>
    <m/>
    <m/>
    <m/>
    <m/>
    <m/>
    <m/>
    <m/>
  </r>
  <r>
    <x v="6"/>
    <x v="5"/>
    <s v="JS JASMINE SDN. BHD."/>
    <s v="LOGP"/>
    <x v="0"/>
    <s v="Golden Brown"/>
    <m/>
    <m/>
    <n v="0.85"/>
    <m/>
    <m/>
    <m/>
    <m/>
    <m/>
    <m/>
    <x v="475"/>
    <m/>
    <m/>
    <m/>
    <m/>
    <m/>
    <m/>
    <m/>
    <m/>
    <m/>
    <m/>
    <m/>
    <m/>
    <m/>
  </r>
  <r>
    <x v="6"/>
    <x v="5"/>
    <s v="JS JASMINE SDN. BHD."/>
    <s v="LOIGCX"/>
    <x v="8"/>
    <s v="IG  "/>
    <n v="2.2000000000000002"/>
    <n v="70"/>
    <m/>
    <m/>
    <m/>
    <m/>
    <m/>
    <m/>
    <m/>
    <x v="833"/>
    <m/>
    <m/>
    <m/>
    <m/>
    <m/>
    <m/>
    <m/>
    <m/>
    <m/>
    <m/>
    <m/>
    <m/>
    <m/>
  </r>
  <r>
    <x v="6"/>
    <x v="5"/>
    <s v="JS JASMINE SDN. BHD."/>
    <s v="LOSB"/>
    <x v="0"/>
    <s v="Soft Brown"/>
    <n v="18.8"/>
    <n v="3.2"/>
    <n v="17"/>
    <m/>
    <m/>
    <m/>
    <m/>
    <m/>
    <m/>
    <x v="834"/>
    <m/>
    <m/>
    <m/>
    <m/>
    <m/>
    <m/>
    <m/>
    <m/>
    <m/>
    <m/>
    <m/>
    <m/>
    <m/>
  </r>
  <r>
    <x v="6"/>
    <x v="5"/>
    <s v="JS JASMINE SDN. BHD."/>
    <s v="SCCB1"/>
    <x v="0"/>
    <s v="Coarse Brown"/>
    <n v="-1.6E-2"/>
    <m/>
    <m/>
    <m/>
    <m/>
    <m/>
    <m/>
    <m/>
    <m/>
    <x v="835"/>
    <m/>
    <m/>
    <m/>
    <m/>
    <m/>
    <m/>
    <m/>
    <m/>
    <m/>
    <m/>
    <m/>
    <m/>
    <m/>
  </r>
  <r>
    <x v="6"/>
    <x v="5"/>
    <s v="JS JASMINE SDN. BHD."/>
    <s v="SPCA1"/>
    <x v="4"/>
    <s v="CASTER"/>
    <n v="1.6800000000000002"/>
    <n v="18.491999999999997"/>
    <n v="6.24"/>
    <m/>
    <m/>
    <m/>
    <m/>
    <m/>
    <m/>
    <x v="836"/>
    <m/>
    <m/>
    <m/>
    <m/>
    <m/>
    <m/>
    <m/>
    <m/>
    <m/>
    <m/>
    <m/>
    <m/>
    <m/>
  </r>
  <r>
    <x v="6"/>
    <x v="5"/>
    <s v="JS JASMINE SDN. BHD."/>
    <s v="SPCB1"/>
    <x v="0"/>
    <s v="Coarse Brown"/>
    <n v="23.160000000000004"/>
    <n v="27.48"/>
    <n v="28.2"/>
    <m/>
    <m/>
    <m/>
    <m/>
    <m/>
    <m/>
    <x v="837"/>
    <m/>
    <m/>
    <m/>
    <m/>
    <m/>
    <m/>
    <m/>
    <m/>
    <m/>
    <m/>
    <m/>
    <m/>
    <m/>
  </r>
  <r>
    <x v="6"/>
    <x v="5"/>
    <s v="JS JASMINE SDN. BHD."/>
    <s v="SPCB250"/>
    <x v="0"/>
    <s v="Coarse Brown"/>
    <m/>
    <m/>
    <n v="1.2E-2"/>
    <m/>
    <m/>
    <m/>
    <m/>
    <m/>
    <m/>
    <x v="694"/>
    <m/>
    <m/>
    <m/>
    <m/>
    <m/>
    <m/>
    <m/>
    <m/>
    <m/>
    <m/>
    <m/>
    <m/>
    <m/>
  </r>
  <r>
    <x v="6"/>
    <x v="5"/>
    <s v="JS JASMINE SDN. BHD."/>
    <s v="SPCG1"/>
    <x v="1"/>
    <s v="C1 COARSE"/>
    <n v="1713.9599999999991"/>
    <n v="1028.3999999999994"/>
    <n v="1662.4319999999998"/>
    <m/>
    <m/>
    <m/>
    <m/>
    <m/>
    <m/>
    <x v="838"/>
    <m/>
    <m/>
    <m/>
    <m/>
    <m/>
    <m/>
    <m/>
    <m/>
    <m/>
    <m/>
    <m/>
    <m/>
    <m/>
  </r>
  <r>
    <x v="6"/>
    <x v="5"/>
    <s v="JS JASMINE SDN. BHD."/>
    <s v="SPCG2"/>
    <x v="1"/>
    <s v="C1 COARSE"/>
    <m/>
    <n v="2.16"/>
    <n v="2.16"/>
    <m/>
    <m/>
    <m/>
    <m/>
    <m/>
    <m/>
    <x v="663"/>
    <m/>
    <m/>
    <m/>
    <m/>
    <m/>
    <m/>
    <m/>
    <m/>
    <m/>
    <m/>
    <m/>
    <m/>
    <m/>
  </r>
  <r>
    <x v="6"/>
    <x v="5"/>
    <s v="JS JASMINE SDN. BHD."/>
    <s v="SPFG1"/>
    <x v="2"/>
    <s v="A1"/>
    <n v="150.12"/>
    <n v="156.72"/>
    <n v="121.5"/>
    <m/>
    <m/>
    <m/>
    <m/>
    <m/>
    <m/>
    <x v="839"/>
    <m/>
    <m/>
    <m/>
    <m/>
    <m/>
    <m/>
    <m/>
    <m/>
    <m/>
    <m/>
    <m/>
    <m/>
    <m/>
  </r>
  <r>
    <x v="6"/>
    <x v="5"/>
    <s v="JS JASMINE SDN. BHD."/>
    <s v="SPFG250"/>
    <x v="2"/>
    <s v="A1"/>
    <m/>
    <m/>
    <n v="1.2E-2"/>
    <m/>
    <m/>
    <m/>
    <m/>
    <m/>
    <m/>
    <x v="694"/>
    <m/>
    <m/>
    <m/>
    <m/>
    <m/>
    <m/>
    <m/>
    <m/>
    <m/>
    <m/>
    <m/>
    <m/>
    <m/>
  </r>
  <r>
    <x v="6"/>
    <x v="5"/>
    <s v="JS JASMINE SDN. BHD."/>
    <s v="SPGMW45"/>
    <x v="0"/>
    <s v="GMW"/>
    <n v="0.11879999999999999"/>
    <m/>
    <n v="0.1188"/>
    <m/>
    <m/>
    <m/>
    <m/>
    <m/>
    <m/>
    <x v="840"/>
    <m/>
    <m/>
    <m/>
    <m/>
    <m/>
    <m/>
    <m/>
    <m/>
    <m/>
    <m/>
    <m/>
    <m/>
    <m/>
  </r>
  <r>
    <x v="6"/>
    <x v="5"/>
    <s v="JS JASMINE SDN. BHD."/>
    <s v="SPGP1"/>
    <x v="0"/>
    <s v="Golden Brown"/>
    <n v="2.8800000000000008"/>
    <n v="5.4"/>
    <n v="1.44"/>
    <m/>
    <m/>
    <m/>
    <m/>
    <m/>
    <m/>
    <x v="841"/>
    <m/>
    <m/>
    <m/>
    <m/>
    <m/>
    <m/>
    <m/>
    <m/>
    <m/>
    <m/>
    <m/>
    <m/>
    <m/>
  </r>
  <r>
    <x v="6"/>
    <x v="5"/>
    <s v="JS JASMINE SDN. BHD."/>
    <s v="SPGP45"/>
    <x v="0"/>
    <s v="Golden Brown"/>
    <n v="6.4799999999999996E-2"/>
    <m/>
    <n v="3.2399999999999998E-2"/>
    <m/>
    <m/>
    <m/>
    <m/>
    <m/>
    <m/>
    <x v="842"/>
    <m/>
    <m/>
    <m/>
    <m/>
    <m/>
    <m/>
    <m/>
    <m/>
    <m/>
    <m/>
    <m/>
    <m/>
    <m/>
  </r>
  <r>
    <x v="6"/>
    <x v="5"/>
    <s v="JS JASMINE SDN. BHD."/>
    <s v="SPIC25"/>
    <x v="5"/>
    <s v="ICING"/>
    <n v="60.774999999999999"/>
    <n v="11.875"/>
    <n v="44.15"/>
    <m/>
    <m/>
    <m/>
    <m/>
    <m/>
    <m/>
    <x v="843"/>
    <m/>
    <m/>
    <m/>
    <m/>
    <m/>
    <m/>
    <m/>
    <m/>
    <m/>
    <m/>
    <m/>
    <m/>
    <m/>
  </r>
  <r>
    <x v="6"/>
    <x v="5"/>
    <s v="JS JASMINE SDN. BHD."/>
    <s v="SPIC-5"/>
    <x v="5"/>
    <s v="ICING"/>
    <n v="2.82"/>
    <n v="0.74399999999999999"/>
    <n v="8.9400000000000013"/>
    <m/>
    <m/>
    <m/>
    <m/>
    <m/>
    <m/>
    <x v="844"/>
    <m/>
    <m/>
    <m/>
    <m/>
    <m/>
    <m/>
    <m/>
    <m/>
    <m/>
    <m/>
    <m/>
    <m/>
    <m/>
  </r>
  <r>
    <x v="6"/>
    <x v="5"/>
    <s v="JS JASMINE SDN. BHD."/>
    <s v="SPLG1"/>
    <x v="3"/>
    <s v="LG"/>
    <n v="23.759999999999998"/>
    <n v="23.76"/>
    <n v="0.12"/>
    <m/>
    <m/>
    <m/>
    <m/>
    <m/>
    <m/>
    <x v="845"/>
    <m/>
    <m/>
    <m/>
    <m/>
    <m/>
    <m/>
    <m/>
    <m/>
    <m/>
    <m/>
    <m/>
    <m/>
    <m/>
  </r>
  <r>
    <x v="6"/>
    <x v="5"/>
    <s v="JS JASMINE SDN. BHD."/>
    <s v="SPSB1"/>
    <x v="0"/>
    <s v="Soft Brown"/>
    <n v="7.68"/>
    <n v="0.48"/>
    <n v="2.16"/>
    <m/>
    <m/>
    <m/>
    <m/>
    <m/>
    <m/>
    <x v="846"/>
    <m/>
    <m/>
    <m/>
    <m/>
    <m/>
    <m/>
    <m/>
    <m/>
    <m/>
    <m/>
    <m/>
    <m/>
    <m/>
  </r>
  <r>
    <x v="6"/>
    <x v="5"/>
    <s v="JS JASMINE SDN. BHD."/>
    <s v="SPSB45"/>
    <x v="0"/>
    <s v="Soft Brown"/>
    <n v="1.0800000000000001E-2"/>
    <m/>
    <m/>
    <m/>
    <m/>
    <m/>
    <m/>
    <m/>
    <m/>
    <x v="847"/>
    <m/>
    <m/>
    <m/>
    <m/>
    <m/>
    <m/>
    <m/>
    <m/>
    <m/>
    <m/>
    <m/>
    <m/>
    <m/>
  </r>
  <r>
    <x v="6"/>
    <x v="5"/>
    <s v="JS JASMINE SDN. BHD. (Selangor)"/>
    <s v="LOA1"/>
    <x v="2"/>
    <s v="A1 "/>
    <m/>
    <m/>
    <m/>
    <n v="497.25"/>
    <n v="318.2"/>
    <n v="159.5"/>
    <n v="98.5"/>
    <n v="36.25"/>
    <n v="17"/>
    <x v="848"/>
    <m/>
    <m/>
    <m/>
    <m/>
    <m/>
    <m/>
    <m/>
    <m/>
    <m/>
    <m/>
    <m/>
    <m/>
    <m/>
  </r>
  <r>
    <x v="6"/>
    <x v="5"/>
    <s v="JS JASMINE SDN. BHD. (Selangor)"/>
    <s v="LOC1"/>
    <x v="1"/>
    <s v="C1 COARSE"/>
    <m/>
    <m/>
    <m/>
    <n v="1244.8499999999999"/>
    <n v="325.10000000000002"/>
    <n v="279.75"/>
    <n v="269.75"/>
    <n v="181.5"/>
    <n v="153"/>
    <x v="849"/>
    <m/>
    <m/>
    <m/>
    <m/>
    <m/>
    <m/>
    <m/>
    <m/>
    <m/>
    <m/>
    <m/>
    <m/>
    <m/>
  </r>
  <r>
    <x v="6"/>
    <x v="5"/>
    <s v="JS JASMINE SDN. BHD. (Selangor)"/>
    <s v="LOCA"/>
    <x v="4"/>
    <s v="CASTER"/>
    <m/>
    <m/>
    <m/>
    <n v="8.35"/>
    <n v="7"/>
    <n v="10"/>
    <n v="3"/>
    <n v="4.5"/>
    <m/>
    <x v="850"/>
    <m/>
    <m/>
    <m/>
    <m/>
    <m/>
    <m/>
    <m/>
    <m/>
    <m/>
    <m/>
    <m/>
    <m/>
    <m/>
  </r>
  <r>
    <x v="6"/>
    <x v="5"/>
    <s v="JS JASMINE SDN. BHD. (Selangor)"/>
    <s v="LOCB"/>
    <x v="0"/>
    <s v="Coarse Brown"/>
    <m/>
    <m/>
    <m/>
    <n v="2.0499999999999998"/>
    <n v="3"/>
    <n v="1.5"/>
    <n v="0.5"/>
    <m/>
    <m/>
    <x v="851"/>
    <m/>
    <m/>
    <m/>
    <m/>
    <m/>
    <m/>
    <m/>
    <m/>
    <m/>
    <m/>
    <m/>
    <m/>
    <m/>
  </r>
  <r>
    <x v="6"/>
    <x v="5"/>
    <s v="JS JASMINE SDN. BHD. (Selangor)"/>
    <s v="LOGP"/>
    <x v="0"/>
    <s v="Golden Brown"/>
    <m/>
    <m/>
    <m/>
    <n v="1"/>
    <m/>
    <m/>
    <m/>
    <m/>
    <m/>
    <x v="336"/>
    <m/>
    <m/>
    <m/>
    <m/>
    <m/>
    <m/>
    <m/>
    <m/>
    <m/>
    <m/>
    <m/>
    <m/>
    <m/>
  </r>
  <r>
    <x v="6"/>
    <x v="5"/>
    <s v="JS JASMINE SDN. BHD. (Selangor)"/>
    <s v="LOIGCX"/>
    <x v="8"/>
    <s v="IG  "/>
    <m/>
    <m/>
    <m/>
    <n v="1.5"/>
    <n v="2.5"/>
    <n v="11.5"/>
    <n v="6"/>
    <m/>
    <m/>
    <x v="852"/>
    <m/>
    <m/>
    <m/>
    <m/>
    <m/>
    <m/>
    <m/>
    <m/>
    <m/>
    <m/>
    <m/>
    <m/>
    <m/>
  </r>
  <r>
    <x v="6"/>
    <x v="5"/>
    <s v="JS JASMINE SDN. BHD. (Selangor)"/>
    <s v="LOIGFF"/>
    <x v="8"/>
    <s v="IG  "/>
    <m/>
    <m/>
    <m/>
    <m/>
    <m/>
    <m/>
    <m/>
    <m/>
    <n v="27.5"/>
    <x v="853"/>
    <m/>
    <m/>
    <m/>
    <m/>
    <m/>
    <m/>
    <m/>
    <m/>
    <m/>
    <m/>
    <m/>
    <m/>
    <m/>
  </r>
  <r>
    <x v="6"/>
    <x v="5"/>
    <s v="JS JASMINE SDN. BHD. (Selangor)"/>
    <s v="LOSB"/>
    <x v="0"/>
    <s v="Soft Brown"/>
    <m/>
    <m/>
    <m/>
    <n v="5.5"/>
    <n v="5.95"/>
    <n v="5.5"/>
    <n v="5.5"/>
    <n v="3"/>
    <m/>
    <x v="854"/>
    <m/>
    <m/>
    <m/>
    <m/>
    <m/>
    <m/>
    <m/>
    <m/>
    <m/>
    <m/>
    <m/>
    <m/>
    <m/>
  </r>
  <r>
    <x v="6"/>
    <x v="5"/>
    <s v="JS JASMINE SDN. BHD. (Selangor)"/>
    <s v="SCFG1"/>
    <x v="2"/>
    <s v="A1 "/>
    <m/>
    <m/>
    <m/>
    <m/>
    <m/>
    <n v="0.1"/>
    <m/>
    <m/>
    <m/>
    <x v="230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  <n v="1.6666666666666666E-2"/>
  </r>
  <r>
    <x v="6"/>
    <x v="5"/>
    <s v="JS JASMINE SDN. BHD. (Selangor)"/>
    <s v="SPCA1"/>
    <x v="4"/>
    <s v="CASTER"/>
    <m/>
    <m/>
    <m/>
    <n v="5.94"/>
    <n v="23.399999999999991"/>
    <n v="0.108"/>
    <n v="-0.55000000000000004"/>
    <n v="1.08"/>
    <m/>
    <x v="855"/>
    <n v="4.9963333333333324"/>
    <n v="4.9963333333333324"/>
    <n v="4.9963333333333324"/>
    <n v="4.9963333333333324"/>
    <n v="4.9963333333333324"/>
    <n v="4.9963333333333324"/>
    <n v="4.9963333333333324"/>
    <n v="4.9963333333333324"/>
    <n v="4.9963333333333324"/>
    <n v="4.9963333333333324"/>
    <n v="4.9963333333333324"/>
    <n v="4.9963333333333324"/>
    <n v="4.9963333333333324"/>
  </r>
  <r>
    <x v="6"/>
    <x v="5"/>
    <s v="JS JASMINE SDN. BHD. (Selangor)"/>
    <s v="SPCB1"/>
    <x v="0"/>
    <s v="Coarse Brown"/>
    <m/>
    <m/>
    <m/>
    <n v="25.973000000000003"/>
    <n v="30.823999999999998"/>
    <n v="0.72"/>
    <n v="0.23999999999999988"/>
    <m/>
    <m/>
    <x v="856"/>
    <n v="9.6261666666666663"/>
    <n v="9.6261666666666663"/>
    <n v="9.6261666666666663"/>
    <n v="9.6261666666666663"/>
    <n v="9.6261666666666663"/>
    <n v="9.6261666666666663"/>
    <n v="9.6261666666666663"/>
    <n v="9.6261666666666663"/>
    <n v="9.6261666666666663"/>
    <n v="9.6261666666666663"/>
    <n v="9.6261666666666663"/>
    <n v="9.6261666666666663"/>
    <n v="9.6261666666666663"/>
  </r>
  <r>
    <x v="6"/>
    <x v="5"/>
    <s v="JS JASMINE SDN. BHD. (Selangor)"/>
    <s v="SPCB250"/>
    <x v="0"/>
    <s v="Coarse Brown"/>
    <m/>
    <m/>
    <m/>
    <m/>
    <n v="-1.2E-2"/>
    <m/>
    <m/>
    <n v="1.2E-2"/>
    <m/>
    <x v="51"/>
    <n v="0"/>
    <n v="0"/>
    <n v="0"/>
    <n v="0"/>
    <n v="0"/>
    <n v="0"/>
    <n v="0"/>
    <n v="0"/>
    <n v="0"/>
    <n v="0"/>
    <n v="0"/>
    <n v="0"/>
    <n v="0"/>
  </r>
  <r>
    <x v="6"/>
    <x v="5"/>
    <s v="JS JASMINE SDN. BHD. (Selangor)"/>
    <s v="SPCG1"/>
    <x v="1"/>
    <s v="C1 COARSE"/>
    <m/>
    <m/>
    <m/>
    <n v="1650.0949999999993"/>
    <n v="621.46399999999994"/>
    <n v="676.97999999999979"/>
    <n v="200.92000000000002"/>
    <n v="91.8"/>
    <n v="49.680000000000007"/>
    <x v="857"/>
    <n v="1311"/>
    <n v="950"/>
    <n v="1200"/>
    <n v="1200"/>
    <n v="1200"/>
    <n v="950"/>
    <n v="1100"/>
    <n v="1000"/>
    <n v="950"/>
    <n v="900"/>
    <n v="1200"/>
    <n v="1100"/>
    <n v="950"/>
  </r>
  <r>
    <x v="6"/>
    <x v="5"/>
    <s v="JS JASMINE SDN. BHD. (Selangor)"/>
    <s v="SPCG2"/>
    <x v="1"/>
    <s v="C1 COARSE"/>
    <m/>
    <m/>
    <m/>
    <n v="1.044"/>
    <m/>
    <m/>
    <m/>
    <m/>
    <m/>
    <x v="789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  <n v="0.17400000000000002"/>
  </r>
  <r>
    <x v="6"/>
    <x v="5"/>
    <s v="JS JASMINE SDN. BHD. (Selangor)"/>
    <s v="SPFG1"/>
    <x v="2"/>
    <s v="A1"/>
    <m/>
    <m/>
    <m/>
    <n v="28.064999999999998"/>
    <n v="-1.7"/>
    <n v="24.780000000000005"/>
    <n v="2.3100000000000005"/>
    <m/>
    <m/>
    <x v="858"/>
    <n v="8.9091666666666676"/>
    <n v="8.9091666666666676"/>
    <n v="8.9091666666666676"/>
    <n v="8.9091666666666676"/>
    <n v="8.9091666666666676"/>
    <n v="8.9091666666666676"/>
    <n v="8.9091666666666676"/>
    <n v="8.9091666666666676"/>
    <n v="8.9091666666666676"/>
    <n v="8.9091666666666676"/>
    <n v="8.9091666666666676"/>
    <n v="8.9091666666666676"/>
    <n v="8.9091666666666676"/>
  </r>
  <r>
    <x v="6"/>
    <x v="5"/>
    <s v="JS JASMINE SDN. BHD. (Selangor)"/>
    <s v="SPFG250"/>
    <x v="2"/>
    <s v="A1"/>
    <m/>
    <m/>
    <m/>
    <n v="7.1999999999999995E-2"/>
    <n v="-0.06"/>
    <m/>
    <m/>
    <n v="1.2E-2"/>
    <m/>
    <x v="859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  <n v="3.9999999999999992E-3"/>
  </r>
  <r>
    <x v="6"/>
    <x v="5"/>
    <s v="JS JASMINE SDN. BHD. (Selangor)"/>
    <s v="SPGMW45"/>
    <x v="0"/>
    <s v="GMW"/>
    <m/>
    <m/>
    <m/>
    <n v="0.21600000000000003"/>
    <n v="0.20519999999999999"/>
    <n v="0.24840000000000001"/>
    <n v="0.21600000000000003"/>
    <n v="0.32400000000000001"/>
    <n v="0.54"/>
    <x v="860"/>
    <n v="0.29160000000000003"/>
    <n v="0.29160000000000003"/>
    <n v="0.29160000000000003"/>
    <n v="0.29160000000000003"/>
    <n v="0.29160000000000003"/>
    <n v="0.29160000000000003"/>
    <n v="0.29160000000000003"/>
    <n v="0.29160000000000003"/>
    <n v="0.29160000000000003"/>
    <n v="0.29160000000000003"/>
    <n v="0.29160000000000003"/>
    <n v="0.29160000000000003"/>
    <n v="0.29160000000000003"/>
  </r>
  <r>
    <x v="6"/>
    <x v="5"/>
    <s v="JS JASMINE SDN. BHD. (Selangor)"/>
    <s v="SPGP1"/>
    <x v="0"/>
    <s v="Golden Brown"/>
    <m/>
    <m/>
    <m/>
    <n v="4.5599999999999996"/>
    <n v="3.24"/>
    <n v="1.08"/>
    <n v="1.3599999999999999"/>
    <m/>
    <m/>
    <x v="861"/>
    <n v="1.7066666666666663"/>
    <n v="1.7066666666666663"/>
    <n v="1.7066666666666663"/>
    <n v="1.7066666666666663"/>
    <n v="1.7066666666666663"/>
    <n v="1.7066666666666663"/>
    <n v="1.7066666666666663"/>
    <n v="1.7066666666666663"/>
    <n v="1.7066666666666663"/>
    <n v="1.7066666666666663"/>
    <n v="1.7066666666666663"/>
    <n v="1.7066666666666663"/>
    <n v="1.7066666666666663"/>
  </r>
  <r>
    <x v="6"/>
    <x v="5"/>
    <s v="JS JASMINE SDN. BHD. (Selangor)"/>
    <s v="SPGP45"/>
    <x v="0"/>
    <s v="Golden Brown"/>
    <m/>
    <m/>
    <m/>
    <n v="0.54"/>
    <n v="5.3999999999999999E-2"/>
    <m/>
    <m/>
    <m/>
    <m/>
    <x v="86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  <n v="9.9000000000000019E-2"/>
  </r>
  <r>
    <x v="6"/>
    <x v="5"/>
    <s v="JS JASMINE SDN. BHD. (Selangor)"/>
    <s v="SPIC25"/>
    <x v="5"/>
    <s v="ICING"/>
    <m/>
    <m/>
    <m/>
    <n v="45.924999999999997"/>
    <n v="24.75"/>
    <n v="12.25"/>
    <n v="5.75"/>
    <n v="2.875"/>
    <m/>
    <x v="863"/>
    <m/>
    <m/>
    <m/>
    <m/>
    <m/>
    <m/>
    <m/>
    <m/>
    <m/>
    <m/>
    <m/>
    <m/>
    <m/>
  </r>
  <r>
    <x v="6"/>
    <x v="5"/>
    <s v="JS JASMINE SDN. BHD. (Selangor)"/>
    <s v="SPIC-5"/>
    <x v="5"/>
    <s v="ICING"/>
    <m/>
    <m/>
    <m/>
    <n v="3.0000000000000004"/>
    <n v="6.7200000000000006"/>
    <n v="1.02"/>
    <n v="1.0499999999999998"/>
    <m/>
    <m/>
    <x v="864"/>
    <n v="1.9649999999999999"/>
    <n v="1.9649999999999999"/>
    <n v="1.9649999999999999"/>
    <n v="1.9649999999999999"/>
    <n v="1.9649999999999999"/>
    <n v="1.9649999999999999"/>
    <n v="1.9649999999999999"/>
    <n v="1.9649999999999999"/>
    <n v="1.9649999999999999"/>
    <n v="1.9649999999999999"/>
    <n v="1.9649999999999999"/>
    <n v="1.9649999999999999"/>
    <n v="1.9649999999999999"/>
  </r>
  <r>
    <x v="6"/>
    <x v="5"/>
    <s v="JS JASMINE SDN. BHD. (Selangor)"/>
    <s v="SPLG45"/>
    <x v="3"/>
    <s v="LG"/>
    <m/>
    <m/>
    <m/>
    <m/>
    <m/>
    <m/>
    <m/>
    <m/>
    <m/>
    <x v="26"/>
    <n v="5.4"/>
    <n v="16.2"/>
    <n v="16.2"/>
    <n v="16.2"/>
    <n v="21.6"/>
    <n v="21.6"/>
    <n v="21.6"/>
    <n v="21.6"/>
    <n v="21.6"/>
    <n v="21.6"/>
    <n v="21.6"/>
    <n v="21.6"/>
    <n v="21.6"/>
  </r>
  <r>
    <x v="6"/>
    <x v="5"/>
    <s v="JS JASMINE SDN. BHD. (Selangor)"/>
    <s v="SPLG1"/>
    <x v="3"/>
    <s v="LG"/>
    <m/>
    <m/>
    <m/>
    <n v="5.4"/>
    <m/>
    <n v="11.88"/>
    <n v="-0.15"/>
    <m/>
    <m/>
    <x v="865"/>
    <n v="5.4"/>
    <n v="10.8"/>
    <n v="10.8"/>
    <n v="10.8"/>
    <n v="10.8"/>
    <n v="10.8"/>
    <n v="10.8"/>
    <n v="10.8"/>
    <n v="10.8"/>
    <n v="10.8"/>
    <n v="10.8"/>
    <n v="10.8"/>
    <n v="10.8"/>
  </r>
  <r>
    <x v="6"/>
    <x v="5"/>
    <s v="JS JASMINE SDN. BHD. (Selangor)"/>
    <s v="SPSB1"/>
    <x v="0"/>
    <s v="Soft Brown"/>
    <m/>
    <m/>
    <m/>
    <n v="5.22"/>
    <n v="13.320000000000002"/>
    <n v="1.32"/>
    <n v="2.41"/>
    <n v="0.36"/>
    <m/>
    <x v="866"/>
    <n v="3.7716666666666669"/>
    <n v="3.7716666666666669"/>
    <n v="3.7716666666666669"/>
    <n v="3.7716666666666669"/>
    <n v="3.7716666666666669"/>
    <n v="3.7716666666666669"/>
    <n v="3.7716666666666669"/>
    <n v="3.7716666666666669"/>
    <n v="3.7716666666666669"/>
    <n v="3.7716666666666669"/>
    <n v="3.7716666666666669"/>
    <n v="3.7716666666666669"/>
    <n v="3.7716666666666669"/>
  </r>
  <r>
    <x v="6"/>
    <x v="5"/>
    <s v="JS JASMINE SDN. BHD. (Selangor)"/>
    <s v="SPSB45"/>
    <x v="0"/>
    <s v="Soft Brown"/>
    <m/>
    <m/>
    <m/>
    <n v="0.10800000000000001"/>
    <n v="0.27"/>
    <m/>
    <n v="0.32400000000000001"/>
    <m/>
    <m/>
    <x v="867"/>
    <n v="0.11699999999999999"/>
    <n v="0.11699999999999999"/>
    <n v="0.11699999999999999"/>
    <n v="0.11699999999999999"/>
    <n v="0.11699999999999999"/>
    <n v="0.11699999999999999"/>
    <n v="0.11699999999999999"/>
    <n v="0.11699999999999999"/>
    <n v="0.11699999999999999"/>
    <n v="0.11699999999999999"/>
    <n v="0.11699999999999999"/>
    <n v="0.11699999999999999"/>
    <n v="0.11699999999999999"/>
  </r>
  <r>
    <x v="6"/>
    <x v="5"/>
    <s v="KEDAI ENG CHUAN LEE"/>
    <s v="LOA1"/>
    <x v="2"/>
    <s v="A1 "/>
    <m/>
    <m/>
    <m/>
    <m/>
    <m/>
    <m/>
    <n v="22"/>
    <n v="22.5"/>
    <n v="32.5"/>
    <x v="868"/>
    <n v="19.25"/>
    <n v="19.25"/>
    <n v="19.25"/>
    <n v="19.25"/>
    <n v="19.25"/>
    <n v="19.25"/>
    <n v="19.25"/>
    <n v="19.25"/>
    <n v="19.25"/>
    <n v="19.25"/>
    <n v="19.25"/>
    <n v="19.25"/>
    <n v="19.25"/>
  </r>
  <r>
    <x v="6"/>
    <x v="5"/>
    <s v="KEDAI ENG CHUAN LEE"/>
    <s v="LOC1"/>
    <x v="1"/>
    <s v="C1 COARSE"/>
    <m/>
    <m/>
    <m/>
    <m/>
    <m/>
    <m/>
    <n v="15"/>
    <n v="32.5"/>
    <n v="54.5"/>
    <x v="869"/>
    <n v="25.5"/>
    <n v="25.5"/>
    <n v="25.5"/>
    <n v="25.5"/>
    <n v="25.5"/>
    <n v="25.5"/>
    <n v="25.5"/>
    <n v="25.5"/>
    <n v="25.5"/>
    <n v="25.5"/>
    <n v="25.5"/>
    <n v="25.5"/>
    <n v="25.5"/>
  </r>
  <r>
    <x v="6"/>
    <x v="5"/>
    <s v="KEDAI ENG CHUAN LEE"/>
    <s v="LOCA"/>
    <x v="4"/>
    <s v="CASTER"/>
    <n v="2.2999999999999998"/>
    <n v="2.35"/>
    <n v="1.2"/>
    <n v="4.4000000000000004"/>
    <n v="1"/>
    <m/>
    <n v="0.5"/>
    <n v="1.7999999999999998"/>
    <n v="0.8"/>
    <x v="870"/>
    <n v="3.5875000000000004"/>
    <n v="3.5875000000000004"/>
    <n v="3.5875000000000004"/>
    <n v="3.5875000000000004"/>
    <n v="3.5875000000000004"/>
    <n v="3.5875000000000004"/>
    <n v="3.5875000000000004"/>
    <n v="3.5875000000000004"/>
    <n v="3.5875000000000004"/>
    <n v="3.5875000000000004"/>
    <n v="3.5875000000000004"/>
    <n v="3.5875000000000004"/>
    <n v="3.5875000000000004"/>
  </r>
  <r>
    <x v="6"/>
    <x v="5"/>
    <s v="KEDAI ENG CHUAN LEE"/>
    <s v="LOSB"/>
    <x v="0"/>
    <s v="Soft Brown"/>
    <m/>
    <n v="0.05"/>
    <m/>
    <m/>
    <n v="1.95"/>
    <m/>
    <n v="0.1"/>
    <m/>
    <n v="0.2"/>
    <x v="871"/>
    <n v="0.57500000000000007"/>
    <n v="0.57500000000000007"/>
    <n v="0.57500000000000007"/>
    <n v="0.57500000000000007"/>
    <n v="0.57500000000000007"/>
    <n v="0.57500000000000007"/>
    <n v="0.57500000000000007"/>
    <n v="0.57500000000000007"/>
    <n v="0.57500000000000007"/>
    <n v="0.57500000000000007"/>
    <n v="0.57500000000000007"/>
    <n v="0.57500000000000007"/>
    <n v="0.57500000000000007"/>
  </r>
  <r>
    <x v="6"/>
    <x v="5"/>
    <s v="KEDAI ENG CHUAN LEE"/>
    <s v="SPCB1"/>
    <x v="0"/>
    <s v="Coarse Brown"/>
    <m/>
    <n v="2.16"/>
    <m/>
    <m/>
    <m/>
    <m/>
    <m/>
    <n v="1.08"/>
    <n v="1.08"/>
    <x v="841"/>
    <n v="1.08"/>
    <n v="1.08"/>
    <n v="1.08"/>
    <n v="1.08"/>
    <n v="1.08"/>
    <n v="1.08"/>
    <n v="1.08"/>
    <n v="1.08"/>
    <n v="1.08"/>
    <n v="1.08"/>
    <n v="1.08"/>
    <n v="1.08"/>
    <n v="1.08"/>
  </r>
  <r>
    <x v="6"/>
    <x v="5"/>
    <s v="KEDAI ENG CHUAN LEE"/>
    <s v="SPCG1"/>
    <x v="1"/>
    <s v="C1 COARSE"/>
    <m/>
    <m/>
    <m/>
    <m/>
    <m/>
    <m/>
    <n v="61.56"/>
    <n v="25.92"/>
    <n v="32.400000000000006"/>
    <x v="872"/>
    <n v="29.970000000000002"/>
    <n v="29.970000000000002"/>
    <n v="29.970000000000002"/>
    <n v="29.970000000000002"/>
    <n v="29.970000000000002"/>
    <n v="29.970000000000002"/>
    <n v="29.970000000000002"/>
    <n v="29.970000000000002"/>
    <n v="29.970000000000002"/>
    <n v="29.970000000000002"/>
    <n v="29.970000000000002"/>
    <n v="29.970000000000002"/>
    <n v="29.970000000000002"/>
  </r>
  <r>
    <x v="6"/>
    <x v="5"/>
    <s v="KEDAI ENG CHUAN LEE"/>
    <s v="SPFG1"/>
    <x v="2"/>
    <s v="A1"/>
    <m/>
    <n v="0.6"/>
    <n v="2.16"/>
    <n v="1.08"/>
    <m/>
    <n v="1.08"/>
    <n v="1.08"/>
    <n v="1.08"/>
    <n v="1.08"/>
    <x v="163"/>
    <n v="2.04"/>
    <n v="2.04"/>
    <n v="2.04"/>
    <n v="2.04"/>
    <n v="2.04"/>
    <n v="2.04"/>
    <n v="2.04"/>
    <n v="2.04"/>
    <n v="2.04"/>
    <n v="2.04"/>
    <n v="2.04"/>
    <n v="2.04"/>
    <n v="2.04"/>
  </r>
  <r>
    <x v="6"/>
    <x v="5"/>
    <s v="KEDAI ENG CHUAN LEE"/>
    <s v="SPGP1"/>
    <x v="0"/>
    <s v="Golden Brown"/>
    <m/>
    <m/>
    <m/>
    <n v="1.08"/>
    <m/>
    <n v="1.08"/>
    <m/>
    <m/>
    <m/>
    <x v="873"/>
    <n v="0.54"/>
    <n v="0.54"/>
    <n v="0.54"/>
    <n v="0.54"/>
    <n v="0.54"/>
    <n v="0.54"/>
    <n v="0.54"/>
    <n v="0.54"/>
    <n v="0.54"/>
    <n v="0.54"/>
    <n v="0.54"/>
    <n v="0.54"/>
    <n v="0.54"/>
  </r>
  <r>
    <x v="6"/>
    <x v="5"/>
    <s v="KEDAI ENG CHUAN LEE"/>
    <s v="SPIC25"/>
    <x v="5"/>
    <s v="ICING"/>
    <n v="0.65"/>
    <n v="0.55000000000000004"/>
    <n v="2.2999999999999998"/>
    <n v="3.8"/>
    <n v="0.35"/>
    <n v="1"/>
    <n v="0.35"/>
    <n v="1.2999999999999998"/>
    <n v="1.2000000000000002"/>
    <x v="874"/>
    <n v="2.8749999999999991"/>
    <n v="2.8749999999999991"/>
    <n v="2.8749999999999991"/>
    <n v="2.8749999999999991"/>
    <n v="2.8749999999999991"/>
    <n v="2.8749999999999991"/>
    <n v="2.8749999999999991"/>
    <n v="2.8749999999999991"/>
    <n v="2.8749999999999991"/>
    <n v="2.8749999999999991"/>
    <n v="2.8749999999999991"/>
    <n v="2.8749999999999991"/>
    <n v="2.8749999999999991"/>
  </r>
  <r>
    <x v="6"/>
    <x v="5"/>
    <s v="KEDAI ENG CHUAN LEE"/>
    <s v="SPSB1"/>
    <x v="0"/>
    <s v="Soft Brown"/>
    <m/>
    <m/>
    <m/>
    <m/>
    <m/>
    <m/>
    <m/>
    <m/>
    <n v="0.24"/>
    <x v="875"/>
    <n v="0.06"/>
    <n v="0.06"/>
    <n v="0.06"/>
    <n v="0.06"/>
    <n v="0.06"/>
    <n v="0.06"/>
    <n v="0.06"/>
    <n v="0.06"/>
    <n v="0.06"/>
    <n v="0.06"/>
    <n v="0.06"/>
    <n v="0.06"/>
    <n v="0.06"/>
  </r>
  <r>
    <x v="6"/>
    <x v="5"/>
    <s v="KOPERASI KAKITANGAN BERNAS BHD"/>
    <s v="SPCG1"/>
    <x v="1"/>
    <s v="C1 COARSE"/>
    <m/>
    <m/>
    <m/>
    <m/>
    <m/>
    <n v="0.24"/>
    <m/>
    <m/>
    <m/>
    <x v="96"/>
    <m/>
    <m/>
    <m/>
    <m/>
    <m/>
    <m/>
    <m/>
    <m/>
    <m/>
    <m/>
    <m/>
    <m/>
    <m/>
  </r>
  <r>
    <x v="6"/>
    <x v="5"/>
    <s v="KOPERASI KAKITANGAN BERNAS BHD"/>
    <s v="SPCG2"/>
    <x v="1"/>
    <s v="C1 COARSE"/>
    <m/>
    <m/>
    <m/>
    <m/>
    <m/>
    <n v="0.12"/>
    <m/>
    <m/>
    <m/>
    <x v="168"/>
    <m/>
    <m/>
    <m/>
    <m/>
    <m/>
    <m/>
    <m/>
    <m/>
    <m/>
    <m/>
    <m/>
    <m/>
    <m/>
  </r>
  <r>
    <x v="6"/>
    <x v="5"/>
    <s v="LEE HENG CHAN SENG KEE"/>
    <s v="LOA1"/>
    <x v="2"/>
    <s v="A1 "/>
    <n v="2"/>
    <m/>
    <n v="2.5"/>
    <n v="2"/>
    <n v="0.25"/>
    <m/>
    <m/>
    <n v="1.5"/>
    <n v="1.5"/>
    <x v="876"/>
    <n v="1.0833333333333333"/>
    <n v="1.0833333333333333"/>
    <n v="1.0833333333333333"/>
    <n v="1.0833333333333333"/>
    <n v="1.0833333333333333"/>
    <n v="1.0833333333333333"/>
    <n v="1.0833333333333333"/>
    <n v="1.0833333333333333"/>
    <n v="1.0833333333333333"/>
    <n v="1.0833333333333333"/>
    <n v="1.0833333333333333"/>
    <n v="1.0833333333333333"/>
    <n v="1.0833333333333333"/>
  </r>
  <r>
    <x v="6"/>
    <x v="5"/>
    <s v="LEE HENG CHAN SENG KEE"/>
    <s v="LOC1"/>
    <x v="1"/>
    <s v="C1 COARSE"/>
    <n v="6"/>
    <n v="4.5"/>
    <n v="4"/>
    <n v="0.25"/>
    <n v="0.5"/>
    <m/>
    <n v="2.5"/>
    <n v="0.5"/>
    <n v="1.75"/>
    <x v="362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  <n v="2.2222222222222223"/>
  </r>
  <r>
    <x v="6"/>
    <x v="5"/>
    <s v="LEE HENG CHAN SENG KEE"/>
    <s v="LOCA"/>
    <x v="4"/>
    <s v="CASTER"/>
    <n v="3"/>
    <n v="1.75"/>
    <n v="2.8"/>
    <n v="3.3"/>
    <n v="4.75"/>
    <n v="0.95"/>
    <n v="1"/>
    <n v="2"/>
    <n v="0.5"/>
    <x v="877"/>
    <n v="2.2277777777777779"/>
    <n v="2.2277777777777779"/>
    <n v="2.2277777777777779"/>
    <n v="2.2277777777777779"/>
    <n v="2.2277777777777779"/>
    <n v="2.2277777777777779"/>
    <n v="2.2277777777777779"/>
    <n v="2.2277777777777779"/>
    <n v="2.2277777777777779"/>
    <n v="2.2277777777777779"/>
    <n v="2.2277777777777779"/>
    <n v="2.2277777777777779"/>
    <n v="2.2277777777777779"/>
  </r>
  <r>
    <x v="6"/>
    <x v="5"/>
    <s v="LEE HENG CHAN SENG KEE"/>
    <s v="LOCB"/>
    <x v="0"/>
    <s v="Coarse Brown"/>
    <m/>
    <m/>
    <n v="1"/>
    <n v="1.05"/>
    <m/>
    <m/>
    <m/>
    <m/>
    <m/>
    <x v="128"/>
    <n v="0.22777777777777775"/>
    <n v="0.22777777777777775"/>
    <n v="0.22777777777777775"/>
    <n v="0.22777777777777775"/>
    <n v="0.22777777777777775"/>
    <n v="0.22777777777777775"/>
    <n v="0.22777777777777775"/>
    <n v="0.22777777777777775"/>
    <n v="0.22777777777777775"/>
    <n v="0.22777777777777775"/>
    <n v="0.22777777777777775"/>
    <n v="0.22777777777777775"/>
    <n v="0.22777777777777775"/>
  </r>
  <r>
    <x v="6"/>
    <x v="5"/>
    <s v="LEE HENG CHAN SENG KEE"/>
    <s v="LOGP"/>
    <x v="0"/>
    <s v="Golden Brown"/>
    <m/>
    <m/>
    <m/>
    <n v="0.5"/>
    <n v="-0.5"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LEE HENG CHAN SENG KEE"/>
    <s v="LOIGCX"/>
    <x v="8"/>
    <s v="IG  "/>
    <m/>
    <m/>
    <n v="2.5"/>
    <m/>
    <m/>
    <m/>
    <m/>
    <m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5"/>
    <s v="LEE HENG CHAN SENG KEE"/>
    <s v="LOSB"/>
    <x v="0"/>
    <s v="Soft Brown"/>
    <n v="7.25"/>
    <n v="5.5"/>
    <n v="-0.35"/>
    <n v="5.5"/>
    <n v="1.2"/>
    <n v="3.05"/>
    <n v="3"/>
    <n v="2.5"/>
    <n v="3"/>
    <x v="878"/>
    <n v="3.4055555555555554"/>
    <n v="3.4055555555555554"/>
    <n v="3.4055555555555554"/>
    <n v="3.4055555555555554"/>
    <n v="3.4055555555555554"/>
    <n v="3.4055555555555554"/>
    <n v="3.4055555555555554"/>
    <n v="3.4055555555555554"/>
    <n v="3.4055555555555554"/>
    <n v="3.4055555555555554"/>
    <n v="3.4055555555555554"/>
    <n v="3.4055555555555554"/>
    <n v="3.4055555555555554"/>
  </r>
  <r>
    <x v="6"/>
    <x v="5"/>
    <s v="LEE HENG CHAN SENG KEE"/>
    <s v="SPCA1"/>
    <x v="4"/>
    <s v="CASTER"/>
    <n v="1.44"/>
    <n v="0.34799999999999998"/>
    <n v="0.51600000000000001"/>
    <n v="2.16"/>
    <n v="1.08"/>
    <n v="1.08"/>
    <n v="0.48"/>
    <n v="1.08"/>
    <n v="1.08"/>
    <x v="879"/>
    <n v="1.0293333333333334"/>
    <n v="1.0293333333333334"/>
    <n v="1.0293333333333334"/>
    <n v="1.0293333333333334"/>
    <n v="1.0293333333333334"/>
    <n v="1.0293333333333334"/>
    <n v="1.0293333333333334"/>
    <n v="1.0293333333333334"/>
    <n v="1.0293333333333334"/>
    <n v="1.0293333333333334"/>
    <n v="1.0293333333333334"/>
    <n v="1.0293333333333334"/>
    <n v="1.0293333333333334"/>
  </r>
  <r>
    <x v="6"/>
    <x v="5"/>
    <s v="LEE HENG CHAN SENG KEE"/>
    <s v="SPCB1"/>
    <x v="0"/>
    <s v="Coarse Brown"/>
    <n v="0.12"/>
    <n v="0.24"/>
    <n v="0.48"/>
    <n v="0.12"/>
    <m/>
    <n v="0.24"/>
    <n v="0.12"/>
    <n v="0.24"/>
    <n v="0.24"/>
    <x v="725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  <n v="0.19999999999999998"/>
  </r>
  <r>
    <x v="6"/>
    <x v="5"/>
    <s v="LEE HENG CHAN SENG KEE"/>
    <s v="SPCG1"/>
    <x v="1"/>
    <s v="C1 COARSE"/>
    <n v="13.356000000000002"/>
    <n v="15.948"/>
    <n v="14.712"/>
    <n v="29.28"/>
    <n v="2.3879999999999999"/>
    <n v="-0.06"/>
    <n v="7.5600000000000005"/>
    <n v="1.2"/>
    <n v="32.880000000000003"/>
    <x v="880"/>
    <n v="13.029333333333334"/>
    <n v="13.029333333333334"/>
    <n v="13.029333333333334"/>
    <n v="13.029333333333334"/>
    <n v="13.029333333333334"/>
    <n v="13.029333333333334"/>
    <n v="13.029333333333334"/>
    <n v="13.029333333333334"/>
    <n v="13.029333333333334"/>
    <n v="13.029333333333334"/>
    <n v="13.029333333333334"/>
    <n v="13.029333333333334"/>
    <n v="13.029333333333334"/>
  </r>
  <r>
    <x v="6"/>
    <x v="5"/>
    <s v="LEE HENG CHAN SENG KEE"/>
    <s v="SPFG1"/>
    <x v="2"/>
    <s v="A1"/>
    <n v="4.8719999999999999"/>
    <n v="2.1120000000000001"/>
    <n v="5.4"/>
    <n v="5.4"/>
    <n v="1.056"/>
    <n v="-2.4E-2"/>
    <n v="2.16"/>
    <n v="1.08"/>
    <n v="5.4"/>
    <x v="881"/>
    <n v="3.0506666666666664"/>
    <n v="3.0506666666666664"/>
    <n v="3.0506666666666664"/>
    <n v="3.0506666666666664"/>
    <n v="3.0506666666666664"/>
    <n v="3.0506666666666664"/>
    <n v="3.0506666666666664"/>
    <n v="3.0506666666666664"/>
    <n v="3.0506666666666664"/>
    <n v="3.0506666666666664"/>
    <n v="3.0506666666666664"/>
    <n v="3.0506666666666664"/>
    <n v="3.0506666666666664"/>
  </r>
  <r>
    <x v="6"/>
    <x v="5"/>
    <s v="LEE HENG CHAN SENG KEE"/>
    <s v="SPGP1"/>
    <x v="0"/>
    <s v="Golden Brown"/>
    <m/>
    <m/>
    <m/>
    <m/>
    <m/>
    <m/>
    <m/>
    <m/>
    <n v="0.24"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5"/>
    <s v="LEE HENG CHAN SENG KEE"/>
    <s v="SPIC25"/>
    <x v="5"/>
    <s v="ICING"/>
    <n v="0.5"/>
    <n v="0.5"/>
    <n v="1"/>
    <n v="1"/>
    <n v="2"/>
    <m/>
    <m/>
    <n v="0.5"/>
    <n v="0.25"/>
    <x v="882"/>
    <n v="0.63888888888888884"/>
    <n v="0.63888888888888884"/>
    <n v="0.63888888888888884"/>
    <n v="0.63888888888888884"/>
    <n v="0.63888888888888884"/>
    <n v="0.63888888888888884"/>
    <n v="0.63888888888888884"/>
    <n v="0.63888888888888884"/>
    <n v="0.63888888888888884"/>
    <n v="0.63888888888888884"/>
    <n v="0.63888888888888884"/>
    <n v="0.63888888888888884"/>
    <n v="0.63888888888888884"/>
  </r>
  <r>
    <x v="6"/>
    <x v="5"/>
    <s v="LEE HENG CHAN SENG KEE"/>
    <s v="SPIC-5"/>
    <x v="5"/>
    <s v="ICING"/>
    <n v="0.12"/>
    <n v="0.12"/>
    <m/>
    <n v="0.6"/>
    <m/>
    <n v="0.22799999999999998"/>
    <n v="0.24"/>
    <n v="0.36"/>
    <n v="0.24"/>
    <x v="883"/>
    <n v="0.21200000000000002"/>
    <n v="0.21200000000000002"/>
    <n v="0.21200000000000002"/>
    <n v="0.21200000000000002"/>
    <n v="0.21200000000000002"/>
    <n v="0.21200000000000002"/>
    <n v="0.21200000000000002"/>
    <n v="0.21200000000000002"/>
    <n v="0.21200000000000002"/>
    <n v="0.21200000000000002"/>
    <n v="0.21200000000000002"/>
    <n v="0.21200000000000002"/>
    <n v="0.21200000000000002"/>
  </r>
  <r>
    <x v="6"/>
    <x v="5"/>
    <s v="LEE HENG CHAN SENG KEE"/>
    <s v="SPSB1"/>
    <x v="0"/>
    <s v="Soft Brown"/>
    <n v="2.3040000000000003"/>
    <m/>
    <n v="1.08"/>
    <n v="1.8"/>
    <n v="2.16"/>
    <n v="2.1360000000000001"/>
    <n v="3.24"/>
    <n v="2.16"/>
    <n v="1.08"/>
    <x v="884"/>
    <n v="1.7733333333333334"/>
    <n v="1.7733333333333334"/>
    <n v="1.7733333333333334"/>
    <n v="1.7733333333333334"/>
    <n v="1.7733333333333334"/>
    <n v="1.7733333333333334"/>
    <n v="1.7733333333333334"/>
    <n v="1.7733333333333334"/>
    <n v="1.7733333333333334"/>
    <n v="1.7733333333333334"/>
    <n v="1.7733333333333334"/>
    <n v="1.7733333333333334"/>
    <n v="1.7733333333333334"/>
  </r>
  <r>
    <x v="6"/>
    <x v="5"/>
    <s v="LEMBAGA PEMAS. PERTANIAN FAMA"/>
    <s v="LOC1"/>
    <x v="1"/>
    <s v="C1 COARSE"/>
    <m/>
    <m/>
    <m/>
    <n v="20"/>
    <n v="-20"/>
    <m/>
    <m/>
    <m/>
    <m/>
    <x v="51"/>
    <m/>
    <m/>
    <m/>
    <m/>
    <m/>
    <m/>
    <m/>
    <m/>
    <m/>
    <m/>
    <m/>
    <m/>
    <m/>
  </r>
  <r>
    <x v="6"/>
    <x v="5"/>
    <s v="LEMBAGA PEMAS. PERTANIAN FAMA"/>
    <s v="SPCG1"/>
    <x v="1"/>
    <s v="C1 COARSE"/>
    <n v="5.4"/>
    <n v="5.4"/>
    <n v="10.8"/>
    <m/>
    <n v="5.4"/>
    <m/>
    <m/>
    <n v="5.4"/>
    <n v="5.4"/>
    <x v="885"/>
    <m/>
    <m/>
    <m/>
    <m/>
    <m/>
    <m/>
    <m/>
    <m/>
    <m/>
    <m/>
    <m/>
    <m/>
    <m/>
  </r>
  <r>
    <x v="6"/>
    <x v="5"/>
    <s v="MATAHARI SDN BHD"/>
    <s v="LOSB"/>
    <x v="0"/>
    <s v="Soft Brown"/>
    <n v="4"/>
    <n v="2"/>
    <n v="4.2"/>
    <n v="3"/>
    <n v="3"/>
    <m/>
    <n v="3"/>
    <n v="3"/>
    <n v="3"/>
    <x v="886"/>
    <m/>
    <m/>
    <m/>
    <m/>
    <m/>
    <m/>
    <m/>
    <m/>
    <m/>
    <m/>
    <m/>
    <m/>
    <m/>
  </r>
  <r>
    <x v="6"/>
    <x v="5"/>
    <s v="MD FOODSTUFF SDN BHD"/>
    <s v="SPDP15"/>
    <x v="0"/>
    <s v="Golden Brown"/>
    <n v="0.39600000000000002"/>
    <m/>
    <m/>
    <m/>
    <m/>
    <m/>
    <m/>
    <m/>
    <m/>
    <x v="887"/>
    <m/>
    <m/>
    <m/>
    <m/>
    <m/>
    <m/>
    <m/>
    <m/>
    <m/>
    <m/>
    <m/>
    <m/>
    <m/>
  </r>
  <r>
    <x v="6"/>
    <x v="5"/>
    <s v="MIRACLE HOLISTIC WHOLESALER SDN BHD"/>
    <s v="LOCB"/>
    <x v="0"/>
    <s v="Coarse Brown"/>
    <n v="0.1"/>
    <m/>
    <n v="0.1"/>
    <n v="0.05"/>
    <n v="0.1"/>
    <n v="0.1"/>
    <n v="0.05"/>
    <m/>
    <m/>
    <x v="212"/>
    <m/>
    <m/>
    <m/>
    <m/>
    <m/>
    <m/>
    <m/>
    <m/>
    <m/>
    <m/>
    <m/>
    <m/>
    <m/>
  </r>
  <r>
    <x v="6"/>
    <x v="5"/>
    <s v="MIRACLE HOLISTIC WHOLESALER SDN BHD"/>
    <s v="LOGP"/>
    <x v="0"/>
    <s v="Golden Brown"/>
    <n v="1.2"/>
    <m/>
    <n v="0.95"/>
    <n v="0.5"/>
    <n v="0.6"/>
    <n v="0.75"/>
    <n v="0.5"/>
    <n v="0.8"/>
    <n v="0.5"/>
    <x v="888"/>
    <m/>
    <m/>
    <m/>
    <m/>
    <m/>
    <m/>
    <m/>
    <m/>
    <m/>
    <m/>
    <m/>
    <m/>
    <m/>
  </r>
  <r>
    <x v="6"/>
    <x v="5"/>
    <s v="MIRACLE HOLISTIC WHOLESALER SDN BHD"/>
    <s v="LOSB"/>
    <x v="0"/>
    <s v="Soft Brown"/>
    <n v="1.55"/>
    <m/>
    <m/>
    <m/>
    <m/>
    <n v="0.4"/>
    <m/>
    <m/>
    <m/>
    <x v="889"/>
    <m/>
    <m/>
    <m/>
    <m/>
    <m/>
    <m/>
    <m/>
    <m/>
    <m/>
    <m/>
    <m/>
    <m/>
    <m/>
  </r>
  <r>
    <x v="6"/>
    <x v="5"/>
    <s v="MONTFORT BOYS TOWN"/>
    <s v="LOC1"/>
    <x v="1"/>
    <s v="C1 COARSE"/>
    <n v="1"/>
    <m/>
    <m/>
    <n v="1"/>
    <m/>
    <m/>
    <m/>
    <n v="1"/>
    <m/>
    <x v="334"/>
    <m/>
    <m/>
    <m/>
    <m/>
    <m/>
    <m/>
    <m/>
    <m/>
    <m/>
    <m/>
    <m/>
    <m/>
    <m/>
  </r>
  <r>
    <x v="6"/>
    <x v="5"/>
    <s v="NEXUS WISE SDN BHD"/>
    <s v="SPIC25"/>
    <x v="5"/>
    <s v="ICING"/>
    <m/>
    <n v="1"/>
    <m/>
    <m/>
    <m/>
    <m/>
    <m/>
    <m/>
    <m/>
    <x v="225"/>
    <m/>
    <m/>
    <m/>
    <m/>
    <m/>
    <m/>
    <m/>
    <m/>
    <m/>
    <m/>
    <m/>
    <m/>
    <m/>
  </r>
  <r>
    <x v="6"/>
    <x v="5"/>
    <s v="PASARAYA ENG SIONG"/>
    <s v="LOC1"/>
    <x v="1"/>
    <s v="C1 COARSE"/>
    <n v="1.75"/>
    <m/>
    <m/>
    <m/>
    <m/>
    <m/>
    <m/>
    <m/>
    <m/>
    <x v="726"/>
    <m/>
    <m/>
    <m/>
    <m/>
    <m/>
    <m/>
    <m/>
    <m/>
    <m/>
    <m/>
    <m/>
    <m/>
    <m/>
  </r>
  <r>
    <x v="6"/>
    <x v="5"/>
    <s v="PASARAYA ENG SIONG"/>
    <s v="SPCA1"/>
    <x v="4"/>
    <s v="CASTER"/>
    <n v="0.06"/>
    <m/>
    <m/>
    <m/>
    <m/>
    <m/>
    <m/>
    <m/>
    <m/>
    <x v="243"/>
    <m/>
    <m/>
    <m/>
    <m/>
    <m/>
    <m/>
    <m/>
    <m/>
    <m/>
    <m/>
    <m/>
    <m/>
    <m/>
  </r>
  <r>
    <x v="6"/>
    <x v="5"/>
    <s v="PASARAYA ENG SIONG"/>
    <s v="SPCG1"/>
    <x v="1"/>
    <s v="C1 COARSE"/>
    <n v="19.439999999999998"/>
    <m/>
    <m/>
    <m/>
    <m/>
    <m/>
    <m/>
    <m/>
    <m/>
    <x v="890"/>
    <m/>
    <m/>
    <m/>
    <m/>
    <m/>
    <m/>
    <m/>
    <m/>
    <m/>
    <m/>
    <m/>
    <m/>
    <m/>
  </r>
  <r>
    <x v="6"/>
    <x v="5"/>
    <s v="PASARAYA ENG SIONG"/>
    <s v="SPIC25"/>
    <x v="5"/>
    <s v="ICING"/>
    <n v="0.65"/>
    <m/>
    <m/>
    <m/>
    <m/>
    <m/>
    <m/>
    <m/>
    <m/>
    <x v="219"/>
    <m/>
    <m/>
    <m/>
    <m/>
    <m/>
    <m/>
    <m/>
    <m/>
    <m/>
    <m/>
    <m/>
    <m/>
    <m/>
  </r>
  <r>
    <x v="6"/>
    <x v="5"/>
    <s v="PASARAYA ENG SIONG"/>
    <s v="SPSB1"/>
    <x v="0"/>
    <s v="Soft Brown"/>
    <n v="0.12"/>
    <m/>
    <m/>
    <m/>
    <m/>
    <m/>
    <m/>
    <m/>
    <m/>
    <x v="168"/>
    <m/>
    <m/>
    <m/>
    <m/>
    <m/>
    <m/>
    <m/>
    <m/>
    <m/>
    <m/>
    <m/>
    <m/>
    <m/>
  </r>
  <r>
    <x v="6"/>
    <x v="5"/>
    <s v="PERNIAGAAN INTRA PRIMA"/>
    <s v="LOCA"/>
    <x v="4"/>
    <s v="CASTER"/>
    <n v="8.3999999999999986"/>
    <n v="1.45"/>
    <n v="4.25"/>
    <n v="5.5"/>
    <n v="4"/>
    <n v="4"/>
    <n v="5"/>
    <n v="4.6500000000000004"/>
    <n v="3.25"/>
    <x v="891"/>
    <n v="4.4999999999999991"/>
    <n v="4.4999999999999991"/>
    <n v="4.4999999999999991"/>
    <n v="4.4999999999999991"/>
    <n v="4.4999999999999991"/>
    <n v="4.4999999999999991"/>
    <n v="4.4999999999999991"/>
    <n v="4.4999999999999991"/>
    <n v="4.4999999999999991"/>
    <n v="4.4999999999999991"/>
    <n v="4.4999999999999991"/>
    <n v="4.4999999999999991"/>
    <n v="4.4999999999999991"/>
  </r>
  <r>
    <x v="6"/>
    <x v="5"/>
    <s v="PERNIAGAAN INTRA PRIMA"/>
    <s v="LOCB"/>
    <x v="0"/>
    <s v="Coarse Brown"/>
    <n v="0.15"/>
    <n v="0.1"/>
    <n v="0.35"/>
    <m/>
    <m/>
    <n v="0.1"/>
    <n v="0.1"/>
    <n v="0.1"/>
    <n v="0.1"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5"/>
    <s v="PERNIAGAAN INTRA PRIMA"/>
    <s v="LOSB"/>
    <x v="0"/>
    <s v="Soft Brown"/>
    <n v="12.75"/>
    <n v="-0.30000000000000004"/>
    <n v="7.5"/>
    <n v="2.5"/>
    <n v="6"/>
    <n v="2"/>
    <n v="0.25"/>
    <n v="4.5"/>
    <n v="4.75"/>
    <x v="892"/>
    <n v="4.4388888888888891"/>
    <n v="4.4388888888888891"/>
    <n v="4.4388888888888891"/>
    <n v="4.4388888888888891"/>
    <n v="4.4388888888888891"/>
    <n v="4.4388888888888891"/>
    <n v="4.4388888888888891"/>
    <n v="4.4388888888888891"/>
    <n v="4.4388888888888891"/>
    <n v="4.4388888888888891"/>
    <n v="4.4388888888888891"/>
    <n v="4.4388888888888891"/>
    <n v="4.4388888888888891"/>
  </r>
  <r>
    <x v="6"/>
    <x v="5"/>
    <s v="PERNIAGAAN INTRA PRIMA"/>
    <s v="SPCG1"/>
    <x v="1"/>
    <s v="C1 COARSE"/>
    <n v="0.12"/>
    <m/>
    <m/>
    <n v="0.12"/>
    <m/>
    <n v="0.12"/>
    <m/>
    <n v="0.12"/>
    <n v="0.12"/>
    <x v="22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</r>
  <r>
    <x v="6"/>
    <x v="5"/>
    <s v="PERNIAGAAN INTRA PRIMA"/>
    <s v="SPFG1"/>
    <x v="2"/>
    <s v="A1"/>
    <n v="1.968"/>
    <n v="0.6"/>
    <n v="1.38"/>
    <n v="1.44"/>
    <m/>
    <n v="0.72"/>
    <n v="1.3199999999999998"/>
    <n v="1.3199999999999998"/>
    <n v="0.6"/>
    <x v="893"/>
    <n v="1.0386666666666666"/>
    <n v="1.0386666666666666"/>
    <n v="1.0386666666666666"/>
    <n v="1.0386666666666666"/>
    <n v="1.0386666666666666"/>
    <n v="1.0386666666666666"/>
    <n v="1.0386666666666666"/>
    <n v="1.0386666666666666"/>
    <n v="1.0386666666666666"/>
    <n v="1.0386666666666666"/>
    <n v="1.0386666666666666"/>
    <n v="1.0386666666666666"/>
    <n v="1.0386666666666666"/>
  </r>
  <r>
    <x v="6"/>
    <x v="5"/>
    <s v="PERNIAGAAN INTRA PRIMA"/>
    <s v="SPIC25"/>
    <x v="5"/>
    <s v="ICING"/>
    <n v="1.95"/>
    <n v="0.35"/>
    <n v="0.5"/>
    <n v="0.9"/>
    <n v="0.75"/>
    <n v="0.75"/>
    <n v="0.25"/>
    <n v="0.5"/>
    <n v="0.5"/>
    <x v="894"/>
    <n v="0.71666666666666656"/>
    <n v="0.71666666666666656"/>
    <n v="0.71666666666666656"/>
    <n v="0.71666666666666656"/>
    <n v="0.71666666666666656"/>
    <n v="0.71666666666666656"/>
    <n v="0.71666666666666656"/>
    <n v="0.71666666666666656"/>
    <n v="0.71666666666666656"/>
    <n v="0.71666666666666656"/>
    <n v="0.71666666666666656"/>
    <n v="0.71666666666666656"/>
    <n v="0.71666666666666656"/>
  </r>
  <r>
    <x v="6"/>
    <x v="5"/>
    <s v="R &amp; S MARKETING SDN BHD"/>
    <s v="LOCA"/>
    <x v="4"/>
    <s v="CASTER"/>
    <n v="2"/>
    <m/>
    <m/>
    <m/>
    <m/>
    <m/>
    <m/>
    <m/>
    <m/>
    <x v="287"/>
    <m/>
    <m/>
    <m/>
    <m/>
    <m/>
    <m/>
    <m/>
    <m/>
    <m/>
    <m/>
    <m/>
    <m/>
    <m/>
  </r>
  <r>
    <x v="6"/>
    <x v="5"/>
    <s v="R &amp; S MARKETING SDN BHD"/>
    <s v="LOSB"/>
    <x v="0"/>
    <s v="Soft Brown"/>
    <n v="10"/>
    <m/>
    <m/>
    <m/>
    <m/>
    <m/>
    <m/>
    <m/>
    <m/>
    <x v="325"/>
    <m/>
    <m/>
    <m/>
    <m/>
    <m/>
    <m/>
    <m/>
    <m/>
    <m/>
    <m/>
    <m/>
    <m/>
    <m/>
  </r>
  <r>
    <x v="6"/>
    <x v="5"/>
    <s v="R &amp; S MARKETING SDN BHD"/>
    <s v="SPIC25"/>
    <x v="5"/>
    <s v="ICING"/>
    <n v="3"/>
    <m/>
    <m/>
    <m/>
    <m/>
    <m/>
    <m/>
    <m/>
    <m/>
    <x v="334"/>
    <m/>
    <m/>
    <m/>
    <m/>
    <m/>
    <m/>
    <m/>
    <m/>
    <m/>
    <m/>
    <m/>
    <m/>
    <m/>
  </r>
  <r>
    <x v="6"/>
    <x v="5"/>
    <s v="SERBA WANGI (KL) SDN BHD"/>
    <s v="LOC1"/>
    <x v="1"/>
    <s v="C1 COARSE"/>
    <n v="1.5"/>
    <m/>
    <m/>
    <n v="1.5"/>
    <m/>
    <m/>
    <m/>
    <m/>
    <m/>
    <x v="334"/>
    <m/>
    <m/>
    <m/>
    <m/>
    <m/>
    <m/>
    <m/>
    <m/>
    <m/>
    <m/>
    <m/>
    <m/>
    <m/>
  </r>
  <r>
    <x v="6"/>
    <x v="5"/>
    <s v="SERBA WANGI (KL) SDN BHD"/>
    <s v="SPCG1"/>
    <x v="1"/>
    <s v="C1 COARSE"/>
    <n v="163.86"/>
    <m/>
    <m/>
    <n v="23.76"/>
    <m/>
    <m/>
    <m/>
    <m/>
    <m/>
    <x v="895"/>
    <m/>
    <m/>
    <m/>
    <m/>
    <m/>
    <m/>
    <m/>
    <m/>
    <m/>
    <m/>
    <m/>
    <m/>
    <m/>
  </r>
  <r>
    <x v="6"/>
    <x v="5"/>
    <s v="SYARIKAT M. A. PALANIANDY PILLAY SDN BHD"/>
    <s v="LOC1"/>
    <x v="1"/>
    <s v="C1 COARSE"/>
    <m/>
    <m/>
    <m/>
    <m/>
    <m/>
    <n v="0.1"/>
    <m/>
    <m/>
    <m/>
    <x v="40"/>
    <m/>
    <m/>
    <m/>
    <m/>
    <m/>
    <m/>
    <m/>
    <m/>
    <m/>
    <m/>
    <m/>
    <m/>
    <m/>
  </r>
  <r>
    <x v="6"/>
    <x v="5"/>
    <s v="SYARIKAT M. A. PALANIANDY PILLAY SDN BHD"/>
    <s v="SPCA1"/>
    <x v="4"/>
    <s v="CASTER"/>
    <m/>
    <m/>
    <m/>
    <m/>
    <m/>
    <m/>
    <m/>
    <m/>
    <m/>
    <x v="51"/>
    <m/>
    <m/>
    <m/>
    <m/>
    <m/>
    <m/>
    <m/>
    <m/>
    <m/>
    <m/>
    <m/>
    <m/>
    <m/>
  </r>
  <r>
    <x v="6"/>
    <x v="5"/>
    <s v="SYARIKAT M. A. PALANIANDY PILLAY SDN BHD"/>
    <s v="SPCG1"/>
    <x v="1"/>
    <s v="C1 COARSE"/>
    <n v="0.66"/>
    <m/>
    <m/>
    <n v="0.66"/>
    <m/>
    <n v="0.84"/>
    <m/>
    <m/>
    <m/>
    <x v="215"/>
    <m/>
    <m/>
    <m/>
    <m/>
    <m/>
    <m/>
    <m/>
    <m/>
    <m/>
    <m/>
    <m/>
    <m/>
    <m/>
  </r>
  <r>
    <x v="6"/>
    <x v="5"/>
    <s v="SYARIKAT M. A. PALANIANDY PILLAY SDN BHD"/>
    <s v="SPIC-5"/>
    <x v="5"/>
    <s v="ICING"/>
    <m/>
    <m/>
    <m/>
    <m/>
    <m/>
    <m/>
    <m/>
    <m/>
    <m/>
    <x v="51"/>
    <m/>
    <m/>
    <m/>
    <m/>
    <m/>
    <m/>
    <m/>
    <m/>
    <m/>
    <m/>
    <m/>
    <m/>
    <m/>
  </r>
  <r>
    <x v="6"/>
    <x v="5"/>
    <s v="SYARIKAT M. A. PALANIANDY PILLAY SDN BHD"/>
    <s v="SPSB1"/>
    <x v="0"/>
    <s v="Soft Brown"/>
    <n v="0.36"/>
    <m/>
    <m/>
    <m/>
    <n v="0.36"/>
    <n v="0.12"/>
    <m/>
    <m/>
    <m/>
    <x v="99"/>
    <m/>
    <m/>
    <m/>
    <m/>
    <m/>
    <m/>
    <m/>
    <m/>
    <m/>
    <m/>
    <m/>
    <m/>
    <m/>
  </r>
  <r>
    <x v="6"/>
    <x v="5"/>
    <s v="TRADEWINDS GMD’s OFFICE"/>
    <s v="SPCB1"/>
    <x v="0"/>
    <s v="Coarse Brown"/>
    <n v="0.12"/>
    <m/>
    <m/>
    <m/>
    <m/>
    <m/>
    <m/>
    <m/>
    <m/>
    <x v="168"/>
    <m/>
    <m/>
    <m/>
    <m/>
    <m/>
    <m/>
    <m/>
    <m/>
    <m/>
    <m/>
    <m/>
    <m/>
    <m/>
  </r>
  <r>
    <x v="6"/>
    <x v="5"/>
    <s v="TRADEWINDS GMD’s OFFICE"/>
    <s v="SPGP1"/>
    <x v="0"/>
    <s v="Golden Brown"/>
    <n v="9.6000000000000002E-2"/>
    <m/>
    <m/>
    <m/>
    <m/>
    <m/>
    <m/>
    <m/>
    <m/>
    <x v="768"/>
    <m/>
    <m/>
    <m/>
    <m/>
    <m/>
    <m/>
    <m/>
    <m/>
    <m/>
    <m/>
    <m/>
    <m/>
    <m/>
  </r>
  <r>
    <x v="6"/>
    <x v="5"/>
    <s v="TRADEWINDS GMD’s OFFICE"/>
    <s v="SPSB1"/>
    <x v="0"/>
    <s v="Soft Brown"/>
    <n v="9.6000000000000002E-2"/>
    <m/>
    <m/>
    <m/>
    <m/>
    <m/>
    <m/>
    <m/>
    <m/>
    <x v="768"/>
    <m/>
    <m/>
    <m/>
    <m/>
    <m/>
    <m/>
    <m/>
    <m/>
    <m/>
    <m/>
    <m/>
    <m/>
    <m/>
  </r>
  <r>
    <x v="6"/>
    <x v="5"/>
    <s v="YONG HONG LEONG"/>
    <s v="LOA1"/>
    <x v="2"/>
    <s v="A1 "/>
    <m/>
    <m/>
    <m/>
    <m/>
    <m/>
    <m/>
    <m/>
    <n v="3.5"/>
    <n v="3.5"/>
    <x v="241"/>
    <m/>
    <m/>
    <m/>
    <m/>
    <m/>
    <m/>
    <m/>
    <m/>
    <m/>
    <m/>
    <m/>
    <m/>
    <m/>
  </r>
  <r>
    <x v="6"/>
    <x v="5"/>
    <s v="YONG HONG LEONG"/>
    <s v="LOC1"/>
    <x v="1"/>
    <s v="C1 COARSE"/>
    <m/>
    <m/>
    <m/>
    <m/>
    <m/>
    <m/>
    <m/>
    <m/>
    <n v="1.5"/>
    <x v="336"/>
    <m/>
    <m/>
    <m/>
    <m/>
    <m/>
    <m/>
    <m/>
    <m/>
    <m/>
    <m/>
    <m/>
    <m/>
    <m/>
  </r>
  <r>
    <x v="6"/>
    <x v="5"/>
    <s v="YONG HONG LEONG"/>
    <s v="LOCA"/>
    <x v="4"/>
    <s v="CASTER"/>
    <m/>
    <m/>
    <m/>
    <m/>
    <m/>
    <m/>
    <m/>
    <n v="1.5"/>
    <m/>
    <x v="336"/>
    <m/>
    <m/>
    <m/>
    <m/>
    <m/>
    <m/>
    <m/>
    <m/>
    <m/>
    <m/>
    <m/>
    <m/>
    <m/>
  </r>
  <r>
    <x v="6"/>
    <x v="5"/>
    <s v="YONG SOON FATT SDN BHD"/>
    <s v="LOA1"/>
    <x v="2"/>
    <s v="A1 "/>
    <n v="8.5"/>
    <n v="3.5"/>
    <n v="5.5"/>
    <n v="5"/>
    <n v="4"/>
    <m/>
    <n v="5"/>
    <n v="2"/>
    <n v="3"/>
    <x v="896"/>
    <n v="4.0555555555555554"/>
    <n v="4.0555555555555554"/>
    <n v="4.0555555555555554"/>
    <n v="4.0555555555555554"/>
    <n v="4.0555555555555554"/>
    <n v="4.0555555555555554"/>
    <n v="4.0555555555555554"/>
    <n v="4.0555555555555554"/>
    <n v="4.0555555555555554"/>
    <n v="4.0555555555555554"/>
    <n v="4.0555555555555554"/>
    <n v="4.0555555555555554"/>
    <n v="4.0555555555555554"/>
  </r>
  <r>
    <x v="6"/>
    <x v="5"/>
    <s v="YONG SOON FATT SDN BHD"/>
    <s v="LOC1"/>
    <x v="1"/>
    <s v="C1 COARSE"/>
    <n v="14.5"/>
    <n v="5"/>
    <n v="9"/>
    <n v="6.5"/>
    <n v="8.5"/>
    <n v="7.5"/>
    <n v="13"/>
    <n v="12"/>
    <n v="10.5"/>
    <x v="897"/>
    <n v="9.6111111111111107"/>
    <n v="9.6111111111111107"/>
    <n v="9.6111111111111107"/>
    <n v="9.6111111111111107"/>
    <n v="9.6111111111111107"/>
    <n v="9.6111111111111107"/>
    <n v="9.6111111111111107"/>
    <n v="9.6111111111111107"/>
    <n v="9.6111111111111107"/>
    <n v="9.6111111111111107"/>
    <n v="9.6111111111111107"/>
    <n v="9.6111111111111107"/>
    <n v="9.6111111111111107"/>
  </r>
  <r>
    <x v="6"/>
    <x v="5"/>
    <s v="YONG SOON FATT SDN BHD"/>
    <s v="LOCA"/>
    <x v="4"/>
    <s v="CASTER"/>
    <n v="5"/>
    <n v="4"/>
    <n v="9"/>
    <n v="7"/>
    <n v="5"/>
    <n v="4"/>
    <n v="8"/>
    <n v="2"/>
    <n v="8"/>
    <x v="679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  <n v="5.7777777777777777"/>
  </r>
  <r>
    <x v="6"/>
    <x v="5"/>
    <s v="YONG SOON FATT SDN BHD"/>
    <s v="LOGP"/>
    <x v="0"/>
    <s v="Golden Brown"/>
    <m/>
    <m/>
    <n v="0.15"/>
    <n v="0.15"/>
    <m/>
    <m/>
    <n v="0.15"/>
    <m/>
    <n v="0.15"/>
    <x v="22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</r>
  <r>
    <x v="6"/>
    <x v="5"/>
    <s v="YONG SOON FATT SDN BHD"/>
    <s v="LOSB"/>
    <x v="0"/>
    <s v="Soft Brown"/>
    <n v="2.5"/>
    <n v="0.5"/>
    <n v="1.5"/>
    <n v="2"/>
    <m/>
    <m/>
    <n v="1"/>
    <m/>
    <n v="1"/>
    <x v="409"/>
    <n v="0.94444444444444442"/>
    <n v="0.94444444444444442"/>
    <n v="0.94444444444444442"/>
    <n v="0.94444444444444442"/>
    <n v="0.94444444444444442"/>
    <n v="0.94444444444444442"/>
    <n v="0.94444444444444442"/>
    <n v="0.94444444444444442"/>
    <n v="0.94444444444444442"/>
    <n v="0.94444444444444442"/>
    <n v="0.94444444444444442"/>
    <n v="0.94444444444444442"/>
    <n v="0.94444444444444442"/>
  </r>
  <r>
    <x v="6"/>
    <x v="5"/>
    <s v="YONG SOON FATT SDN BHD"/>
    <s v="SPCA1"/>
    <x v="4"/>
    <s v="CASTER"/>
    <n v="0.24"/>
    <n v="0.6"/>
    <n v="0.48"/>
    <m/>
    <n v="0.6"/>
    <m/>
    <n v="0.12"/>
    <n v="0.24"/>
    <n v="0.18"/>
    <x v="898"/>
    <n v="0.27333333333333337"/>
    <n v="0.27333333333333337"/>
    <n v="0.27333333333333337"/>
    <n v="0.27333333333333337"/>
    <n v="0.27333333333333337"/>
    <n v="0.27333333333333337"/>
    <n v="0.27333333333333337"/>
    <n v="0.27333333333333337"/>
    <n v="0.27333333333333337"/>
    <n v="0.27333333333333337"/>
    <n v="0.27333333333333337"/>
    <n v="0.27333333333333337"/>
    <n v="0.27333333333333337"/>
  </r>
  <r>
    <x v="6"/>
    <x v="5"/>
    <s v="YONG SOON FATT SDN BHD"/>
    <s v="SPCG1"/>
    <x v="1"/>
    <s v="C1 COARSE"/>
    <n v="23.76"/>
    <n v="8.64"/>
    <n v="17.28"/>
    <n v="14.040000000000001"/>
    <n v="20.520000000000003"/>
    <n v="9.7200000000000006"/>
    <n v="10.8"/>
    <n v="7.5600000000000005"/>
    <n v="12.96"/>
    <x v="899"/>
    <n v="13.92"/>
    <n v="13.92"/>
    <n v="13.92"/>
    <n v="13.92"/>
    <n v="13.92"/>
    <n v="13.92"/>
    <n v="13.92"/>
    <n v="13.92"/>
    <n v="13.92"/>
    <n v="13.92"/>
    <n v="13.92"/>
    <n v="13.92"/>
    <n v="13.92"/>
  </r>
  <r>
    <x v="6"/>
    <x v="5"/>
    <s v="YONG SOON FATT SDN BHD"/>
    <s v="SPFG1"/>
    <x v="2"/>
    <s v="A1"/>
    <n v="4.32"/>
    <n v="1.08"/>
    <n v="1.08"/>
    <n v="2.16"/>
    <n v="3.24"/>
    <n v="2.16"/>
    <n v="2.16"/>
    <n v="1.08"/>
    <n v="4.32"/>
    <x v="642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  <n v="2.4000000000000004"/>
  </r>
  <r>
    <x v="6"/>
    <x v="5"/>
    <s v="YONG SOON FATT SDN BHD"/>
    <s v="SPGP1"/>
    <x v="0"/>
    <s v="Golden Brown"/>
    <n v="0.9"/>
    <n v="0.36"/>
    <n v="0.24"/>
    <n v="0.48"/>
    <n v="0.6"/>
    <n v="0.24"/>
    <n v="0.48"/>
    <n v="0.36"/>
    <n v="0.72"/>
    <x v="900"/>
    <n v="0.48666666666666664"/>
    <n v="0.48666666666666664"/>
    <n v="0.48666666666666664"/>
    <n v="0.48666666666666664"/>
    <n v="0.48666666666666664"/>
    <n v="0.48666666666666664"/>
    <n v="0.48666666666666664"/>
    <n v="0.48666666666666664"/>
    <n v="0.48666666666666664"/>
    <n v="0.48666666666666664"/>
    <n v="0.48666666666666664"/>
    <n v="0.48666666666666664"/>
    <n v="0.48666666666666664"/>
  </r>
  <r>
    <x v="6"/>
    <x v="5"/>
    <s v="YONG SOON FATT SDN BHD"/>
    <s v="SPIC25"/>
    <x v="5"/>
    <s v="ICING"/>
    <n v="3"/>
    <n v="2"/>
    <n v="1"/>
    <n v="4.5"/>
    <n v="3"/>
    <n v="2"/>
    <m/>
    <m/>
    <m/>
    <x v="901"/>
    <n v="1.7222222222222223"/>
    <n v="1.7222222222222223"/>
    <n v="1.7222222222222223"/>
    <n v="1.7222222222222223"/>
    <n v="1.7222222222222223"/>
    <n v="1.7222222222222223"/>
    <n v="1.7222222222222223"/>
    <n v="1.7222222222222223"/>
    <n v="1.7222222222222223"/>
    <n v="1.7222222222222223"/>
    <n v="1.7222222222222223"/>
    <n v="1.7222222222222223"/>
    <n v="1.7222222222222223"/>
  </r>
  <r>
    <x v="6"/>
    <x v="5"/>
    <s v="YONG SOON FATT SDN BHD"/>
    <s v="SPIC-5"/>
    <x v="5"/>
    <s v="ICING"/>
    <n v="0.12"/>
    <m/>
    <m/>
    <n v="0.06"/>
    <n v="0.12"/>
    <n v="0.06"/>
    <n v="0.06"/>
    <n v="0.06"/>
    <n v="0.06"/>
    <x v="91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</r>
  <r>
    <x v="6"/>
    <x v="5"/>
    <s v="YONG SOON FATT SDN BHD"/>
    <s v="SPLG1"/>
    <x v="3"/>
    <s v="LG"/>
    <m/>
    <m/>
    <m/>
    <m/>
    <m/>
    <m/>
    <n v="0.24"/>
    <n v="0.06"/>
    <n v="0.60000000000000009"/>
    <x v="902"/>
    <n v="2.16"/>
    <n v="2.16"/>
    <n v="2.16"/>
    <n v="2.16"/>
    <n v="2.16"/>
    <n v="2.16"/>
    <n v="2.16"/>
    <n v="2.16"/>
    <n v="2.16"/>
    <n v="2.16"/>
    <n v="2.16"/>
    <n v="2.16"/>
    <n v="2.16"/>
  </r>
  <r>
    <x v="6"/>
    <x v="5"/>
    <s v="YONG SOON FATT SDN BHD"/>
    <s v="SPLG45"/>
    <x v="3"/>
    <s v="LG"/>
    <m/>
    <m/>
    <m/>
    <m/>
    <m/>
    <m/>
    <m/>
    <m/>
    <m/>
    <x v="51"/>
    <n v="2.16"/>
    <n v="2.16"/>
    <n v="2.16"/>
    <n v="2.16"/>
    <n v="2.16"/>
    <n v="2.16"/>
    <n v="2.16"/>
    <n v="5.4"/>
    <n v="5.4"/>
    <n v="5.4"/>
    <n v="10.8"/>
    <n v="10.8"/>
    <n v="10.8"/>
  </r>
  <r>
    <x v="6"/>
    <x v="5"/>
    <s v="YONG SOON FATT SDN BHD"/>
    <s v="SPSB1"/>
    <x v="0"/>
    <s v="Soft Brown"/>
    <n v="1.08"/>
    <m/>
    <m/>
    <m/>
    <n v="0.36"/>
    <n v="0.24"/>
    <m/>
    <n v="0.48"/>
    <n v="0.6"/>
    <x v="903"/>
    <n v="0.3066666666666667"/>
    <n v="0.3066666666666667"/>
    <n v="0.3066666666666667"/>
    <n v="0.3066666666666667"/>
    <n v="0.3066666666666667"/>
    <n v="0.3066666666666667"/>
    <n v="0.3066666666666667"/>
    <n v="0.3066666666666667"/>
    <n v="0.3066666666666667"/>
    <n v="0.3066666666666667"/>
    <n v="0.3066666666666667"/>
    <n v="0.3066666666666667"/>
    <n v="0.3066666666666667"/>
  </r>
  <r>
    <x v="6"/>
    <x v="5"/>
    <s v="ZHAN FATT SDN BHD"/>
    <s v="LOC1"/>
    <x v="1"/>
    <s v="C1 COARSE"/>
    <m/>
    <m/>
    <m/>
    <m/>
    <m/>
    <m/>
    <m/>
    <n v="1"/>
    <m/>
    <x v="225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  <n v="0.1111111111111111"/>
  </r>
  <r>
    <x v="6"/>
    <x v="5"/>
    <s v="ZHAN FATT SDN BHD"/>
    <s v="SPCG1"/>
    <x v="1"/>
    <s v="C1 COARSE"/>
    <n v="9.7200000000000006"/>
    <m/>
    <n v="11.88"/>
    <m/>
    <n v="10.8"/>
    <m/>
    <n v="4.32"/>
    <n v="9.7200000000000006"/>
    <m/>
    <x v="904"/>
    <n v="5.16"/>
    <n v="5.16"/>
    <n v="5.16"/>
    <n v="5.16"/>
    <n v="5.16"/>
    <n v="5.16"/>
    <n v="5.16"/>
    <n v="5.16"/>
    <n v="5.16"/>
    <n v="5.16"/>
    <n v="5.16"/>
    <n v="5.16"/>
    <n v="5.16"/>
  </r>
  <r>
    <x v="6"/>
    <x v="5"/>
    <s v="ZHAN FATT SDN BHD"/>
    <s v="SPFG1"/>
    <x v="2"/>
    <s v="A1"/>
    <n v="0.24"/>
    <m/>
    <n v="0.24"/>
    <m/>
    <n v="0.12"/>
    <m/>
    <m/>
    <m/>
    <m/>
    <x v="22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  <n v="6.6666666666666666E-2"/>
  </r>
  <r>
    <x v="6"/>
    <x v="5"/>
    <s v="ZHAN FATT SDN BHD"/>
    <s v="SPGP1"/>
    <x v="0"/>
    <s v="Golden Brown"/>
    <n v="0.48"/>
    <m/>
    <n v="0.6"/>
    <m/>
    <n v="0.36"/>
    <m/>
    <n v="0.24"/>
    <n v="0.6"/>
    <m/>
    <x v="905"/>
    <n v="0.2533333333333333"/>
    <n v="0.2533333333333333"/>
    <n v="0.2533333333333333"/>
    <n v="0.2533333333333333"/>
    <n v="0.2533333333333333"/>
    <n v="0.2533333333333333"/>
    <n v="0.2533333333333333"/>
    <n v="0.2533333333333333"/>
    <n v="0.2533333333333333"/>
    <n v="0.2533333333333333"/>
    <n v="0.2533333333333333"/>
    <n v="0.2533333333333333"/>
    <n v="0.2533333333333333"/>
  </r>
  <r>
    <x v="6"/>
    <x v="5"/>
    <s v="ZHAN FATT SDN BHD"/>
    <s v="SPIC25"/>
    <x v="5"/>
    <s v="ICING"/>
    <n v="0.25"/>
    <m/>
    <n v="1"/>
    <m/>
    <n v="1.125"/>
    <m/>
    <m/>
    <n v="0.125"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5"/>
    <s v="ZHAN FATT SDN BHD"/>
    <s v="SPSB1"/>
    <x v="0"/>
    <s v="Soft Brown"/>
    <n v="0.6"/>
    <m/>
    <m/>
    <m/>
    <m/>
    <m/>
    <m/>
    <n v="0.12"/>
    <m/>
    <x v="95"/>
    <n v="0.08"/>
    <n v="0.08"/>
    <n v="0.08"/>
    <n v="0.08"/>
    <n v="0.08"/>
    <n v="0.08"/>
    <n v="0.08"/>
    <n v="0.08"/>
    <n v="0.08"/>
    <n v="0.08"/>
    <n v="0.08"/>
    <n v="0.08"/>
    <n v="0.08"/>
  </r>
  <r>
    <x v="6"/>
    <x v="5"/>
    <s v="DEFEEM MANUFACTURING (M) SDN BHD"/>
    <s v="LOSB"/>
    <x v="0"/>
    <s v="Soft Brown"/>
    <n v="2"/>
    <m/>
    <n v="2"/>
    <m/>
    <m/>
    <m/>
    <m/>
    <m/>
    <m/>
    <x v="294"/>
    <m/>
    <m/>
    <m/>
    <m/>
    <m/>
    <m/>
    <m/>
    <m/>
    <m/>
    <m/>
    <m/>
    <m/>
    <m/>
  </r>
  <r>
    <x v="6"/>
    <x v="5"/>
    <s v="ERA BAYAM KOTA SDN BHD"/>
    <s v="LOA1"/>
    <x v="2"/>
    <s v="A1 "/>
    <m/>
    <m/>
    <m/>
    <m/>
    <m/>
    <m/>
    <n v="6"/>
    <m/>
    <n v="-0.05"/>
    <x v="906"/>
    <n v="0.66111111111111109"/>
    <n v="0.66111111111111109"/>
    <n v="0.66111111111111109"/>
    <n v="0.66111111111111109"/>
    <n v="0.66111111111111109"/>
    <n v="0.66111111111111109"/>
    <n v="0.66111111111111109"/>
    <n v="0.66111111111111109"/>
    <n v="0.66111111111111109"/>
    <n v="0.66111111111111109"/>
    <n v="0.66111111111111109"/>
    <n v="0.66111111111111109"/>
    <n v="0.66111111111111109"/>
  </r>
  <r>
    <x v="6"/>
    <x v="5"/>
    <s v="ERA BAYAM KOTA SDN BHD"/>
    <s v="LOC1"/>
    <x v="1"/>
    <s v="C1 COARSE"/>
    <m/>
    <n v="2"/>
    <n v="6"/>
    <n v="13"/>
    <n v="8"/>
    <n v="7.95"/>
    <n v="4"/>
    <n v="7"/>
    <n v="4.8"/>
    <x v="907"/>
    <n v="5.8611111111111107"/>
    <n v="5.8611111111111107"/>
    <n v="5.8611111111111107"/>
    <n v="5.8611111111111107"/>
    <n v="5.8611111111111107"/>
    <n v="5.8611111111111107"/>
    <n v="5.8611111111111107"/>
    <n v="5.8611111111111107"/>
    <n v="5.8611111111111107"/>
    <n v="5.8611111111111107"/>
    <n v="5.8611111111111107"/>
    <n v="5.8611111111111107"/>
    <n v="5.8611111111111107"/>
  </r>
  <r>
    <x v="6"/>
    <x v="5"/>
    <s v="ERA BAYAM KOTA SDN BHD"/>
    <s v="SPCA1"/>
    <x v="4"/>
    <s v="CASTER"/>
    <n v="0.54"/>
    <n v="1.08"/>
    <n v="2.16"/>
    <n v="1.08"/>
    <n v="1.08"/>
    <m/>
    <n v="7.5600000000000005"/>
    <n v="1.08"/>
    <n v="8.64"/>
    <x v="908"/>
    <n v="2.58"/>
    <n v="2.58"/>
    <n v="2.58"/>
    <n v="2.58"/>
    <n v="2.58"/>
    <n v="2.58"/>
    <n v="2.58"/>
    <n v="2.58"/>
    <n v="2.58"/>
    <n v="2.58"/>
    <n v="2.58"/>
    <n v="2.58"/>
    <n v="2.58"/>
  </r>
  <r>
    <x v="6"/>
    <x v="5"/>
    <s v="ERA BAYAM KOTA SDN BHD"/>
    <s v="SPCB1"/>
    <x v="0"/>
    <s v="Coarse Brown"/>
    <m/>
    <m/>
    <m/>
    <n v="2.16"/>
    <n v="1.08"/>
    <n v="1.08"/>
    <n v="2.16"/>
    <n v="1.08"/>
    <n v="1.08"/>
    <x v="74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  <n v="0.96000000000000008"/>
  </r>
  <r>
    <x v="6"/>
    <x v="5"/>
    <s v="ERA BAYAM KOTA SDN BHD"/>
    <s v="SPCG1"/>
    <x v="1"/>
    <s v="C1 COARSE"/>
    <n v="129.58799999999999"/>
    <n v="10.8"/>
    <n v="103.65600000000001"/>
    <n v="115.56"/>
    <n v="115.548"/>
    <n v="36.72"/>
    <n v="134.56100000000001"/>
    <n v="120.96"/>
    <n v="208.44"/>
    <x v="909"/>
    <n v="108.42588888888889"/>
    <n v="108.42588888888889"/>
    <n v="108.42588888888889"/>
    <n v="108.42588888888889"/>
    <n v="108.42588888888889"/>
    <n v="108.42588888888889"/>
    <n v="108.42588888888889"/>
    <n v="108.42588888888889"/>
    <n v="108.42588888888889"/>
    <n v="108.42588888888889"/>
    <n v="108.42588888888889"/>
    <n v="108.42588888888889"/>
    <n v="108.42588888888889"/>
  </r>
  <r>
    <x v="6"/>
    <x v="5"/>
    <s v="ERA BAYAM KOTA SDN BHD"/>
    <s v="SPDM42"/>
    <x v="0"/>
    <s v="Coarse Brown"/>
    <n v="0.504"/>
    <m/>
    <n v="-0.11088000000000003"/>
    <m/>
    <m/>
    <m/>
    <m/>
    <m/>
    <m/>
    <x v="910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  <n v="4.3679999999999997E-2"/>
  </r>
  <r>
    <x v="6"/>
    <x v="5"/>
    <s v="ERA BAYAM KOTA SDN BHD"/>
    <s v="SPFG1"/>
    <x v="2"/>
    <s v="A1"/>
    <n v="2.16"/>
    <n v="4.32"/>
    <m/>
    <m/>
    <m/>
    <n v="1.08"/>
    <n v="7.5590000000000011"/>
    <n v="3.24"/>
    <n v="8.5800000000000018"/>
    <x v="911"/>
    <n v="2.9932222222222227"/>
    <n v="2.9932222222222227"/>
    <n v="2.9932222222222227"/>
    <n v="2.9932222222222227"/>
    <n v="2.9932222222222227"/>
    <n v="2.9932222222222227"/>
    <n v="2.9932222222222227"/>
    <n v="2.9932222222222227"/>
    <n v="2.9932222222222227"/>
    <n v="2.9932222222222227"/>
    <n v="2.9932222222222227"/>
    <n v="2.9932222222222227"/>
    <n v="2.9932222222222227"/>
  </r>
  <r>
    <x v="6"/>
    <x v="5"/>
    <s v="ERA BAYAM KOTA SDN BHD"/>
    <s v="SPGMW45"/>
    <x v="0"/>
    <s v="GMW"/>
    <n v="0.32400000000000001"/>
    <n v="0.64800000000000002"/>
    <n v="1.1880000000000002"/>
    <m/>
    <m/>
    <m/>
    <n v="0.64755000000000007"/>
    <m/>
    <m/>
    <x v="912"/>
    <n v="0.31195000000000001"/>
    <n v="0.31195000000000001"/>
    <n v="0.31195000000000001"/>
    <n v="0.31195000000000001"/>
    <n v="0.31195000000000001"/>
    <n v="0.31195000000000001"/>
    <n v="0.31195000000000001"/>
    <n v="0.31195000000000001"/>
    <n v="0.31195000000000001"/>
    <n v="0.31195000000000001"/>
    <n v="0.31195000000000001"/>
    <n v="0.31195000000000001"/>
    <n v="0.31195000000000001"/>
  </r>
  <r>
    <x v="6"/>
    <x v="5"/>
    <s v="ERA BAYAM KOTA SDN BHD"/>
    <s v="SPGP1"/>
    <x v="0"/>
    <s v="Golden Brown"/>
    <n v="0.54"/>
    <n v="1.08"/>
    <n v="0.72"/>
    <m/>
    <n v="1.08"/>
    <m/>
    <n v="1.08"/>
    <m/>
    <m/>
    <x v="438"/>
    <n v="0.5"/>
    <n v="0.5"/>
    <n v="0.5"/>
    <n v="0.5"/>
    <n v="0.5"/>
    <n v="0.5"/>
    <n v="0.5"/>
    <n v="0.5"/>
    <n v="0.5"/>
    <n v="0.5"/>
    <n v="0.5"/>
    <n v="0.5"/>
    <n v="0.5"/>
  </r>
  <r>
    <x v="6"/>
    <x v="5"/>
    <s v="ERA BAYAM KOTA SDN BHD"/>
    <s v="SPGP45"/>
    <x v="0"/>
    <s v="Golden Brown"/>
    <n v="0.32400000000000001"/>
    <n v="0.64800000000000002"/>
    <n v="3.8879999999999999"/>
    <m/>
    <n v="0.64800000000000002"/>
    <m/>
    <n v="0.64800000000000002"/>
    <m/>
    <m/>
    <x v="913"/>
    <n v="0.68399999999999983"/>
    <n v="0.68399999999999983"/>
    <n v="0.68399999999999983"/>
    <n v="0.68399999999999983"/>
    <n v="0.68399999999999983"/>
    <n v="0.68399999999999983"/>
    <n v="0.68399999999999983"/>
    <n v="0.68399999999999983"/>
    <n v="0.68399999999999983"/>
    <n v="0.68399999999999983"/>
    <n v="0.68399999999999983"/>
    <n v="0.68399999999999983"/>
    <n v="0.68399999999999983"/>
  </r>
  <r>
    <x v="6"/>
    <x v="5"/>
    <s v="ERA BAYAM KOTA SDN BHD"/>
    <s v="SPIC-5"/>
    <x v="5"/>
    <s v="ICING"/>
    <n v="0.36"/>
    <n v="0.72"/>
    <n v="1.44"/>
    <n v="0.72"/>
    <n v="0.72"/>
    <m/>
    <n v="4.3199999999999994"/>
    <n v="0.72"/>
    <n v="5.04"/>
    <x v="914"/>
    <n v="1.5599999999999998"/>
    <n v="1.5599999999999998"/>
    <n v="1.5599999999999998"/>
    <n v="1.5599999999999998"/>
    <n v="1.5599999999999998"/>
    <n v="1.5599999999999998"/>
    <n v="1.5599999999999998"/>
    <n v="1.5599999999999998"/>
    <n v="1.5599999999999998"/>
    <n v="1.5599999999999998"/>
    <n v="1.5599999999999998"/>
    <n v="1.5599999999999998"/>
    <n v="1.5599999999999998"/>
  </r>
  <r>
    <x v="6"/>
    <x v="5"/>
    <s v="ERA BAYAM KOTA SDN BHD"/>
    <s v="SPLC-5"/>
    <x v="6"/>
    <s v="STEVIA"/>
    <n v="0.36"/>
    <m/>
    <m/>
    <m/>
    <m/>
    <m/>
    <m/>
    <m/>
    <m/>
    <x v="167"/>
    <n v="0.04"/>
    <n v="0.04"/>
    <n v="0.04"/>
    <n v="0.04"/>
    <n v="0.04"/>
    <n v="0.04"/>
    <n v="0.04"/>
    <n v="0.04"/>
    <n v="0.04"/>
    <n v="0.04"/>
    <n v="0.04"/>
    <n v="0.04"/>
    <n v="0.04"/>
  </r>
  <r>
    <x v="6"/>
    <x v="5"/>
    <s v="ERA BAYAM KOTA SDN BHD"/>
    <s v="SPLG1"/>
    <x v="3"/>
    <s v="LG"/>
    <n v="0.54"/>
    <n v="1.08"/>
    <n v="7.5600000000000005"/>
    <n v="7.5600000000000005"/>
    <n v="2.16"/>
    <n v="1.08"/>
    <n v="5.375"/>
    <m/>
    <n v="2.16"/>
    <x v="915"/>
    <n v="3.0572222222222227"/>
    <n v="3.0572222222222227"/>
    <n v="3.0572222222222227"/>
    <n v="3.0572222222222227"/>
    <n v="3.0572222222222227"/>
    <n v="3.0572222222222227"/>
    <n v="3.0572222222222227"/>
    <n v="3.0572222222222227"/>
    <n v="3.0572222222222227"/>
    <n v="3.0572222222222227"/>
    <n v="3.0572222222222227"/>
    <n v="3.0572222222222227"/>
    <n v="3.0572222222222227"/>
  </r>
  <r>
    <x v="6"/>
    <x v="5"/>
    <s v="ERA BAYAM KOTA SDN BHD"/>
    <s v="SPLG45"/>
    <x v="3"/>
    <s v="LG"/>
    <m/>
    <m/>
    <m/>
    <m/>
    <m/>
    <m/>
    <m/>
    <n v="0.64800000000000002"/>
    <m/>
    <x v="142"/>
    <n v="7.2000000000000008E-2"/>
    <n v="7.2000000000000008E-2"/>
    <n v="7.2000000000000008E-2"/>
    <n v="7.2000000000000008E-2"/>
    <n v="7.2000000000000008E-2"/>
    <n v="7.2000000000000008E-2"/>
    <n v="7.2000000000000008E-2"/>
    <n v="5.4"/>
    <n v="5.4"/>
    <n v="5.4"/>
    <n v="5.4"/>
    <n v="5.4"/>
    <n v="5.4"/>
  </r>
  <r>
    <x v="6"/>
    <x v="5"/>
    <s v="ERA BAYAM KOTA SDN BHD"/>
    <s v="SPSB1"/>
    <x v="0"/>
    <s v="Soft Brown"/>
    <n v="0.54"/>
    <m/>
    <n v="1.08"/>
    <m/>
    <m/>
    <m/>
    <n v="3.24"/>
    <n v="2.16"/>
    <n v="3.24"/>
    <x v="916"/>
    <n v="1.1400000000000001"/>
    <n v="1.1400000000000001"/>
    <n v="1.1400000000000001"/>
    <n v="1.1400000000000001"/>
    <n v="1.1400000000000001"/>
    <n v="1.1400000000000001"/>
    <n v="1.1400000000000001"/>
    <n v="1.1400000000000001"/>
    <n v="1.1400000000000001"/>
    <n v="1.1400000000000001"/>
    <n v="1.1400000000000001"/>
    <n v="1.1400000000000001"/>
    <n v="1.1400000000000001"/>
  </r>
  <r>
    <x v="6"/>
    <x v="5"/>
    <s v="ERA BAYAM KOTA SDN BHD"/>
    <s v="SPSB45"/>
    <x v="0"/>
    <s v="Soft Brown"/>
    <n v="0.32400000000000001"/>
    <n v="0.52800000000000002"/>
    <n v="2.2248000000000001"/>
    <m/>
    <n v="0.64800000000000002"/>
    <m/>
    <n v="2.5920000000000001"/>
    <n v="2.5920000000000001"/>
    <n v="3.24"/>
    <x v="917"/>
    <n v="1.3498666666666668"/>
    <n v="1.3498666666666668"/>
    <n v="1.3498666666666668"/>
    <n v="1.3498666666666668"/>
    <n v="1.3498666666666668"/>
    <n v="1.3498666666666668"/>
    <n v="1.3498666666666668"/>
    <n v="1.3498666666666668"/>
    <n v="1.3498666666666668"/>
    <n v="1.3498666666666668"/>
    <n v="1.3498666666666668"/>
    <n v="1.3498666666666668"/>
    <n v="1.3498666666666668"/>
  </r>
  <r>
    <x v="6"/>
    <x v="5"/>
    <s v="L.K. TEE ENTERPRISE SDN BHD"/>
    <s v="LOC1"/>
    <x v="1"/>
    <s v="C1 COARSE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5"/>
    <s v="L.K. TEE ENTERPRISE SDN BHD"/>
    <s v="SPCA1"/>
    <x v="4"/>
    <s v="CASTER"/>
    <m/>
    <m/>
    <m/>
    <m/>
    <m/>
    <m/>
    <m/>
    <m/>
    <n v="0.54"/>
    <x v="918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</r>
  <r>
    <x v="6"/>
    <x v="5"/>
    <s v="L.K. TEE ENTERPRISE SDN BHD"/>
    <s v="SPCG1"/>
    <x v="1"/>
    <s v="C1 COARSE"/>
    <m/>
    <m/>
    <m/>
    <m/>
    <m/>
    <m/>
    <m/>
    <m/>
    <n v="43.2"/>
    <x v="919"/>
    <n v="43.2"/>
    <n v="43.2"/>
    <n v="43.2"/>
    <n v="43.2"/>
    <n v="43.2"/>
    <n v="43.2"/>
    <n v="43.2"/>
    <n v="43.2"/>
    <n v="43.2"/>
    <n v="43.2"/>
    <n v="43.2"/>
    <n v="43.2"/>
    <n v="43.2"/>
  </r>
  <r>
    <x v="6"/>
    <x v="5"/>
    <s v="L.K. TEE ENTERPRISE SDN BHD"/>
    <s v="SPFG1"/>
    <x v="2"/>
    <s v="A1"/>
    <m/>
    <m/>
    <m/>
    <m/>
    <m/>
    <m/>
    <m/>
    <m/>
    <n v="1.08"/>
    <x v="157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  <n v="0.36000000000000004"/>
  </r>
  <r>
    <x v="6"/>
    <x v="5"/>
    <s v="L.K. TEE ENTERPRISE SDN BHD"/>
    <s v="SPGMW45"/>
    <x v="0"/>
    <s v="GMW"/>
    <m/>
    <m/>
    <m/>
    <m/>
    <m/>
    <m/>
    <m/>
    <m/>
    <n v="0.32400000000000001"/>
    <x v="920"/>
    <n v="0.108"/>
    <n v="0.108"/>
    <n v="0.108"/>
    <n v="0.108"/>
    <n v="0.108"/>
    <n v="0.108"/>
    <n v="0.108"/>
    <n v="0.108"/>
    <n v="0.108"/>
    <n v="0.108"/>
    <n v="0.108"/>
    <n v="0.108"/>
    <n v="0.108"/>
  </r>
  <r>
    <x v="6"/>
    <x v="5"/>
    <s v="L.K. TEE ENTERPRISE SDN BHD"/>
    <s v="SPGP1"/>
    <x v="0"/>
    <s v="Golden Brown"/>
    <m/>
    <m/>
    <m/>
    <m/>
    <m/>
    <m/>
    <m/>
    <m/>
    <n v="0.54"/>
    <x v="918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</r>
  <r>
    <x v="6"/>
    <x v="5"/>
    <s v="L.K. TEE ENTERPRISE SDN BHD"/>
    <s v="SPIC-5"/>
    <x v="5"/>
    <s v="ICING"/>
    <m/>
    <m/>
    <m/>
    <m/>
    <m/>
    <m/>
    <m/>
    <m/>
    <n v="0.36"/>
    <x v="744"/>
    <n v="0.12"/>
    <n v="0.12"/>
    <n v="0.12"/>
    <n v="0.12"/>
    <n v="0.12"/>
    <n v="0.12"/>
    <n v="0.12"/>
    <n v="0.12"/>
    <n v="0.12"/>
    <n v="0.12"/>
    <n v="0.12"/>
    <n v="0.12"/>
    <n v="0.12"/>
  </r>
  <r>
    <x v="6"/>
    <x v="5"/>
    <s v="L.K. TEE ENTERPRISE SDN BHD"/>
    <s v="SPLG1"/>
    <x v="3"/>
    <s v="LG"/>
    <m/>
    <m/>
    <m/>
    <m/>
    <m/>
    <m/>
    <n v="4.32"/>
    <n v="-0.12"/>
    <n v="8.64"/>
    <x v="921"/>
    <n v="4.28"/>
    <n v="10.8"/>
    <n v="10.8"/>
    <n v="10.8"/>
    <n v="10.8"/>
    <n v="10.8"/>
    <n v="10.8"/>
    <n v="10.8"/>
    <n v="10.8"/>
    <n v="10.8"/>
    <n v="10.8"/>
    <n v="10.8"/>
    <n v="10.8"/>
  </r>
  <r>
    <x v="6"/>
    <x v="5"/>
    <s v="L.K. TEE ENTERPRISE SDN BHD"/>
    <s v="SPLG45"/>
    <x v="3"/>
    <s v="LG"/>
    <m/>
    <m/>
    <m/>
    <m/>
    <m/>
    <m/>
    <m/>
    <m/>
    <n v="0.48599999999999999"/>
    <x v="922"/>
    <n v="0.16200000000000001"/>
    <n v="16.2"/>
    <n v="16.2"/>
    <n v="16.2"/>
    <n v="20.52"/>
    <n v="20.52"/>
    <n v="20.52"/>
    <n v="20.52"/>
    <n v="20.52"/>
    <n v="20.52"/>
    <n v="24.84"/>
    <n v="24.84"/>
    <n v="24.84"/>
  </r>
  <r>
    <x v="6"/>
    <x v="5"/>
    <s v="L.K. TEE ENTERPRISE SDN BHD"/>
    <s v="SPSB1"/>
    <x v="0"/>
    <s v="Soft Brown"/>
    <m/>
    <m/>
    <m/>
    <m/>
    <m/>
    <m/>
    <m/>
    <m/>
    <n v="0.54"/>
    <x v="918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  <n v="0.18000000000000002"/>
  </r>
  <r>
    <x v="6"/>
    <x v="5"/>
    <s v="MYNEWS RETAIL SDN BHD"/>
    <s v="SPCG1"/>
    <x v="1"/>
    <s v="C1 COARSE"/>
    <m/>
    <m/>
    <m/>
    <m/>
    <m/>
    <m/>
    <n v="9.6000000000000002E-2"/>
    <n v="0.12"/>
    <n v="0.14399999999999999"/>
    <x v="167"/>
    <m/>
    <m/>
    <m/>
    <m/>
    <m/>
    <m/>
    <m/>
    <m/>
    <m/>
    <m/>
    <m/>
    <m/>
    <m/>
  </r>
  <r>
    <x v="6"/>
    <x v="5"/>
    <s v="MYNEWS RETAIL SDN BHD"/>
    <s v="SPFG1"/>
    <x v="2"/>
    <s v="A1"/>
    <m/>
    <m/>
    <m/>
    <m/>
    <m/>
    <m/>
    <n v="0.18"/>
    <n v="0.06"/>
    <n v="9.6000000000000002E-2"/>
    <x v="923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  <n v="3.7333333333333329E-2"/>
  </r>
  <r>
    <x v="6"/>
    <x v="5"/>
    <s v="MYNEWS RETAIL SDN BHD"/>
    <s v="SPSB45"/>
    <x v="0"/>
    <s v="Soft Brown"/>
    <m/>
    <m/>
    <m/>
    <m/>
    <m/>
    <m/>
    <m/>
    <m/>
    <m/>
    <x v="51"/>
    <m/>
    <m/>
    <m/>
    <m/>
    <m/>
    <m/>
    <m/>
    <m/>
    <m/>
    <m/>
    <m/>
    <m/>
    <m/>
  </r>
  <r>
    <x v="6"/>
    <x v="5"/>
    <s v="NSK TRADE CITY (KD) SDN BHD"/>
    <s v="SPGP1"/>
    <x v="0"/>
    <s v="Golden Brown"/>
    <n v="-1.2E-2"/>
    <m/>
    <m/>
    <m/>
    <m/>
    <m/>
    <m/>
    <m/>
    <m/>
    <x v="924"/>
    <m/>
    <m/>
    <m/>
    <m/>
    <m/>
    <m/>
    <m/>
    <m/>
    <m/>
    <m/>
    <m/>
    <m/>
    <m/>
  </r>
  <r>
    <x v="6"/>
    <x v="5"/>
    <s v="TESCO STORES (MALAYSIA) SDN BHD"/>
    <s v="SPLC-5"/>
    <x v="6"/>
    <s v="STEVIA"/>
    <m/>
    <m/>
    <m/>
    <m/>
    <m/>
    <m/>
    <m/>
    <m/>
    <m/>
    <x v="51"/>
    <m/>
    <m/>
    <m/>
    <m/>
    <m/>
    <m/>
    <m/>
    <m/>
    <m/>
    <m/>
    <m/>
    <m/>
    <m/>
  </r>
  <r>
    <x v="6"/>
    <x v="5"/>
    <s v="YHL TRADING (KL) SDN. BHD."/>
    <s v="SPCG1"/>
    <x v="1"/>
    <s v="C1 COARSE"/>
    <m/>
    <m/>
    <n v="-0.8"/>
    <n v="-2.56"/>
    <n v="-1.321"/>
    <n v="-1.04"/>
    <m/>
    <m/>
    <m/>
    <x v="925"/>
    <m/>
    <m/>
    <m/>
    <m/>
    <m/>
    <m/>
    <m/>
    <m/>
    <m/>
    <m/>
    <m/>
    <m/>
    <m/>
  </r>
  <r>
    <x v="6"/>
    <x v="33"/>
    <s v="ABD WAHAB ABD KADIR SDN BHD"/>
    <s v="LOC1"/>
    <x v="1"/>
    <s v="C1 COARSE"/>
    <n v="20"/>
    <n v="10"/>
    <n v="30"/>
    <m/>
    <m/>
    <n v="5"/>
    <m/>
    <n v="7.5"/>
    <n v="5"/>
    <x v="926"/>
    <n v="8.6111111111111107"/>
    <n v="8.6111111111111107"/>
    <n v="8.6111111111111107"/>
    <n v="8.6111111111111107"/>
    <n v="8.6111111111111107"/>
    <n v="8.6111111111111107"/>
    <n v="8.6111111111111107"/>
    <n v="8.6111111111111107"/>
    <n v="8.6111111111111107"/>
    <n v="8.6111111111111107"/>
    <n v="8.6111111111111107"/>
    <n v="8.6111111111111107"/>
    <n v="8.6111111111111107"/>
  </r>
  <r>
    <x v="6"/>
    <x v="33"/>
    <s v="ABD WAHAB ABD KADIR SDN BHD"/>
    <s v="SPCA1"/>
    <x v="4"/>
    <s v="CASTER"/>
    <m/>
    <m/>
    <m/>
    <m/>
    <n v="0.48"/>
    <m/>
    <m/>
    <m/>
    <m/>
    <x v="90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  <n v="5.333333333333333E-2"/>
  </r>
  <r>
    <x v="6"/>
    <x v="33"/>
    <s v="ABD WAHAB ABD KADIR SDN BHD"/>
    <s v="SPLG45"/>
    <x v="3"/>
    <s v="LG"/>
    <m/>
    <m/>
    <m/>
    <m/>
    <m/>
    <m/>
    <m/>
    <m/>
    <m/>
    <x v="26"/>
    <m/>
    <m/>
    <m/>
    <m/>
    <m/>
    <m/>
    <m/>
    <n v="1.08"/>
    <n v="1.08"/>
    <n v="1.08"/>
    <n v="2.16"/>
    <n v="2.16"/>
    <n v="2.16"/>
  </r>
  <r>
    <x v="6"/>
    <x v="33"/>
    <s v="ABD WAHAB ABD KADIR SDN BHD"/>
    <s v="SPCG1"/>
    <x v="1"/>
    <s v="C1 COARSE"/>
    <n v="81"/>
    <n v="20.52"/>
    <n v="103.68"/>
    <m/>
    <n v="71.28"/>
    <n v="25.92"/>
    <n v="60.48"/>
    <n v="27"/>
    <n v="25.92"/>
    <x v="927"/>
    <n v="46.20000000000001"/>
    <n v="46.20000000000001"/>
    <n v="46.20000000000001"/>
    <n v="46.20000000000001"/>
    <n v="46.20000000000001"/>
    <n v="46.20000000000001"/>
    <n v="46.20000000000001"/>
    <n v="46.20000000000001"/>
    <n v="46.20000000000001"/>
    <n v="46.20000000000001"/>
    <n v="46.20000000000001"/>
    <n v="46.20000000000001"/>
    <n v="46.20000000000001"/>
  </r>
  <r>
    <x v="6"/>
    <x v="33"/>
    <s v="ABD WAHAB ABD KADIR SDN BHD"/>
    <s v="SPSB1"/>
    <x v="0"/>
    <s v="Soft Brown"/>
    <m/>
    <m/>
    <m/>
    <m/>
    <n v="0.24"/>
    <m/>
    <m/>
    <m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33"/>
    <s v="CHOI HONG GUAN TRADING SDN BHD"/>
    <s v="LOA1"/>
    <x v="2"/>
    <s v="A1 "/>
    <n v="2"/>
    <n v="1.5"/>
    <n v="3"/>
    <n v="8"/>
    <n v="2"/>
    <n v="2"/>
    <n v="1.75"/>
    <n v="5.5"/>
    <m/>
    <x v="928"/>
    <n v="2.8611111111111112"/>
    <n v="2.8611111111111112"/>
    <n v="2.8611111111111112"/>
    <n v="2.8611111111111112"/>
    <n v="2.8611111111111112"/>
    <n v="2.8611111111111112"/>
    <n v="2.8611111111111112"/>
    <n v="2.8611111111111112"/>
    <n v="2.8611111111111112"/>
    <n v="2.8611111111111112"/>
    <n v="2.8611111111111112"/>
    <n v="2.8611111111111112"/>
    <n v="2.8611111111111112"/>
  </r>
  <r>
    <x v="6"/>
    <x v="33"/>
    <s v="CHOI HONG GUAN TRADING SDN BHD"/>
    <s v="LOC1"/>
    <x v="1"/>
    <s v="C1 COARSE"/>
    <n v="7.5"/>
    <n v="4"/>
    <n v="10"/>
    <n v="7"/>
    <n v="6"/>
    <n v="8.5"/>
    <n v="2"/>
    <n v="11"/>
    <n v="3"/>
    <x v="483"/>
    <n v="6.5555555555555554"/>
    <n v="6.5555555555555554"/>
    <n v="6.5555555555555554"/>
    <n v="6.5555555555555554"/>
    <n v="6.5555555555555554"/>
    <n v="6.5555555555555554"/>
    <n v="6.5555555555555554"/>
    <n v="6.5555555555555554"/>
    <n v="6.5555555555555554"/>
    <n v="6.5555555555555554"/>
    <n v="6.5555555555555554"/>
    <n v="6.5555555555555554"/>
    <n v="6.5555555555555554"/>
  </r>
  <r>
    <x v="6"/>
    <x v="33"/>
    <s v="CHOI HONG GUAN TRADING SDN BHD"/>
    <s v="LOCA"/>
    <x v="4"/>
    <s v="CASTER"/>
    <n v="2"/>
    <m/>
    <n v="1"/>
    <n v="1"/>
    <n v="2"/>
    <m/>
    <n v="0"/>
    <n v="1.25"/>
    <m/>
    <x v="929"/>
    <n v="0.80555555555555558"/>
    <n v="0.80555555555555558"/>
    <n v="0.80555555555555558"/>
    <n v="0.80555555555555558"/>
    <n v="0.80555555555555558"/>
    <n v="0.80555555555555558"/>
    <n v="0.80555555555555558"/>
    <n v="0.80555555555555558"/>
    <n v="0.80555555555555558"/>
    <n v="0.80555555555555558"/>
    <n v="0.80555555555555558"/>
    <n v="0.80555555555555558"/>
    <n v="0.80555555555555558"/>
  </r>
  <r>
    <x v="6"/>
    <x v="33"/>
    <s v="CHOI HONG GUAN TRADING SDN BHD"/>
    <s v="LOSB"/>
    <x v="0"/>
    <s v="Soft Brown"/>
    <n v="1"/>
    <n v="0.5"/>
    <n v="1.5"/>
    <n v="2"/>
    <n v="5"/>
    <m/>
    <m/>
    <n v="1.5"/>
    <n v="1"/>
    <x v="930"/>
    <n v="1.3888888888888888"/>
    <n v="1.3888888888888888"/>
    <n v="1.3888888888888888"/>
    <n v="1.3888888888888888"/>
    <n v="1.3888888888888888"/>
    <n v="1.3888888888888888"/>
    <n v="1.3888888888888888"/>
    <n v="1.3888888888888888"/>
    <n v="1.3888888888888888"/>
    <n v="1.3888888888888888"/>
    <n v="1.3888888888888888"/>
    <n v="1.3888888888888888"/>
    <n v="1.3888888888888888"/>
  </r>
  <r>
    <x v="6"/>
    <x v="33"/>
    <s v="CHOI HONG GUAN TRADING SDN BHD"/>
    <s v="SPCA1"/>
    <x v="4"/>
    <s v="CASTER"/>
    <m/>
    <n v="0.24"/>
    <m/>
    <m/>
    <n v="0.84"/>
    <m/>
    <m/>
    <n v="0.12"/>
    <m/>
    <x v="686"/>
    <n v="0.13333333333333336"/>
    <n v="0.13333333333333336"/>
    <n v="0.13333333333333336"/>
    <n v="0.13333333333333336"/>
    <n v="0.13333333333333336"/>
    <n v="0.13333333333333336"/>
    <n v="0.13333333333333336"/>
    <n v="0.13333333333333336"/>
    <n v="0.13333333333333336"/>
    <n v="0.13333333333333336"/>
    <n v="0.13333333333333336"/>
    <n v="0.13333333333333336"/>
    <n v="0.13333333333333336"/>
  </r>
  <r>
    <x v="6"/>
    <x v="33"/>
    <s v="CHOI HONG GUAN TRADING SDN BHD"/>
    <s v="SPCG1"/>
    <x v="1"/>
    <s v="C1 COARSE"/>
    <n v="84.240000000000009"/>
    <n v="115.56"/>
    <n v="135"/>
    <n v="116.63999999999999"/>
    <n v="151.19999999999999"/>
    <n v="137.16"/>
    <n v="73.44"/>
    <n v="132.96"/>
    <n v="55.08"/>
    <x v="931"/>
    <n v="111.25333333333334"/>
    <n v="111.25333333333334"/>
    <n v="111.25333333333334"/>
    <n v="111.25333333333334"/>
    <n v="111.25333333333334"/>
    <n v="111.25333333333334"/>
    <n v="111.25333333333334"/>
    <n v="111.25333333333334"/>
    <n v="111.25333333333334"/>
    <n v="111.25333333333334"/>
    <n v="111.25333333333334"/>
    <n v="111.25333333333334"/>
    <n v="111.25333333333334"/>
  </r>
  <r>
    <x v="6"/>
    <x v="33"/>
    <s v="CHOI HONG GUAN TRADING SDN BHD"/>
    <s v="SPFG1"/>
    <x v="2"/>
    <s v="A1"/>
    <n v="2.16"/>
    <n v="1.08"/>
    <n v="3.24"/>
    <n v="3.9120000000000004"/>
    <n v="2.16"/>
    <n v="3.24"/>
    <m/>
    <n v="2.16"/>
    <n v="1.08"/>
    <x v="932"/>
    <n v="2.1146666666666669"/>
    <n v="2.1146666666666669"/>
    <n v="2.1146666666666669"/>
    <n v="2.1146666666666669"/>
    <n v="2.1146666666666669"/>
    <n v="2.1146666666666669"/>
    <n v="2.1146666666666669"/>
    <n v="2.1146666666666669"/>
    <n v="2.1146666666666669"/>
    <n v="2.1146666666666669"/>
    <n v="2.1146666666666669"/>
    <n v="2.1146666666666669"/>
    <n v="2.1146666666666669"/>
  </r>
  <r>
    <x v="6"/>
    <x v="33"/>
    <s v="CHOI HONG GUAN TRADING SDN BHD"/>
    <s v="SPGP1"/>
    <x v="0"/>
    <s v="Golden Brown"/>
    <n v="3.5999999999999997E-2"/>
    <m/>
    <m/>
    <n v="7.1999999999999995E-2"/>
    <n v="4.8000000000000001E-2"/>
    <n v="7.1999999999999995E-2"/>
    <n v="3.5999999999999997E-2"/>
    <n v="0.192"/>
    <m/>
    <x v="933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  <n v="5.0666666666666665E-2"/>
  </r>
  <r>
    <x v="6"/>
    <x v="33"/>
    <s v="CHOI HONG GUAN TRADING SDN BHD"/>
    <s v="SPIC25"/>
    <x v="5"/>
    <s v="ICING"/>
    <n v="0.75"/>
    <n v="1.25"/>
    <n v="1.5"/>
    <n v="4"/>
    <n v="3.75"/>
    <m/>
    <m/>
    <n v="1.5"/>
    <m/>
    <x v="934"/>
    <n v="1.4166666666666667"/>
    <n v="1.4166666666666667"/>
    <n v="1.4166666666666667"/>
    <n v="1.4166666666666667"/>
    <n v="1.4166666666666667"/>
    <n v="1.4166666666666667"/>
    <n v="1.4166666666666667"/>
    <n v="1.4166666666666667"/>
    <n v="1.4166666666666667"/>
    <n v="1.4166666666666667"/>
    <n v="1.4166666666666667"/>
    <n v="1.4166666666666667"/>
    <n v="1.4166666666666667"/>
  </r>
  <r>
    <x v="6"/>
    <x v="33"/>
    <s v="CHOI HONG GUAN TRADING SDN BHD"/>
    <s v="SPIC-5"/>
    <x v="5"/>
    <s v="ICING"/>
    <m/>
    <n v="0.24"/>
    <n v="0.12"/>
    <n v="0.36"/>
    <n v="0.24"/>
    <m/>
    <m/>
    <n v="0.24"/>
    <m/>
    <x v="15"/>
    <n v="0.13333333333333333"/>
    <n v="0.13333333333333333"/>
    <n v="0.13333333333333333"/>
    <n v="0.13333333333333333"/>
    <n v="0.13333333333333333"/>
    <n v="0.13333333333333333"/>
    <n v="0.13333333333333333"/>
    <n v="0.13333333333333333"/>
    <n v="0.13333333333333333"/>
    <n v="0.13333333333333333"/>
    <n v="0.13333333333333333"/>
    <n v="0.13333333333333333"/>
    <n v="0.13333333333333333"/>
  </r>
  <r>
    <x v="6"/>
    <x v="33"/>
    <s v="CHOI HONG GUAN TRADING SDN BHD"/>
    <s v="SPLG1"/>
    <x v="3"/>
    <s v="LG"/>
    <m/>
    <m/>
    <m/>
    <m/>
    <m/>
    <m/>
    <m/>
    <m/>
    <m/>
    <x v="51"/>
    <n v="0"/>
    <n v="0"/>
    <n v="0"/>
    <n v="0"/>
    <n v="0"/>
    <n v="0"/>
    <n v="0"/>
    <n v="2.16"/>
    <n v="2.16"/>
    <n v="2.16"/>
    <n v="2.16"/>
    <n v="2.16"/>
    <n v="2.16"/>
  </r>
  <r>
    <x v="6"/>
    <x v="33"/>
    <s v="CHOI HONG GUAN TRADING SDN BHD"/>
    <s v="SPLG45"/>
    <x v="3"/>
    <s v="LG"/>
    <m/>
    <m/>
    <m/>
    <m/>
    <m/>
    <m/>
    <m/>
    <m/>
    <m/>
    <x v="51"/>
    <n v="0"/>
    <n v="0"/>
    <n v="0"/>
    <n v="0"/>
    <n v="0"/>
    <n v="0"/>
    <n v="0"/>
    <n v="5.4"/>
    <n v="5.4"/>
    <n v="5.4"/>
    <n v="5.4"/>
    <n v="5.4"/>
    <n v="5.4"/>
  </r>
  <r>
    <x v="6"/>
    <x v="33"/>
    <s v="CHOI HONG GUAN TRADING SDN BHD"/>
    <s v="SPSB1"/>
    <x v="0"/>
    <s v="Soft Brown"/>
    <n v="3.5999999999999997E-2"/>
    <m/>
    <n v="3.5999999999999997E-2"/>
    <m/>
    <n v="8.3999999999999991E-2"/>
    <n v="0.10799999999999998"/>
    <n v="3.5999999999999997E-2"/>
    <n v="0.12"/>
    <m/>
    <x v="777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  <n v="4.6666666666666662E-2"/>
  </r>
  <r>
    <x v="6"/>
    <x v="33"/>
    <s v="CLF TRADING SDN BHD"/>
    <s v="SPCG1"/>
    <x v="1"/>
    <s v="C1 COARSE"/>
    <n v="19.440000000000001"/>
    <n v="38.880000000000003"/>
    <n v="38.880000000000003"/>
    <n v="19.440000000000001"/>
    <m/>
    <m/>
    <m/>
    <n v="30.24"/>
    <m/>
    <x v="935"/>
    <n v="30.24"/>
    <n v="30.24"/>
    <n v="30.24"/>
    <n v="30.24"/>
    <n v="30.24"/>
    <n v="30.24"/>
    <n v="30.24"/>
    <n v="30.24"/>
    <n v="30.24"/>
    <n v="30.24"/>
    <n v="30.24"/>
    <n v="30.24"/>
    <n v="30.24"/>
  </r>
  <r>
    <x v="6"/>
    <x v="5"/>
    <s v="COLA AGENCY &amp; TRADIN SDN BHD"/>
    <s v="SPCG1"/>
    <x v="1"/>
    <s v="C1 COARSE"/>
    <m/>
    <m/>
    <m/>
    <n v="30"/>
    <m/>
    <m/>
    <m/>
    <n v="30"/>
    <m/>
    <x v="453"/>
    <m/>
    <m/>
    <m/>
    <m/>
    <m/>
    <m/>
    <m/>
    <m/>
    <m/>
    <m/>
    <m/>
    <m/>
    <m/>
  </r>
  <r>
    <x v="6"/>
    <x v="5"/>
    <s v="COLA AGENCY &amp; TRADIN SDN BHD"/>
    <s v="SPLG1"/>
    <x v="3"/>
    <s v="LG"/>
    <m/>
    <m/>
    <m/>
    <m/>
    <m/>
    <m/>
    <m/>
    <m/>
    <m/>
    <x v="51"/>
    <m/>
    <m/>
    <m/>
    <m/>
    <m/>
    <m/>
    <m/>
    <m/>
    <m/>
    <m/>
    <m/>
    <m/>
    <m/>
  </r>
  <r>
    <x v="6"/>
    <x v="5"/>
    <s v="ERA BAYAM KOTA SDN BHD"/>
    <s v="SPCA1"/>
    <x v="4"/>
    <s v="CASTER"/>
    <m/>
    <m/>
    <m/>
    <m/>
    <n v="0.12"/>
    <m/>
    <m/>
    <n v="0.12"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5"/>
    <s v="ERA BAYAM KOTA SDN BHD"/>
    <s v="SPCB1"/>
    <x v="0"/>
    <s v="Coarse Brown"/>
    <m/>
    <m/>
    <m/>
    <m/>
    <n v="0.3"/>
    <m/>
    <m/>
    <n v="0.36"/>
    <m/>
    <x v="815"/>
    <n v="7.333333333333332E-2"/>
    <n v="7.333333333333332E-2"/>
    <n v="7.333333333333332E-2"/>
    <n v="7.333333333333332E-2"/>
    <n v="7.333333333333332E-2"/>
    <n v="7.333333333333332E-2"/>
    <n v="7.333333333333332E-2"/>
    <n v="7.333333333333332E-2"/>
    <n v="7.333333333333332E-2"/>
    <n v="7.333333333333332E-2"/>
    <n v="7.333333333333332E-2"/>
    <n v="7.333333333333332E-2"/>
    <n v="7.333333333333332E-2"/>
  </r>
  <r>
    <x v="6"/>
    <x v="5"/>
    <s v="ERA BAYAM KOTA SDN BHD"/>
    <s v="SPCG1"/>
    <x v="1"/>
    <s v="C1 COARSE"/>
    <m/>
    <m/>
    <n v="22.68"/>
    <m/>
    <n v="22.68"/>
    <m/>
    <m/>
    <n v="20.52"/>
    <m/>
    <x v="936"/>
    <n v="7.3199999999999994"/>
    <n v="7.3199999999999994"/>
    <n v="7.3199999999999994"/>
    <n v="7.3199999999999994"/>
    <n v="7.3199999999999994"/>
    <n v="7.3199999999999994"/>
    <n v="7.3199999999999994"/>
    <n v="7.3199999999999994"/>
    <n v="7.3199999999999994"/>
    <n v="7.3199999999999994"/>
    <n v="7.3199999999999994"/>
    <n v="7.3199999999999994"/>
    <n v="7.3199999999999994"/>
  </r>
  <r>
    <x v="6"/>
    <x v="5"/>
    <s v="ERA BAYAM KOTA SDN BHD"/>
    <s v="SPFG1"/>
    <x v="2"/>
    <s v="A1"/>
    <m/>
    <m/>
    <m/>
    <m/>
    <n v="0.3"/>
    <m/>
    <m/>
    <n v="0.24"/>
    <m/>
    <x v="91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  <n v="6.0000000000000005E-2"/>
  </r>
  <r>
    <x v="6"/>
    <x v="5"/>
    <s v="ERA BAYAM KOTA SDN BHD"/>
    <s v="SPGMW45"/>
    <x v="0"/>
    <s v="GMW"/>
    <m/>
    <m/>
    <m/>
    <m/>
    <m/>
    <m/>
    <m/>
    <n v="0.216"/>
    <m/>
    <x v="539"/>
    <n v="2.4E-2"/>
    <n v="2.4E-2"/>
    <n v="2.4E-2"/>
    <n v="2.4E-2"/>
    <n v="2.4E-2"/>
    <n v="2.4E-2"/>
    <n v="2.4E-2"/>
    <n v="2.4E-2"/>
    <n v="2.4E-2"/>
    <n v="2.4E-2"/>
    <n v="2.4E-2"/>
    <n v="2.4E-2"/>
    <n v="2.4E-2"/>
  </r>
  <r>
    <x v="6"/>
    <x v="5"/>
    <s v="ERA BAYAM KOTA SDN BHD"/>
    <s v="SPGP1"/>
    <x v="0"/>
    <s v="Golden Brown"/>
    <m/>
    <m/>
    <m/>
    <m/>
    <m/>
    <m/>
    <m/>
    <n v="0.24"/>
    <n v="-2.4E-2"/>
    <x v="539"/>
    <n v="2.4E-2"/>
    <n v="2.4E-2"/>
    <n v="2.4E-2"/>
    <n v="2.4E-2"/>
    <n v="2.4E-2"/>
    <n v="2.4E-2"/>
    <n v="2.4E-2"/>
    <n v="2.4E-2"/>
    <n v="2.4E-2"/>
    <n v="2.4E-2"/>
    <n v="2.4E-2"/>
    <n v="2.4E-2"/>
    <n v="2.4E-2"/>
  </r>
  <r>
    <x v="6"/>
    <x v="5"/>
    <s v="ERA BAYAM KOTA SDN BHD"/>
    <s v="SPGP45"/>
    <x v="0"/>
    <s v="Golden Brown"/>
    <m/>
    <m/>
    <m/>
    <m/>
    <m/>
    <m/>
    <m/>
    <n v="0.216"/>
    <n v="-1.0800000000000001E-2"/>
    <x v="937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  <n v="2.2800000000000001E-2"/>
  </r>
  <r>
    <x v="6"/>
    <x v="5"/>
    <s v="ERA BAYAM KOTA SDN BHD"/>
    <s v="SPIC-5"/>
    <x v="5"/>
    <s v="ICING"/>
    <m/>
    <m/>
    <m/>
    <m/>
    <n v="0.12"/>
    <m/>
    <m/>
    <n v="0.12"/>
    <m/>
    <x v="96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  <n v="2.6666666666666665E-2"/>
  </r>
  <r>
    <x v="6"/>
    <x v="5"/>
    <s v="ERA BAYAM KOTA SDN BHD"/>
    <s v="SPLG1"/>
    <x v="3"/>
    <s v="LG"/>
    <m/>
    <m/>
    <n v="0.36"/>
    <m/>
    <m/>
    <m/>
    <m/>
    <n v="1.08"/>
    <m/>
    <x v="235"/>
    <n v="0.16"/>
    <n v="0.16"/>
    <n v="0.16"/>
    <n v="0.16"/>
    <n v="0.16"/>
    <n v="0.16"/>
    <n v="0.16"/>
    <n v="0.16"/>
    <n v="0.16"/>
    <n v="0.16"/>
    <n v="0.16"/>
    <n v="0.16"/>
    <n v="0.16"/>
  </r>
  <r>
    <x v="6"/>
    <x v="5"/>
    <s v="ERA BAYAM KOTA SDN BHD"/>
    <s v="SPLG45"/>
    <x v="3"/>
    <s v="LG"/>
    <m/>
    <m/>
    <m/>
    <m/>
    <m/>
    <m/>
    <m/>
    <n v="0.216"/>
    <m/>
    <x v="539"/>
    <n v="2.4E-2"/>
    <n v="2.4E-2"/>
    <n v="2.4E-2"/>
    <n v="2.4E-2"/>
    <n v="2.4E-2"/>
    <n v="2.4E-2"/>
    <n v="2.4E-2"/>
    <n v="2.4E-2"/>
    <n v="2.4E-2"/>
    <n v="2.4E-2"/>
    <n v="2.4E-2"/>
    <n v="2.4E-2"/>
    <n v="2.4E-2"/>
  </r>
  <r>
    <x v="6"/>
    <x v="5"/>
    <s v="ERA BAYAM KOTA SDN BHD"/>
    <s v="SPSB1"/>
    <x v="0"/>
    <s v="Soft Brown"/>
    <m/>
    <m/>
    <m/>
    <m/>
    <m/>
    <m/>
    <m/>
    <m/>
    <m/>
    <x v="51"/>
    <n v="0"/>
    <n v="0"/>
    <n v="0"/>
    <n v="0"/>
    <n v="0"/>
    <n v="0"/>
    <n v="0"/>
    <n v="0"/>
    <n v="0"/>
    <n v="0"/>
    <n v="0"/>
    <n v="0"/>
    <n v="0"/>
  </r>
  <r>
    <x v="6"/>
    <x v="33"/>
    <s v="MAIMUNAH BINTI IBRAHIM"/>
    <s v="SPCG1"/>
    <x v="1"/>
    <s v="C1 COARSE"/>
    <n v="103.68"/>
    <n v="106.92"/>
    <n v="106.92"/>
    <n v="135"/>
    <n v="32.4"/>
    <n v="132.51399999999998"/>
    <m/>
    <n v="138.24"/>
    <n v="138.24"/>
    <x v="938"/>
    <n v="129.6"/>
    <n v="129.6"/>
    <n v="129.6"/>
    <n v="129.6"/>
    <n v="129.6"/>
    <n v="129.6"/>
    <n v="129.6"/>
    <n v="129.6"/>
    <n v="129.6"/>
    <n v="129.6"/>
    <n v="129.6"/>
    <n v="129.6"/>
    <n v="129.6"/>
  </r>
  <r>
    <x v="6"/>
    <x v="33"/>
    <s v="MAIMUNAH BINTI IBRAHIM"/>
    <s v="SPLG1"/>
    <x v="3"/>
    <s v="LG"/>
    <m/>
    <m/>
    <m/>
    <m/>
    <m/>
    <m/>
    <m/>
    <m/>
    <m/>
    <x v="26"/>
    <m/>
    <m/>
    <m/>
    <m/>
    <m/>
    <m/>
    <m/>
    <n v="1.08"/>
    <n v="1.08"/>
    <n v="1.08"/>
    <n v="1.08"/>
    <n v="1.08"/>
    <n v="1.08"/>
  </r>
  <r>
    <x v="6"/>
    <x v="33"/>
    <s v="MAIMUNAH BINTI IBRAHIM"/>
    <s v="SPLG45"/>
    <x v="3"/>
    <s v="LG"/>
    <m/>
    <m/>
    <m/>
    <m/>
    <m/>
    <m/>
    <m/>
    <m/>
    <m/>
    <x v="26"/>
    <m/>
    <m/>
    <m/>
    <m/>
    <m/>
    <m/>
    <m/>
    <n v="1.08"/>
    <n v="1.08"/>
    <n v="1.08"/>
    <n v="1.08"/>
    <n v="1.08"/>
    <n v="1.08"/>
  </r>
  <r>
    <x v="6"/>
    <x v="5"/>
    <s v="MARDEC PROCESSING SDN BHD - KUALA BERANG"/>
    <s v="SPCG1"/>
    <x v="1"/>
    <s v="C1 COARSE"/>
    <m/>
    <m/>
    <m/>
    <m/>
    <n v="0.9"/>
    <m/>
    <m/>
    <m/>
    <m/>
    <x v="355"/>
    <m/>
    <m/>
    <m/>
    <m/>
    <m/>
    <m/>
    <m/>
    <m/>
    <m/>
    <m/>
    <m/>
    <m/>
    <m/>
  </r>
  <r>
    <x v="6"/>
    <x v="33"/>
    <s v="SHANGHAI HUNG CHONG TRADING"/>
    <s v="LOA1"/>
    <x v="2"/>
    <s v="A1 "/>
    <m/>
    <m/>
    <m/>
    <n v="3.5"/>
    <n v="4"/>
    <n v="1"/>
    <n v="1"/>
    <n v="3.5"/>
    <n v="2.75"/>
    <x v="939"/>
    <n v="1.75"/>
    <n v="1.75"/>
    <n v="1.75"/>
    <n v="1.75"/>
    <n v="1.75"/>
    <n v="1.75"/>
    <n v="1.75"/>
    <n v="1.75"/>
    <n v="1.75"/>
    <n v="1.75"/>
    <n v="1.75"/>
    <n v="1.75"/>
    <n v="1.75"/>
  </r>
  <r>
    <x v="6"/>
    <x v="33"/>
    <s v="SHANGHAI HUNG CHONG TRADING"/>
    <s v="LOC1"/>
    <x v="1"/>
    <s v="C1 COARSE"/>
    <n v="30"/>
    <n v="27"/>
    <n v="47"/>
    <n v="50"/>
    <n v="77.75"/>
    <n v="32"/>
    <n v="82"/>
    <n v="83.25"/>
    <n v="78"/>
    <x v="940"/>
    <n v="56.333333333333336"/>
    <n v="56.333333333333336"/>
    <n v="56.333333333333336"/>
    <n v="56.333333333333336"/>
    <n v="56.333333333333336"/>
    <n v="56.333333333333336"/>
    <n v="56.333333333333336"/>
    <n v="56.333333333333336"/>
    <n v="56.333333333333336"/>
    <n v="56.333333333333336"/>
    <n v="56.333333333333336"/>
    <n v="56.333333333333336"/>
    <n v="56.333333333333336"/>
  </r>
  <r>
    <x v="6"/>
    <x v="33"/>
    <s v="SHANGHAI HUNG CHONG TRADING"/>
    <s v="LOCA"/>
    <x v="4"/>
    <s v="CASTER"/>
    <n v="0.25"/>
    <n v="0.75"/>
    <n v="0.75"/>
    <n v="1.5"/>
    <n v="1.75"/>
    <m/>
    <m/>
    <n v="0.5"/>
    <n v="0.5"/>
    <x v="211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  <n v="0.66666666666666663"/>
  </r>
  <r>
    <x v="6"/>
    <x v="33"/>
    <s v="SHANGHAI HUNG CHONG TRADING"/>
    <s v="LOSB"/>
    <x v="0"/>
    <s v="Soft Brown"/>
    <n v="0.5"/>
    <n v="0.75"/>
    <n v="0.5"/>
    <n v="1.5"/>
    <n v="0.5"/>
    <m/>
    <m/>
    <m/>
    <n v="0.25"/>
    <x v="294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  <n v="0.44444444444444442"/>
  </r>
  <r>
    <x v="6"/>
    <x v="33"/>
    <s v="SHANGHAI HUNG CHONG TRADING"/>
    <s v="SPCA1"/>
    <x v="4"/>
    <s v="CASTER"/>
    <m/>
    <n v="0.36"/>
    <n v="0.48"/>
    <n v="0.24"/>
    <n v="0.36"/>
    <n v="0.24"/>
    <n v="0.18"/>
    <n v="0.36"/>
    <n v="0.24"/>
    <x v="941"/>
    <n v="0.27333333333333332"/>
    <n v="0.27333333333333332"/>
    <n v="0.27333333333333332"/>
    <n v="0.27333333333333332"/>
    <n v="0.27333333333333332"/>
    <n v="0.27333333333333332"/>
    <n v="0.27333333333333332"/>
    <n v="0.27333333333333332"/>
    <n v="0.27333333333333332"/>
    <n v="0.27333333333333332"/>
    <n v="0.27333333333333332"/>
    <n v="0.27333333333333332"/>
    <n v="0.27333333333333332"/>
  </r>
  <r>
    <x v="6"/>
    <x v="33"/>
    <s v="SHANGHAI HUNG CHONG TRADING"/>
    <s v="SPCG1"/>
    <x v="1"/>
    <s v="C1 COARSE"/>
    <n v="228.95999999999995"/>
    <n v="250.55999999999997"/>
    <n v="275.39999999999998"/>
    <n v="160.91999999999999"/>
    <n v="474.12000000000006"/>
    <n v="179.28"/>
    <n v="390.96000000000004"/>
    <n v="374.76000000000005"/>
    <n v="314.28000000000003"/>
    <x v="942"/>
    <n v="432"/>
    <n v="432"/>
    <n v="432"/>
    <n v="432"/>
    <n v="432"/>
    <n v="432"/>
    <n v="432"/>
    <n v="432"/>
    <n v="432"/>
    <n v="432"/>
    <n v="432"/>
    <n v="432"/>
    <n v="432"/>
  </r>
  <r>
    <x v="6"/>
    <x v="33"/>
    <s v="SHANGHAI HUNG CHONG TRADING"/>
    <s v="SPCG2"/>
    <x v="1"/>
    <s v="C1 COARSE"/>
    <n v="8.64"/>
    <n v="3.24"/>
    <m/>
    <n v="3.24"/>
    <n v="16.200000000000003"/>
    <m/>
    <n v="3.24"/>
    <n v="6.48"/>
    <n v="6.48"/>
    <x v="943"/>
    <n v="5.2800000000000011"/>
    <n v="5.2800000000000011"/>
    <n v="5.2800000000000011"/>
    <n v="5.2800000000000011"/>
    <n v="5.2800000000000011"/>
    <n v="5.2800000000000011"/>
    <n v="5.2800000000000011"/>
    <n v="5.2800000000000011"/>
    <n v="5.2800000000000011"/>
    <n v="5.2800000000000011"/>
    <n v="5.2800000000000011"/>
    <n v="5.2800000000000011"/>
    <n v="5.2800000000000011"/>
  </r>
  <r>
    <x v="6"/>
    <x v="33"/>
    <s v="SHANGHAI HUNG CHONG TRADING"/>
    <s v="SPFG1"/>
    <x v="2"/>
    <s v="A1"/>
    <n v="2.16"/>
    <n v="1.08"/>
    <n v="2.16"/>
    <n v="1.08"/>
    <n v="2.16"/>
    <n v="1.08"/>
    <n v="1.08"/>
    <n v="1.08"/>
    <n v="2.16"/>
    <x v="944"/>
    <n v="1.56"/>
    <n v="1.56"/>
    <n v="1.56"/>
    <n v="1.56"/>
    <n v="1.56"/>
    <n v="1.56"/>
    <n v="1.56"/>
    <n v="1.56"/>
    <n v="1.56"/>
    <n v="1.56"/>
    <n v="1.56"/>
    <n v="1.56"/>
    <n v="1.56"/>
  </r>
  <r>
    <x v="6"/>
    <x v="33"/>
    <s v="SHANGHAI HUNG CHONG TRADING"/>
    <s v="SPIC25"/>
    <x v="5"/>
    <s v="ICING"/>
    <n v="2.25"/>
    <n v="5.5"/>
    <n v="7.5"/>
    <n v="4.75"/>
    <n v="4.375"/>
    <n v="1.75"/>
    <n v="1.75"/>
    <n v="2.5"/>
    <n v="4.375"/>
    <x v="945"/>
    <n v="3.8611111111111112"/>
    <n v="3.8611111111111112"/>
    <n v="3.8611111111111112"/>
    <n v="3.8611111111111112"/>
    <n v="3.8611111111111112"/>
    <n v="3.8611111111111112"/>
    <n v="3.8611111111111112"/>
    <n v="3.8611111111111112"/>
    <n v="3.8611111111111112"/>
    <n v="3.8611111111111112"/>
    <n v="3.8611111111111112"/>
    <n v="3.8611111111111112"/>
    <n v="3.8611111111111112"/>
  </r>
  <r>
    <x v="6"/>
    <x v="33"/>
    <s v="SHANGHAI HUNG CHONG TRADING"/>
    <s v="SPLG1"/>
    <x v="3"/>
    <s v="LG"/>
    <m/>
    <m/>
    <m/>
    <m/>
    <m/>
    <m/>
    <m/>
    <m/>
    <m/>
    <x v="26"/>
    <m/>
    <m/>
    <m/>
    <m/>
    <m/>
    <m/>
    <m/>
    <n v="2.16"/>
    <n v="2.16"/>
    <n v="2.16"/>
    <n v="5.4"/>
    <n v="5.4"/>
    <n v="5.4"/>
  </r>
  <r>
    <x v="6"/>
    <x v="33"/>
    <s v="SHANGHAI HUNG CHONG TRADING"/>
    <s v="SPLG45"/>
    <x v="3"/>
    <s v="LG"/>
    <m/>
    <m/>
    <m/>
    <m/>
    <m/>
    <m/>
    <m/>
    <m/>
    <m/>
    <x v="26"/>
    <m/>
    <n v="5.4"/>
    <n v="5.4"/>
    <n v="5.4"/>
    <n v="2.16"/>
    <n v="2.16"/>
    <n v="2.16"/>
    <n v="2.16"/>
    <n v="2.16"/>
    <n v="2.16"/>
    <n v="5.4"/>
    <n v="5.4"/>
    <n v="5.4"/>
  </r>
  <r>
    <x v="6"/>
    <x v="33"/>
    <s v="SHANGHAI HUNG CHONG TRADING"/>
    <s v="SPIC-5"/>
    <x v="5"/>
    <s v="ICING"/>
    <n v="0.06"/>
    <n v="0.12"/>
    <n v="0.06"/>
    <n v="0.42"/>
    <n v="0.12"/>
    <n v="0.12"/>
    <m/>
    <m/>
    <m/>
    <x v="946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  <n v="9.9999999999999992E-2"/>
  </r>
  <r>
    <x v="6"/>
    <x v="33"/>
    <s v="SHANGHAI HUNG CHONG TRADING"/>
    <s v="SPSB1"/>
    <x v="0"/>
    <s v="Soft Brown"/>
    <n v="0.36"/>
    <m/>
    <n v="0.6"/>
    <n v="0.48"/>
    <n v="0.3"/>
    <n v="0.12"/>
    <n v="0.3"/>
    <n v="0.6"/>
    <n v="0.78"/>
    <x v="947"/>
    <n v="0.39333333333333331"/>
    <n v="0.39333333333333331"/>
    <n v="0.39333333333333331"/>
    <n v="0.39333333333333331"/>
    <n v="0.39333333333333331"/>
    <n v="0.39333333333333331"/>
    <n v="0.39333333333333331"/>
    <n v="0.39333333333333331"/>
    <n v="0.39333333333333331"/>
    <n v="0.39333333333333331"/>
    <n v="0.39333333333333331"/>
    <n v="0.39333333333333331"/>
    <n v="0.39333333333333331"/>
  </r>
  <r>
    <x v="6"/>
    <x v="5"/>
    <s v="SIANG JOO ENTERPRISE SDN BHD"/>
    <s v="SPCG1"/>
    <x v="1"/>
    <s v="C1 COARSE"/>
    <m/>
    <m/>
    <m/>
    <n v="60.48"/>
    <m/>
    <m/>
    <m/>
    <m/>
    <m/>
    <x v="948"/>
    <m/>
    <m/>
    <m/>
    <m/>
    <m/>
    <m/>
    <m/>
    <m/>
    <m/>
    <m/>
    <m/>
    <m/>
    <m/>
  </r>
  <r>
    <x v="6"/>
    <x v="5"/>
    <s v="YHL TRADING (TERENGGANU) SDN BHD"/>
    <s v="LOC1"/>
    <x v="1"/>
    <s v="C1 COARSE"/>
    <m/>
    <n v="1.5"/>
    <m/>
    <m/>
    <m/>
    <m/>
    <n v="1"/>
    <m/>
    <m/>
    <x v="368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  <n v="0.27777777777777779"/>
  </r>
  <r>
    <x v="6"/>
    <x v="5"/>
    <s v="YHL TRADING (TERENGGANU) SDN BHD"/>
    <s v="SPCG1"/>
    <x v="1"/>
    <s v="C1 COARSE"/>
    <n v="226.8"/>
    <n v="410.4"/>
    <n v="228.96"/>
    <n v="59.400000000000006"/>
    <n v="287.28000000000003"/>
    <n v="273.24"/>
    <n v="69.12"/>
    <n v="308.59600000000006"/>
    <n v="52.03"/>
    <x v="949"/>
    <n v="212.86955555555559"/>
    <n v="212.86955555555559"/>
    <n v="212.86955555555559"/>
    <n v="212.86955555555559"/>
    <n v="212.86955555555559"/>
    <n v="212.86955555555559"/>
    <n v="212.86955555555559"/>
    <n v="212.86955555555559"/>
    <n v="212.86955555555559"/>
    <n v="212.86955555555559"/>
    <n v="212.86955555555559"/>
    <n v="212.86955555555559"/>
    <n v="212.86955555555559"/>
  </r>
  <r>
    <x v="6"/>
    <x v="5"/>
    <s v="JS JASMINE SDN. BHD. (Selangor)"/>
    <s v="SPCG1"/>
    <x v="1"/>
    <s v="C1 COARSE"/>
    <m/>
    <m/>
    <m/>
    <m/>
    <m/>
    <m/>
    <m/>
    <m/>
    <n v="32.64"/>
    <x v="730"/>
    <m/>
    <m/>
    <m/>
    <m/>
    <m/>
    <m/>
    <m/>
    <m/>
    <m/>
    <m/>
    <m/>
    <m/>
    <m/>
  </r>
  <r>
    <x v="6"/>
    <x v="5"/>
    <s v="CAROMA CAFE FOOD (M) SDN BHD"/>
    <s v="LOC1"/>
    <x v="1"/>
    <s v="C1 COARSE"/>
    <m/>
    <m/>
    <m/>
    <m/>
    <m/>
    <m/>
    <m/>
    <n v="2"/>
    <m/>
    <x v="218"/>
    <n v="1"/>
    <n v="1"/>
    <n v="1"/>
    <n v="1"/>
    <n v="1"/>
    <n v="1"/>
    <n v="1"/>
    <n v="1"/>
    <n v="1"/>
    <n v="1"/>
    <n v="1"/>
    <n v="1"/>
    <n v="1"/>
  </r>
  <r>
    <x v="6"/>
    <x v="5"/>
    <s v="CAROMA CAFE FOOD (M) SDN BHD"/>
    <s v="LOIGCX"/>
    <x v="8"/>
    <s v="IG  "/>
    <m/>
    <m/>
    <m/>
    <m/>
    <m/>
    <m/>
    <m/>
    <n v="2"/>
    <n v="4"/>
    <x v="671"/>
    <n v="3"/>
    <n v="3"/>
    <n v="3"/>
    <n v="3"/>
    <n v="3"/>
    <n v="3"/>
    <n v="3"/>
    <n v="3"/>
    <n v="3"/>
    <n v="3"/>
    <n v="3"/>
    <n v="3"/>
    <n v="3"/>
  </r>
  <r>
    <x v="6"/>
    <x v="5"/>
    <s v="CAROMA CAFE FOOD (M) SDN BHD"/>
    <s v="LOLG"/>
    <x v="3"/>
    <s v="LG"/>
    <m/>
    <m/>
    <m/>
    <m/>
    <m/>
    <m/>
    <m/>
    <m/>
    <n v="0.5"/>
    <x v="254"/>
    <n v="0.25"/>
    <n v="0.25"/>
    <n v="0.25"/>
    <n v="0.25"/>
    <n v="0.25"/>
    <n v="0.25"/>
    <n v="0.25"/>
    <n v="0.25"/>
    <n v="0.25"/>
    <n v="0.25"/>
    <n v="0.25"/>
    <n v="0.25"/>
    <n v="0.25"/>
  </r>
  <r>
    <x v="6"/>
    <x v="5"/>
    <s v="CAROMA CAFE FOOD (M) SDN BHD"/>
    <s v="SPLG1"/>
    <x v="3"/>
    <s v="LG"/>
    <m/>
    <m/>
    <m/>
    <m/>
    <m/>
    <m/>
    <m/>
    <n v="1.2E-2"/>
    <m/>
    <x v="950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  <n v="6.0000000000000001E-3"/>
  </r>
  <r>
    <x v="6"/>
    <x v="5"/>
    <s v="JS JASMINE SDN. BHD."/>
    <s v="LOSB"/>
    <x v="0"/>
    <s v="Soft Brown"/>
    <m/>
    <n v="5"/>
    <m/>
    <m/>
    <m/>
    <m/>
    <m/>
    <m/>
    <m/>
    <x v="224"/>
    <m/>
    <m/>
    <m/>
    <m/>
    <m/>
    <m/>
    <m/>
    <m/>
    <m/>
    <m/>
    <m/>
    <m/>
    <m/>
  </r>
  <r>
    <x v="7"/>
    <x v="39"/>
    <m/>
    <m/>
    <x v="10"/>
    <m/>
    <m/>
    <m/>
    <m/>
    <m/>
    <m/>
    <m/>
    <m/>
    <m/>
    <m/>
    <x v="26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4">
  <r>
    <s v="General Trade"/>
    <s v="SA"/>
    <s v="LOC1"/>
    <n v="22000071"/>
    <s v="C1 GRADE REF x 50KG"/>
    <x v="0"/>
    <n v="150"/>
  </r>
  <r>
    <s v="General Trade"/>
    <s v="SA"/>
    <s v="SPCB1"/>
    <n v="22000052"/>
    <s v="BROWN CB x 1KG"/>
    <x v="0"/>
    <n v="50"/>
  </r>
  <r>
    <s v="General Trade"/>
    <s v="SA"/>
    <s v="SPGMW45"/>
    <n v="22000055"/>
    <s v="GULA MERAH WANGI x 450G (24 PKTS)"/>
    <x v="0"/>
    <n v="25"/>
  </r>
  <r>
    <s v="General Trade"/>
    <s v="SA"/>
    <s v="SPIC25"/>
    <n v="22000094"/>
    <s v="ICING x 25KG"/>
    <x v="0"/>
    <n v="30"/>
  </r>
  <r>
    <s v="General Trade"/>
    <s v="SA"/>
    <s v="LOA1"/>
    <n v="22000011"/>
    <s v="A1 GRADE REF x 50KG"/>
    <x v="0"/>
    <n v="70"/>
  </r>
  <r>
    <s v="General Trade"/>
    <s v="SA"/>
    <s v="LOCA"/>
    <n v="22000085"/>
    <s v="CASTER x 50KG"/>
    <x v="0"/>
    <n v="20"/>
  </r>
  <r>
    <s v="General Trade"/>
    <s v="SA"/>
    <s v="LOCB"/>
    <n v="22000041"/>
    <s v="BROWN CB x 50KG"/>
    <x v="0"/>
    <n v="1"/>
  </r>
  <r>
    <s v="General Trade"/>
    <s v="SA"/>
    <s v="LOGP"/>
    <n v="22000046"/>
    <s v="GULA PERANG EMAS x 50KG"/>
    <x v="0"/>
    <n v="1"/>
  </r>
  <r>
    <s v="General Trade"/>
    <s v="SA"/>
    <s v="LOIGCX"/>
    <n v="22000105"/>
    <s v="IG FINE GRADE REF x 50KG(CX)"/>
    <x v="0"/>
    <n v="10"/>
  </r>
  <r>
    <s v="General Trade"/>
    <s v="SA"/>
    <s v="LOSB"/>
    <n v="22000047"/>
    <s v="SOFT BROWN x 50KG"/>
    <x v="0"/>
    <n v="25"/>
  </r>
  <r>
    <s v="General Trade"/>
    <s v="SA"/>
    <s v="SPCA1"/>
    <n v="22000089"/>
    <s v="CASTER x 1KG"/>
    <x v="0"/>
    <n v="50"/>
  </r>
  <r>
    <s v="General Trade"/>
    <s v="SA"/>
    <s v="SPCB1"/>
    <n v="22000052"/>
    <s v="BROWN CB x 1KG"/>
    <x v="0"/>
    <n v="0"/>
  </r>
  <r>
    <s v="General Trade"/>
    <s v="SA"/>
    <s v="SPCG1"/>
    <n v="22000073"/>
    <s v="C1 GRADE COARSE x 1KG"/>
    <x v="0"/>
    <n v="6400"/>
  </r>
  <r>
    <s v="General Trade"/>
    <s v="SA"/>
    <s v="SPCG2"/>
    <n v="22000079"/>
    <s v="C1 GRADE COARSE x 2KG"/>
    <x v="0"/>
    <n v="7"/>
  </r>
  <r>
    <s v="General Trade"/>
    <s v="SA"/>
    <s v="SPCG740"/>
    <n v="22000149"/>
    <s v="C1 GRADE COARSE x 740G"/>
    <x v="0"/>
    <n v="60"/>
  </r>
  <r>
    <s v="General Trade"/>
    <s v="SA"/>
    <s v="SPFG1"/>
    <n v="22000020"/>
    <s v="A1 FINE GRADE x 1KG"/>
    <x v="0"/>
    <n v="90"/>
  </r>
  <r>
    <s v="General Trade"/>
    <s v="SA"/>
    <s v="SPGP1"/>
    <n v="22000056"/>
    <s v="PERANG EMAS x 1KG (12 PKTS)"/>
    <x v="0"/>
    <n v="25"/>
  </r>
  <r>
    <s v="General Trade"/>
    <s v="SA"/>
    <s v="SPGP45"/>
    <n v="22000058"/>
    <s v="PERANG EMAS x 450G (24 PKTS)"/>
    <x v="0"/>
    <n v="5"/>
  </r>
  <r>
    <s v="General Trade"/>
    <s v="SA"/>
    <s v="SPIC-5"/>
    <n v="22000097"/>
    <s v="ICING x 500G (24 PKTS)"/>
    <x v="0"/>
    <n v="35"/>
  </r>
  <r>
    <s v="General Trade"/>
    <s v="SA"/>
    <s v="SPSB1"/>
    <n v="22000059"/>
    <s v="SOFT BROWN x 1KG"/>
    <x v="0"/>
    <n v="30"/>
  </r>
  <r>
    <s v="General Trade"/>
    <s v="SA"/>
    <s v="SPSB45"/>
    <n v="22000061"/>
    <s v="SOFT BROWN x 450G (24 PKTS)"/>
    <x v="0"/>
    <n v="12"/>
  </r>
  <r>
    <s v="General Trade"/>
    <s v="SA"/>
    <s v="STLG5"/>
    <n v="22000028"/>
    <s v="BETTER BROWN STICK PACK (5g x 100's)"/>
    <x v="0"/>
    <n v="1"/>
  </r>
  <r>
    <s v="General Trade"/>
    <s v="SA"/>
    <s v="SPLG1"/>
    <n v="22000031"/>
    <s v="BETTER BROWN x 1KG"/>
    <x v="0"/>
    <n v="180"/>
  </r>
  <r>
    <s v="General Trade"/>
    <s v="SA"/>
    <s v="SPLG45"/>
    <n v="22000033"/>
    <s v="BETTER BROWN x 450g"/>
    <x v="0"/>
    <n v="25"/>
  </r>
  <r>
    <s v="General Trade"/>
    <s v="PT"/>
    <s v="F01CGX-12"/>
    <n v="22000112"/>
    <s v="C1 GRADE COARSE x 1KG (12KG)(DEL)"/>
    <x v="0"/>
    <n v="500"/>
  </r>
  <r>
    <s v="General Trade"/>
    <s v="PT"/>
    <s v="F01CGX-24"/>
    <n v="22000113"/>
    <s v="C1 GRADE COARSE x 1KG (24KG)(DEL)"/>
    <x v="0"/>
    <n v="4500"/>
  </r>
  <r>
    <s v="General Trade"/>
    <s v="PT"/>
    <s v="F50CGX"/>
    <n v="22000116"/>
    <s v="C1 GRADE REF x 50KG(CSR)(DEL)"/>
    <x v="0"/>
    <n v="450"/>
  </r>
  <r>
    <s v="General Trade"/>
    <s v="PT"/>
    <s v="F50FG7"/>
    <n v="22000119"/>
    <s v="A1 GRADE REF x 50KG(FG7)(DEL)"/>
    <x v="0"/>
    <n v="30"/>
  </r>
  <r>
    <s v="General Trade"/>
    <s v="PT"/>
    <s v="LOC1"/>
    <n v="22000071"/>
    <s v="C1 GRADE REF x 50KG"/>
    <x v="0"/>
    <n v="250"/>
  </r>
  <r>
    <s v="General Trade"/>
    <s v="PT"/>
    <s v="LOLG"/>
    <n v="22000029"/>
    <s v="BETTER BROWN x 50KG"/>
    <x v="0"/>
    <n v="5"/>
  </r>
  <r>
    <s v="General Trade"/>
    <s v="PT"/>
    <s v="SPGP1"/>
    <n v="22000056"/>
    <s v="PERANG EMAS x 1KG (12 PKTS)"/>
    <x v="0"/>
    <n v="25"/>
  </r>
  <r>
    <s v="General Trade"/>
    <s v="PT"/>
    <s v="SPLG1"/>
    <n v="22000031"/>
    <s v="BETTER BROWN x 1KG"/>
    <x v="0"/>
    <n v="160"/>
  </r>
  <r>
    <s v="General Trade"/>
    <s v="PT"/>
    <s v="SPLG45"/>
    <n v="22000033"/>
    <s v="BETTER BROWN x 450g"/>
    <x v="0"/>
    <n v="34"/>
  </r>
  <r>
    <s v="General Trade"/>
    <s v="PT"/>
    <s v="SPSB1"/>
    <n v="22000059"/>
    <s v="SOFT BROWN x 1KG"/>
    <x v="0"/>
    <n v="25"/>
  </r>
  <r>
    <s v="General Trade"/>
    <s v="PT"/>
    <s v="LOSB"/>
    <n v="22000047"/>
    <s v="SOFT BROWN x 50KG"/>
    <x v="0"/>
    <n v="2"/>
  </r>
  <r>
    <s v="General Trade"/>
    <s v="PT"/>
    <s v="SPFG1"/>
    <n v="22000020"/>
    <s v="A1 FINE GRADE x 1KG"/>
    <x v="0"/>
    <n v="40"/>
  </r>
  <r>
    <s v="General Trade"/>
    <s v="PT"/>
    <s v="SPGP1"/>
    <n v="22000056"/>
    <s v="PERANG EMAS x 1KG (12 PKTS)"/>
    <x v="0"/>
    <n v="0"/>
  </r>
  <r>
    <s v="General Trade"/>
    <s v="PT"/>
    <s v="SPSB1"/>
    <n v="22000059"/>
    <s v="SOFT BROWN x 1KG"/>
    <x v="0"/>
    <n v="0"/>
  </r>
  <r>
    <s v="General Trade"/>
    <s v="PT"/>
    <s v="SPSB45"/>
    <n v="22000061"/>
    <s v="SOFT BROWN x 450G (24 PKTS)"/>
    <x v="0"/>
    <n v="2"/>
  </r>
  <r>
    <s v="Modern Trade"/>
    <s v="SA"/>
    <s v="LOC1"/>
    <n v="22000071"/>
    <s v="C1 GRADE REF x 50KG"/>
    <x v="0"/>
    <n v="0.5"/>
  </r>
  <r>
    <s v="Modern Trade"/>
    <s v="SA"/>
    <s v="SPCA1"/>
    <n v="22000089"/>
    <s v="CASTER x 1KG"/>
    <x v="0"/>
    <n v="20"/>
  </r>
  <r>
    <s v="Modern Trade"/>
    <s v="SA"/>
    <s v="SPCB1"/>
    <n v="22000052"/>
    <s v="BROWN CB x 1KG"/>
    <x v="0"/>
    <n v="40"/>
  </r>
  <r>
    <s v="Modern Trade"/>
    <s v="SA"/>
    <s v="SPCB1(99)"/>
    <n v="22000053"/>
    <s v="BROWN CB x 1KG (99)"/>
    <x v="0"/>
    <n v="30"/>
  </r>
  <r>
    <s v="Modern Trade"/>
    <s v="SA"/>
    <s v="SPCB250"/>
    <n v="22000048"/>
    <s v="BROWN CB SACHETS (5g x 200's)"/>
    <x v="0"/>
    <n v="0"/>
  </r>
  <r>
    <s v="Modern Trade"/>
    <s v="SA"/>
    <s v="SPCG1"/>
    <n v="22000073"/>
    <s v="C1 GRADE COARSE x 1KG"/>
    <x v="0"/>
    <n v="900"/>
  </r>
  <r>
    <s v="Modern Trade"/>
    <s v="SA"/>
    <s v="SPCG1(99)"/>
    <n v="22000074"/>
    <s v="C1 GRADE COARSE x 1KG (99)"/>
    <x v="0"/>
    <n v="200"/>
  </r>
  <r>
    <s v="Modern Trade"/>
    <s v="SA"/>
    <s v="SPCG1(DC)"/>
    <n v="22000078"/>
    <s v="C1 GRADE COARSE x 1KG (DC)"/>
    <x v="0"/>
    <n v="250"/>
  </r>
  <r>
    <s v="Modern Trade"/>
    <s v="SA"/>
    <s v="SPCG2"/>
    <n v="22000079"/>
    <s v="C1 GRADE COARSE x 2KG"/>
    <x v="0"/>
    <n v="230"/>
  </r>
  <r>
    <s v="Modern Trade"/>
    <s v="SA"/>
    <s v="SPCG2(DC)"/>
    <n v="22000080"/>
    <s v="C1 GRADE COARSE x 2KG (DC)"/>
    <x v="0"/>
    <n v="130"/>
  </r>
  <r>
    <s v="Modern Trade"/>
    <s v="SA"/>
    <s v="SPFG1"/>
    <n v="22000020"/>
    <s v="A1 FINE GRADE x 1KG"/>
    <x v="0"/>
    <n v="65"/>
  </r>
  <r>
    <s v="Modern Trade"/>
    <s v="SA"/>
    <s v="SPFG1(99)"/>
    <n v="22000021"/>
    <s v="A1 FINE GRADE x 1KG (99)"/>
    <x v="0"/>
    <n v="120"/>
  </r>
  <r>
    <s v="Modern Trade"/>
    <s v="SA"/>
    <s v="SPFG250"/>
    <n v="22000025"/>
    <s v="FINE SUGAR SACHETS (5g X 50's)"/>
    <x v="0"/>
    <n v="0"/>
  </r>
  <r>
    <s v="Modern Trade"/>
    <s v="SA"/>
    <s v="SPGMW45"/>
    <n v="22000055"/>
    <s v="GULA MERAH WANGI x 450G (24 PKTS)"/>
    <x v="0"/>
    <n v="3"/>
  </r>
  <r>
    <s v="Modern Trade"/>
    <s v="SA"/>
    <s v="SPGP1"/>
    <n v="22000056"/>
    <s v="PERANG EMAS x 1KG (12 PKTS)"/>
    <x v="0"/>
    <n v="35"/>
  </r>
  <r>
    <s v="Modern Trade"/>
    <s v="SA"/>
    <s v="SPGP45"/>
    <n v="22000058"/>
    <s v="PERANG EMAS x 450G (24 PKTS)"/>
    <x v="0"/>
    <n v="3.5"/>
  </r>
  <r>
    <s v="Modern Trade"/>
    <s v="SA"/>
    <s v="SPIC-5"/>
    <n v="22000097"/>
    <s v="ICING x 500G (24 PKTS)"/>
    <x v="0"/>
    <n v="6"/>
  </r>
  <r>
    <s v="Modern Trade"/>
    <s v="SA"/>
    <s v="SPLC125"/>
    <n v="22000110"/>
    <s v="HALF STEVIA SACHETS (2.5g x 50's)"/>
    <x v="0"/>
    <n v="0.05"/>
  </r>
  <r>
    <s v="Modern Trade"/>
    <s v="SA"/>
    <s v="SPLC-5"/>
    <n v="22000111"/>
    <s v="HALF STEVIA x 500G (24 PKTS)"/>
    <x v="0"/>
    <n v="0.25"/>
  </r>
  <r>
    <s v="Modern Trade"/>
    <s v="SA"/>
    <s v="SPLG1"/>
    <n v="22000031"/>
    <s v="BETTER BROWN x 1KG"/>
    <x v="0"/>
    <n v="150"/>
  </r>
  <r>
    <s v="Modern Trade"/>
    <s v="SA"/>
    <s v="SPLG1(99)"/>
    <n v="22000032"/>
    <s v="BETTER BROWN x 1KG (99)"/>
    <x v="0"/>
    <n v="120"/>
  </r>
  <r>
    <s v="Modern Trade"/>
    <s v="SA"/>
    <s v="SPSB1"/>
    <n v="22000059"/>
    <s v="SOFT BROWN x 1KG"/>
    <x v="0"/>
    <n v="40"/>
  </r>
  <r>
    <s v="Modern Trade"/>
    <s v="SA"/>
    <s v="SPSB1(99)"/>
    <n v="22000060"/>
    <s v="SOFT BROWN x 1KG (99)"/>
    <x v="0"/>
    <n v="60"/>
  </r>
  <r>
    <s v="Modern Trade"/>
    <s v="SA"/>
    <s v="SPSB45"/>
    <n v="22000061"/>
    <s v="SOFT BROWN x 450G (24 PKTS)"/>
    <x v="0"/>
    <n v="7"/>
  </r>
  <r>
    <s v="Modern Trade"/>
    <s v="SA"/>
    <s v="STLG5"/>
    <n v="22000028"/>
    <s v="BETTER BROWN STICK PACK (5g x 100's)"/>
    <x v="0"/>
    <n v="5"/>
  </r>
  <r>
    <s v="Modern Trade"/>
    <s v="SA"/>
    <s v="GS350"/>
    <n v="22000153"/>
    <s v="GOLDEN SYRUP 350G"/>
    <x v="0"/>
    <n v="5"/>
  </r>
  <r>
    <s v="Modern Trade"/>
    <s v="SA"/>
    <s v="SPLG45"/>
    <n v="22000033"/>
    <s v="BETTER BROWN x 450g"/>
    <x v="0"/>
    <n v="5"/>
  </r>
  <r>
    <s v="Modern Trade"/>
    <s v="SA"/>
    <s v="STFG5"/>
    <n v="22000200"/>
    <s v="FINE SUGAR STICK (5G x 100's)"/>
    <x v="0"/>
    <n v="2"/>
  </r>
  <r>
    <s v="SMI"/>
    <s v="PT"/>
    <s v="1MTFG7"/>
    <n v="22000117"/>
    <s v="A1 GRADE REF x 1000KG(FG7)(SEL)"/>
    <x v="0"/>
    <n v="250"/>
  </r>
  <r>
    <s v="SMI"/>
    <s v="SA"/>
    <s v="EXA125(NP)"/>
    <n v="22000008"/>
    <s v="A1 GRADE REF x 25KG (NP)(EX)"/>
    <x v="0"/>
    <n v="30"/>
  </r>
  <r>
    <s v="SMI"/>
    <s v="PT"/>
    <s v="F50CGX"/>
    <n v="22000116"/>
    <s v="C1 GRADE REF x 50KG(CSR)(DEL)"/>
    <x v="0"/>
    <n v="500"/>
  </r>
  <r>
    <s v="SMI"/>
    <s v="PT"/>
    <s v="F50FG7"/>
    <n v="22000119"/>
    <s v="A1 GRADE REF x 50KG(FG7)(DEL)"/>
    <x v="0"/>
    <n v="500"/>
  </r>
  <r>
    <s v="SMI"/>
    <s v="SA"/>
    <s v="LBIGCX"/>
    <n v="21000038"/>
    <s v="SUGAR IG GRADE REF IN BULK (LBIGCX)"/>
    <x v="0"/>
    <n v="500"/>
  </r>
  <r>
    <s v="SMI"/>
    <s v="SA"/>
    <s v="LIQSUG-D"/>
    <n v="21000035"/>
    <s v="LOCAL LIQUID SUGAR PRODUCTION"/>
    <x v="0"/>
    <n v="1600"/>
  </r>
  <r>
    <s v="SMI"/>
    <s v="SA"/>
    <s v="LOA1"/>
    <n v="22000011"/>
    <s v="A1 GRADE REF x 50KG"/>
    <x v="0"/>
    <n v="5000"/>
  </r>
  <r>
    <s v="SMI"/>
    <s v="SA"/>
    <s v="LOA1(R)"/>
    <n v="22000169"/>
    <s v="A1 GRADE REF SUGAR X 50 KGS"/>
    <x v="0"/>
    <m/>
  </r>
  <r>
    <s v="SMI"/>
    <s v="SA"/>
    <s v="LOA11T"/>
    <n v="22000013"/>
    <s v="A1 GRADE REF x 1000KG"/>
    <x v="0"/>
    <n v="650"/>
  </r>
  <r>
    <s v="SMI"/>
    <s v="SA"/>
    <s v="LOA1-25"/>
    <n v="22000014"/>
    <s v="A1 GRADE REF x 25KG"/>
    <x v="0"/>
    <n v="50"/>
  </r>
  <r>
    <s v="SMI"/>
    <s v="SA"/>
    <s v="LOA1-500"/>
    <n v="22000015"/>
    <s v="A1 GRADE REF x 500KG"/>
    <x v="0"/>
    <n v="590"/>
  </r>
  <r>
    <s v="SMI"/>
    <s v="SA"/>
    <s v="LOC1"/>
    <n v="22000071"/>
    <s v="C1 GRADE REF x 50KG"/>
    <x v="0"/>
    <n v="4700"/>
  </r>
  <r>
    <s v="SMI"/>
    <s v="SA"/>
    <s v="LOC11T"/>
    <n v="22000082"/>
    <s v="C1 GRADE REF SUGAR X 1000 KGS"/>
    <x v="0"/>
    <m/>
  </r>
  <r>
    <s v="SMI"/>
    <s v="SA"/>
    <s v="LOCA"/>
    <n v="22000085"/>
    <s v="CASTER x 50KG"/>
    <x v="0"/>
    <n v="100"/>
  </r>
  <r>
    <s v="SMI"/>
    <s v="SA"/>
    <s v="LOCA25(P)"/>
    <n v="22000087"/>
    <s v="CASTER x 25KG (P)"/>
    <x v="0"/>
    <n v="150"/>
  </r>
  <r>
    <s v="SMI"/>
    <s v="SA"/>
    <s v="LOCB"/>
    <n v="22000041"/>
    <s v="BROWN CB x 50KG"/>
    <x v="0"/>
    <n v="90"/>
  </r>
  <r>
    <s v="SMI"/>
    <s v="SA"/>
    <s v="LOCB(F)"/>
    <n v="22000043"/>
    <s v="BROWN CB FINE x 50KG"/>
    <x v="0"/>
    <n v="12"/>
  </r>
  <r>
    <s v="SMI"/>
    <s v="SA"/>
    <s v="LOCX1T"/>
    <n v="22000101"/>
    <s v="IG FINE GRADE REF x 1000KG(CX)"/>
    <x v="0"/>
    <n v="200"/>
  </r>
  <r>
    <s v="SMI"/>
    <s v="SA"/>
    <s v="LOCX500"/>
    <n v="22000102"/>
    <s v="IG FINE GRADE REF x 500KG(CX)"/>
    <x v="0"/>
    <n v="5"/>
  </r>
  <r>
    <s v="SMI"/>
    <s v="SA"/>
    <s v="LOGP"/>
    <n v="22000046"/>
    <s v="GULA PERANG EMAS x 50KG"/>
    <x v="0"/>
    <n v="15"/>
  </r>
  <r>
    <s v="SMI"/>
    <s v="SA"/>
    <s v="LOIG1T"/>
    <n v="22000103"/>
    <s v="IG MEDIUM GRADE REF x 1000KG"/>
    <x v="0"/>
    <n v="20"/>
  </r>
  <r>
    <s v="SMI"/>
    <s v="SA"/>
    <s v="LOIGCX"/>
    <n v="22000105"/>
    <s v="IG FINE GRADE REF x 50KG(CX)"/>
    <x v="0"/>
    <n v="450"/>
  </r>
  <r>
    <s v="SMI"/>
    <s v="SA"/>
    <s v="LOIGCX-25"/>
    <n v="22000106"/>
    <s v="IGCX GRADE REF x 25KG(CX)"/>
    <x v="0"/>
    <n v="80"/>
  </r>
  <r>
    <s v="SMI"/>
    <s v="SA"/>
    <s v="LOIGFF"/>
    <n v="22000107"/>
    <s v="IG MEDIUM GRADE REF x 50KG (FF)"/>
    <x v="0"/>
    <n v="100"/>
  </r>
  <r>
    <s v="SMI"/>
    <s v="SA"/>
    <s v="LOLG"/>
    <n v="22000029"/>
    <s v="BETTER BROWN x 50KG"/>
    <x v="0"/>
    <n v="250"/>
  </r>
  <r>
    <s v="SMI"/>
    <s v="SA"/>
    <s v="LOSB"/>
    <n v="22000047"/>
    <s v="SOFT BROWN x 50KG"/>
    <x v="0"/>
    <n v="300"/>
  </r>
  <r>
    <s v="SMI"/>
    <s v="SA"/>
    <s v="SPCG1"/>
    <n v="22000073"/>
    <s v="C1 GRADE COARSE x 1KG"/>
    <x v="0"/>
    <m/>
  </r>
  <r>
    <s v="SMI"/>
    <s v="SA"/>
    <s v="SPIC25"/>
    <n v="22000094"/>
    <s v="ICING x 25KG"/>
    <x v="0"/>
    <n v="110"/>
  </r>
  <r>
    <s v="SMI"/>
    <s v="SA"/>
    <s v="SPIC25(P)"/>
    <n v="22000096"/>
    <s v="ICING SUGAR X 25 KGS (P)"/>
    <x v="0"/>
    <m/>
  </r>
  <r>
    <s v="SMI"/>
    <s v="SA"/>
    <s v="SPLG1"/>
    <n v="22000031"/>
    <s v="BETTER BROWN x 1KG"/>
    <x v="0"/>
    <m/>
  </r>
  <r>
    <s v="SMI"/>
    <s v="SA"/>
    <s v="SPSB1"/>
    <n v="22000059"/>
    <s v="SOFT BROWN x 1KG"/>
    <x v="0"/>
    <m/>
  </r>
  <r>
    <s v="SMI"/>
    <s v="SA"/>
    <s v="GS25"/>
    <n v="22000154"/>
    <s v="GOLDEN SYRUP X 25KG"/>
    <x v="0"/>
    <m/>
  </r>
  <r>
    <s v="Food Service"/>
    <s v="SA"/>
    <s v="LOIGCX"/>
    <n v="22000105"/>
    <s v="IG FINE GRADE REF x 50KG(CX)"/>
    <x v="0"/>
    <n v="15"/>
  </r>
  <r>
    <s v="Food Service"/>
    <s v="SA"/>
    <s v="SPSB2"/>
    <n v="22000216"/>
    <s v="SOFT BROWN 2KG"/>
    <x v="0"/>
    <n v="18"/>
  </r>
  <r>
    <s v="Food Service"/>
    <s v="SA"/>
    <s v="SPGP2"/>
    <n v="22000214"/>
    <s v="GOLDEN BROWN 2KG"/>
    <x v="0"/>
    <n v="5"/>
  </r>
  <r>
    <s v="Food Service"/>
    <s v="SA"/>
    <s v="LOA1"/>
    <n v="22000011"/>
    <s v="A1 GRADE REF x 50KG"/>
    <x v="0"/>
    <n v="40"/>
  </r>
  <r>
    <s v="Food Service"/>
    <s v="SA"/>
    <s v="LOC1"/>
    <n v="22000071"/>
    <s v="C1 GRADE REF x 50KG"/>
    <x v="0"/>
    <n v="30"/>
  </r>
  <r>
    <s v="Food Service"/>
    <s v="SA"/>
    <s v="LOCA"/>
    <n v="22000085"/>
    <s v="CASTER x 50KG"/>
    <x v="0"/>
    <n v="5"/>
  </r>
  <r>
    <s v="Food Service"/>
    <s v="SA"/>
    <s v="LOCB"/>
    <n v="22000041"/>
    <s v="BROWN CB x 50KG"/>
    <x v="0"/>
    <n v="3"/>
  </r>
  <r>
    <s v="Food Service"/>
    <s v="SA"/>
    <s v="LOSB"/>
    <n v="22000047"/>
    <s v="SOFT BROWN x 50KG"/>
    <x v="0"/>
    <n v="5"/>
  </r>
  <r>
    <s v="Food Service"/>
    <s v="SA"/>
    <s v="LOGP"/>
    <n v="22000046"/>
    <s v="GULA PERANG EMAS x 50KG"/>
    <x v="0"/>
    <n v="3"/>
  </r>
  <r>
    <s v="Food Service"/>
    <s v="SA"/>
    <s v="LOGMW"/>
    <n v="22000045"/>
    <s v="GULA MERAH WANGI x 50KG"/>
    <x v="0"/>
    <m/>
  </r>
  <r>
    <s v="Food Service"/>
    <s v="SA"/>
    <s v="LOLG"/>
    <n v="22000029"/>
    <s v="BETTER BROWN x 50KG"/>
    <x v="0"/>
    <n v="2"/>
  </r>
  <r>
    <s v="Food Service"/>
    <s v="SA"/>
    <s v="SCFG1"/>
    <n v="22000016"/>
    <s v="A1 FINE GRADE SACHETS (5g x 200's)"/>
    <x v="0"/>
    <n v="1"/>
  </r>
  <r>
    <s v="Food Service"/>
    <s v="SA"/>
    <s v="SCLG1"/>
    <n v="22000030"/>
    <s v="BETTER BROWN SACHETS (5g x 200's)"/>
    <x v="0"/>
    <m/>
  </r>
  <r>
    <s v="Food Service"/>
    <s v="SA"/>
    <s v="SPCA1"/>
    <n v="22000089"/>
    <s v="CASTER x 1KG"/>
    <x v="0"/>
    <n v="3"/>
  </r>
  <r>
    <s v="Food Service"/>
    <s v="SA"/>
    <s v="SPCB1"/>
    <n v="22000052"/>
    <s v="BROWN CB x 1KG"/>
    <x v="0"/>
    <m/>
  </r>
  <r>
    <s v="Food Service"/>
    <s v="SA"/>
    <s v="SPCG1"/>
    <n v="22000073"/>
    <s v="C1 GRADE COARSE x 1KG"/>
    <x v="0"/>
    <n v="50"/>
  </r>
  <r>
    <s v="Food Service"/>
    <s v="SA"/>
    <s v="SPFG1"/>
    <n v="22000020"/>
    <s v="A1 FINE GRADE x 1KG"/>
    <x v="0"/>
    <n v="8"/>
  </r>
  <r>
    <s v="Food Service"/>
    <s v="SA"/>
    <s v="SPGP1"/>
    <n v="22000056"/>
    <s v="PERANG EMAS x 1KG (12 PKTS)"/>
    <x v="0"/>
    <m/>
  </r>
  <r>
    <s v="Food Service"/>
    <s v="SA"/>
    <s v="SPGP45"/>
    <n v="22000058"/>
    <s v="PERANG EMAS x 450G (24 PKTS)"/>
    <x v="0"/>
    <m/>
  </r>
  <r>
    <s v="Food Service"/>
    <s v="SA"/>
    <s v="SPIC25"/>
    <n v="22000094"/>
    <s v="ICING x 25KG"/>
    <x v="0"/>
    <n v="10"/>
  </r>
  <r>
    <s v="Food Service"/>
    <s v="SA"/>
    <s v="SPIC-5"/>
    <n v="22000097"/>
    <s v="ICING x 500G (24 PKTS)"/>
    <x v="0"/>
    <n v="1"/>
  </r>
  <r>
    <s v="Food Service"/>
    <s v="SA"/>
    <s v="SPLG1"/>
    <n v="22000031"/>
    <s v="BETTER BROWN x 1KG"/>
    <x v="0"/>
    <n v="10"/>
  </r>
  <r>
    <s v="Food Service"/>
    <s v="SA"/>
    <s v="SPSB1"/>
    <n v="22000059"/>
    <s v="SOFT BROWN x 1KG"/>
    <x v="0"/>
    <n v="15"/>
  </r>
  <r>
    <s v="Food Service"/>
    <s v="SA"/>
    <s v="SPSB45"/>
    <n v="22000061"/>
    <s v="SOFT BROWN x 450G (24 PKTS)"/>
    <x v="0"/>
    <n v="2"/>
  </r>
  <r>
    <s v="Food Service"/>
    <s v="SA"/>
    <s v="STFG1"/>
    <n v="22000002"/>
    <s v="A1 FINE GRADE STICK (5gx200's)"/>
    <x v="0"/>
    <n v="1"/>
  </r>
  <r>
    <s v="Food Service"/>
    <s v="SA"/>
    <s v="STLG1"/>
    <n v="22000034"/>
    <s v="BETTER BROWN STICK PACKS (5g x 200's)"/>
    <x v="0"/>
    <m/>
  </r>
  <r>
    <s v="Food Service"/>
    <s v="SA"/>
    <s v="GS350"/>
    <n v="22000153"/>
    <s v="GOLDEN SYRUP 350G"/>
    <x v="0"/>
    <n v="3"/>
  </r>
  <r>
    <s v="Food Service"/>
    <s v="SA"/>
    <s v="GS25"/>
    <n v="22000154"/>
    <s v="GOLDEN SYRUP X 25KG"/>
    <x v="0"/>
    <n v="3"/>
  </r>
  <r>
    <s v="Export"/>
    <s v="SA"/>
    <s v="EXA125(P)"/>
    <n v="22000009"/>
    <s v="A1 GRADE REF x 25KG(P) (EX)"/>
    <x v="0"/>
    <n v="60"/>
  </r>
  <r>
    <s v="Export"/>
    <s v="SA"/>
    <s v="EXA11T"/>
    <n v="22000187"/>
    <s v="A1 GRADE REF SUGAR x 1000KGS (EXPORT)"/>
    <x v="0"/>
    <n v="100"/>
  </r>
  <r>
    <s v="Export"/>
    <s v="SA"/>
    <s v="EXA1"/>
    <n v="22000005"/>
    <s v="A1 GRADE REF x 50KG (EX)"/>
    <x v="0"/>
    <n v="100"/>
  </r>
  <r>
    <s v="Export"/>
    <s v="SA"/>
    <s v="EXC1"/>
    <n v="22000069"/>
    <s v="C1 GRADE REF x 50KG (EX)"/>
    <x v="0"/>
    <n v="1200"/>
  </r>
  <r>
    <s v="Export"/>
    <s v="SA"/>
    <s v="EXCA25(P)"/>
    <n v="22000084"/>
    <s v="CASTER SUGAR X 25 KGS (P)"/>
    <x v="0"/>
    <n v="150"/>
  </r>
  <r>
    <s v="Export"/>
    <s v="SA"/>
    <s v="LOCA-900"/>
    <n v="22000088"/>
    <s v="CASTER x 900KG"/>
    <x v="0"/>
    <n v="30"/>
  </r>
  <r>
    <s v="Export"/>
    <s v="SA"/>
    <s v="EXCA"/>
    <n v="22000090"/>
    <s v="CASTER x 50KG(EX)"/>
    <x v="0"/>
    <n v="5"/>
  </r>
  <r>
    <s v="Export"/>
    <s v="SA"/>
    <s v="EXIC25"/>
    <n v="22000092"/>
    <s v="ICING x 25KG (EX)"/>
    <x v="0"/>
    <n v="50"/>
  </r>
  <r>
    <s v="Export"/>
    <s v="SA"/>
    <s v="EXIGFF"/>
    <n v="22000099"/>
    <s v="IG GRADE REF x 50KG (EX)(FF)"/>
    <x v="0"/>
    <n v="185"/>
  </r>
  <r>
    <s v="Export"/>
    <s v="SA"/>
    <s v="LIQSUG-D"/>
    <n v="21000043"/>
    <s v="EXPORT LIQUID SUGAR PRODUCTION"/>
    <x v="0"/>
    <n v="2500"/>
  </r>
  <r>
    <s v="Export"/>
    <s v="SA"/>
    <s v="SPCG1(AAA)"/>
    <n v="22000075"/>
    <s v="C1 GRADE COARSE x 1KG (AAA)"/>
    <x v="0"/>
    <n v="50"/>
  </r>
  <r>
    <s v="Export"/>
    <s v="SA"/>
    <s v="SPFG1(CF)"/>
    <n v="22000022"/>
    <s v="A1 FINE GRADE x 1KG (CF)(EX)"/>
    <x v="0"/>
    <n v="50"/>
  </r>
  <r>
    <s v="Export"/>
    <s v="SA"/>
    <s v="SPFG2(CF)"/>
    <n v="22000023"/>
    <s v="A1 FINE GRADE x 2KG (CF)(EX)"/>
    <x v="0"/>
    <n v="10"/>
  </r>
  <r>
    <s v="Export"/>
    <s v="SA"/>
    <s v="SPGP1(CF)"/>
    <n v="22000057"/>
    <s v="GOLDEN BROWN  X 1KG (12 PKTS)"/>
    <x v="0"/>
    <n v="10"/>
  </r>
  <r>
    <s v="East Malaysia"/>
    <s v="SA"/>
    <s v="EMA1"/>
    <n v="22000004"/>
    <s v="A1 GRADE REF x 50KG (EM)"/>
    <x v="0"/>
    <n v="50"/>
  </r>
  <r>
    <s v="East Malaysia"/>
    <s v="SA"/>
    <s v="EMC1"/>
    <n v="22000067"/>
    <s v="C1 GRADE REF x 50KG(EM)"/>
    <x v="0"/>
    <n v="300"/>
  </r>
  <r>
    <s v="East Malaysia"/>
    <s v="SA"/>
    <s v="EMIGFF"/>
    <n v="22000098"/>
    <s v="IG GRADE REF x 50KG (EM)(FF)"/>
    <x v="0"/>
    <n v="50"/>
  </r>
  <r>
    <s v="East Malaysia"/>
    <s v="SA"/>
    <s v="LOA1"/>
    <n v="22000011"/>
    <s v="A1 GRADE REF x 50KG"/>
    <x v="0"/>
    <m/>
  </r>
  <r>
    <s v="East Malaysia"/>
    <s v="SA"/>
    <s v="LOC1(S)"/>
    <n v="22000115"/>
    <s v="C1 GRADE REF x 50KG(CGX)(DEL)"/>
    <x v="0"/>
    <m/>
  </r>
  <r>
    <s v="East Malaysia"/>
    <s v="SA"/>
    <s v="LOCA"/>
    <n v="22000085"/>
    <s v="CASTER x 50KG"/>
    <x v="0"/>
    <n v="2"/>
  </r>
  <r>
    <s v="East Malaysia"/>
    <s v="SA"/>
    <s v="LOSB"/>
    <n v="22000047"/>
    <s v="SOFT BROWN x 50KG"/>
    <x v="0"/>
    <m/>
  </r>
  <r>
    <s v="East Malaysia"/>
    <s v="SA"/>
    <s v="SPCA1"/>
    <n v="22000089"/>
    <s v="CASTER x 1KG"/>
    <x v="0"/>
    <n v="12"/>
  </r>
  <r>
    <s v="East Malaysia"/>
    <s v="SA"/>
    <s v="SPCB1"/>
    <n v="22000052"/>
    <s v="BROWN CB x 1KG"/>
    <x v="0"/>
    <n v="6"/>
  </r>
  <r>
    <s v="East Malaysia"/>
    <s v="SA"/>
    <s v="SPCG1"/>
    <n v="22000073"/>
    <s v="C1 GRADE COARSE x 1KG"/>
    <x v="0"/>
    <n v="3200"/>
  </r>
  <r>
    <s v="East Malaysia"/>
    <s v="SA"/>
    <s v="SPCG1(CK)"/>
    <n v="22000076"/>
    <s v="C1 GRADE COARSE x 1KG (CK)"/>
    <x v="0"/>
    <n v="241"/>
  </r>
  <r>
    <s v="East Malaysia"/>
    <s v="SA"/>
    <s v="SPCG1(G24)"/>
    <n v="22000161"/>
    <s v="C1 GRADE COARSE x 1KG (24KG)"/>
    <x v="0"/>
    <n v="191"/>
  </r>
  <r>
    <s v="East Malaysia"/>
    <s v="SA"/>
    <s v="SPCG1(G)"/>
    <n v="22000160"/>
    <s v="C1 GRADE COARSE x 1KG (12KG)"/>
    <x v="0"/>
    <n v="84"/>
  </r>
  <r>
    <s v="East Malaysia"/>
    <s v="SA"/>
    <s v="SPCG2"/>
    <n v="22000079"/>
    <s v="C1 GRADE COARSE x 2KG"/>
    <x v="0"/>
    <n v="242"/>
  </r>
  <r>
    <s v="East Malaysia"/>
    <s v="SA"/>
    <s v="SPFG1"/>
    <n v="22000020"/>
    <s v="A1 FINE GRADE x 1KG"/>
    <x v="0"/>
    <n v="32"/>
  </r>
  <r>
    <s v="East Malaysia"/>
    <s v="SA"/>
    <s v="SPGMW45"/>
    <n v="22000055"/>
    <s v="GULA MERAH WANGI x 450G (24 PKTS)"/>
    <x v="0"/>
    <m/>
  </r>
  <r>
    <s v="East Malaysia"/>
    <s v="SA"/>
    <s v="SPGP1"/>
    <n v="22000056"/>
    <s v="PERANG EMAS x 1KG (12 PKTS)"/>
    <x v="0"/>
    <n v="3"/>
  </r>
  <r>
    <s v="East Malaysia"/>
    <s v="SA"/>
    <s v="SPIC25"/>
    <n v="22000094"/>
    <s v="ICING x 25KG"/>
    <x v="0"/>
    <n v="2"/>
  </r>
  <r>
    <s v="East Malaysia"/>
    <s v="SA"/>
    <s v="SPIC-5"/>
    <n v="22000097"/>
    <s v="ICING x 500G (24 PKTS)"/>
    <x v="0"/>
    <n v="6"/>
  </r>
  <r>
    <s v="East Malaysia"/>
    <s v="SA"/>
    <s v="SPLG1"/>
    <n v="22000031"/>
    <s v="BETTER BROWN x 1KG"/>
    <x v="0"/>
    <n v="170"/>
  </r>
  <r>
    <s v="East Malaysia"/>
    <s v="SA"/>
    <s v="SPLG45"/>
    <n v="22000033"/>
    <s v="BETTER BROWN x 450g"/>
    <x v="0"/>
    <m/>
  </r>
  <r>
    <s v="East Malaysia"/>
    <s v="SA"/>
    <s v="SPSB1"/>
    <n v="22000059"/>
    <s v="SOFT BROWN x 1KG"/>
    <x v="0"/>
    <n v="9"/>
  </r>
  <r>
    <s v="East Malaysia"/>
    <s v="SA"/>
    <s v="STLG5"/>
    <n v="22000028"/>
    <s v="BETTER BROWN STICK PACK (5g x 100's)"/>
    <x v="0"/>
    <m/>
  </r>
  <r>
    <s v="East Malaysia"/>
    <s v="SA"/>
    <s v="GS350"/>
    <n v="22000153"/>
    <s v="GOLDEN SYRUP 350G"/>
    <x v="0"/>
    <n v="1"/>
  </r>
  <r>
    <s v="East Malaysia"/>
    <s v="SA"/>
    <s v="GS25"/>
    <n v="22000154"/>
    <s v="GOLDEN SYRUP X 25KG"/>
    <x v="0"/>
    <m/>
  </r>
  <r>
    <s v="East Malaysia"/>
    <s v="SA"/>
    <s v="STFG5"/>
    <n v="22000200"/>
    <s v="FINE SUGAR STICK (5G x 100's)"/>
    <x v="0"/>
    <m/>
  </r>
  <r>
    <s v="Big Industry"/>
    <s v="SA"/>
    <s v="LBC1"/>
    <n v="21000039"/>
    <s v="SUGAR C1 GRADE REF IN BULK (LBC1)"/>
    <x v="0"/>
    <n v="1900"/>
  </r>
  <r>
    <s v="Big Industry"/>
    <s v="SA"/>
    <s v="LBIGCX"/>
    <n v="21000038"/>
    <s v="SUGAR IG GRADE REF IN BULK (LBIGCX)"/>
    <x v="0"/>
    <s v="-"/>
  </r>
  <r>
    <s v="Big Industry"/>
    <s v="SA"/>
    <s v="LBIGM"/>
    <n v="21000037"/>
    <s v="SUGAR IG GRADE REF IN BULK (LBIGM)"/>
    <x v="0"/>
    <n v="600"/>
  </r>
  <r>
    <s v="Big Industry"/>
    <s v="SA"/>
    <s v="LIQSUG-W"/>
    <n v="21000035"/>
    <s v="LOCAL LIQUID SUGAR PRODUCTION"/>
    <x v="0"/>
    <s v="-"/>
  </r>
  <r>
    <s v="Big Industry"/>
    <s v="SA"/>
    <s v="LOA1"/>
    <n v="22000011"/>
    <s v="A1 GRADE REF x 50KG"/>
    <x v="0"/>
    <n v="500"/>
  </r>
  <r>
    <s v="Big Industry"/>
    <s v="SA"/>
    <s v="LOA11T"/>
    <n v="22000013"/>
    <s v="A1 GRADE REF x 1000KG"/>
    <x v="0"/>
    <n v="5600"/>
  </r>
  <r>
    <s v="Big Industry"/>
    <s v="SA"/>
    <s v="LOA1-25"/>
    <n v="22000014"/>
    <s v="A1 GRADE REF x 25KG"/>
    <x v="0"/>
    <n v="100"/>
  </r>
  <r>
    <s v="Big Industry"/>
    <s v="SA"/>
    <s v="LOA1-500"/>
    <n v="22000015"/>
    <s v="A1 GRADE REF x 500KG"/>
    <x v="0"/>
    <n v="200"/>
  </r>
  <r>
    <s v="Big Industry"/>
    <s v="SA"/>
    <s v="LOC1"/>
    <n v="22000071"/>
    <s v="C1 GRADE REF x 50KG"/>
    <x v="0"/>
    <n v="600"/>
  </r>
  <r>
    <s v="Big Industry"/>
    <s v="PT"/>
    <s v="LOCGX"/>
    <n v="22000163"/>
    <s v="C1 GRADE REF x 50KG(CGX)"/>
    <x v="0"/>
    <n v="300"/>
  </r>
  <r>
    <s v="Big Industry"/>
    <s v="SA"/>
    <s v="LOCA25(P)"/>
    <n v="22000087"/>
    <s v="CASTER x 25KG (P)"/>
    <x v="0"/>
    <n v="300"/>
  </r>
  <r>
    <s v="Big Industry"/>
    <s v="SA"/>
    <s v="LOCA-900"/>
    <n v="22000088"/>
    <s v="CASTER x 900KG"/>
    <x v="0"/>
    <n v="300"/>
  </r>
  <r>
    <s v="Big Industry"/>
    <s v="SA"/>
    <s v="LOCB"/>
    <n v="22000041"/>
    <s v="BROWN CB x 50KG"/>
    <x v="0"/>
    <n v="500"/>
  </r>
  <r>
    <s v="Big Industry"/>
    <s v="SA"/>
    <s v="LOCX1T"/>
    <n v="22000101"/>
    <s v="IG FINE GRADE REF x 1000KG(CX)"/>
    <x v="0"/>
    <n v="200"/>
  </r>
  <r>
    <s v="Big Industry"/>
    <s v="SA"/>
    <s v="LOCX500"/>
    <n v="22000102"/>
    <s v="IG FINE GRADE REF x 500KG(CX)"/>
    <x v="0"/>
    <n v="100"/>
  </r>
  <r>
    <s v="Big Industry"/>
    <s v="SA"/>
    <s v="LOIG1T"/>
    <n v="22000103"/>
    <s v="IG MEDIUM GRADE REF x 1000KG"/>
    <x v="0"/>
    <n v="4400"/>
  </r>
  <r>
    <s v="Big Industry"/>
    <s v="SA"/>
    <s v="LOIGCX"/>
    <n v="22000105"/>
    <s v="IG FINE GRADE REF x 50KG(CX)"/>
    <x v="0"/>
    <n v="800"/>
  </r>
  <r>
    <s v="Big Industry"/>
    <s v="SA"/>
    <s v="LOIGFF"/>
    <n v="22000107"/>
    <s v="IG MEDIUM GRADE REF x 50KG (FF)"/>
    <x v="0"/>
    <n v="300"/>
  </r>
  <r>
    <s v="Big Industry"/>
    <s v="SA"/>
    <s v="SPIC25"/>
    <n v="22000094"/>
    <s v="ICING x 25KG"/>
    <x v="0"/>
    <n v="300"/>
  </r>
  <r>
    <s v="Big Industry"/>
    <s v="SA"/>
    <s v="SPIC25(MR2)"/>
    <n v="22000095"/>
    <s v="ICING x 25KG (MR2)"/>
    <x v="0"/>
    <n v="2"/>
  </r>
  <r>
    <s v="Big Industry"/>
    <s v="SA"/>
    <s v="SPIC25(P)"/>
    <n v="22000096"/>
    <s v="ICING SUGAR X 25 KGS (P)"/>
    <x v="0"/>
    <s v="-"/>
  </r>
  <r>
    <s v="General Trade"/>
    <s v="SA"/>
    <s v="LOC1"/>
    <n v="22000071"/>
    <s v="C1 GRADE REF x 50KG"/>
    <x v="1"/>
    <n v="150"/>
  </r>
  <r>
    <s v="General Trade"/>
    <s v="SA"/>
    <s v="SPCB1"/>
    <n v="22000052"/>
    <s v="BROWN CB x 1KG"/>
    <x v="1"/>
    <n v="50"/>
  </r>
  <r>
    <s v="General Trade"/>
    <s v="SA"/>
    <s v="SPGMW45"/>
    <n v="22000055"/>
    <s v="GULA MERAH WANGI x 450G (24 PKTS)"/>
    <x v="1"/>
    <n v="25"/>
  </r>
  <r>
    <s v="General Trade"/>
    <s v="SA"/>
    <s v="SPIC25"/>
    <n v="22000094"/>
    <s v="ICING x 25KG"/>
    <x v="1"/>
    <n v="30"/>
  </r>
  <r>
    <s v="General Trade"/>
    <s v="SA"/>
    <s v="LOA1"/>
    <n v="22000011"/>
    <s v="A1 GRADE REF x 50KG"/>
    <x v="1"/>
    <n v="70"/>
  </r>
  <r>
    <s v="General Trade"/>
    <s v="SA"/>
    <s v="LOCA"/>
    <n v="22000085"/>
    <s v="CASTER x 50KG"/>
    <x v="1"/>
    <n v="20"/>
  </r>
  <r>
    <s v="General Trade"/>
    <s v="SA"/>
    <s v="LOCB"/>
    <n v="22000041"/>
    <s v="BROWN CB x 50KG"/>
    <x v="1"/>
    <n v="1"/>
  </r>
  <r>
    <s v="General Trade"/>
    <s v="SA"/>
    <s v="LOGP"/>
    <n v="22000046"/>
    <s v="GULA PERANG EMAS x 50KG"/>
    <x v="1"/>
    <n v="1"/>
  </r>
  <r>
    <s v="General Trade"/>
    <s v="SA"/>
    <s v="LOIGCX"/>
    <n v="22000105"/>
    <s v="IG FINE GRADE REF x 50KG(CX)"/>
    <x v="1"/>
    <n v="10"/>
  </r>
  <r>
    <s v="General Trade"/>
    <s v="SA"/>
    <s v="LOSB"/>
    <n v="22000047"/>
    <s v="SOFT BROWN x 50KG"/>
    <x v="1"/>
    <n v="25"/>
  </r>
  <r>
    <s v="General Trade"/>
    <s v="SA"/>
    <s v="SPCA1"/>
    <n v="22000089"/>
    <s v="CASTER x 1KG"/>
    <x v="1"/>
    <n v="50"/>
  </r>
  <r>
    <s v="General Trade"/>
    <s v="SA"/>
    <s v="SPCB1"/>
    <n v="22000052"/>
    <s v="BROWN CB x 1KG"/>
    <x v="1"/>
    <n v="0"/>
  </r>
  <r>
    <s v="General Trade"/>
    <s v="SA"/>
    <s v="SPCG1"/>
    <n v="22000073"/>
    <s v="C1 GRADE COARSE x 1KG"/>
    <x v="1"/>
    <n v="6350"/>
  </r>
  <r>
    <s v="General Trade"/>
    <s v="SA"/>
    <s v="SPCG2"/>
    <n v="22000079"/>
    <s v="C1 GRADE COARSE x 2KG"/>
    <x v="1"/>
    <n v="7"/>
  </r>
  <r>
    <s v="General Trade"/>
    <s v="SA"/>
    <s v="SPCG740"/>
    <n v="22000149"/>
    <s v="C1 GRADE COARSE x 740G"/>
    <x v="1"/>
    <n v="60"/>
  </r>
  <r>
    <s v="General Trade"/>
    <s v="SA"/>
    <s v="SPFG1"/>
    <n v="22000020"/>
    <s v="A1 FINE GRADE x 1KG"/>
    <x v="1"/>
    <n v="90"/>
  </r>
  <r>
    <s v="General Trade"/>
    <s v="SA"/>
    <s v="SPGP1"/>
    <n v="22000056"/>
    <s v="PERANG EMAS x 1KG (12 PKTS)"/>
    <x v="1"/>
    <n v="25"/>
  </r>
  <r>
    <s v="General Trade"/>
    <s v="SA"/>
    <s v="SPGP45"/>
    <n v="22000058"/>
    <s v="PERANG EMAS x 450G (24 PKTS)"/>
    <x v="1"/>
    <n v="5"/>
  </r>
  <r>
    <s v="General Trade"/>
    <s v="SA"/>
    <s v="SPIC-5"/>
    <n v="22000097"/>
    <s v="ICING x 500G (24 PKTS)"/>
    <x v="1"/>
    <n v="35"/>
  </r>
  <r>
    <s v="General Trade"/>
    <s v="SA"/>
    <s v="SPSB1"/>
    <n v="22000059"/>
    <s v="SOFT BROWN x 1KG"/>
    <x v="1"/>
    <n v="30"/>
  </r>
  <r>
    <s v="General Trade"/>
    <s v="SA"/>
    <s v="SPSB45"/>
    <n v="22000061"/>
    <s v="SOFT BROWN x 450G (24 PKTS)"/>
    <x v="1"/>
    <n v="12"/>
  </r>
  <r>
    <s v="General Trade"/>
    <s v="SA"/>
    <s v="STLG5"/>
    <n v="22000028"/>
    <s v="BETTER BROWN STICK PACK (5g x 100's)"/>
    <x v="1"/>
    <n v="1"/>
  </r>
  <r>
    <s v="General Trade"/>
    <s v="SA"/>
    <s v="SPLG1"/>
    <n v="22000031"/>
    <s v="BETTER BROWN x 1KG"/>
    <x v="1"/>
    <n v="180"/>
  </r>
  <r>
    <s v="General Trade"/>
    <s v="SA"/>
    <s v="SPLG45"/>
    <n v="22000033"/>
    <s v="BETTER BROWN x 450g"/>
    <x v="1"/>
    <n v="25"/>
  </r>
  <r>
    <s v="General Trade"/>
    <s v="PT"/>
    <s v="F01CGX-12"/>
    <n v="22000112"/>
    <s v="C1 GRADE COARSE x 1KG (12KG)(DEL)"/>
    <x v="1"/>
    <n v="500"/>
  </r>
  <r>
    <s v="General Trade"/>
    <s v="PT"/>
    <s v="F01CGX-24"/>
    <n v="22000113"/>
    <s v="C1 GRADE COARSE x 1KG (24KG)(DEL)"/>
    <x v="1"/>
    <n v="4400"/>
  </r>
  <r>
    <s v="General Trade"/>
    <s v="PT"/>
    <s v="F50CGX"/>
    <n v="22000116"/>
    <s v="C1 GRADE REF x 50KG(CSR)(DEL)"/>
    <x v="1"/>
    <n v="450"/>
  </r>
  <r>
    <s v="General Trade"/>
    <s v="PT"/>
    <s v="F50FG7"/>
    <n v="22000119"/>
    <s v="A1 GRADE REF x 50KG(FG7)(DEL)"/>
    <x v="1"/>
    <n v="30"/>
  </r>
  <r>
    <s v="General Trade"/>
    <s v="PT"/>
    <s v="LOC1"/>
    <n v="22000071"/>
    <s v="C1 GRADE REF x 50KG"/>
    <x v="1"/>
    <n v="250"/>
  </r>
  <r>
    <s v="General Trade"/>
    <s v="PT"/>
    <s v="LOLG"/>
    <n v="22000029"/>
    <s v="BETTER BROWN x 50KG"/>
    <x v="1"/>
    <n v="5"/>
  </r>
  <r>
    <s v="General Trade"/>
    <s v="PT"/>
    <s v="SPGP1"/>
    <n v="22000056"/>
    <s v="PERANG EMAS x 1KG (12 PKTS)"/>
    <x v="1"/>
    <n v="25"/>
  </r>
  <r>
    <s v="General Trade"/>
    <s v="PT"/>
    <s v="SPLG1"/>
    <n v="22000031"/>
    <s v="BETTER BROWN x 1KG"/>
    <x v="1"/>
    <n v="160"/>
  </r>
  <r>
    <s v="General Trade"/>
    <s v="PT"/>
    <s v="SPLG45"/>
    <n v="22000033"/>
    <s v="BETTER BROWN x 450g"/>
    <x v="1"/>
    <n v="34"/>
  </r>
  <r>
    <s v="General Trade"/>
    <s v="PT"/>
    <s v="SPSB1"/>
    <n v="22000059"/>
    <s v="SOFT BROWN x 1KG"/>
    <x v="1"/>
    <n v="25"/>
  </r>
  <r>
    <s v="General Trade"/>
    <s v="PT"/>
    <s v="LOSB"/>
    <n v="22000047"/>
    <s v="SOFT BROWN x 50KG"/>
    <x v="1"/>
    <n v="2"/>
  </r>
  <r>
    <s v="General Trade"/>
    <s v="PT"/>
    <s v="SPFG1"/>
    <n v="22000020"/>
    <s v="A1 FINE GRADE x 1KG"/>
    <x v="1"/>
    <n v="40"/>
  </r>
  <r>
    <s v="General Trade"/>
    <s v="PT"/>
    <s v="SPGP1"/>
    <n v="22000056"/>
    <s v="PERANG EMAS x 1KG (12 PKTS)"/>
    <x v="1"/>
    <n v="0"/>
  </r>
  <r>
    <s v="General Trade"/>
    <s v="PT"/>
    <s v="SPSB1"/>
    <n v="22000059"/>
    <s v="SOFT BROWN x 1KG"/>
    <x v="1"/>
    <n v="0"/>
  </r>
  <r>
    <s v="General Trade"/>
    <s v="PT"/>
    <s v="SPSB45"/>
    <n v="22000061"/>
    <s v="SOFT BROWN x 450G (24 PKTS)"/>
    <x v="1"/>
    <n v="2"/>
  </r>
  <r>
    <s v="Modern Trade"/>
    <s v="SA"/>
    <s v="LOC1"/>
    <n v="22000071"/>
    <s v="C1 GRADE REF x 50KG"/>
    <x v="1"/>
    <n v="0.5"/>
  </r>
  <r>
    <s v="Modern Trade"/>
    <s v="SA"/>
    <s v="SPCA1"/>
    <n v="22000089"/>
    <s v="CASTER x 1KG"/>
    <x v="1"/>
    <n v="18"/>
  </r>
  <r>
    <s v="Modern Trade"/>
    <s v="SA"/>
    <s v="SPCB1"/>
    <n v="22000052"/>
    <s v="BROWN CB x 1KG"/>
    <x v="1"/>
    <n v="40"/>
  </r>
  <r>
    <s v="Modern Trade"/>
    <s v="SA"/>
    <s v="SPCB1(99)"/>
    <n v="22000053"/>
    <s v="BROWN CB x 1KG (99)"/>
    <x v="1"/>
    <n v="30"/>
  </r>
  <r>
    <s v="Modern Trade"/>
    <s v="SA"/>
    <s v="SPCB250"/>
    <n v="22000048"/>
    <s v="BROWN CB SACHETS (5g x 200's)"/>
    <x v="1"/>
    <n v="0"/>
  </r>
  <r>
    <s v="Modern Trade"/>
    <s v="SA"/>
    <s v="SPCG1"/>
    <n v="22000073"/>
    <s v="C1 GRADE COARSE x 1KG"/>
    <x v="1"/>
    <n v="900"/>
  </r>
  <r>
    <s v="Modern Trade"/>
    <s v="SA"/>
    <s v="SPCG1(99)"/>
    <n v="22000074"/>
    <s v="C1 GRADE COARSE x 1KG (99)"/>
    <x v="1"/>
    <n v="180"/>
  </r>
  <r>
    <s v="Modern Trade"/>
    <s v="SA"/>
    <s v="SPCG1(DC)"/>
    <n v="22000078"/>
    <s v="C1 GRADE COARSE x 1KG (DC)"/>
    <x v="1"/>
    <n v="200"/>
  </r>
  <r>
    <s v="Modern Trade"/>
    <s v="SA"/>
    <s v="SPCG2"/>
    <n v="22000079"/>
    <s v="C1 GRADE COARSE x 2KG"/>
    <x v="1"/>
    <n v="200"/>
  </r>
  <r>
    <s v="Modern Trade"/>
    <s v="SA"/>
    <s v="SPCG2(DC)"/>
    <n v="22000080"/>
    <s v="C1 GRADE COARSE x 2KG (DC)"/>
    <x v="1"/>
    <n v="100"/>
  </r>
  <r>
    <s v="Modern Trade"/>
    <s v="SA"/>
    <s v="SPFG1"/>
    <n v="22000020"/>
    <s v="A1 FINE GRADE x 1KG"/>
    <x v="1"/>
    <n v="65"/>
  </r>
  <r>
    <s v="Modern Trade"/>
    <s v="SA"/>
    <s v="SPFG1(99)"/>
    <n v="22000021"/>
    <s v="A1 FINE GRADE x 1KG (99)"/>
    <x v="1"/>
    <n v="100"/>
  </r>
  <r>
    <s v="Modern Trade"/>
    <s v="SA"/>
    <s v="SPFG250"/>
    <n v="22000025"/>
    <s v="FINE SUGAR SACHETS (5g X 50's)"/>
    <x v="1"/>
    <n v="0"/>
  </r>
  <r>
    <s v="Modern Trade"/>
    <s v="SA"/>
    <s v="SPGMW45"/>
    <n v="22000055"/>
    <s v="GULA MERAH WANGI x 450G (24 PKTS)"/>
    <x v="1"/>
    <n v="3"/>
  </r>
  <r>
    <s v="Modern Trade"/>
    <s v="SA"/>
    <s v="SPGP1"/>
    <n v="22000056"/>
    <s v="PERANG EMAS x 1KG (12 PKTS)"/>
    <x v="1"/>
    <n v="35"/>
  </r>
  <r>
    <s v="Modern Trade"/>
    <s v="SA"/>
    <s v="SPGP45"/>
    <n v="22000058"/>
    <s v="PERANG EMAS x 450G (24 PKTS)"/>
    <x v="1"/>
    <n v="3.5"/>
  </r>
  <r>
    <s v="Modern Trade"/>
    <s v="SA"/>
    <s v="SPIC-5"/>
    <n v="22000097"/>
    <s v="ICING x 500G (24 PKTS)"/>
    <x v="1"/>
    <n v="6"/>
  </r>
  <r>
    <s v="Modern Trade"/>
    <s v="SA"/>
    <s v="SPLC125"/>
    <n v="22000110"/>
    <s v="HALF STEVIA SACHETS (2.5g x 50's)"/>
    <x v="1"/>
    <n v="0.05"/>
  </r>
  <r>
    <s v="Modern Trade"/>
    <s v="SA"/>
    <s v="SPLC-5"/>
    <n v="22000111"/>
    <s v="HALF STEVIA x 500G (24 PKTS)"/>
    <x v="1"/>
    <n v="0.25"/>
  </r>
  <r>
    <s v="Modern Trade"/>
    <s v="SA"/>
    <s v="SPLG1"/>
    <n v="22000031"/>
    <s v="BETTER BROWN x 1KG"/>
    <x v="1"/>
    <n v="150"/>
  </r>
  <r>
    <s v="Modern Trade"/>
    <s v="SA"/>
    <s v="SPLG1(99)"/>
    <n v="22000032"/>
    <s v="BETTER BROWN x 1KG (99)"/>
    <x v="1"/>
    <n v="60"/>
  </r>
  <r>
    <s v="Modern Trade"/>
    <s v="SA"/>
    <s v="SPSB1"/>
    <n v="22000059"/>
    <s v="SOFT BROWN x 1KG"/>
    <x v="1"/>
    <n v="60"/>
  </r>
  <r>
    <s v="Modern Trade"/>
    <s v="SA"/>
    <s v="SPSB1(99)"/>
    <n v="22000060"/>
    <s v="SOFT BROWN x 1KG (99)"/>
    <x v="1"/>
    <n v="40"/>
  </r>
  <r>
    <s v="Modern Trade"/>
    <s v="SA"/>
    <s v="SPSB45"/>
    <n v="22000061"/>
    <s v="SOFT BROWN x 450G (24 PKTS)"/>
    <x v="1"/>
    <n v="7"/>
  </r>
  <r>
    <s v="Modern Trade"/>
    <s v="SA"/>
    <s v="STLG5"/>
    <n v="22000028"/>
    <s v="BETTER BROWN STICK PACK (5g x 100's)"/>
    <x v="1"/>
    <n v="5"/>
  </r>
  <r>
    <s v="Modern Trade"/>
    <s v="SA"/>
    <s v="GS350"/>
    <n v="22000153"/>
    <s v="GOLDEN SYRUP 350G"/>
    <x v="1"/>
    <n v="5"/>
  </r>
  <r>
    <s v="Modern Trade"/>
    <s v="SA"/>
    <s v="SPLG45"/>
    <n v="22000033"/>
    <s v="BETTER BROWN x 450g"/>
    <x v="1"/>
    <n v="5"/>
  </r>
  <r>
    <s v="Modern Trade"/>
    <s v="SA"/>
    <s v="STFG5"/>
    <n v="22000200"/>
    <s v="FINE SUGAR STICK (5G x 100's)"/>
    <x v="1"/>
    <n v="2"/>
  </r>
  <r>
    <s v="SMI"/>
    <s v="PT"/>
    <s v="1MTFG7"/>
    <n v="22000117"/>
    <s v="A1 GRADE REF x 1000KG(FG7)(SEL)"/>
    <x v="1"/>
    <n v="300"/>
  </r>
  <r>
    <s v="SMI"/>
    <s v="SA"/>
    <s v="EXA125(NP)"/>
    <n v="22000008"/>
    <s v="A1 GRADE REF x 25KG (NP)(EX)"/>
    <x v="1"/>
    <n v="40"/>
  </r>
  <r>
    <s v="SMI"/>
    <s v="PT"/>
    <s v="F50CGX"/>
    <n v="22000116"/>
    <s v="C1 GRADE REF x 50KG(CSR)(DEL)"/>
    <x v="1"/>
    <n v="450"/>
  </r>
  <r>
    <s v="SMI"/>
    <s v="PT"/>
    <s v="F50FG7"/>
    <n v="22000119"/>
    <s v="A1 GRADE REF x 50KG(FG7)(DEL)"/>
    <x v="1"/>
    <n v="500"/>
  </r>
  <r>
    <s v="SMI"/>
    <s v="SA"/>
    <s v="LBIGCX"/>
    <n v="21000038"/>
    <s v="SUGAR IG GRADE REF IN BULK (LBIGCX)"/>
    <x v="1"/>
    <n v="400"/>
  </r>
  <r>
    <s v="SMI"/>
    <s v="SA"/>
    <s v="LIQSUG-D"/>
    <n v="21000035"/>
    <s v="LOCAL LIQUID SUGAR PRODUCTION"/>
    <x v="1"/>
    <n v="1500"/>
  </r>
  <r>
    <s v="SMI"/>
    <s v="SA"/>
    <s v="LOA1"/>
    <n v="22000011"/>
    <s v="A1 GRADE REF x 50KG"/>
    <x v="1"/>
    <n v="5500"/>
  </r>
  <r>
    <s v="SMI"/>
    <s v="SA"/>
    <s v="LOA1(R)"/>
    <n v="22000169"/>
    <s v="A1 GRADE REF SUGAR X 50 KGS"/>
    <x v="1"/>
    <m/>
  </r>
  <r>
    <s v="SMI"/>
    <s v="SA"/>
    <s v="LOA11T"/>
    <n v="22000013"/>
    <s v="A1 GRADE REF x 1000KG"/>
    <x v="1"/>
    <n v="600"/>
  </r>
  <r>
    <s v="SMI"/>
    <s v="SA"/>
    <s v="LOA1-25"/>
    <n v="22000014"/>
    <s v="A1 GRADE REF x 25KG"/>
    <x v="1"/>
    <n v="100"/>
  </r>
  <r>
    <s v="SMI"/>
    <s v="SA"/>
    <s v="LOA1-500"/>
    <n v="22000015"/>
    <s v="A1 GRADE REF x 500KG"/>
    <x v="1"/>
    <n v="500"/>
  </r>
  <r>
    <s v="SMI"/>
    <s v="SA"/>
    <s v="LOC1"/>
    <n v="22000071"/>
    <s v="C1 GRADE REF x 50KG"/>
    <x v="1"/>
    <n v="4500"/>
  </r>
  <r>
    <s v="SMI"/>
    <s v="SA"/>
    <s v="LOC11T"/>
    <n v="22000082"/>
    <s v="C1 GRADE REF SUGAR X 1000 KGS"/>
    <x v="1"/>
    <m/>
  </r>
  <r>
    <s v="SMI"/>
    <s v="SA"/>
    <s v="LOCA"/>
    <n v="22000085"/>
    <s v="CASTER x 50KG"/>
    <x v="1"/>
    <n v="100"/>
  </r>
  <r>
    <s v="SMI"/>
    <s v="SA"/>
    <s v="LOCA25(P)"/>
    <n v="22000087"/>
    <s v="CASTER x 25KG (P)"/>
    <x v="1"/>
    <n v="150"/>
  </r>
  <r>
    <s v="SMI"/>
    <s v="SA"/>
    <s v="LOCB"/>
    <n v="22000041"/>
    <s v="BROWN CB x 50KG"/>
    <x v="1"/>
    <n v="90"/>
  </r>
  <r>
    <s v="SMI"/>
    <s v="SA"/>
    <s v="LOCB(F)"/>
    <n v="22000043"/>
    <s v="BROWN CB FINE x 50KG"/>
    <x v="1"/>
    <n v="12"/>
  </r>
  <r>
    <s v="SMI"/>
    <s v="SA"/>
    <s v="LOCX1T"/>
    <n v="22000101"/>
    <s v="IG FINE GRADE REF x 1000KG(CX)"/>
    <x v="1"/>
    <n v="250"/>
  </r>
  <r>
    <s v="SMI"/>
    <s v="SA"/>
    <s v="LOCX500"/>
    <n v="22000102"/>
    <s v="IG FINE GRADE REF x 500KG(CX)"/>
    <x v="1"/>
    <n v="6"/>
  </r>
  <r>
    <s v="SMI"/>
    <s v="SA"/>
    <s v="LOGP"/>
    <n v="22000046"/>
    <s v="GULA PERANG EMAS x 50KG"/>
    <x v="1"/>
    <n v="20"/>
  </r>
  <r>
    <s v="SMI"/>
    <s v="SA"/>
    <s v="LOIG1T"/>
    <n v="22000103"/>
    <s v="IG MEDIUM GRADE REF x 1000KG"/>
    <x v="1"/>
    <n v="20"/>
  </r>
  <r>
    <s v="SMI"/>
    <s v="SA"/>
    <s v="LOIGCX"/>
    <n v="22000105"/>
    <s v="IG FINE GRADE REF x 50KG(CX)"/>
    <x v="1"/>
    <n v="450"/>
  </r>
  <r>
    <s v="SMI"/>
    <s v="SA"/>
    <s v="LOIGCX-25"/>
    <n v="22000106"/>
    <s v="IGCX GRADE REF x 25KG(CX)"/>
    <x v="1"/>
    <n v="80"/>
  </r>
  <r>
    <s v="SMI"/>
    <s v="SA"/>
    <s v="LOIGFF"/>
    <n v="22000107"/>
    <s v="IG MEDIUM GRADE REF x 50KG (FF)"/>
    <x v="1"/>
    <n v="80"/>
  </r>
  <r>
    <s v="SMI"/>
    <s v="SA"/>
    <s v="LOLG"/>
    <n v="22000029"/>
    <s v="BETTER BROWN x 50KG"/>
    <x v="1"/>
    <n v="200"/>
  </r>
  <r>
    <s v="SMI"/>
    <s v="SA"/>
    <s v="LOSB"/>
    <n v="22000047"/>
    <s v="SOFT BROWN x 50KG"/>
    <x v="1"/>
    <n v="300"/>
  </r>
  <r>
    <s v="SMI"/>
    <s v="SA"/>
    <s v="SPCG1"/>
    <n v="22000073"/>
    <s v="C1 GRADE COARSE x 1KG"/>
    <x v="1"/>
    <m/>
  </r>
  <r>
    <s v="SMI"/>
    <s v="SA"/>
    <s v="SPIC25"/>
    <n v="22000094"/>
    <s v="ICING x 25KG"/>
    <x v="1"/>
    <n v="110"/>
  </r>
  <r>
    <s v="SMI"/>
    <s v="SA"/>
    <s v="SPIC25(P)"/>
    <n v="22000096"/>
    <s v="ICING SUGAR X 25 KGS (P)"/>
    <x v="1"/>
    <m/>
  </r>
  <r>
    <s v="SMI"/>
    <s v="SA"/>
    <s v="SPLG1"/>
    <n v="22000031"/>
    <s v="BETTER BROWN x 1KG"/>
    <x v="1"/>
    <m/>
  </r>
  <r>
    <s v="SMI"/>
    <s v="SA"/>
    <s v="SPSB1"/>
    <n v="22000059"/>
    <s v="SOFT BROWN x 1KG"/>
    <x v="1"/>
    <m/>
  </r>
  <r>
    <s v="SMI"/>
    <s v="SA"/>
    <s v="GS25"/>
    <n v="22000154"/>
    <s v="GOLDEN SYRUP X 25KG"/>
    <x v="1"/>
    <m/>
  </r>
  <r>
    <s v="Food Service"/>
    <s v="SA"/>
    <s v="LOIGCX"/>
    <n v="22000105"/>
    <s v="IG FINE GRADE REF x 50KG(CX)"/>
    <x v="1"/>
    <n v="15"/>
  </r>
  <r>
    <s v="Food Service"/>
    <s v="SA"/>
    <s v="SPSB2"/>
    <n v="22000216"/>
    <s v="SOFT BROWN 2KG"/>
    <x v="1"/>
    <n v="5"/>
  </r>
  <r>
    <s v="Food Service"/>
    <s v="SA"/>
    <s v="SPGP2"/>
    <n v="22000214"/>
    <s v="GOLDEN BROWN 2KG"/>
    <x v="1"/>
    <n v="5"/>
  </r>
  <r>
    <s v="Food Service"/>
    <s v="SA"/>
    <s v="LOA1"/>
    <n v="22000011"/>
    <s v="A1 GRADE REF x 50KG"/>
    <x v="1"/>
    <n v="45"/>
  </r>
  <r>
    <s v="Food Service"/>
    <s v="SA"/>
    <s v="LOC1"/>
    <n v="22000071"/>
    <s v="C1 GRADE REF x 50KG"/>
    <x v="1"/>
    <n v="35"/>
  </r>
  <r>
    <s v="Food Service"/>
    <s v="SA"/>
    <s v="LOCA"/>
    <n v="22000085"/>
    <s v="CASTER x 50KG"/>
    <x v="1"/>
    <n v="5"/>
  </r>
  <r>
    <s v="Food Service"/>
    <s v="SA"/>
    <s v="LOCB"/>
    <n v="22000041"/>
    <s v="BROWN CB x 50KG"/>
    <x v="1"/>
    <n v="3"/>
  </r>
  <r>
    <s v="Food Service"/>
    <s v="SA"/>
    <s v="LOSB"/>
    <n v="22000047"/>
    <s v="SOFT BROWN x 50KG"/>
    <x v="1"/>
    <n v="5"/>
  </r>
  <r>
    <s v="Food Service"/>
    <s v="SA"/>
    <s v="LOGP"/>
    <n v="22000046"/>
    <s v="GULA PERANG EMAS x 50KG"/>
    <x v="1"/>
    <n v="3"/>
  </r>
  <r>
    <s v="Food Service"/>
    <s v="SA"/>
    <s v="LOGMW"/>
    <n v="22000045"/>
    <s v="GULA MERAH WANGI x 50KG"/>
    <x v="1"/>
    <m/>
  </r>
  <r>
    <s v="Food Service"/>
    <s v="SA"/>
    <s v="LOLG"/>
    <n v="22000029"/>
    <s v="BETTER BROWN x 50KG"/>
    <x v="1"/>
    <n v="2"/>
  </r>
  <r>
    <s v="Food Service"/>
    <s v="SA"/>
    <s v="SCFG1"/>
    <n v="22000016"/>
    <s v="A1 FINE GRADE SACHETS (5g x 200's)"/>
    <x v="1"/>
    <n v="1"/>
  </r>
  <r>
    <s v="Food Service"/>
    <s v="SA"/>
    <s v="SCLG1"/>
    <n v="22000030"/>
    <s v="BETTER BROWN SACHETS (5g x 200's)"/>
    <x v="1"/>
    <m/>
  </r>
  <r>
    <s v="Food Service"/>
    <s v="SA"/>
    <s v="SPCA1"/>
    <n v="22000089"/>
    <s v="CASTER x 1KG"/>
    <x v="1"/>
    <n v="3"/>
  </r>
  <r>
    <s v="Food Service"/>
    <s v="SA"/>
    <s v="SPCB1"/>
    <n v="22000052"/>
    <s v="BROWN CB x 1KG"/>
    <x v="1"/>
    <m/>
  </r>
  <r>
    <s v="Food Service"/>
    <s v="SA"/>
    <s v="SPCG1"/>
    <n v="22000073"/>
    <s v="C1 GRADE COARSE x 1KG"/>
    <x v="1"/>
    <n v="50"/>
  </r>
  <r>
    <s v="Food Service"/>
    <s v="SA"/>
    <s v="SPFG1"/>
    <n v="22000020"/>
    <s v="A1 FINE GRADE x 1KG"/>
    <x v="1"/>
    <n v="8"/>
  </r>
  <r>
    <s v="Food Service"/>
    <s v="SA"/>
    <s v="SPGP1"/>
    <n v="22000056"/>
    <s v="PERANG EMAS x 1KG (12 PKTS)"/>
    <x v="1"/>
    <m/>
  </r>
  <r>
    <s v="Food Service"/>
    <s v="SA"/>
    <s v="SPGP45"/>
    <n v="22000058"/>
    <s v="PERANG EMAS x 450G (24 PKTS)"/>
    <x v="1"/>
    <m/>
  </r>
  <r>
    <s v="Food Service"/>
    <s v="SA"/>
    <s v="SPIC25"/>
    <n v="22000094"/>
    <s v="ICING x 25KG"/>
    <x v="1"/>
    <n v="10"/>
  </r>
  <r>
    <s v="Food Service"/>
    <s v="SA"/>
    <s v="SPIC-5"/>
    <n v="22000097"/>
    <s v="ICING x 500G (24 PKTS)"/>
    <x v="1"/>
    <n v="1"/>
  </r>
  <r>
    <s v="Food Service"/>
    <s v="SA"/>
    <s v="SPLG1"/>
    <n v="22000031"/>
    <s v="BETTER BROWN x 1KG"/>
    <x v="1"/>
    <n v="10"/>
  </r>
  <r>
    <s v="Food Service"/>
    <s v="SA"/>
    <s v="SPSB1"/>
    <n v="22000059"/>
    <s v="SOFT BROWN x 1KG"/>
    <x v="1"/>
    <n v="15"/>
  </r>
  <r>
    <s v="Food Service"/>
    <s v="SA"/>
    <s v="SPSB45"/>
    <n v="22000061"/>
    <s v="SOFT BROWN x 450G (24 PKTS)"/>
    <x v="1"/>
    <n v="2"/>
  </r>
  <r>
    <s v="Food Service"/>
    <s v="SA"/>
    <s v="STFG1"/>
    <n v="22000002"/>
    <s v="A1 FINE GRADE STICK (5gx200's)"/>
    <x v="1"/>
    <n v="1"/>
  </r>
  <r>
    <s v="Food Service"/>
    <s v="SA"/>
    <s v="STLG1"/>
    <n v="22000034"/>
    <s v="BETTER BROWN STICK PACKS (5g x 200's)"/>
    <x v="1"/>
    <m/>
  </r>
  <r>
    <s v="Food Service"/>
    <s v="SA"/>
    <s v="GS350"/>
    <n v="22000153"/>
    <s v="GOLDEN SYRUP 350G"/>
    <x v="1"/>
    <n v="3"/>
  </r>
  <r>
    <s v="Food Service"/>
    <s v="SA"/>
    <s v="GS25"/>
    <n v="22000154"/>
    <s v="GOLDEN SYRUP X 25KG"/>
    <x v="1"/>
    <n v="3"/>
  </r>
  <r>
    <s v="Export"/>
    <s v="SA"/>
    <s v="EXA125(P)"/>
    <n v="22000009"/>
    <s v="A1 GRADE REF x 25KG(P) (EX)"/>
    <x v="1"/>
    <n v="60"/>
  </r>
  <r>
    <s v="Export"/>
    <s v="SA"/>
    <s v="EXA11T"/>
    <n v="22000187"/>
    <s v="A1 GRADE REF SUGAR x 1000KGS (EXPORT)"/>
    <x v="1"/>
    <n v="100"/>
  </r>
  <r>
    <s v="Export"/>
    <s v="SA"/>
    <s v="EXA1"/>
    <n v="22000005"/>
    <s v="A1 GRADE REF x 50KG (EX)"/>
    <x v="1"/>
    <n v="100"/>
  </r>
  <r>
    <s v="Export"/>
    <s v="SA"/>
    <s v="EXC1"/>
    <n v="22000069"/>
    <s v="C1 GRADE REF x 50KG (EX)"/>
    <x v="1"/>
    <n v="1200"/>
  </r>
  <r>
    <s v="Export"/>
    <s v="SA"/>
    <s v="EXCA25(P)"/>
    <n v="22000084"/>
    <s v="CASTER SUGAR X 25 KGS (P)"/>
    <x v="1"/>
    <n v="150"/>
  </r>
  <r>
    <s v="Export"/>
    <s v="SA"/>
    <s v="LOCA-900"/>
    <n v="22000088"/>
    <s v="CASTER x 900KG"/>
    <x v="1"/>
    <n v="30"/>
  </r>
  <r>
    <s v="Export"/>
    <s v="SA"/>
    <s v="EXCA"/>
    <n v="22000090"/>
    <s v="CASTER x 50KG(EX)"/>
    <x v="1"/>
    <n v="5"/>
  </r>
  <r>
    <s v="Export"/>
    <s v="SA"/>
    <s v="EXIC25"/>
    <n v="22000092"/>
    <s v="ICING x 25KG (EX)"/>
    <x v="1"/>
    <n v="50"/>
  </r>
  <r>
    <s v="Export"/>
    <s v="SA"/>
    <s v="EXIGFF"/>
    <n v="22000099"/>
    <s v="IG GRADE REF x 50KG (EX)(FF)"/>
    <x v="1"/>
    <n v="185"/>
  </r>
  <r>
    <s v="Export"/>
    <s v="SA"/>
    <s v="LIQSUG-D"/>
    <n v="21000043"/>
    <s v="EXPORT LIQUID SUGAR PRODUCTION"/>
    <x v="1"/>
    <n v="2500"/>
  </r>
  <r>
    <s v="Export"/>
    <s v="SA"/>
    <s v="SPCG1(AAA)"/>
    <n v="22000075"/>
    <s v="C1 GRADE COARSE x 1KG (AAA)"/>
    <x v="1"/>
    <n v="50"/>
  </r>
  <r>
    <s v="Export"/>
    <s v="SA"/>
    <s v="SPFG1(CF)"/>
    <n v="22000022"/>
    <s v="A1 FINE GRADE x 1KG (CF)(EX)"/>
    <x v="1"/>
    <n v="50"/>
  </r>
  <r>
    <s v="Export"/>
    <s v="SA"/>
    <s v="SPFG2(CF)"/>
    <n v="22000023"/>
    <s v="A1 FINE GRADE x 2KG (CF)(EX)"/>
    <x v="1"/>
    <n v="10"/>
  </r>
  <r>
    <s v="Export"/>
    <s v="SA"/>
    <s v="SPGP1(CF)"/>
    <n v="22000057"/>
    <s v="GOLDEN BROWN  X 1KG (12 PKTS)"/>
    <x v="1"/>
    <n v="10"/>
  </r>
  <r>
    <s v="East Malaysia"/>
    <s v="SA"/>
    <s v="EMA1"/>
    <n v="22000004"/>
    <s v="A1 GRADE REF x 50KG (EM)"/>
    <x v="1"/>
    <n v="50"/>
  </r>
  <r>
    <s v="East Malaysia"/>
    <s v="SA"/>
    <s v="EMC1"/>
    <n v="22000067"/>
    <s v="C1 GRADE REF x 50KG(EM)"/>
    <x v="1"/>
    <n v="300"/>
  </r>
  <r>
    <s v="East Malaysia"/>
    <s v="SA"/>
    <s v="EMIGFF"/>
    <n v="22000098"/>
    <s v="IG GRADE REF x 50KG (EM)(FF)"/>
    <x v="1"/>
    <n v="50"/>
  </r>
  <r>
    <s v="East Malaysia"/>
    <s v="SA"/>
    <s v="LOA1"/>
    <n v="22000011"/>
    <s v="A1 GRADE REF x 50KG"/>
    <x v="1"/>
    <m/>
  </r>
  <r>
    <s v="East Malaysia"/>
    <s v="SA"/>
    <s v="LOC1(S)"/>
    <n v="22000115"/>
    <s v="C1 GRADE REF x 50KG(CGX)(DEL)"/>
    <x v="1"/>
    <m/>
  </r>
  <r>
    <s v="East Malaysia"/>
    <s v="SA"/>
    <s v="LOCA"/>
    <n v="22000085"/>
    <s v="CASTER x 50KG"/>
    <x v="1"/>
    <n v="2"/>
  </r>
  <r>
    <s v="East Malaysia"/>
    <s v="SA"/>
    <s v="LOSB"/>
    <n v="22000047"/>
    <s v="SOFT BROWN x 50KG"/>
    <x v="1"/>
    <m/>
  </r>
  <r>
    <s v="East Malaysia"/>
    <s v="SA"/>
    <s v="SPCA1"/>
    <n v="22000089"/>
    <s v="CASTER x 1KG"/>
    <x v="1"/>
    <n v="12"/>
  </r>
  <r>
    <s v="East Malaysia"/>
    <s v="SA"/>
    <s v="SPCB1"/>
    <n v="22000052"/>
    <s v="BROWN CB x 1KG"/>
    <x v="1"/>
    <n v="6"/>
  </r>
  <r>
    <s v="East Malaysia"/>
    <s v="SA"/>
    <s v="SPCG1"/>
    <n v="22000073"/>
    <s v="C1 GRADE COARSE x 1KG"/>
    <x v="1"/>
    <n v="3200"/>
  </r>
  <r>
    <s v="East Malaysia"/>
    <s v="SA"/>
    <s v="SPCG1(CK)"/>
    <n v="22000076"/>
    <s v="C1 GRADE COARSE x 1KG (CK)"/>
    <x v="1"/>
    <n v="241"/>
  </r>
  <r>
    <s v="East Malaysia"/>
    <s v="SA"/>
    <s v="SPCG1(G24)"/>
    <n v="22000161"/>
    <s v="C1 GRADE COARSE x 1KG (24KG)"/>
    <x v="1"/>
    <n v="191"/>
  </r>
  <r>
    <s v="East Malaysia"/>
    <s v="SA"/>
    <s v="SPCG1(G)"/>
    <n v="22000160"/>
    <s v="C1 GRADE COARSE x 1KG (12KG)"/>
    <x v="1"/>
    <n v="84"/>
  </r>
  <r>
    <s v="East Malaysia"/>
    <s v="SA"/>
    <s v="SPCG2"/>
    <n v="22000079"/>
    <s v="C1 GRADE COARSE x 2KG"/>
    <x v="1"/>
    <n v="242"/>
  </r>
  <r>
    <s v="East Malaysia"/>
    <s v="SA"/>
    <s v="SPFG1"/>
    <n v="22000020"/>
    <s v="A1 FINE GRADE x 1KG"/>
    <x v="1"/>
    <n v="32"/>
  </r>
  <r>
    <s v="East Malaysia"/>
    <s v="SA"/>
    <s v="SPGMW45"/>
    <n v="22000055"/>
    <s v="GULA MERAH WANGI x 450G (24 PKTS)"/>
    <x v="1"/>
    <m/>
  </r>
  <r>
    <s v="East Malaysia"/>
    <s v="SA"/>
    <s v="SPGP1"/>
    <n v="22000056"/>
    <s v="PERANG EMAS x 1KG (12 PKTS)"/>
    <x v="1"/>
    <n v="3"/>
  </r>
  <r>
    <s v="East Malaysia"/>
    <s v="SA"/>
    <s v="SPIC25"/>
    <n v="22000094"/>
    <s v="ICING x 25KG"/>
    <x v="1"/>
    <n v="2"/>
  </r>
  <r>
    <s v="East Malaysia"/>
    <s v="SA"/>
    <s v="SPIC-5"/>
    <n v="22000097"/>
    <s v="ICING x 500G (24 PKTS)"/>
    <x v="1"/>
    <n v="6"/>
  </r>
  <r>
    <s v="East Malaysia"/>
    <s v="SA"/>
    <s v="SPLG1"/>
    <n v="22000031"/>
    <s v="BETTER BROWN x 1KG"/>
    <x v="1"/>
    <n v="170"/>
  </r>
  <r>
    <s v="East Malaysia"/>
    <s v="SA"/>
    <s v="SPLG45"/>
    <n v="22000033"/>
    <s v="BETTER BROWN x 450g"/>
    <x v="1"/>
    <m/>
  </r>
  <r>
    <s v="East Malaysia"/>
    <s v="SA"/>
    <s v="SPSB1"/>
    <n v="22000059"/>
    <s v="SOFT BROWN x 1KG"/>
    <x v="1"/>
    <n v="9"/>
  </r>
  <r>
    <s v="East Malaysia"/>
    <s v="SA"/>
    <s v="STLG5"/>
    <n v="22000028"/>
    <s v="BETTER BROWN STICK PACK (5g x 100's)"/>
    <x v="1"/>
    <m/>
  </r>
  <r>
    <s v="East Malaysia"/>
    <s v="SA"/>
    <s v="GS350"/>
    <n v="22000153"/>
    <s v="GOLDEN SYRUP 350G"/>
    <x v="1"/>
    <m/>
  </r>
  <r>
    <s v="East Malaysia"/>
    <s v="SA"/>
    <s v="GS25"/>
    <n v="22000154"/>
    <s v="GOLDEN SYRUP X 25KG"/>
    <x v="1"/>
    <m/>
  </r>
  <r>
    <s v="East Malaysia"/>
    <s v="SA"/>
    <s v="STFG5"/>
    <n v="22000200"/>
    <s v="FINE SUGAR STICK (5G x 100's)"/>
    <x v="1"/>
    <m/>
  </r>
  <r>
    <s v="Big Industry"/>
    <s v="SA"/>
    <s v="LBC1"/>
    <n v="21000039"/>
    <s v="SUGAR C1 GRADE REF IN BULK (LBC1)"/>
    <x v="1"/>
    <n v="1900"/>
  </r>
  <r>
    <s v="Big Industry"/>
    <s v="SA"/>
    <s v="LBIGCX"/>
    <n v="21000038"/>
    <s v="SUGAR IG GRADE REF IN BULK (LBIGCX)"/>
    <x v="1"/>
    <s v="-"/>
  </r>
  <r>
    <s v="Big Industry"/>
    <s v="SA"/>
    <s v="LBIGM"/>
    <n v="21000037"/>
    <s v="SUGAR IG GRADE REF IN BULK (LBIGM)"/>
    <x v="1"/>
    <n v="600"/>
  </r>
  <r>
    <s v="Big Industry"/>
    <s v="SA"/>
    <s v="LIQSUG-W"/>
    <n v="21000035"/>
    <s v="LOCAL LIQUID SUGAR PRODUCTION"/>
    <x v="1"/>
    <s v="-"/>
  </r>
  <r>
    <s v="Big Industry"/>
    <s v="SA"/>
    <s v="LOA1"/>
    <n v="22000011"/>
    <s v="A1 GRADE REF x 50KG"/>
    <x v="1"/>
    <n v="500"/>
  </r>
  <r>
    <s v="Big Industry"/>
    <s v="SA"/>
    <s v="LOA11T"/>
    <n v="22000013"/>
    <s v="A1 GRADE REF x 1000KG"/>
    <x v="1"/>
    <n v="5600"/>
  </r>
  <r>
    <s v="Big Industry"/>
    <s v="SA"/>
    <s v="LOA1-25"/>
    <n v="22000014"/>
    <s v="A1 GRADE REF x 25KG"/>
    <x v="1"/>
    <n v="100"/>
  </r>
  <r>
    <s v="Big Industry"/>
    <s v="SA"/>
    <s v="LOA1-500"/>
    <n v="22000015"/>
    <s v="A1 GRADE REF x 500KG"/>
    <x v="1"/>
    <n v="200"/>
  </r>
  <r>
    <s v="Big Industry"/>
    <s v="SA"/>
    <s v="LOC1"/>
    <n v="22000071"/>
    <s v="C1 GRADE REF x 50KG"/>
    <x v="1"/>
    <n v="500"/>
  </r>
  <r>
    <s v="Big Industry"/>
    <s v="PT"/>
    <s v="LOCGX"/>
    <n v="22000163"/>
    <s v="C1 GRADE REF x 50KG(CGX)"/>
    <x v="1"/>
    <n v="300"/>
  </r>
  <r>
    <s v="Big Industry"/>
    <s v="SA"/>
    <s v="LOCA25(P)"/>
    <n v="22000087"/>
    <s v="CASTER x 25KG (P)"/>
    <x v="1"/>
    <n v="300"/>
  </r>
  <r>
    <s v="Big Industry"/>
    <s v="SA"/>
    <s v="LOCA-900"/>
    <n v="22000088"/>
    <s v="CASTER x 900KG"/>
    <x v="1"/>
    <n v="300"/>
  </r>
  <r>
    <s v="Big Industry"/>
    <s v="SA"/>
    <s v="LOCB"/>
    <n v="22000041"/>
    <s v="BROWN CB x 50KG"/>
    <x v="1"/>
    <n v="500"/>
  </r>
  <r>
    <s v="Big Industry"/>
    <s v="SA"/>
    <s v="LOCX1T"/>
    <n v="22000101"/>
    <s v="IG FINE GRADE REF x 1000KG(CX)"/>
    <x v="1"/>
    <n v="200"/>
  </r>
  <r>
    <s v="Big Industry"/>
    <s v="SA"/>
    <s v="LOCX500"/>
    <n v="22000102"/>
    <s v="IG FINE GRADE REF x 500KG(CX)"/>
    <x v="1"/>
    <n v="100"/>
  </r>
  <r>
    <s v="Big Industry"/>
    <s v="SA"/>
    <s v="LOIG1T"/>
    <n v="22000103"/>
    <s v="IG MEDIUM GRADE REF x 1000KG"/>
    <x v="1"/>
    <n v="5000"/>
  </r>
  <r>
    <s v="Big Industry"/>
    <s v="SA"/>
    <s v="LOIGCX"/>
    <n v="22000105"/>
    <s v="IG FINE GRADE REF x 50KG(CX)"/>
    <x v="1"/>
    <n v="800"/>
  </r>
  <r>
    <s v="Big Industry"/>
    <s v="SA"/>
    <s v="LOIGFF"/>
    <n v="22000107"/>
    <s v="IG MEDIUM GRADE REF x 50KG (FF)"/>
    <x v="1"/>
    <n v="300"/>
  </r>
  <r>
    <s v="Big Industry"/>
    <s v="SA"/>
    <s v="SPIC25"/>
    <n v="22000094"/>
    <s v="ICING x 25KG"/>
    <x v="1"/>
    <n v="300"/>
  </r>
  <r>
    <s v="Big Industry"/>
    <s v="SA"/>
    <s v="SPIC25(MR2)"/>
    <n v="22000095"/>
    <s v="ICING x 25KG (MR2)"/>
    <x v="1"/>
    <n v="2"/>
  </r>
  <r>
    <s v="Big Industry"/>
    <s v="SA"/>
    <s v="SPIC25(P)"/>
    <n v="22000096"/>
    <s v="ICING SUGAR X 25 KGS (P)"/>
    <x v="1"/>
    <s v="-"/>
  </r>
  <r>
    <s v="General Trade"/>
    <s v="SA"/>
    <s v="LOC1"/>
    <n v="22000071"/>
    <s v="C1 GRADE REF x 50KG"/>
    <x v="2"/>
    <n v="150"/>
  </r>
  <r>
    <s v="General Trade"/>
    <s v="SA"/>
    <s v="SPCB1"/>
    <n v="22000052"/>
    <s v="BROWN CB x 1KG"/>
    <x v="2"/>
    <n v="50"/>
  </r>
  <r>
    <s v="General Trade"/>
    <s v="SA"/>
    <s v="SPGMW45"/>
    <n v="22000055"/>
    <s v="GULA MERAH WANGI x 450G (24 PKTS)"/>
    <x v="2"/>
    <n v="25"/>
  </r>
  <r>
    <s v="General Trade"/>
    <s v="SA"/>
    <s v="SPIC25"/>
    <n v="22000094"/>
    <s v="ICING x 25KG"/>
    <x v="2"/>
    <n v="30"/>
  </r>
  <r>
    <s v="General Trade"/>
    <s v="SA"/>
    <s v="LOA1"/>
    <n v="22000011"/>
    <s v="A1 GRADE REF x 50KG"/>
    <x v="2"/>
    <n v="70"/>
  </r>
  <r>
    <s v="General Trade"/>
    <s v="SA"/>
    <s v="LOCA"/>
    <n v="22000085"/>
    <s v="CASTER x 50KG"/>
    <x v="2"/>
    <n v="20"/>
  </r>
  <r>
    <s v="General Trade"/>
    <s v="SA"/>
    <s v="LOCB"/>
    <n v="22000041"/>
    <s v="BROWN CB x 50KG"/>
    <x v="2"/>
    <n v="1"/>
  </r>
  <r>
    <s v="General Trade"/>
    <s v="SA"/>
    <s v="LOGP"/>
    <n v="22000046"/>
    <s v="GULA PERANG EMAS x 50KG"/>
    <x v="2"/>
    <n v="1"/>
  </r>
  <r>
    <s v="General Trade"/>
    <s v="SA"/>
    <s v="LOIGCX"/>
    <n v="22000105"/>
    <s v="IG FINE GRADE REF x 50KG(CX)"/>
    <x v="2"/>
    <n v="10"/>
  </r>
  <r>
    <s v="General Trade"/>
    <s v="SA"/>
    <s v="LOSB"/>
    <n v="22000047"/>
    <s v="SOFT BROWN x 50KG"/>
    <x v="2"/>
    <n v="25"/>
  </r>
  <r>
    <s v="General Trade"/>
    <s v="SA"/>
    <s v="SPCA1"/>
    <n v="22000089"/>
    <s v="CASTER x 1KG"/>
    <x v="2"/>
    <n v="50"/>
  </r>
  <r>
    <s v="General Trade"/>
    <s v="SA"/>
    <s v="SPCB1"/>
    <n v="22000052"/>
    <s v="BROWN CB x 1KG"/>
    <x v="2"/>
    <n v="0"/>
  </r>
  <r>
    <s v="General Trade"/>
    <s v="SA"/>
    <s v="SPCG1"/>
    <n v="22000073"/>
    <s v="C1 GRADE COARSE x 1KG"/>
    <x v="2"/>
    <n v="6250"/>
  </r>
  <r>
    <s v="General Trade"/>
    <s v="SA"/>
    <s v="SPCG2"/>
    <n v="22000079"/>
    <s v="C1 GRADE COARSE x 2KG"/>
    <x v="2"/>
    <n v="7"/>
  </r>
  <r>
    <s v="General Trade"/>
    <s v="SA"/>
    <s v="SPCG740"/>
    <n v="22000149"/>
    <s v="C1 GRADE COARSE x 740G"/>
    <x v="2"/>
    <n v="60"/>
  </r>
  <r>
    <s v="General Trade"/>
    <s v="SA"/>
    <s v="SPFG1"/>
    <n v="22000020"/>
    <s v="A1 FINE GRADE x 1KG"/>
    <x v="2"/>
    <n v="90"/>
  </r>
  <r>
    <s v="General Trade"/>
    <s v="SA"/>
    <s v="SPGP1"/>
    <n v="22000056"/>
    <s v="PERANG EMAS x 1KG (12 PKTS)"/>
    <x v="2"/>
    <n v="25"/>
  </r>
  <r>
    <s v="General Trade"/>
    <s v="SA"/>
    <s v="SPGP45"/>
    <n v="22000058"/>
    <s v="PERANG EMAS x 450G (24 PKTS)"/>
    <x v="2"/>
    <n v="5"/>
  </r>
  <r>
    <s v="General Trade"/>
    <s v="SA"/>
    <s v="SPIC-5"/>
    <n v="22000097"/>
    <s v="ICING x 500G (24 PKTS)"/>
    <x v="2"/>
    <n v="35"/>
  </r>
  <r>
    <s v="General Trade"/>
    <s v="SA"/>
    <s v="SPSB1"/>
    <n v="22000059"/>
    <s v="SOFT BROWN x 1KG"/>
    <x v="2"/>
    <n v="30"/>
  </r>
  <r>
    <s v="General Trade"/>
    <s v="SA"/>
    <s v="SPSB45"/>
    <n v="22000061"/>
    <s v="SOFT BROWN x 450G (24 PKTS)"/>
    <x v="2"/>
    <n v="12"/>
  </r>
  <r>
    <s v="General Trade"/>
    <s v="SA"/>
    <s v="STLG5"/>
    <n v="22000028"/>
    <s v="BETTER BROWN STICK PACK (5g x 100's)"/>
    <x v="2"/>
    <n v="1"/>
  </r>
  <r>
    <s v="General Trade"/>
    <s v="SA"/>
    <s v="SPLG1"/>
    <n v="22000031"/>
    <s v="BETTER BROWN x 1KG"/>
    <x v="2"/>
    <n v="180"/>
  </r>
  <r>
    <s v="General Trade"/>
    <s v="SA"/>
    <s v="SPLG45"/>
    <n v="22000033"/>
    <s v="BETTER BROWN x 450g"/>
    <x v="2"/>
    <n v="25"/>
  </r>
  <r>
    <s v="General Trade"/>
    <s v="PT"/>
    <s v="F01CGX-12"/>
    <n v="22000112"/>
    <s v="C1 GRADE COARSE x 1KG (12KG)(DEL)"/>
    <x v="2"/>
    <n v="500"/>
  </r>
  <r>
    <s v="General Trade"/>
    <s v="PT"/>
    <s v="F01CGX-24"/>
    <n v="22000113"/>
    <s v="C1 GRADE COARSE x 1KG (24KG)(DEL)"/>
    <x v="2"/>
    <n v="4350"/>
  </r>
  <r>
    <s v="General Trade"/>
    <s v="PT"/>
    <s v="F50CGX"/>
    <n v="22000116"/>
    <s v="C1 GRADE REF x 50KG(CSR)(DEL)"/>
    <x v="2"/>
    <n v="450"/>
  </r>
  <r>
    <s v="General Trade"/>
    <s v="PT"/>
    <s v="F50FG7"/>
    <n v="22000119"/>
    <s v="A1 GRADE REF x 50KG(FG7)(DEL)"/>
    <x v="2"/>
    <n v="30"/>
  </r>
  <r>
    <s v="General Trade"/>
    <s v="PT"/>
    <s v="LOC1"/>
    <n v="22000071"/>
    <s v="C1 GRADE REF x 50KG"/>
    <x v="2"/>
    <n v="250"/>
  </r>
  <r>
    <s v="General Trade"/>
    <s v="PT"/>
    <s v="LOLG"/>
    <n v="22000029"/>
    <s v="BETTER BROWN x 50KG"/>
    <x v="2"/>
    <n v="5"/>
  </r>
  <r>
    <s v="General Trade"/>
    <s v="PT"/>
    <s v="SPGP1"/>
    <n v="22000056"/>
    <s v="PERANG EMAS x 1KG (12 PKTS)"/>
    <x v="2"/>
    <n v="25"/>
  </r>
  <r>
    <s v="General Trade"/>
    <s v="PT"/>
    <s v="SPLG1"/>
    <n v="22000031"/>
    <s v="BETTER BROWN x 1KG"/>
    <x v="2"/>
    <n v="160"/>
  </r>
  <r>
    <s v="General Trade"/>
    <s v="PT"/>
    <s v="SPLG45"/>
    <n v="22000033"/>
    <s v="BETTER BROWN x 450g"/>
    <x v="2"/>
    <n v="34"/>
  </r>
  <r>
    <s v="General Trade"/>
    <s v="PT"/>
    <s v="SPSB1"/>
    <n v="22000059"/>
    <s v="SOFT BROWN x 1KG"/>
    <x v="2"/>
    <n v="25"/>
  </r>
  <r>
    <s v="General Trade"/>
    <s v="PT"/>
    <s v="LOSB"/>
    <n v="22000047"/>
    <s v="SOFT BROWN x 50KG"/>
    <x v="2"/>
    <n v="2"/>
  </r>
  <r>
    <s v="General Trade"/>
    <s v="PT"/>
    <s v="SPFG1"/>
    <n v="22000020"/>
    <s v="A1 FINE GRADE x 1KG"/>
    <x v="2"/>
    <n v="40"/>
  </r>
  <r>
    <s v="General Trade"/>
    <s v="PT"/>
    <s v="SPGP1"/>
    <n v="22000056"/>
    <s v="PERANG EMAS x 1KG (12 PKTS)"/>
    <x v="2"/>
    <n v="0"/>
  </r>
  <r>
    <s v="General Trade"/>
    <s v="PT"/>
    <s v="SPSB1"/>
    <n v="22000059"/>
    <s v="SOFT BROWN x 1KG"/>
    <x v="2"/>
    <n v="0"/>
  </r>
  <r>
    <s v="General Trade"/>
    <s v="PT"/>
    <s v="SPSB45"/>
    <n v="22000061"/>
    <s v="SOFT BROWN x 450G (24 PKTS)"/>
    <x v="2"/>
    <n v="2"/>
  </r>
  <r>
    <s v="Modern Trade"/>
    <s v="SA"/>
    <s v="LOC1"/>
    <n v="22000071"/>
    <s v="C1 GRADE REF x 50KG"/>
    <x v="2"/>
    <n v="0.5"/>
  </r>
  <r>
    <s v="Modern Trade"/>
    <s v="SA"/>
    <s v="SPCA1"/>
    <n v="22000089"/>
    <s v="CASTER x 1KG"/>
    <x v="2"/>
    <n v="18"/>
  </r>
  <r>
    <s v="Modern Trade"/>
    <s v="SA"/>
    <s v="SPCB1"/>
    <n v="22000052"/>
    <s v="BROWN CB x 1KG"/>
    <x v="2"/>
    <n v="40"/>
  </r>
  <r>
    <s v="Modern Trade"/>
    <s v="SA"/>
    <s v="SPCB1(99)"/>
    <n v="22000053"/>
    <s v="BROWN CB x 1KG (99)"/>
    <x v="2"/>
    <n v="30"/>
  </r>
  <r>
    <s v="Modern Trade"/>
    <s v="SA"/>
    <s v="SPCB250"/>
    <n v="22000048"/>
    <s v="BROWN CB SACHETS (5g x 200's)"/>
    <x v="2"/>
    <n v="0"/>
  </r>
  <r>
    <s v="Modern Trade"/>
    <s v="SA"/>
    <s v="SPCG1"/>
    <n v="22000073"/>
    <s v="C1 GRADE COARSE x 1KG"/>
    <x v="2"/>
    <n v="950"/>
  </r>
  <r>
    <s v="Modern Trade"/>
    <s v="SA"/>
    <s v="SPCG1(99)"/>
    <n v="22000074"/>
    <s v="C1 GRADE COARSE x 1KG (99)"/>
    <x v="2"/>
    <n v="200"/>
  </r>
  <r>
    <s v="Modern Trade"/>
    <s v="SA"/>
    <s v="SPCG1(DC)"/>
    <n v="22000078"/>
    <s v="C1 GRADE COARSE x 1KG (DC)"/>
    <x v="2"/>
    <n v="250"/>
  </r>
  <r>
    <s v="Modern Trade"/>
    <s v="SA"/>
    <s v="SPCG2"/>
    <n v="22000079"/>
    <s v="C1 GRADE COARSE x 2KG"/>
    <x v="2"/>
    <n v="200"/>
  </r>
  <r>
    <s v="Modern Trade"/>
    <s v="SA"/>
    <s v="SPCG2(DC)"/>
    <n v="22000080"/>
    <s v="C1 GRADE COARSE x 2KG (DC)"/>
    <x v="2"/>
    <n v="120"/>
  </r>
  <r>
    <s v="Modern Trade"/>
    <s v="SA"/>
    <s v="SPFG1"/>
    <n v="22000020"/>
    <s v="A1 FINE GRADE x 1KG"/>
    <x v="2"/>
    <n v="65"/>
  </r>
  <r>
    <s v="Modern Trade"/>
    <s v="SA"/>
    <s v="SPFG1(99)"/>
    <n v="22000021"/>
    <s v="A1 FINE GRADE x 1KG (99)"/>
    <x v="2"/>
    <n v="100"/>
  </r>
  <r>
    <s v="Modern Trade"/>
    <s v="SA"/>
    <s v="SPFG250"/>
    <n v="22000025"/>
    <s v="FINE SUGAR SACHETS (5g X 50's)"/>
    <x v="2"/>
    <n v="0"/>
  </r>
  <r>
    <s v="Modern Trade"/>
    <s v="SA"/>
    <s v="SPGMW45"/>
    <n v="22000055"/>
    <s v="GULA MERAH WANGI x 450G (24 PKTS)"/>
    <x v="2"/>
    <n v="3"/>
  </r>
  <r>
    <s v="Modern Trade"/>
    <s v="SA"/>
    <s v="SPGP1"/>
    <n v="22000056"/>
    <s v="PERANG EMAS x 1KG (12 PKTS)"/>
    <x v="2"/>
    <n v="35"/>
  </r>
  <r>
    <s v="Modern Trade"/>
    <s v="SA"/>
    <s v="SPGP45"/>
    <n v="22000058"/>
    <s v="PERANG EMAS x 450G (24 PKTS)"/>
    <x v="2"/>
    <n v="3.5"/>
  </r>
  <r>
    <s v="Modern Trade"/>
    <s v="SA"/>
    <s v="SPIC-5"/>
    <n v="22000097"/>
    <s v="ICING x 500G (24 PKTS)"/>
    <x v="2"/>
    <n v="6"/>
  </r>
  <r>
    <s v="Modern Trade"/>
    <s v="SA"/>
    <s v="SPLC125"/>
    <n v="22000110"/>
    <s v="HALF STEVIA SACHETS (2.5g x 50's)"/>
    <x v="2"/>
    <n v="0.05"/>
  </r>
  <r>
    <s v="Modern Trade"/>
    <s v="SA"/>
    <s v="SPLC-5"/>
    <n v="22000111"/>
    <s v="HALF STEVIA x 500G (24 PKTS)"/>
    <x v="2"/>
    <n v="0.25"/>
  </r>
  <r>
    <s v="Modern Trade"/>
    <s v="SA"/>
    <s v="SPLG1"/>
    <n v="22000031"/>
    <s v="BETTER BROWN x 1KG"/>
    <x v="2"/>
    <n v="150"/>
  </r>
  <r>
    <s v="Modern Trade"/>
    <s v="SA"/>
    <s v="SPLG1(99)"/>
    <n v="22000032"/>
    <s v="BETTER BROWN x 1KG (99)"/>
    <x v="2"/>
    <n v="60"/>
  </r>
  <r>
    <s v="Modern Trade"/>
    <s v="SA"/>
    <s v="SPSB1"/>
    <n v="22000059"/>
    <s v="SOFT BROWN x 1KG"/>
    <x v="2"/>
    <n v="40"/>
  </r>
  <r>
    <s v="Modern Trade"/>
    <s v="SA"/>
    <s v="SPSB1(99)"/>
    <n v="22000060"/>
    <s v="SOFT BROWN x 1KG (99)"/>
    <x v="2"/>
    <n v="40"/>
  </r>
  <r>
    <s v="Modern Trade"/>
    <s v="SA"/>
    <s v="SPSB45"/>
    <n v="22000061"/>
    <s v="SOFT BROWN x 450G (24 PKTS)"/>
    <x v="2"/>
    <n v="7"/>
  </r>
  <r>
    <s v="Modern Trade"/>
    <s v="SA"/>
    <s v="STLG5"/>
    <n v="22000028"/>
    <s v="BETTER BROWN STICK PACK (5g x 100's)"/>
    <x v="2"/>
    <n v="5"/>
  </r>
  <r>
    <s v="Modern Trade"/>
    <s v="SA"/>
    <s v="GS350"/>
    <n v="22000153"/>
    <s v="GOLDEN SYRUP 350G"/>
    <x v="2"/>
    <n v="5"/>
  </r>
  <r>
    <s v="Modern Trade"/>
    <s v="SA"/>
    <s v="SPLG45"/>
    <n v="22000033"/>
    <s v="BETTER BROWN x 450g"/>
    <x v="2"/>
    <n v="5"/>
  </r>
  <r>
    <s v="Modern Trade"/>
    <s v="SA"/>
    <s v="STFG5"/>
    <n v="22000200"/>
    <s v="FINE SUGAR STICK (5G x 100's)"/>
    <x v="2"/>
    <n v="2"/>
  </r>
  <r>
    <s v="SMI"/>
    <s v="PT"/>
    <s v="1MTFG7"/>
    <n v="22000117"/>
    <s v="A1 GRADE REF x 1000KG(FG7)(SEL)"/>
    <x v="2"/>
    <n v="300"/>
  </r>
  <r>
    <s v="SMI"/>
    <s v="SA"/>
    <s v="EXA125(NP)"/>
    <n v="22000008"/>
    <s v="A1 GRADE REF x 25KG (NP)(EX)"/>
    <x v="2"/>
    <n v="40"/>
  </r>
  <r>
    <s v="SMI"/>
    <s v="PT"/>
    <s v="F50CGX"/>
    <n v="22000116"/>
    <s v="C1 GRADE REF x 50KG(CSR)(DEL)"/>
    <x v="2"/>
    <n v="450"/>
  </r>
  <r>
    <s v="SMI"/>
    <s v="PT"/>
    <s v="F50FG7"/>
    <n v="22000119"/>
    <s v="A1 GRADE REF x 50KG(FG7)(DEL)"/>
    <x v="2"/>
    <n v="500"/>
  </r>
  <r>
    <s v="SMI"/>
    <s v="SA"/>
    <s v="LBIGCX"/>
    <n v="21000038"/>
    <s v="SUGAR IG GRADE REF IN BULK (LBIGCX)"/>
    <x v="2"/>
    <n v="400"/>
  </r>
  <r>
    <s v="SMI"/>
    <s v="SA"/>
    <s v="LIQSUG-D"/>
    <n v="21000035"/>
    <s v="LOCAL LIQUID SUGAR PRODUCTION"/>
    <x v="2"/>
    <n v="1500"/>
  </r>
  <r>
    <s v="SMI"/>
    <s v="SA"/>
    <s v="LOA1"/>
    <n v="22000011"/>
    <s v="A1 GRADE REF x 50KG"/>
    <x v="2"/>
    <n v="5500"/>
  </r>
  <r>
    <s v="SMI"/>
    <s v="SA"/>
    <s v="LOA1(R)"/>
    <n v="22000169"/>
    <s v="A1 GRADE REF SUGAR X 50 KGS"/>
    <x v="2"/>
    <m/>
  </r>
  <r>
    <s v="SMI"/>
    <s v="SA"/>
    <s v="LOA11T"/>
    <n v="22000013"/>
    <s v="A1 GRADE REF x 1000KG"/>
    <x v="2"/>
    <n v="600"/>
  </r>
  <r>
    <s v="SMI"/>
    <s v="SA"/>
    <s v="LOA1-25"/>
    <n v="22000014"/>
    <s v="A1 GRADE REF x 25KG"/>
    <x v="2"/>
    <n v="100"/>
  </r>
  <r>
    <s v="SMI"/>
    <s v="SA"/>
    <s v="LOA1-500"/>
    <n v="22000015"/>
    <s v="A1 GRADE REF x 500KG"/>
    <x v="2"/>
    <n v="600"/>
  </r>
  <r>
    <s v="SMI"/>
    <s v="SA"/>
    <s v="LOC1"/>
    <n v="22000071"/>
    <s v="C1 GRADE REF x 50KG"/>
    <x v="2"/>
    <n v="4500"/>
  </r>
  <r>
    <s v="SMI"/>
    <s v="SA"/>
    <s v="LOC11T"/>
    <n v="22000082"/>
    <s v="C1 GRADE REF SUGAR X 1000 KGS"/>
    <x v="2"/>
    <m/>
  </r>
  <r>
    <s v="SMI"/>
    <s v="SA"/>
    <s v="LOCA"/>
    <n v="22000085"/>
    <s v="CASTER x 50KG"/>
    <x v="2"/>
    <n v="100"/>
  </r>
  <r>
    <s v="SMI"/>
    <s v="SA"/>
    <s v="LOCA25(P)"/>
    <n v="22000087"/>
    <s v="CASTER x 25KG (P)"/>
    <x v="2"/>
    <n v="150"/>
  </r>
  <r>
    <s v="SMI"/>
    <s v="SA"/>
    <s v="LOCB"/>
    <n v="22000041"/>
    <s v="BROWN CB x 50KG"/>
    <x v="2"/>
    <n v="90"/>
  </r>
  <r>
    <s v="SMI"/>
    <s v="SA"/>
    <s v="LOCB(F)"/>
    <n v="22000043"/>
    <s v="BROWN CB FINE x 50KG"/>
    <x v="2"/>
    <n v="12"/>
  </r>
  <r>
    <s v="SMI"/>
    <s v="SA"/>
    <s v="LOCX1T"/>
    <n v="22000101"/>
    <s v="IG FINE GRADE REF x 1000KG(CX)"/>
    <x v="2"/>
    <n v="250"/>
  </r>
  <r>
    <s v="SMI"/>
    <s v="SA"/>
    <s v="LOCX500"/>
    <n v="22000102"/>
    <s v="IG FINE GRADE REF x 500KG(CX)"/>
    <x v="2"/>
    <n v="6"/>
  </r>
  <r>
    <s v="SMI"/>
    <s v="SA"/>
    <s v="LOGP"/>
    <n v="22000046"/>
    <s v="GULA PERANG EMAS x 50KG"/>
    <x v="2"/>
    <n v="20"/>
  </r>
  <r>
    <s v="SMI"/>
    <s v="SA"/>
    <s v="LOIG1T"/>
    <n v="22000103"/>
    <s v="IG MEDIUM GRADE REF x 1000KG"/>
    <x v="2"/>
    <n v="20"/>
  </r>
  <r>
    <s v="SMI"/>
    <s v="SA"/>
    <s v="LOIGCX"/>
    <n v="22000105"/>
    <s v="IG FINE GRADE REF x 50KG(CX)"/>
    <x v="2"/>
    <n v="450"/>
  </r>
  <r>
    <s v="SMI"/>
    <s v="SA"/>
    <s v="LOIGCX-25"/>
    <n v="22000106"/>
    <s v="IGCX GRADE REF x 25KG(CX)"/>
    <x v="2"/>
    <n v="80"/>
  </r>
  <r>
    <s v="SMI"/>
    <s v="SA"/>
    <s v="LOIGFF"/>
    <n v="22000107"/>
    <s v="IG MEDIUM GRADE REF x 50KG (FF)"/>
    <x v="2"/>
    <n v="100"/>
  </r>
  <r>
    <s v="SMI"/>
    <s v="SA"/>
    <s v="LOLG"/>
    <n v="22000029"/>
    <s v="BETTER BROWN x 50KG"/>
    <x v="2"/>
    <n v="200"/>
  </r>
  <r>
    <s v="SMI"/>
    <s v="SA"/>
    <s v="LOSB"/>
    <n v="22000047"/>
    <s v="SOFT BROWN x 50KG"/>
    <x v="2"/>
    <n v="300"/>
  </r>
  <r>
    <s v="SMI"/>
    <s v="SA"/>
    <s v="SPCG1"/>
    <n v="22000073"/>
    <s v="C1 GRADE COARSE x 1KG"/>
    <x v="2"/>
    <m/>
  </r>
  <r>
    <s v="SMI"/>
    <s v="SA"/>
    <s v="SPIC25"/>
    <n v="22000094"/>
    <s v="ICING x 25KG"/>
    <x v="2"/>
    <n v="110"/>
  </r>
  <r>
    <s v="SMI"/>
    <s v="SA"/>
    <s v="SPIC25(P)"/>
    <n v="22000096"/>
    <s v="ICING SUGAR X 25 KGS (P)"/>
    <x v="2"/>
    <m/>
  </r>
  <r>
    <s v="SMI"/>
    <s v="SA"/>
    <s v="SPLG1"/>
    <n v="22000031"/>
    <s v="BETTER BROWN x 1KG"/>
    <x v="2"/>
    <m/>
  </r>
  <r>
    <s v="SMI"/>
    <s v="SA"/>
    <s v="SPSB1"/>
    <n v="22000059"/>
    <s v="SOFT BROWN x 1KG"/>
    <x v="2"/>
    <m/>
  </r>
  <r>
    <s v="SMI"/>
    <s v="SA"/>
    <s v="GS25"/>
    <n v="22000154"/>
    <s v="GOLDEN SYRUP X 25KG"/>
    <x v="2"/>
    <m/>
  </r>
  <r>
    <s v="Food Service"/>
    <s v="SA"/>
    <s v="LOIGCX"/>
    <n v="22000105"/>
    <s v="IG FINE GRADE REF x 50KG(CX)"/>
    <x v="2"/>
    <n v="15"/>
  </r>
  <r>
    <s v="Food Service"/>
    <s v="SA"/>
    <s v="SPSB2"/>
    <n v="22000216"/>
    <s v="SOFT BROWN 2KG"/>
    <x v="2"/>
    <n v="15"/>
  </r>
  <r>
    <s v="Food Service"/>
    <s v="SA"/>
    <s v="SPGP2"/>
    <n v="22000214"/>
    <s v="GOLDEN BROWN 2KG"/>
    <x v="2"/>
    <n v="3"/>
  </r>
  <r>
    <s v="Food Service"/>
    <s v="SA"/>
    <s v="LOA1"/>
    <n v="22000011"/>
    <s v="A1 GRADE REF x 50KG"/>
    <x v="2"/>
    <n v="40"/>
  </r>
  <r>
    <s v="Food Service"/>
    <s v="SA"/>
    <s v="LOC1"/>
    <n v="22000071"/>
    <s v="C1 GRADE REF x 50KG"/>
    <x v="2"/>
    <n v="30"/>
  </r>
  <r>
    <s v="Food Service"/>
    <s v="SA"/>
    <s v="LOCA"/>
    <n v="22000085"/>
    <s v="CASTER x 50KG"/>
    <x v="2"/>
    <n v="5"/>
  </r>
  <r>
    <s v="Food Service"/>
    <s v="SA"/>
    <s v="LOCB"/>
    <n v="22000041"/>
    <s v="BROWN CB x 50KG"/>
    <x v="2"/>
    <n v="3"/>
  </r>
  <r>
    <s v="Food Service"/>
    <s v="SA"/>
    <s v="LOSB"/>
    <n v="22000047"/>
    <s v="SOFT BROWN x 50KG"/>
    <x v="2"/>
    <n v="5"/>
  </r>
  <r>
    <s v="Food Service"/>
    <s v="SA"/>
    <s v="LOGP"/>
    <n v="22000046"/>
    <s v="GULA PERANG EMAS x 50KG"/>
    <x v="2"/>
    <n v="3"/>
  </r>
  <r>
    <s v="Food Service"/>
    <s v="SA"/>
    <s v="LOGMW"/>
    <n v="22000045"/>
    <s v="GULA MERAH WANGI x 50KG"/>
    <x v="2"/>
    <m/>
  </r>
  <r>
    <s v="Food Service"/>
    <s v="SA"/>
    <s v="LOLG"/>
    <n v="22000029"/>
    <s v="BETTER BROWN x 50KG"/>
    <x v="2"/>
    <n v="2"/>
  </r>
  <r>
    <s v="Food Service"/>
    <s v="SA"/>
    <s v="SCFG1"/>
    <n v="22000016"/>
    <s v="A1 FINE GRADE SACHETS (5g x 200's)"/>
    <x v="2"/>
    <n v="1"/>
  </r>
  <r>
    <s v="Food Service"/>
    <s v="SA"/>
    <s v="SCLG1"/>
    <n v="22000030"/>
    <s v="BETTER BROWN SACHETS (5g x 200's)"/>
    <x v="2"/>
    <m/>
  </r>
  <r>
    <s v="Food Service"/>
    <s v="SA"/>
    <s v="SPCA1"/>
    <n v="22000089"/>
    <s v="CASTER x 1KG"/>
    <x v="2"/>
    <n v="3"/>
  </r>
  <r>
    <s v="Food Service"/>
    <s v="SA"/>
    <s v="SPCB1"/>
    <n v="22000052"/>
    <s v="BROWN CB x 1KG"/>
    <x v="2"/>
    <m/>
  </r>
  <r>
    <s v="Food Service"/>
    <s v="SA"/>
    <s v="SPCG1"/>
    <n v="22000073"/>
    <s v="C1 GRADE COARSE x 1KG"/>
    <x v="2"/>
    <n v="50"/>
  </r>
  <r>
    <s v="Food Service"/>
    <s v="SA"/>
    <s v="SPFG1"/>
    <n v="22000020"/>
    <s v="A1 FINE GRADE x 1KG"/>
    <x v="2"/>
    <n v="8"/>
  </r>
  <r>
    <s v="Food Service"/>
    <s v="SA"/>
    <s v="SPGP1"/>
    <n v="22000056"/>
    <s v="PERANG EMAS x 1KG (12 PKTS)"/>
    <x v="2"/>
    <m/>
  </r>
  <r>
    <s v="Food Service"/>
    <s v="SA"/>
    <s v="SPGP45"/>
    <n v="22000058"/>
    <s v="PERANG EMAS x 450G (24 PKTS)"/>
    <x v="2"/>
    <m/>
  </r>
  <r>
    <s v="Food Service"/>
    <s v="SA"/>
    <s v="SPIC25"/>
    <n v="22000094"/>
    <s v="ICING x 25KG"/>
    <x v="2"/>
    <n v="10"/>
  </r>
  <r>
    <s v="Food Service"/>
    <s v="SA"/>
    <s v="SPIC-5"/>
    <n v="22000097"/>
    <s v="ICING x 500G (24 PKTS)"/>
    <x v="2"/>
    <n v="1"/>
  </r>
  <r>
    <s v="Food Service"/>
    <s v="SA"/>
    <s v="SPLG1"/>
    <n v="22000031"/>
    <s v="BETTER BROWN x 1KG"/>
    <x v="2"/>
    <n v="10"/>
  </r>
  <r>
    <s v="Food Service"/>
    <s v="SA"/>
    <s v="SPSB1"/>
    <n v="22000059"/>
    <s v="SOFT BROWN x 1KG"/>
    <x v="2"/>
    <n v="15"/>
  </r>
  <r>
    <s v="Food Service"/>
    <s v="SA"/>
    <s v="SPSB45"/>
    <n v="22000061"/>
    <s v="SOFT BROWN x 450G (24 PKTS)"/>
    <x v="2"/>
    <n v="2"/>
  </r>
  <r>
    <s v="Food Service"/>
    <s v="SA"/>
    <s v="STFG1"/>
    <n v="22000002"/>
    <s v="A1 FINE GRADE STICK (5gx200's)"/>
    <x v="2"/>
    <n v="1"/>
  </r>
  <r>
    <s v="Food Service"/>
    <s v="SA"/>
    <s v="STLG1"/>
    <n v="22000034"/>
    <s v="BETTER BROWN STICK PACKS (5g x 200's)"/>
    <x v="2"/>
    <m/>
  </r>
  <r>
    <s v="Food Service"/>
    <s v="SA"/>
    <s v="GS350"/>
    <n v="22000153"/>
    <s v="GOLDEN SYRUP 350G"/>
    <x v="2"/>
    <n v="3"/>
  </r>
  <r>
    <s v="Food Service"/>
    <s v="SA"/>
    <s v="GS25"/>
    <n v="22000154"/>
    <s v="GOLDEN SYRUP X 25KG"/>
    <x v="2"/>
    <n v="3"/>
  </r>
  <r>
    <s v="Export"/>
    <s v="SA"/>
    <s v="EXA125(P)"/>
    <n v="22000009"/>
    <s v="A1 GRADE REF x 25KG(P) (EX)"/>
    <x v="2"/>
    <n v="60"/>
  </r>
  <r>
    <s v="Export"/>
    <s v="SA"/>
    <s v="EXA11T"/>
    <n v="22000187"/>
    <s v="A1 GRADE REF SUGAR x 1000KGS (EXPORT)"/>
    <x v="2"/>
    <n v="100"/>
  </r>
  <r>
    <s v="Export"/>
    <s v="SA"/>
    <s v="EXA1"/>
    <n v="22000005"/>
    <s v="A1 GRADE REF x 50KG (EX)"/>
    <x v="2"/>
    <n v="100"/>
  </r>
  <r>
    <s v="Export"/>
    <s v="SA"/>
    <s v="EXC1"/>
    <n v="22000069"/>
    <s v="C1 GRADE REF x 50KG (EX)"/>
    <x v="2"/>
    <n v="1200"/>
  </r>
  <r>
    <s v="Export"/>
    <s v="SA"/>
    <s v="EXCA25(P)"/>
    <n v="22000084"/>
    <s v="CASTER SUGAR X 25 KGS (P)"/>
    <x v="2"/>
    <n v="150"/>
  </r>
  <r>
    <s v="Export"/>
    <s v="SA"/>
    <s v="LOCA-900"/>
    <n v="22000088"/>
    <s v="CASTER x 900KG"/>
    <x v="2"/>
    <n v="30"/>
  </r>
  <r>
    <s v="Export"/>
    <s v="SA"/>
    <s v="EXCA"/>
    <n v="22000090"/>
    <s v="CASTER x 50KG(EX)"/>
    <x v="2"/>
    <n v="5"/>
  </r>
  <r>
    <s v="Export"/>
    <s v="SA"/>
    <s v="EXIC25"/>
    <n v="22000092"/>
    <s v="ICING x 25KG (EX)"/>
    <x v="2"/>
    <n v="50"/>
  </r>
  <r>
    <s v="Export"/>
    <s v="SA"/>
    <s v="EXIGFF"/>
    <n v="22000099"/>
    <s v="IG GRADE REF x 50KG (EX)(FF)"/>
    <x v="2"/>
    <n v="185"/>
  </r>
  <r>
    <s v="Export"/>
    <s v="SA"/>
    <s v="LIQSUG-D"/>
    <n v="21000043"/>
    <s v="EXPORT LIQUID SUGAR PRODUCTION"/>
    <x v="2"/>
    <n v="2500"/>
  </r>
  <r>
    <s v="Export"/>
    <s v="SA"/>
    <s v="SPCG1(AAA)"/>
    <n v="22000075"/>
    <s v="C1 GRADE COARSE x 1KG (AAA)"/>
    <x v="2"/>
    <n v="50"/>
  </r>
  <r>
    <s v="Export"/>
    <s v="SA"/>
    <s v="SPFG1(CF)"/>
    <n v="22000022"/>
    <s v="A1 FINE GRADE x 1KG (CF)(EX)"/>
    <x v="2"/>
    <n v="50"/>
  </r>
  <r>
    <s v="Export"/>
    <s v="SA"/>
    <s v="SPFG2(CF)"/>
    <n v="22000023"/>
    <s v="A1 FINE GRADE x 2KG (CF)(EX)"/>
    <x v="2"/>
    <n v="10"/>
  </r>
  <r>
    <s v="Export"/>
    <s v="SA"/>
    <s v="SPGP1(CF)"/>
    <n v="22000057"/>
    <s v="GOLDEN BROWN  X 1KG (12 PKTS)"/>
    <x v="2"/>
    <n v="10"/>
  </r>
  <r>
    <s v="East Malaysia"/>
    <s v="SA"/>
    <s v="EMA1"/>
    <n v="22000004"/>
    <s v="A1 GRADE REF x 50KG (EM)"/>
    <x v="2"/>
    <n v="50"/>
  </r>
  <r>
    <s v="East Malaysia"/>
    <s v="SA"/>
    <s v="EMC1"/>
    <n v="22000067"/>
    <s v="C1 GRADE REF x 50KG(EM)"/>
    <x v="2"/>
    <n v="300"/>
  </r>
  <r>
    <s v="East Malaysia"/>
    <s v="SA"/>
    <s v="EMIGFF"/>
    <n v="22000098"/>
    <s v="IG GRADE REF x 50KG (EM)(FF)"/>
    <x v="2"/>
    <n v="50"/>
  </r>
  <r>
    <s v="East Malaysia"/>
    <s v="SA"/>
    <s v="LOA1"/>
    <n v="22000011"/>
    <s v="A1 GRADE REF x 50KG"/>
    <x v="2"/>
    <m/>
  </r>
  <r>
    <s v="East Malaysia"/>
    <s v="SA"/>
    <s v="LOC1(S)"/>
    <n v="22000115"/>
    <s v="C1 GRADE REF x 50KG(CGX)(DEL)"/>
    <x v="2"/>
    <m/>
  </r>
  <r>
    <s v="East Malaysia"/>
    <s v="SA"/>
    <s v="LOCA"/>
    <n v="22000085"/>
    <s v="CASTER x 50KG"/>
    <x v="2"/>
    <n v="2"/>
  </r>
  <r>
    <s v="East Malaysia"/>
    <s v="SA"/>
    <s v="LOSB"/>
    <n v="22000047"/>
    <s v="SOFT BROWN x 50KG"/>
    <x v="2"/>
    <m/>
  </r>
  <r>
    <s v="East Malaysia"/>
    <s v="SA"/>
    <s v="SPCA1"/>
    <n v="22000089"/>
    <s v="CASTER x 1KG"/>
    <x v="2"/>
    <n v="12"/>
  </r>
  <r>
    <s v="East Malaysia"/>
    <s v="SA"/>
    <s v="SPCB1"/>
    <n v="22000052"/>
    <s v="BROWN CB x 1KG"/>
    <x v="2"/>
    <n v="6"/>
  </r>
  <r>
    <s v="East Malaysia"/>
    <s v="SA"/>
    <s v="SPCG1"/>
    <n v="22000073"/>
    <s v="C1 GRADE COARSE x 1KG"/>
    <x v="2"/>
    <n v="3100"/>
  </r>
  <r>
    <s v="East Malaysia"/>
    <s v="SA"/>
    <s v="SPCG1(CK)"/>
    <n v="22000076"/>
    <s v="C1 GRADE COARSE x 1KG (CK)"/>
    <x v="2"/>
    <n v="241"/>
  </r>
  <r>
    <s v="East Malaysia"/>
    <s v="SA"/>
    <s v="SPCG1(G24)"/>
    <n v="22000161"/>
    <s v="C1 GRADE COARSE x 1KG (24KG)"/>
    <x v="2"/>
    <n v="191"/>
  </r>
  <r>
    <s v="East Malaysia"/>
    <s v="SA"/>
    <s v="SPCG1(G)"/>
    <n v="22000160"/>
    <s v="C1 GRADE COARSE x 1KG (12KG)"/>
    <x v="2"/>
    <n v="84"/>
  </r>
  <r>
    <s v="East Malaysia"/>
    <s v="SA"/>
    <s v="SPCG2"/>
    <n v="22000079"/>
    <s v="C1 GRADE COARSE x 2KG"/>
    <x v="2"/>
    <n v="242"/>
  </r>
  <r>
    <s v="East Malaysia"/>
    <s v="SA"/>
    <s v="SPFG1"/>
    <n v="22000020"/>
    <s v="A1 FINE GRADE x 1KG"/>
    <x v="2"/>
    <n v="32"/>
  </r>
  <r>
    <s v="East Malaysia"/>
    <s v="SA"/>
    <s v="SPGMW45"/>
    <n v="22000055"/>
    <s v="GULA MERAH WANGI x 450G (24 PKTS)"/>
    <x v="2"/>
    <m/>
  </r>
  <r>
    <s v="East Malaysia"/>
    <s v="SA"/>
    <s v="SPGP1"/>
    <n v="22000056"/>
    <s v="PERANG EMAS x 1KG (12 PKTS)"/>
    <x v="2"/>
    <n v="3"/>
  </r>
  <r>
    <s v="East Malaysia"/>
    <s v="SA"/>
    <s v="SPIC25"/>
    <n v="22000094"/>
    <s v="ICING x 25KG"/>
    <x v="2"/>
    <n v="2"/>
  </r>
  <r>
    <s v="East Malaysia"/>
    <s v="SA"/>
    <s v="SPIC-5"/>
    <n v="22000097"/>
    <s v="ICING x 500G (24 PKTS)"/>
    <x v="2"/>
    <n v="6"/>
  </r>
  <r>
    <s v="East Malaysia"/>
    <s v="SA"/>
    <s v="SPLG1"/>
    <n v="22000031"/>
    <s v="BETTER BROWN x 1KG"/>
    <x v="2"/>
    <n v="170"/>
  </r>
  <r>
    <s v="East Malaysia"/>
    <s v="SA"/>
    <s v="SPLG45"/>
    <n v="22000033"/>
    <s v="BETTER BROWN x 450g"/>
    <x v="2"/>
    <m/>
  </r>
  <r>
    <s v="East Malaysia"/>
    <s v="SA"/>
    <s v="SPSB1"/>
    <n v="22000059"/>
    <s v="SOFT BROWN x 1KG"/>
    <x v="2"/>
    <n v="9"/>
  </r>
  <r>
    <s v="East Malaysia"/>
    <s v="SA"/>
    <s v="STLG5"/>
    <n v="22000028"/>
    <s v="BETTER BROWN STICK PACK (5g x 100's)"/>
    <x v="2"/>
    <m/>
  </r>
  <r>
    <s v="East Malaysia"/>
    <s v="SA"/>
    <s v="GS350"/>
    <n v="22000153"/>
    <s v="GOLDEN SYRUP 350G"/>
    <x v="2"/>
    <m/>
  </r>
  <r>
    <s v="East Malaysia"/>
    <s v="SA"/>
    <s v="GS25"/>
    <n v="22000154"/>
    <s v="GOLDEN SYRUP X 25KG"/>
    <x v="2"/>
    <m/>
  </r>
  <r>
    <s v="East Malaysia"/>
    <s v="SA"/>
    <s v="STFG5"/>
    <n v="22000200"/>
    <s v="FINE SUGAR STICK (5G x 100's)"/>
    <x v="2"/>
    <m/>
  </r>
  <r>
    <s v="Big Industry"/>
    <s v="SA"/>
    <s v="LBC1"/>
    <n v="21000039"/>
    <s v="SUGAR C1 GRADE REF IN BULK (LBC1)"/>
    <x v="2"/>
    <n v="1900"/>
  </r>
  <r>
    <s v="Big Industry"/>
    <s v="SA"/>
    <s v="LBIGCX"/>
    <n v="21000038"/>
    <s v="SUGAR IG GRADE REF IN BULK (LBIGCX)"/>
    <x v="2"/>
    <s v="-"/>
  </r>
  <r>
    <s v="Big Industry"/>
    <s v="SA"/>
    <s v="LBIGM"/>
    <n v="21000037"/>
    <s v="SUGAR IG GRADE REF IN BULK (LBIGM)"/>
    <x v="2"/>
    <n v="600"/>
  </r>
  <r>
    <s v="Big Industry"/>
    <s v="SA"/>
    <s v="LIQSUG-W"/>
    <n v="21000035"/>
    <s v="LOCAL LIQUID SUGAR PRODUCTION"/>
    <x v="2"/>
    <s v="-"/>
  </r>
  <r>
    <s v="Big Industry"/>
    <s v="SA"/>
    <s v="LOA1"/>
    <n v="22000011"/>
    <s v="A1 GRADE REF x 50KG"/>
    <x v="2"/>
    <n v="500"/>
  </r>
  <r>
    <s v="Big Industry"/>
    <s v="SA"/>
    <s v="LOA11T"/>
    <n v="22000013"/>
    <s v="A1 GRADE REF x 1000KG"/>
    <x v="2"/>
    <n v="5600"/>
  </r>
  <r>
    <s v="Big Industry"/>
    <s v="SA"/>
    <s v="LOA1-25"/>
    <n v="22000014"/>
    <s v="A1 GRADE REF x 25KG"/>
    <x v="2"/>
    <n v="100"/>
  </r>
  <r>
    <s v="Big Industry"/>
    <s v="SA"/>
    <s v="LOA1-500"/>
    <n v="22000015"/>
    <s v="A1 GRADE REF x 500KG"/>
    <x v="2"/>
    <n v="200"/>
  </r>
  <r>
    <s v="Big Industry"/>
    <s v="SA"/>
    <s v="LOC1"/>
    <n v="22000071"/>
    <s v="C1 GRADE REF x 50KG"/>
    <x v="2"/>
    <n v="500"/>
  </r>
  <r>
    <s v="Big Industry"/>
    <s v="PT"/>
    <s v="LOCGX"/>
    <n v="22000163"/>
    <s v="C1 GRADE REF x 50KG(CGX)"/>
    <x v="2"/>
    <n v="300"/>
  </r>
  <r>
    <s v="Big Industry"/>
    <s v="SA"/>
    <s v="LOCA25(P)"/>
    <n v="22000087"/>
    <s v="CASTER x 25KG (P)"/>
    <x v="2"/>
    <n v="300"/>
  </r>
  <r>
    <s v="Big Industry"/>
    <s v="SA"/>
    <s v="LOCA-900"/>
    <n v="22000088"/>
    <s v="CASTER x 900KG"/>
    <x v="2"/>
    <n v="300"/>
  </r>
  <r>
    <s v="Big Industry"/>
    <s v="SA"/>
    <s v="LOCB"/>
    <n v="22000041"/>
    <s v="BROWN CB x 50KG"/>
    <x v="2"/>
    <n v="500"/>
  </r>
  <r>
    <s v="Big Industry"/>
    <s v="SA"/>
    <s v="LOCX1T"/>
    <n v="22000101"/>
    <s v="IG FINE GRADE REF x 1000KG(CX)"/>
    <x v="2"/>
    <n v="200"/>
  </r>
  <r>
    <s v="Big Industry"/>
    <s v="SA"/>
    <s v="LOCX500"/>
    <n v="22000102"/>
    <s v="IG FINE GRADE REF x 500KG(CX)"/>
    <x v="2"/>
    <n v="100"/>
  </r>
  <r>
    <s v="Big Industry"/>
    <s v="SA"/>
    <s v="LOIG1T"/>
    <n v="22000103"/>
    <s v="IG MEDIUM GRADE REF x 1000KG"/>
    <x v="2"/>
    <n v="5000"/>
  </r>
  <r>
    <s v="Big Industry"/>
    <s v="SA"/>
    <s v="LOIGCX"/>
    <n v="22000105"/>
    <s v="IG FINE GRADE REF x 50KG(CX)"/>
    <x v="2"/>
    <n v="800"/>
  </r>
  <r>
    <s v="Big Industry"/>
    <s v="SA"/>
    <s v="LOIGFF"/>
    <n v="22000107"/>
    <s v="IG MEDIUM GRADE REF x 50KG (FF)"/>
    <x v="2"/>
    <n v="300"/>
  </r>
  <r>
    <s v="Big Industry"/>
    <s v="SA"/>
    <s v="SPIC25"/>
    <n v="22000094"/>
    <s v="ICING x 25KG"/>
    <x v="2"/>
    <n v="300"/>
  </r>
  <r>
    <s v="Big Industry"/>
    <s v="SA"/>
    <s v="SPIC25(MR2)"/>
    <n v="22000095"/>
    <s v="ICING x 25KG (MR2)"/>
    <x v="2"/>
    <n v="2"/>
  </r>
  <r>
    <s v="Big Industry"/>
    <s v="SA"/>
    <s v="SPIC25(P)"/>
    <n v="22000096"/>
    <s v="ICING SUGAR X 25 KGS (P)"/>
    <x v="2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E6D32-5F50-4532-B5AC-6B394549159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5:N18" firstHeaderRow="1" firstDataRow="2" firstDataCol="1" rowPageCount="2" colPageCount="1"/>
  <pivotFields count="29">
    <pivotField axis="axisPage" compact="0" outline="0" multipleItemSelectionAllowed="1" showAll="0">
      <items count="13">
        <item x="0"/>
        <item x="1"/>
        <item x="7"/>
        <item x="5"/>
        <item x="4"/>
        <item h="1" m="1" x="11"/>
        <item h="1" m="1" x="10"/>
        <item h="1" m="1" x="9"/>
        <item h="1" m="1" x="8"/>
        <item x="2"/>
        <item x="3"/>
        <item x="6"/>
        <item t="default"/>
      </items>
    </pivotField>
    <pivotField axis="axisPage" compact="0" outline="0" multipleItemSelectionAllowed="1" showAll="0">
      <items count="42">
        <item x="0"/>
        <item x="1"/>
        <item x="3"/>
        <item x="4"/>
        <item x="39"/>
        <item x="35"/>
        <item x="32"/>
        <item x="36"/>
        <item x="5"/>
        <item x="20"/>
        <item x="27"/>
        <item x="6"/>
        <item x="28"/>
        <item x="29"/>
        <item x="30"/>
        <item x="31"/>
        <item x="2"/>
        <item x="33"/>
        <item x="34"/>
        <item x="37"/>
        <item x="38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40"/>
        <item x="21"/>
        <item x="22"/>
        <item x="23"/>
        <item x="24"/>
        <item x="25"/>
        <item x="19"/>
        <item x="26"/>
        <item t="default"/>
      </items>
    </pivotField>
    <pivotField compact="0" outline="0" showAll="0"/>
    <pivotField compact="0" outline="0" showAll="0" defaultSubtotal="0"/>
    <pivotField axis="axisRow" compact="0" outline="0" showAll="0">
      <items count="13">
        <item x="2"/>
        <item x="3"/>
        <item x="0"/>
        <item x="1"/>
        <item x="4"/>
        <item x="5"/>
        <item x="8"/>
        <item x="9"/>
        <item m="1" x="11"/>
        <item x="6"/>
        <item x="7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975">
        <item m="1" x="970"/>
        <item x="298"/>
        <item x="305"/>
        <item x="310"/>
        <item x="462"/>
        <item x="340"/>
        <item x="925"/>
        <item x="293"/>
        <item x="117"/>
        <item x="691"/>
        <item x="44"/>
        <item x="154"/>
        <item x="374"/>
        <item x="61"/>
        <item x="835"/>
        <item x="65"/>
        <item x="924"/>
        <item x="45"/>
        <item x="779"/>
        <item x="48"/>
        <item x="51"/>
        <item x="97"/>
        <item x="227"/>
        <item x="53"/>
        <item x="231"/>
        <item x="847"/>
        <item x="694"/>
        <item x="208"/>
        <item x="139"/>
        <item x="596"/>
        <item x="670"/>
        <item x="38"/>
        <item x="342"/>
        <item x="47"/>
        <item x="133"/>
        <item x="859"/>
        <item x="101"/>
        <item x="104"/>
        <item x="138"/>
        <item x="238"/>
        <item x="756"/>
        <item x="950"/>
        <item x="43"/>
        <item x="205"/>
        <item x="243"/>
        <item x="135"/>
        <item x="696"/>
        <item x="105"/>
        <item x="697"/>
        <item x="809"/>
        <item x="656"/>
        <item x="130"/>
        <item x="108"/>
        <item x="174"/>
        <item x="594"/>
        <item x="768"/>
        <item x="842"/>
        <item x="746"/>
        <item x="40"/>
        <item x="685"/>
        <item x="54"/>
        <item x="168"/>
        <item x="182"/>
        <item x="106"/>
        <item x="807"/>
        <item x="719"/>
        <item x="230"/>
        <item x="494"/>
        <item x="752"/>
        <item x="616"/>
        <item x="763"/>
        <item x="592"/>
        <item x="786"/>
        <item x="347"/>
        <item x="39"/>
        <item x="632"/>
        <item x="774"/>
        <item x="937"/>
        <item x="539"/>
        <item x="220"/>
        <item x="185"/>
        <item x="840"/>
        <item x="96"/>
        <item x="234"/>
        <item x="118"/>
        <item x="540"/>
        <item x="100"/>
        <item x="189"/>
        <item x="136"/>
        <item x="87"/>
        <item x="705"/>
        <item x="50"/>
        <item x="201"/>
        <item x="923"/>
        <item x="511"/>
        <item x="57"/>
        <item x="167"/>
        <item x="427"/>
        <item x="910"/>
        <item x="107"/>
        <item x="887"/>
        <item x="814"/>
        <item x="653"/>
        <item x="777"/>
        <item x="811"/>
        <item x="455"/>
        <item x="933"/>
        <item x="90"/>
        <item x="183"/>
        <item x="212"/>
        <item x="660"/>
        <item x="151"/>
        <item x="875"/>
        <item x="91"/>
        <item x="790"/>
        <item x="137"/>
        <item x="103"/>
        <item x="232"/>
        <item x="222"/>
        <item x="820"/>
        <item x="456"/>
        <item x="181"/>
        <item x="134"/>
        <item x="142"/>
        <item x="219"/>
        <item x="439"/>
        <item x="184"/>
        <item x="815"/>
        <item x="713"/>
        <item x="484"/>
        <item x="435"/>
        <item x="23"/>
        <item x="95"/>
        <item x="607"/>
        <item x="229"/>
        <item x="92"/>
        <item x="99"/>
        <item x="776"/>
        <item x="475"/>
        <item x="589"/>
        <item x="862"/>
        <item x="946"/>
        <item x="355"/>
        <item x="902"/>
        <item x="102"/>
        <item x="52"/>
        <item x="9"/>
        <item x="816"/>
        <item x="89"/>
        <item x="920"/>
        <item x="559"/>
        <item x="225"/>
        <item x="751"/>
        <item x="867"/>
        <item x="711"/>
        <item x="744"/>
        <item x="166"/>
        <item x="771"/>
        <item x="223"/>
        <item x="818"/>
        <item x="245"/>
        <item x="15"/>
        <item x="686"/>
        <item x="94"/>
        <item x="447"/>
        <item x="141"/>
        <item x="682"/>
        <item x="821"/>
        <item x="235"/>
        <item x="922"/>
        <item x="501"/>
        <item x="336"/>
        <item x="612"/>
        <item x="364"/>
        <item x="41"/>
        <item x="789"/>
        <item x="217"/>
        <item x="918"/>
        <item x="464"/>
        <item x="162"/>
        <item x="228"/>
        <item x="610"/>
        <item x="119"/>
        <item x="819"/>
        <item x="726"/>
        <item x="547"/>
        <item x="725"/>
        <item x="437"/>
        <item x="519"/>
        <item x="488"/>
        <item x="543"/>
        <item x="747"/>
        <item x="883"/>
        <item x="76"/>
        <item x="63"/>
        <item x="741"/>
        <item x="889"/>
        <item x="37"/>
        <item x="287"/>
        <item x="88"/>
        <item x="128"/>
        <item x="27"/>
        <item x="213"/>
        <item x="787"/>
        <item x="215"/>
        <item x="22"/>
        <item x="70"/>
        <item x="178"/>
        <item x="42"/>
        <item x="738"/>
        <item x="254"/>
        <item x="905"/>
        <item x="762"/>
        <item x="98"/>
        <item x="367"/>
        <item x="207"/>
        <item x="127"/>
        <item x="677"/>
        <item x="30"/>
        <item x="941"/>
        <item x="898"/>
        <item x="221"/>
        <item x="368"/>
        <item x="140"/>
        <item x="860"/>
        <item x="582"/>
        <item x="722"/>
        <item x="165"/>
        <item x="237"/>
        <item x="903"/>
        <item x="20"/>
        <item x="745"/>
        <item x="35"/>
        <item x="912"/>
        <item x="233"/>
        <item x="664"/>
        <item x="49"/>
        <item x="743"/>
        <item x="334"/>
        <item x="772"/>
        <item x="180"/>
        <item x="79"/>
        <item x="129"/>
        <item x="721"/>
        <item x="157"/>
        <item x="828"/>
        <item x="55"/>
        <item x="354"/>
        <item x="754"/>
        <item x="482"/>
        <item x="947"/>
        <item x="210"/>
        <item x="546"/>
        <item x="576"/>
        <item x="737"/>
        <item x="788"/>
        <item x="302"/>
        <item x="148"/>
        <item x="723"/>
        <item x="832"/>
        <item x="429"/>
        <item x="294"/>
        <item x="507"/>
        <item x="290"/>
        <item x="701"/>
        <item x="73"/>
        <item x="214"/>
        <item x="742"/>
        <item x="663"/>
        <item x="900"/>
        <item x="177"/>
        <item x="176"/>
        <item x="822"/>
        <item x="580"/>
        <item x="438"/>
        <item x="613"/>
        <item x="512"/>
        <item x="403"/>
        <item x="748"/>
        <item x="83"/>
        <item x="681"/>
        <item x="579"/>
        <item x="784"/>
        <item x="31"/>
        <item x="873"/>
        <item x="236"/>
        <item x="224"/>
        <item x="871"/>
        <item x="171"/>
        <item x="757"/>
        <item x="16"/>
        <item x="216"/>
        <item x="481"/>
        <item x="659"/>
        <item x="289"/>
        <item x="590"/>
        <item x="827"/>
        <item x="739"/>
        <item x="586"/>
        <item x="734"/>
        <item x="882"/>
        <item x="675"/>
        <item x="888"/>
        <item x="454"/>
        <item x="906"/>
        <item x="211"/>
        <item x="913"/>
        <item x="673"/>
        <item x="114"/>
        <item x="773"/>
        <item x="678"/>
        <item x="692"/>
        <item x="256"/>
        <item x="366"/>
        <item x="894"/>
        <item x="666"/>
        <item x="813"/>
        <item x="702"/>
        <item x="810"/>
        <item x="241"/>
        <item x="812"/>
        <item x="568"/>
        <item x="413"/>
        <item x="929"/>
        <item x="242"/>
        <item x="733"/>
        <item x="638"/>
        <item x="335"/>
        <item x="704"/>
        <item x="156"/>
        <item x="370"/>
        <item x="124"/>
        <item x="288"/>
        <item x="186"/>
        <item x="25"/>
        <item x="767"/>
        <item x="548"/>
        <item x="629"/>
        <item x="188"/>
        <item x="409"/>
        <item x="389"/>
        <item x="12"/>
        <item x="74"/>
        <item m="1" x="963"/>
        <item x="824"/>
        <item x="378"/>
        <item x="565"/>
        <item x="218"/>
        <item x="879"/>
        <item x="377"/>
        <item x="126"/>
        <item x="893"/>
        <item x="487"/>
        <item x="143"/>
        <item x="537"/>
        <item x="29"/>
        <item x="132"/>
        <item x="21"/>
        <item x="125"/>
        <item x="841"/>
        <item x="876"/>
        <item x="121"/>
        <item x="239"/>
        <item x="325"/>
        <item x="668"/>
        <item x="606"/>
        <item x="463"/>
        <item x="569"/>
        <item x="122"/>
        <item x="916"/>
        <item x="846"/>
        <item x="428"/>
        <item x="851"/>
        <item x="199"/>
        <item x="164"/>
        <item x="817"/>
        <item x="160"/>
        <item x="86"/>
        <item x="116"/>
        <item x="478"/>
        <item x="641"/>
        <item x="633"/>
        <item x="170"/>
        <item x="591"/>
        <item x="175"/>
        <item x="567"/>
        <item x="200"/>
        <item x="503"/>
        <item x="645"/>
        <item x="226"/>
        <item x="804"/>
        <item x="797"/>
        <item x="917"/>
        <item x="34"/>
        <item x="755"/>
        <item x="578"/>
        <item x="930"/>
        <item x="844"/>
        <item x="192"/>
        <item x="808"/>
        <item x="729"/>
        <item x="934"/>
        <item x="150"/>
        <item x="799"/>
        <item x="441"/>
        <item x="17"/>
        <item x="206"/>
        <item x="803"/>
        <item x="80"/>
        <item x="798"/>
        <item x="826"/>
        <item x="82"/>
        <item x="391"/>
        <item x="914"/>
        <item x="944"/>
        <item x="244"/>
        <item x="542"/>
        <item x="350"/>
        <item x="825"/>
        <item x="321"/>
        <item x="131"/>
        <item x="161"/>
        <item x="861"/>
        <item x="901"/>
        <item x="179"/>
        <item x="66"/>
        <item x="939"/>
        <item x="19"/>
        <item x="884"/>
        <item x="406"/>
        <item x="759"/>
        <item x="204"/>
        <item x="155"/>
        <item x="614"/>
        <item x="637"/>
        <item x="716"/>
        <item x="147"/>
        <item m="1" x="958"/>
        <item x="56"/>
        <item x="36"/>
        <item x="683"/>
        <item x="209"/>
        <item x="864"/>
        <item x="253"/>
        <item x="163"/>
        <item x="510"/>
        <item x="750"/>
        <item x="932"/>
        <item x="890"/>
        <item x="669"/>
        <item x="69"/>
        <item x="450"/>
        <item x="362"/>
        <item x="877"/>
        <item x="554"/>
        <item x="534"/>
        <item x="93"/>
        <item x="676"/>
        <item x="303"/>
        <item x="158"/>
        <item x="358"/>
        <item x="513"/>
        <item x="281"/>
        <item x="642"/>
        <item x="24"/>
        <item x="120"/>
        <item x="387"/>
        <item x="149"/>
        <item x="749"/>
        <item x="783"/>
        <item x="392"/>
        <item x="908"/>
        <item x="472"/>
        <item x="46"/>
        <item x="770"/>
        <item x="648"/>
        <item x="557"/>
        <item x="311"/>
        <item x="146"/>
        <item x="348"/>
        <item x="338"/>
        <item x="457"/>
        <item x="326"/>
        <item x="886"/>
        <item x="414"/>
        <item x="312"/>
        <item x="203"/>
        <item x="865"/>
        <item x="928"/>
        <item x="874"/>
        <item x="297"/>
        <item x="198"/>
        <item m="1" x="966"/>
        <item x="5"/>
        <item x="191"/>
        <item x="836"/>
        <item x="72"/>
        <item x="911"/>
        <item x="671"/>
        <item x="881"/>
        <item x="386"/>
        <item x="915"/>
        <item x="153"/>
        <item x="604"/>
        <item x="442"/>
        <item x="658"/>
        <item x="605"/>
        <item x="532"/>
        <item x="193"/>
        <item x="499"/>
        <item x="356"/>
        <item x="793"/>
        <item x="187"/>
        <item x="333"/>
        <item x="341"/>
        <item x="109"/>
        <item x="652"/>
        <item x="634"/>
        <item x="878"/>
        <item x="736"/>
        <item x="538"/>
        <item x="518"/>
        <item x="852"/>
        <item x="870"/>
        <item x="740"/>
        <item x="521"/>
        <item x="730"/>
        <item x="373"/>
        <item x="353"/>
        <item x="6"/>
        <item x="866"/>
        <item x="695"/>
        <item x="197"/>
        <item x="945"/>
        <item m="1" x="957"/>
        <item x="509"/>
        <item x="320"/>
        <item x="549"/>
        <item x="202"/>
        <item x="618"/>
        <item x="896"/>
        <item x="792"/>
        <item x="240"/>
        <item x="58"/>
        <item x="728"/>
        <item x="687"/>
        <item x="491"/>
        <item x="885"/>
        <item x="699"/>
        <item x="831"/>
        <item x="854"/>
        <item x="921"/>
        <item x="834"/>
        <item x="615"/>
        <item x="892"/>
        <item x="324"/>
        <item x="11"/>
        <item x="891"/>
        <item x="28"/>
        <item x="420"/>
        <item x="853"/>
        <item x="657"/>
        <item x="110"/>
        <item x="689"/>
        <item x="528"/>
        <item m="1" x="969"/>
        <item x="500"/>
        <item x="535"/>
        <item x="152"/>
        <item x="855"/>
        <item x="255"/>
        <item x="760"/>
        <item x="497"/>
        <item x="115"/>
        <item x="904"/>
        <item x="595"/>
        <item x="433"/>
        <item x="943"/>
        <item x="845"/>
        <item x="381"/>
        <item x="14"/>
        <item x="396"/>
        <item x="850"/>
        <item x="421"/>
        <item x="169"/>
        <item x="351"/>
        <item x="18"/>
        <item x="196"/>
        <item x="680"/>
        <item x="300"/>
        <item x="758"/>
        <item x="190"/>
        <item x="679"/>
        <item x="382"/>
        <item x="332"/>
        <item x="617"/>
        <item x="907"/>
        <item x="395"/>
        <item x="490"/>
        <item x="661"/>
        <item x="337"/>
        <item x="371"/>
        <item x="314"/>
        <item x="706"/>
        <item x="113"/>
        <item x="489"/>
        <item x="727"/>
        <item x="446"/>
        <item x="570"/>
        <item x="483"/>
        <item x="529"/>
        <item x="68"/>
        <item x="412"/>
        <item x="316"/>
        <item x="453"/>
        <item x="948"/>
        <item x="331"/>
        <item x="13"/>
        <item x="545"/>
        <item x="410"/>
        <item x="434"/>
        <item x="71"/>
        <item x="64"/>
        <item x="408"/>
        <item x="765"/>
        <item x="936"/>
        <item x="385"/>
        <item x="593"/>
        <item x="541"/>
        <item x="474"/>
        <item x="394"/>
        <item x="451"/>
        <item x="299"/>
        <item x="84"/>
        <item x="517"/>
        <item x="833"/>
        <item x="655"/>
        <item x="564"/>
        <item x="522"/>
        <item x="307"/>
        <item x="563"/>
        <item x="473"/>
        <item x="806"/>
        <item x="359"/>
        <item x="926"/>
        <item x="621"/>
        <item x="837"/>
        <item x="801"/>
        <item x="423"/>
        <item x="393"/>
        <item x="33"/>
        <item x="858"/>
        <item x="640"/>
        <item x="708"/>
        <item x="780"/>
        <item x="688"/>
        <item x="665"/>
        <item x="732"/>
        <item x="466"/>
        <item x="781"/>
        <item x="418"/>
        <item x="775"/>
        <item x="635"/>
        <item x="718"/>
        <item x="897"/>
        <item x="856"/>
        <item m="1" x="964"/>
        <item x="252"/>
        <item x="145"/>
        <item x="625"/>
        <item x="59"/>
        <item x="440"/>
        <item x="376"/>
        <item x="556"/>
        <item x="432"/>
        <item x="714"/>
        <item x="323"/>
        <item x="327"/>
        <item x="369"/>
        <item x="724"/>
        <item x="662"/>
        <item x="601"/>
        <item x="495"/>
        <item x="508"/>
        <item x="651"/>
        <item x="626"/>
        <item x="283"/>
        <item x="375"/>
        <item x="390"/>
        <item x="693"/>
        <item x="791"/>
        <item x="550"/>
        <item x="78"/>
        <item x="624"/>
        <item x="782"/>
        <item x="843"/>
        <item x="85"/>
        <item x="880"/>
        <item x="649"/>
        <item x="717"/>
        <item x="476"/>
        <item x="402"/>
        <item x="690"/>
        <item x="709"/>
        <item x="144"/>
        <item x="628"/>
        <item x="899"/>
        <item x="498"/>
        <item x="778"/>
        <item x="461"/>
        <item x="753"/>
        <item x="416"/>
        <item x="502"/>
        <item x="800"/>
        <item x="600"/>
        <item x="700"/>
        <item x="282"/>
        <item x="863"/>
        <item x="67"/>
        <item x="346"/>
        <item x="598"/>
        <item x="703"/>
        <item x="486"/>
        <item x="505"/>
        <item x="611"/>
        <item x="935"/>
        <item x="588"/>
        <item x="81"/>
        <item x="459"/>
        <item x="315"/>
        <item x="4"/>
        <item x="520"/>
        <item x="309"/>
        <item x="344"/>
        <item x="10"/>
        <item x="764"/>
        <item x="575"/>
        <item x="295"/>
        <item x="868"/>
        <item x="667"/>
        <item m="1" x="962"/>
        <item x="553"/>
        <item x="622"/>
        <item x="383"/>
        <item x="585"/>
        <item x="0"/>
        <item x="249"/>
        <item x="895"/>
        <item x="552"/>
        <item x="465"/>
        <item x="313"/>
        <item x="823"/>
        <item x="720"/>
        <item x="712"/>
        <item x="715"/>
        <item x="623"/>
        <item x="796"/>
        <item x="365"/>
        <item x="452"/>
        <item x="523"/>
        <item x="533"/>
        <item x="620"/>
        <item x="361"/>
        <item x="525"/>
        <item x="280"/>
        <item x="869"/>
        <item x="415"/>
        <item x="404"/>
        <item x="514"/>
        <item x="345"/>
        <item m="1" x="960"/>
        <item x="480"/>
        <item x="3"/>
        <item x="123"/>
        <item x="384"/>
        <item x="195"/>
        <item x="872"/>
        <item x="707"/>
        <item x="343"/>
        <item x="430"/>
        <item x="761"/>
        <item x="32"/>
        <item x="795"/>
        <item x="492"/>
        <item x="639"/>
        <item m="1" x="961"/>
        <item x="544"/>
        <item x="448"/>
        <item x="558"/>
        <item x="684"/>
        <item x="766"/>
        <item x="769"/>
        <item x="581"/>
        <item x="339"/>
        <item x="460"/>
        <item x="449"/>
        <item x="587"/>
        <item x="527"/>
        <item x="397"/>
        <item x="573"/>
        <item x="372"/>
        <item x="603"/>
        <item x="536"/>
        <item x="919"/>
        <item x="602"/>
        <item x="731"/>
        <item x="599"/>
        <item x="927"/>
        <item x="77"/>
        <item x="8"/>
        <item x="839"/>
        <item m="1" x="951"/>
        <item x="405"/>
        <item x="496"/>
        <item x="173"/>
        <item x="301"/>
        <item x="561"/>
        <item x="268"/>
        <item x="407"/>
        <item x="286"/>
        <item x="504"/>
        <item x="411"/>
        <item x="574"/>
        <item x="363"/>
        <item x="485"/>
        <item x="940"/>
        <item x="471"/>
        <item x="352"/>
        <item x="360"/>
        <item x="319"/>
        <item x="388"/>
        <item x="112"/>
        <item x="379"/>
        <item x="159"/>
        <item x="650"/>
        <item x="467"/>
        <item x="422"/>
        <item x="399"/>
        <item x="7"/>
        <item x="698"/>
        <item x="436"/>
        <item x="318"/>
        <item x="560"/>
        <item x="562"/>
        <item x="111"/>
        <item x="349"/>
        <item x="401"/>
        <item x="506"/>
        <item x="398"/>
        <item x="551"/>
        <item x="443"/>
        <item x="426"/>
        <item x="380"/>
        <item x="322"/>
        <item x="75"/>
        <item x="2"/>
        <item x="735"/>
        <item m="1" x="972"/>
        <item x="631"/>
        <item m="1" x="973"/>
        <item x="938"/>
        <item x="250"/>
        <item x="1"/>
        <item x="291"/>
        <item x="584"/>
        <item x="909"/>
        <item x="317"/>
        <item x="425"/>
        <item x="931"/>
        <item x="194"/>
        <item x="572"/>
        <item x="583"/>
        <item x="357"/>
        <item x="627"/>
        <item x="577"/>
        <item x="62"/>
        <item x="172"/>
        <item x="597"/>
        <item m="1" x="956"/>
        <item x="785"/>
        <item x="710"/>
        <item x="619"/>
        <item x="609"/>
        <item x="328"/>
        <item x="304"/>
        <item x="417"/>
        <item x="566"/>
        <item x="292"/>
        <item x="285"/>
        <item x="848"/>
        <item x="493"/>
        <item m="1" x="971"/>
        <item x="419"/>
        <item x="524"/>
        <item x="458"/>
        <item x="468"/>
        <item x="829"/>
        <item x="530"/>
        <item x="949"/>
        <item x="308"/>
        <item x="60"/>
        <item x="571"/>
        <item x="330"/>
        <item m="1" x="952"/>
        <item x="608"/>
        <item m="1" x="959"/>
        <item x="431"/>
        <item x="445"/>
        <item x="672"/>
        <item x="296"/>
        <item x="630"/>
        <item x="674"/>
        <item x="329"/>
        <item m="1" x="954"/>
        <item x="636"/>
        <item x="942"/>
        <item x="470"/>
        <item x="444"/>
        <item x="515"/>
        <item x="306"/>
        <item x="526"/>
        <item m="1" x="968"/>
        <item x="469"/>
        <item x="555"/>
        <item m="1" x="965"/>
        <item x="849"/>
        <item x="830"/>
        <item m="1" x="953"/>
        <item x="400"/>
        <item x="802"/>
        <item x="838"/>
        <item x="531"/>
        <item x="794"/>
        <item x="424"/>
        <item x="857"/>
        <item m="1" x="974"/>
        <item m="1" x="967"/>
        <item x="805"/>
        <item x="477"/>
        <item x="516"/>
        <item x="479"/>
        <item m="1" x="955"/>
        <item x="654"/>
        <item x="26"/>
        <item x="246"/>
        <item x="247"/>
        <item x="248"/>
        <item x="251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4"/>
        <item x="643"/>
        <item x="644"/>
        <item x="646"/>
        <item x="647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2">
    <pageField fld="0" hier="-1"/>
    <pageField fld="1" hier="-1"/>
  </pageFields>
  <dataFields count="13">
    <dataField name="Sum of Dec-19" fld="16" baseField="0" baseItem="0"/>
    <dataField name="Sum of Jan-20" fld="17" baseField="0" baseItem="0"/>
    <dataField name="Sum of Feb-20" fld="18" baseField="0" baseItem="0"/>
    <dataField name="Sum of Mar-20" fld="19" baseField="0" baseItem="0"/>
    <dataField name="Sum of Apr-20" fld="20" baseField="0" baseItem="0"/>
    <dataField name="Sum of May-20" fld="21" baseField="0" baseItem="0"/>
    <dataField name="Sum of Jun-20" fld="22" baseField="0" baseItem="0"/>
    <dataField name="Sum of Jul-20" fld="23" baseField="0" baseItem="0"/>
    <dataField name="Sum of Aug-20" fld="24" baseField="0" baseItem="0"/>
    <dataField name="Sum of Sep-20" fld="25" baseField="0" baseItem="0"/>
    <dataField name="Sum of Oct-20" fld="26" baseField="0" baseItem="0"/>
    <dataField name="Sum of Nov-20" fld="27" baseField="0" baseItem="0"/>
    <dataField name="Sum of Dec-20" fld="28" baseField="0" baseItem="0"/>
  </dataFields>
  <formats count="4"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field="15" type="button" dataOnly="0" labelOnly="1" outline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72EDE-48B4-4A7B-AB0F-3730324B382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Volume (MT)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D05-93AA-4926-989D-3FB6A9982D97}">
  <sheetPr filterMode="1"/>
  <dimension ref="A2:AC1847"/>
  <sheetViews>
    <sheetView showGridLines="0" workbookViewId="0">
      <pane ySplit="2" topLeftCell="A3" activePane="bottomLeft" state="frozen"/>
      <selection activeCell="B1815" sqref="B1815"/>
      <selection pane="bottomLeft" activeCell="B1815" sqref="B1815"/>
    </sheetView>
  </sheetViews>
  <sheetFormatPr defaultColWidth="8.6640625" defaultRowHeight="14.4" x14ac:dyDescent="0.3"/>
  <cols>
    <col min="1" max="2" width="8.6640625" style="19"/>
    <col min="3" max="3" width="28.6640625" style="19" customWidth="1"/>
    <col min="4" max="4" width="14.44140625" style="19" customWidth="1"/>
    <col min="5" max="5" width="8.6640625" style="19"/>
    <col min="6" max="6" width="15.44140625" style="19" bestFit="1" customWidth="1"/>
    <col min="7" max="16" width="8.6640625" style="19"/>
    <col min="17" max="17" width="11.33203125" style="19" bestFit="1" customWidth="1"/>
    <col min="18" max="16384" width="8.6640625" style="19"/>
  </cols>
  <sheetData>
    <row r="2" spans="1:29" x14ac:dyDescent="0.3">
      <c r="A2" s="15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7" t="s">
        <v>15</v>
      </c>
      <c r="Q2" s="18">
        <v>43800</v>
      </c>
      <c r="R2" s="18">
        <v>43831</v>
      </c>
      <c r="S2" s="18">
        <v>43862</v>
      </c>
      <c r="T2" s="18">
        <v>43891</v>
      </c>
      <c r="U2" s="18">
        <v>43922</v>
      </c>
      <c r="V2" s="18">
        <v>43952</v>
      </c>
      <c r="W2" s="18">
        <v>43983</v>
      </c>
      <c r="X2" s="18">
        <v>44013</v>
      </c>
      <c r="Y2" s="18">
        <v>44044</v>
      </c>
      <c r="Z2" s="18">
        <v>44075</v>
      </c>
      <c r="AA2" s="18">
        <v>44105</v>
      </c>
      <c r="AB2" s="18">
        <v>44136</v>
      </c>
      <c r="AC2" s="18">
        <v>44166</v>
      </c>
    </row>
    <row r="3" spans="1:29" hidden="1" x14ac:dyDescent="0.3">
      <c r="A3" s="19" t="s">
        <v>16</v>
      </c>
      <c r="B3" s="19" t="s">
        <v>17</v>
      </c>
      <c r="C3" s="20" t="s">
        <v>18</v>
      </c>
      <c r="D3" s="19" t="s">
        <v>19</v>
      </c>
      <c r="E3" s="19" t="str">
        <f>VLOOKUP($D3,[1]Sheet1!$A:$D,3,FALSE)</f>
        <v>BROWN</v>
      </c>
      <c r="F3" s="19" t="str">
        <f>VLOOKUP($D3,[1]Sheet1!$A:$D,4,FALSE)</f>
        <v>Coarse Brown</v>
      </c>
      <c r="G3" s="21"/>
      <c r="H3" s="21"/>
      <c r="I3" s="21"/>
      <c r="J3" s="21">
        <v>32.76</v>
      </c>
      <c r="K3" s="21">
        <v>16.690000000000001</v>
      </c>
      <c r="L3" s="21">
        <v>28.390999999999995</v>
      </c>
      <c r="M3" s="21">
        <v>33.300000000000004</v>
      </c>
      <c r="N3" s="21">
        <v>38.258000000000003</v>
      </c>
      <c r="O3" s="21">
        <v>30.543999999999993</v>
      </c>
      <c r="P3" s="22">
        <f>SUM(G3:O3)/9</f>
        <v>19.993666666666666</v>
      </c>
      <c r="Q3" s="23">
        <v>37.632492963650513</v>
      </c>
      <c r="R3" s="23">
        <v>33.152434277501641</v>
      </c>
      <c r="S3" s="23">
        <v>32.220582070782683</v>
      </c>
      <c r="T3" s="23">
        <v>37.453290616204555</v>
      </c>
      <c r="U3" s="23">
        <v>37.811695311096464</v>
      </c>
      <c r="V3" s="23">
        <v>33.869243667285467</v>
      </c>
      <c r="W3" s="23">
        <v>33.152434277501641</v>
      </c>
      <c r="X3" s="23">
        <v>35.840469489190966</v>
      </c>
      <c r="Y3" s="23">
        <v>30.464399065812319</v>
      </c>
      <c r="Z3" s="23">
        <v>33.331636624947599</v>
      </c>
      <c r="AA3" s="23">
        <v>34.586053057069286</v>
      </c>
      <c r="AB3" s="23">
        <v>31.360410803042097</v>
      </c>
      <c r="AC3" s="23">
        <v>33.331636624947599</v>
      </c>
    </row>
    <row r="4" spans="1:29" hidden="1" x14ac:dyDescent="0.3">
      <c r="A4" s="19" t="s">
        <v>16</v>
      </c>
      <c r="B4" s="19" t="s">
        <v>17</v>
      </c>
      <c r="C4" s="20" t="s">
        <v>18</v>
      </c>
      <c r="D4" s="19" t="s">
        <v>20</v>
      </c>
      <c r="E4" s="19" t="str">
        <f>VLOOKUP($D4,[1]Sheet1!$A:$D,3,FALSE)</f>
        <v>C1</v>
      </c>
      <c r="F4" s="19" t="str">
        <f>VLOOKUP($D4,[1]Sheet1!$A:$D,4,FALSE)</f>
        <v>C1 COARSE</v>
      </c>
      <c r="G4" s="21"/>
      <c r="H4" s="21"/>
      <c r="I4" s="21"/>
      <c r="J4" s="21">
        <v>58.8</v>
      </c>
      <c r="K4" s="21">
        <v>268.45000000000016</v>
      </c>
      <c r="L4" s="21">
        <v>191.04300000000001</v>
      </c>
      <c r="M4" s="21">
        <v>137.09199999999998</v>
      </c>
      <c r="N4" s="21">
        <v>152.58500000000001</v>
      </c>
      <c r="O4" s="21">
        <v>127.569</v>
      </c>
      <c r="P4" s="22">
        <f t="shared" ref="P4:P69" si="0">SUM(G4:O4)/9</f>
        <v>103.94877777777779</v>
      </c>
      <c r="Q4" s="23">
        <v>173.09288938749503</v>
      </c>
      <c r="R4" s="23">
        <v>152.4865930318409</v>
      </c>
      <c r="S4" s="23">
        <v>148.20048338986484</v>
      </c>
      <c r="T4" s="23">
        <v>172.26863753326887</v>
      </c>
      <c r="U4" s="23">
        <v>173.91714124172123</v>
      </c>
      <c r="V4" s="23">
        <v>155.78360044874555</v>
      </c>
      <c r="W4" s="23">
        <v>152.4865930318409</v>
      </c>
      <c r="X4" s="23">
        <v>164.85037084523339</v>
      </c>
      <c r="Y4" s="23">
        <v>140.12281521844835</v>
      </c>
      <c r="Z4" s="23">
        <v>153.31084488606706</v>
      </c>
      <c r="AA4" s="23">
        <v>159.08060786565022</v>
      </c>
      <c r="AB4" s="23">
        <v>144.24407448957922</v>
      </c>
      <c r="AC4" s="23">
        <v>153.31084488606706</v>
      </c>
    </row>
    <row r="5" spans="1:29" hidden="1" x14ac:dyDescent="0.3">
      <c r="A5" s="19" t="s">
        <v>16</v>
      </c>
      <c r="B5" s="19" t="s">
        <v>17</v>
      </c>
      <c r="C5" s="20" t="s">
        <v>18</v>
      </c>
      <c r="D5" s="19" t="s">
        <v>21</v>
      </c>
      <c r="E5" s="19" t="str">
        <f>VLOOKUP($D5,[1]Sheet1!$A:$D,3,FALSE)</f>
        <v>A1 (Fine)</v>
      </c>
      <c r="F5" s="19" t="str">
        <f>VLOOKUP($D5,[1]Sheet1!$A:$D,4,FALSE)</f>
        <v>A1</v>
      </c>
      <c r="G5" s="21"/>
      <c r="H5" s="21"/>
      <c r="I5" s="21"/>
      <c r="J5" s="21">
        <v>112.56000000000002</v>
      </c>
      <c r="K5" s="21">
        <v>159.22700000000003</v>
      </c>
      <c r="L5" s="21">
        <v>139.49900000000002</v>
      </c>
      <c r="M5" s="21">
        <v>129.19200000000001</v>
      </c>
      <c r="N5" s="21">
        <v>185.98400000000007</v>
      </c>
      <c r="O5" s="21">
        <v>88.039000000000001</v>
      </c>
      <c r="P5" s="22">
        <f t="shared" si="0"/>
        <v>90.500111111111124</v>
      </c>
      <c r="Q5" s="23">
        <v>146.4820287356157</v>
      </c>
      <c r="R5" s="23">
        <v>129.04369198137576</v>
      </c>
      <c r="S5" s="23">
        <v>125.41651793649385</v>
      </c>
      <c r="T5" s="23">
        <v>145.78449526544611</v>
      </c>
      <c r="U5" s="23">
        <v>147.17956220578532</v>
      </c>
      <c r="V5" s="23">
        <v>131.83382586205414</v>
      </c>
      <c r="W5" s="23">
        <v>129.04369198137576</v>
      </c>
      <c r="X5" s="23">
        <v>139.50669403391973</v>
      </c>
      <c r="Y5" s="23">
        <v>118.58068992883176</v>
      </c>
      <c r="Z5" s="23">
        <v>129.74122545154535</v>
      </c>
      <c r="AA5" s="23">
        <v>134.62395974273255</v>
      </c>
      <c r="AB5" s="23">
        <v>122.06835727967976</v>
      </c>
      <c r="AC5" s="23">
        <v>129.74122545154535</v>
      </c>
    </row>
    <row r="6" spans="1:29" hidden="1" x14ac:dyDescent="0.3">
      <c r="A6" s="19" t="s">
        <v>16</v>
      </c>
      <c r="B6" s="19" t="s">
        <v>17</v>
      </c>
      <c r="C6" s="20" t="s">
        <v>18</v>
      </c>
      <c r="D6" s="19" t="s">
        <v>22</v>
      </c>
      <c r="E6" s="19" t="str">
        <f>VLOOKUP($D6,[1]Sheet1!$A:$D,3,FALSE)</f>
        <v>Better Brown</v>
      </c>
      <c r="F6" s="19" t="str">
        <f>VLOOKUP($D6,[1]Sheet1!$A:$D,4,FALSE)</f>
        <v>LG</v>
      </c>
      <c r="G6" s="21"/>
      <c r="H6" s="21"/>
      <c r="I6" s="21"/>
      <c r="J6" s="21">
        <v>35.28</v>
      </c>
      <c r="K6" s="21">
        <v>62.580999999999996</v>
      </c>
      <c r="L6" s="21">
        <v>18.443999999999999</v>
      </c>
      <c r="M6" s="21">
        <v>33.964999999999996</v>
      </c>
      <c r="N6" s="21">
        <v>43.975999999999992</v>
      </c>
      <c r="O6" s="21">
        <v>62.611000000000011</v>
      </c>
      <c r="P6" s="22">
        <f t="shared" si="0"/>
        <v>28.539666666666662</v>
      </c>
      <c r="Q6" s="23">
        <v>40</v>
      </c>
      <c r="R6" s="23">
        <v>52.433078833593967</v>
      </c>
      <c r="S6" s="23">
        <v>62.919694600312759</v>
      </c>
      <c r="T6" s="23">
        <v>73.406310367031551</v>
      </c>
      <c r="U6" s="23">
        <v>83.89292613375035</v>
      </c>
      <c r="V6" s="23">
        <v>94.379541900469135</v>
      </c>
      <c r="W6" s="23">
        <v>104.86615766718793</v>
      </c>
      <c r="X6" s="23">
        <v>115.35277343390672</v>
      </c>
      <c r="Y6" s="23">
        <v>125.83938920062552</v>
      </c>
      <c r="Z6" s="23">
        <v>136.32600496734432</v>
      </c>
      <c r="AA6" s="23">
        <v>146.8126207340631</v>
      </c>
      <c r="AB6" s="23">
        <v>157.29923650078189</v>
      </c>
      <c r="AC6" s="23">
        <v>167.7858522675007</v>
      </c>
    </row>
    <row r="7" spans="1:29" hidden="1" x14ac:dyDescent="0.3">
      <c r="A7" s="19" t="s">
        <v>16</v>
      </c>
      <c r="B7" s="19" t="s">
        <v>17</v>
      </c>
      <c r="C7" s="20" t="s">
        <v>18</v>
      </c>
      <c r="D7" s="19" t="s">
        <v>23</v>
      </c>
      <c r="E7" s="19" t="str">
        <f>VLOOKUP($D7,[1]Sheet1!$A:$D,3,FALSE)</f>
        <v>BROWN</v>
      </c>
      <c r="F7" s="19" t="str">
        <f>VLOOKUP($D7,[1]Sheet1!$A:$D,4,FALSE)</f>
        <v>Soft Brown</v>
      </c>
      <c r="G7" s="21"/>
      <c r="H7" s="21"/>
      <c r="I7" s="21"/>
      <c r="J7" s="21">
        <v>33.120000000000005</v>
      </c>
      <c r="K7" s="21">
        <v>19.265000000000001</v>
      </c>
      <c r="L7" s="21">
        <v>21.221000000000004</v>
      </c>
      <c r="M7" s="21">
        <v>23.979999999999986</v>
      </c>
      <c r="N7" s="21">
        <v>37.116</v>
      </c>
      <c r="O7" s="21">
        <v>19.174000000000003</v>
      </c>
      <c r="P7" s="22">
        <f t="shared" si="0"/>
        <v>17.097333333333335</v>
      </c>
      <c r="Q7" s="23">
        <v>28.36879432624113</v>
      </c>
      <c r="R7" s="23">
        <v>23.855577047066404</v>
      </c>
      <c r="S7" s="23">
        <v>23.185041908446159</v>
      </c>
      <c r="T7" s="23">
        <v>26.950354609929075</v>
      </c>
      <c r="U7" s="23">
        <v>27.208252740167627</v>
      </c>
      <c r="V7" s="23">
        <v>24.371373307543514</v>
      </c>
      <c r="W7" s="23">
        <v>23.855577047066404</v>
      </c>
      <c r="X7" s="23">
        <v>25.789813023855572</v>
      </c>
      <c r="Y7" s="23">
        <v>21.921341070277236</v>
      </c>
      <c r="Z7" s="23">
        <v>23.984526112185684</v>
      </c>
      <c r="AA7" s="23">
        <v>24.887169568020624</v>
      </c>
      <c r="AB7" s="23">
        <v>22.566086395873626</v>
      </c>
      <c r="AC7" s="23">
        <v>23.984526112185684</v>
      </c>
    </row>
    <row r="8" spans="1:29" hidden="1" x14ac:dyDescent="0.3">
      <c r="A8" s="19" t="s">
        <v>16</v>
      </c>
      <c r="B8" s="19" t="s">
        <v>17</v>
      </c>
      <c r="C8" s="20" t="s">
        <v>24</v>
      </c>
      <c r="D8" s="19" t="s">
        <v>25</v>
      </c>
      <c r="E8" s="19" t="str">
        <f>VLOOKUP($D8,[1]Sheet1!$A:$D,3,FALSE)</f>
        <v>CASTER</v>
      </c>
      <c r="F8" s="19" t="str">
        <f>VLOOKUP($D8,[1]Sheet1!$A:$D,4,FALSE)</f>
        <v>CASTER</v>
      </c>
      <c r="G8" s="21">
        <v>4.5120000000000005</v>
      </c>
      <c r="H8" s="21">
        <v>1.08</v>
      </c>
      <c r="I8" s="21">
        <v>2.016</v>
      </c>
      <c r="J8" s="21">
        <v>4.1159999999999997</v>
      </c>
      <c r="K8" s="21">
        <v>4.8360000000000003</v>
      </c>
      <c r="L8" s="21">
        <v>2.88</v>
      </c>
      <c r="M8" s="21">
        <v>2.88</v>
      </c>
      <c r="N8" s="21">
        <v>1.92</v>
      </c>
      <c r="O8" s="21">
        <v>1.92</v>
      </c>
      <c r="P8" s="22">
        <f t="shared" si="0"/>
        <v>2.9066666666666672</v>
      </c>
      <c r="Q8" s="19">
        <v>2.88</v>
      </c>
      <c r="R8" s="19">
        <v>2.88</v>
      </c>
      <c r="S8" s="19">
        <v>2.88</v>
      </c>
      <c r="T8" s="19">
        <v>2.88</v>
      </c>
      <c r="U8" s="19">
        <v>4</v>
      </c>
      <c r="V8" s="19">
        <v>4</v>
      </c>
      <c r="W8" s="19">
        <v>2.88</v>
      </c>
      <c r="X8" s="19">
        <v>2.88</v>
      </c>
      <c r="Y8" s="19">
        <v>2.88</v>
      </c>
      <c r="Z8" s="19">
        <v>2.88</v>
      </c>
      <c r="AA8" s="19">
        <v>2.88</v>
      </c>
      <c r="AB8" s="19">
        <v>2.88</v>
      </c>
      <c r="AC8" s="19">
        <v>2.88</v>
      </c>
    </row>
    <row r="9" spans="1:29" hidden="1" x14ac:dyDescent="0.3">
      <c r="A9" s="19" t="s">
        <v>16</v>
      </c>
      <c r="B9" s="19" t="s">
        <v>17</v>
      </c>
      <c r="C9" s="20" t="s">
        <v>24</v>
      </c>
      <c r="D9" s="19" t="s">
        <v>26</v>
      </c>
      <c r="E9" s="19" t="str">
        <f>VLOOKUP($D9,[1]Sheet1!$A:$D,3,FALSE)</f>
        <v>BROWN</v>
      </c>
      <c r="F9" s="19" t="str">
        <f>VLOOKUP($D9,[1]Sheet1!$A:$D,4,FALSE)</f>
        <v>Coarse Brown</v>
      </c>
      <c r="G9" s="21">
        <v>1.92</v>
      </c>
      <c r="H9" s="21"/>
      <c r="I9" s="21">
        <v>2.88</v>
      </c>
      <c r="J9" s="21">
        <v>3.84</v>
      </c>
      <c r="K9" s="21">
        <v>6.72</v>
      </c>
      <c r="L9" s="21">
        <v>2.88</v>
      </c>
      <c r="M9" s="21">
        <v>4.8</v>
      </c>
      <c r="N9" s="21">
        <v>5.76</v>
      </c>
      <c r="O9" s="21">
        <v>4.8</v>
      </c>
      <c r="P9" s="22">
        <f t="shared" si="0"/>
        <v>3.7333333333333325</v>
      </c>
      <c r="Q9" s="23">
        <v>6.0211988741840816</v>
      </c>
      <c r="R9" s="23">
        <v>5.3043894844002626</v>
      </c>
      <c r="S9" s="23">
        <v>5.1552931313252293</v>
      </c>
      <c r="T9" s="23">
        <v>5.9925264985927296</v>
      </c>
      <c r="U9" s="23">
        <v>6.0498712497754346</v>
      </c>
      <c r="V9" s="23">
        <v>5.4190789867656743</v>
      </c>
      <c r="W9" s="23">
        <v>5.3043894844002626</v>
      </c>
      <c r="X9" s="23">
        <v>5.7344751182705549</v>
      </c>
      <c r="Y9" s="23">
        <v>4.8743038505299712</v>
      </c>
      <c r="Z9" s="23">
        <v>5.3330618599916155</v>
      </c>
      <c r="AA9" s="23">
        <v>5.5337684891310861</v>
      </c>
      <c r="AB9" s="23">
        <v>5.0176657284867359</v>
      </c>
      <c r="AC9" s="23">
        <v>5.3330618599916155</v>
      </c>
    </row>
    <row r="10" spans="1:29" hidden="1" x14ac:dyDescent="0.3">
      <c r="A10" s="19" t="s">
        <v>16</v>
      </c>
      <c r="B10" s="19" t="s">
        <v>17</v>
      </c>
      <c r="C10" s="20" t="s">
        <v>24</v>
      </c>
      <c r="D10" s="19" t="s">
        <v>27</v>
      </c>
      <c r="E10" s="19" t="str">
        <f>VLOOKUP($D10,[1]Sheet1!$A:$D,3,FALSE)</f>
        <v>C1</v>
      </c>
      <c r="F10" s="19" t="str">
        <f>VLOOKUP($D10,[1]Sheet1!$A:$D,4,FALSE)</f>
        <v>C1 COARSE</v>
      </c>
      <c r="G10" s="21">
        <v>89.28</v>
      </c>
      <c r="H10" s="21">
        <v>48.96</v>
      </c>
      <c r="I10" s="21">
        <v>86.399999999999991</v>
      </c>
      <c r="J10" s="21">
        <v>79.680000000000007</v>
      </c>
      <c r="K10" s="21">
        <v>106.56</v>
      </c>
      <c r="L10" s="21">
        <v>60.480000000000004</v>
      </c>
      <c r="M10" s="21">
        <v>43.199999999999996</v>
      </c>
      <c r="N10" s="21">
        <v>52.8</v>
      </c>
      <c r="O10" s="21">
        <v>36.480000000000004</v>
      </c>
      <c r="P10" s="22">
        <f t="shared" si="0"/>
        <v>67.093333333333334</v>
      </c>
      <c r="Q10" s="23">
        <v>49.955245195148102</v>
      </c>
      <c r="R10" s="23">
        <v>44.008192195725712</v>
      </c>
      <c r="S10" s="23">
        <v>42.771205171845857</v>
      </c>
      <c r="T10" s="23">
        <v>49.717363075171207</v>
      </c>
      <c r="U10" s="23">
        <v>50.193127315125004</v>
      </c>
      <c r="V10" s="23">
        <v>44.959720675633292</v>
      </c>
      <c r="W10" s="23">
        <v>44.008192195725712</v>
      </c>
      <c r="X10" s="23">
        <v>47.576423995379152</v>
      </c>
      <c r="Y10" s="23">
        <v>40.439960396072273</v>
      </c>
      <c r="Z10" s="23">
        <v>44.246074315702607</v>
      </c>
      <c r="AA10" s="23">
        <v>45.911249155540879</v>
      </c>
      <c r="AB10" s="23">
        <v>41.629370995956755</v>
      </c>
      <c r="AC10" s="23">
        <v>44.246074315702607</v>
      </c>
    </row>
    <row r="11" spans="1:29" hidden="1" x14ac:dyDescent="0.3">
      <c r="A11" s="19" t="s">
        <v>16</v>
      </c>
      <c r="B11" s="19" t="s">
        <v>17</v>
      </c>
      <c r="C11" s="20" t="s">
        <v>24</v>
      </c>
      <c r="D11" s="19" t="s">
        <v>28</v>
      </c>
      <c r="E11" s="19" t="str">
        <f>VLOOKUP($D11,[1]Sheet1!$A:$D,3,FALSE)</f>
        <v>C1</v>
      </c>
      <c r="F11" s="19" t="str">
        <f>VLOOKUP($D11,[1]Sheet1!$A:$D,4,FALSE)</f>
        <v>C1 COARSE</v>
      </c>
      <c r="G11" s="21">
        <v>63.36</v>
      </c>
      <c r="H11" s="21">
        <v>27.84</v>
      </c>
      <c r="I11" s="21">
        <v>53.76</v>
      </c>
      <c r="J11" s="21">
        <v>59.519999999999996</v>
      </c>
      <c r="K11" s="21">
        <v>74.88</v>
      </c>
      <c r="L11" s="21">
        <v>37.44</v>
      </c>
      <c r="M11" s="21">
        <v>24.96</v>
      </c>
      <c r="N11" s="21">
        <v>57.599999999999994</v>
      </c>
      <c r="O11" s="21">
        <v>27.84</v>
      </c>
      <c r="P11" s="22">
        <f t="shared" si="0"/>
        <v>47.466666666666669</v>
      </c>
      <c r="Q11" s="23">
        <v>44.49070376840529</v>
      </c>
      <c r="R11" s="23">
        <v>39.19419141502371</v>
      </c>
      <c r="S11" s="23">
        <v>38.092516845520336</v>
      </c>
      <c r="T11" s="23">
        <v>44.278843274270024</v>
      </c>
      <c r="U11" s="23">
        <v>44.702564262540555</v>
      </c>
      <c r="V11" s="23">
        <v>40.041633391564758</v>
      </c>
      <c r="W11" s="23">
        <v>39.19419141502371</v>
      </c>
      <c r="X11" s="23">
        <v>42.37209882705266</v>
      </c>
      <c r="Y11" s="23">
        <v>36.016284002994759</v>
      </c>
      <c r="Z11" s="23">
        <v>39.406051909158968</v>
      </c>
      <c r="AA11" s="23">
        <v>40.889075368105814</v>
      </c>
      <c r="AB11" s="23">
        <v>37.075586473671073</v>
      </c>
      <c r="AC11" s="23">
        <v>39.406051909158968</v>
      </c>
    </row>
    <row r="12" spans="1:29" hidden="1" x14ac:dyDescent="0.3">
      <c r="A12" s="19" t="s">
        <v>16</v>
      </c>
      <c r="B12" s="19" t="s">
        <v>17</v>
      </c>
      <c r="C12" s="20" t="s">
        <v>24</v>
      </c>
      <c r="D12" s="19" t="s">
        <v>29</v>
      </c>
      <c r="E12" s="19" t="str">
        <f>VLOOKUP($D12,[1]Sheet1!$A:$D,3,FALSE)</f>
        <v>BROWN</v>
      </c>
      <c r="F12" s="19" t="str">
        <f>VLOOKUP($D12,[1]Sheet1!$A:$D,4,FALSE)</f>
        <v>Coarse Brown</v>
      </c>
      <c r="G12" s="21">
        <v>0.68544000000000005</v>
      </c>
      <c r="H12" s="21"/>
      <c r="I12" s="21">
        <v>0.16128000000000001</v>
      </c>
      <c r="J12" s="21">
        <v>0.1008</v>
      </c>
      <c r="K12" s="21">
        <v>-1.008E-2</v>
      </c>
      <c r="L12" s="21"/>
      <c r="M12" s="21"/>
      <c r="N12" s="21"/>
      <c r="O12" s="21"/>
      <c r="P12" s="22">
        <f t="shared" si="0"/>
        <v>0.10416</v>
      </c>
    </row>
    <row r="13" spans="1:29" hidden="1" x14ac:dyDescent="0.3">
      <c r="A13" s="19" t="s">
        <v>16</v>
      </c>
      <c r="B13" s="19" t="s">
        <v>17</v>
      </c>
      <c r="C13" s="20" t="s">
        <v>24</v>
      </c>
      <c r="D13" s="19" t="s">
        <v>30</v>
      </c>
      <c r="E13" s="19" t="str">
        <f>VLOOKUP($D13,[1]Sheet1!$A:$D,3,FALSE)</f>
        <v>A1 (Fine)</v>
      </c>
      <c r="F13" s="19" t="str">
        <f>VLOOKUP($D13,[1]Sheet1!$A:$D,4,FALSE)</f>
        <v>A1</v>
      </c>
      <c r="G13" s="21">
        <v>27.84</v>
      </c>
      <c r="H13" s="21">
        <v>6.72</v>
      </c>
      <c r="I13" s="21">
        <v>15.36</v>
      </c>
      <c r="J13" s="21">
        <v>26.880000000000003</v>
      </c>
      <c r="K13" s="21">
        <v>21.119999999999997</v>
      </c>
      <c r="L13" s="21">
        <v>5.76</v>
      </c>
      <c r="M13" s="21">
        <v>30.72</v>
      </c>
      <c r="N13" s="21">
        <v>11.52</v>
      </c>
      <c r="O13" s="21">
        <v>21.12</v>
      </c>
      <c r="P13" s="22">
        <f t="shared" si="0"/>
        <v>18.560000000000006</v>
      </c>
      <c r="Q13" s="23">
        <v>20.913126564100214</v>
      </c>
      <c r="R13" s="23">
        <v>18.423468639802572</v>
      </c>
      <c r="S13" s="23">
        <v>17.905619791548663</v>
      </c>
      <c r="T13" s="23">
        <v>20.813540247128309</v>
      </c>
      <c r="U13" s="23">
        <v>21.012712881072122</v>
      </c>
      <c r="V13" s="23">
        <v>18.821813907690196</v>
      </c>
      <c r="W13" s="23">
        <v>18.423468639802572</v>
      </c>
      <c r="X13" s="23">
        <v>19.917263394381159</v>
      </c>
      <c r="Y13" s="23">
        <v>16.929673885223984</v>
      </c>
      <c r="Z13" s="23">
        <v>18.523054956774477</v>
      </c>
      <c r="AA13" s="23">
        <v>19.22015917557782</v>
      </c>
      <c r="AB13" s="23">
        <v>17.427605470083513</v>
      </c>
      <c r="AC13" s="23">
        <v>18.523054956774477</v>
      </c>
    </row>
    <row r="14" spans="1:29" hidden="1" x14ac:dyDescent="0.3">
      <c r="A14" s="19" t="s">
        <v>16</v>
      </c>
      <c r="B14" s="19" t="s">
        <v>17</v>
      </c>
      <c r="C14" s="20" t="s">
        <v>24</v>
      </c>
      <c r="D14" s="19" t="s">
        <v>31</v>
      </c>
      <c r="E14" s="19" t="str">
        <f>VLOOKUP($D14,[1]Sheet1!$A:$D,3,FALSE)</f>
        <v>BROWN</v>
      </c>
      <c r="F14" s="19" t="str">
        <f>VLOOKUP($D14,[1]Sheet1!$A:$D,4,FALSE)</f>
        <v>Golden Brown</v>
      </c>
      <c r="G14" s="21">
        <v>4.7160000000000002</v>
      </c>
      <c r="H14" s="21">
        <v>1.92</v>
      </c>
      <c r="I14" s="21">
        <v>5.7359999999999998</v>
      </c>
      <c r="J14" s="21">
        <v>4.8</v>
      </c>
      <c r="K14" s="21">
        <v>4.8</v>
      </c>
      <c r="L14" s="21">
        <v>4.8</v>
      </c>
      <c r="M14" s="21">
        <v>4.7880000000000003</v>
      </c>
      <c r="N14" s="21">
        <v>4.8</v>
      </c>
      <c r="O14" s="21">
        <v>3.84</v>
      </c>
      <c r="P14" s="22">
        <f t="shared" si="0"/>
        <v>4.4666666666666668</v>
      </c>
      <c r="Q14" s="23">
        <v>7.6606788825473098</v>
      </c>
      <c r="R14" s="23">
        <v>6.4419345148693283</v>
      </c>
      <c r="S14" s="23">
        <v>6.260863923100028</v>
      </c>
      <c r="T14" s="23">
        <v>7.277644938419944</v>
      </c>
      <c r="U14" s="23">
        <v>7.347287473715828</v>
      </c>
      <c r="V14" s="23">
        <v>6.5812195854610964</v>
      </c>
      <c r="W14" s="23">
        <v>6.4419345148693283</v>
      </c>
      <c r="X14" s="23">
        <v>6.9642535295884622</v>
      </c>
      <c r="Y14" s="23">
        <v>5.9196155001501936</v>
      </c>
      <c r="Z14" s="23">
        <v>6.4767557825172704</v>
      </c>
      <c r="AA14" s="23">
        <v>6.7205046560528663</v>
      </c>
      <c r="AB14" s="23">
        <v>6.0937218383899046</v>
      </c>
      <c r="AC14" s="23">
        <v>6.4767557825172704</v>
      </c>
    </row>
    <row r="15" spans="1:29" hidden="1" x14ac:dyDescent="0.3">
      <c r="A15" s="19" t="s">
        <v>16</v>
      </c>
      <c r="B15" s="19" t="s">
        <v>17</v>
      </c>
      <c r="C15" s="20" t="s">
        <v>24</v>
      </c>
      <c r="D15" s="19" t="s">
        <v>32</v>
      </c>
      <c r="E15" s="19" t="str">
        <f>VLOOKUP($D15,[1]Sheet1!$A:$D,3,FALSE)</f>
        <v>ICING</v>
      </c>
      <c r="F15" s="19" t="str">
        <f>VLOOKUP($D15,[1]Sheet1!$A:$D,4,FALSE)</f>
        <v>ICING</v>
      </c>
      <c r="G15" s="21">
        <v>2.1840000000000002</v>
      </c>
      <c r="H15" s="21"/>
      <c r="I15" s="21">
        <v>0.61199999999999999</v>
      </c>
      <c r="J15" s="21">
        <v>1.4159999999999999</v>
      </c>
      <c r="K15" s="21">
        <v>1.536</v>
      </c>
      <c r="L15" s="21">
        <v>0.96</v>
      </c>
      <c r="M15" s="21">
        <v>0.96</v>
      </c>
      <c r="N15" s="21"/>
      <c r="O15" s="21">
        <v>0.96</v>
      </c>
      <c r="P15" s="22">
        <f t="shared" si="0"/>
        <v>0.95866666666666667</v>
      </c>
      <c r="Q15" s="23">
        <v>0.96</v>
      </c>
      <c r="R15" s="23">
        <v>0.96</v>
      </c>
      <c r="S15" s="23">
        <v>0.96</v>
      </c>
      <c r="T15" s="23">
        <v>0.96</v>
      </c>
      <c r="U15" s="23">
        <v>1.54</v>
      </c>
      <c r="V15" s="23">
        <v>1.54</v>
      </c>
      <c r="W15" s="23">
        <v>0.96</v>
      </c>
      <c r="X15" s="23">
        <v>0.96</v>
      </c>
      <c r="Y15" s="23">
        <v>0.96</v>
      </c>
      <c r="Z15" s="23">
        <v>0.96</v>
      </c>
      <c r="AA15" s="23">
        <v>0.96</v>
      </c>
      <c r="AB15" s="23">
        <v>0.96</v>
      </c>
      <c r="AC15" s="23">
        <v>0.96</v>
      </c>
    </row>
    <row r="16" spans="1:29" hidden="1" x14ac:dyDescent="0.3">
      <c r="A16" s="19" t="s">
        <v>16</v>
      </c>
      <c r="B16" s="19" t="s">
        <v>17</v>
      </c>
      <c r="C16" s="20" t="s">
        <v>24</v>
      </c>
      <c r="D16" s="19" t="s">
        <v>33</v>
      </c>
      <c r="E16" s="19" t="str">
        <f>VLOOKUP($D16,[1]Sheet1!$A:$D,3,FALSE)</f>
        <v>Better Brown</v>
      </c>
      <c r="F16" s="19" t="str">
        <f>VLOOKUP($D16,[1]Sheet1!$A:$D,4,FALSE)</f>
        <v>LG</v>
      </c>
      <c r="G16" s="21">
        <v>4.8</v>
      </c>
      <c r="H16" s="21">
        <v>1.8839999999999999</v>
      </c>
      <c r="I16" s="21">
        <v>9.3840000000000003</v>
      </c>
      <c r="J16" s="21">
        <v>5.76</v>
      </c>
      <c r="K16" s="21">
        <v>12.48</v>
      </c>
      <c r="L16" s="21">
        <v>3.84</v>
      </c>
      <c r="M16" s="21">
        <v>7.6679999999999993</v>
      </c>
      <c r="N16" s="21">
        <v>8.64</v>
      </c>
      <c r="O16" s="21">
        <v>6.72</v>
      </c>
      <c r="P16" s="22">
        <f t="shared" si="0"/>
        <v>6.7973333333333326</v>
      </c>
      <c r="Q16" s="23">
        <v>8</v>
      </c>
      <c r="R16" s="23">
        <v>8.9136234017109732</v>
      </c>
      <c r="S16" s="23">
        <v>10.696348082053168</v>
      </c>
      <c r="T16" s="23">
        <v>12.479072762395363</v>
      </c>
      <c r="U16" s="23">
        <v>14.261797442737558</v>
      </c>
      <c r="V16" s="23">
        <v>16.044522123079751</v>
      </c>
      <c r="W16" s="23">
        <v>17.827246803421946</v>
      </c>
      <c r="X16" s="23">
        <v>19.609971483764141</v>
      </c>
      <c r="Y16" s="23">
        <v>21.392696164106336</v>
      </c>
      <c r="Z16" s="23">
        <v>23.175420844448531</v>
      </c>
      <c r="AA16" s="23">
        <v>24.958145524790726</v>
      </c>
      <c r="AB16" s="23">
        <v>26.740870205132921</v>
      </c>
      <c r="AC16" s="23">
        <v>28.523594885475116</v>
      </c>
    </row>
    <row r="17" spans="1:29" hidden="1" x14ac:dyDescent="0.3">
      <c r="A17" s="19" t="s">
        <v>16</v>
      </c>
      <c r="B17" s="19" t="s">
        <v>17</v>
      </c>
      <c r="C17" s="20" t="s">
        <v>24</v>
      </c>
      <c r="D17" s="19" t="s">
        <v>34</v>
      </c>
      <c r="E17" s="19" t="str">
        <f>VLOOKUP($D17,[1]Sheet1!$A:$D,3,FALSE)</f>
        <v>BROWN</v>
      </c>
      <c r="F17" s="19" t="str">
        <f>VLOOKUP($D17,[1]Sheet1!$A:$D,4,FALSE)</f>
        <v>Soft Brown</v>
      </c>
      <c r="G17" s="21">
        <v>3.7439999999999998</v>
      </c>
      <c r="H17" s="21">
        <v>1.3079999999999998</v>
      </c>
      <c r="I17" s="21">
        <v>7.5359999999999996</v>
      </c>
      <c r="J17" s="21">
        <v>6.72</v>
      </c>
      <c r="K17" s="21">
        <v>7.6439999999999992</v>
      </c>
      <c r="L17" s="21">
        <v>3.84</v>
      </c>
      <c r="M17" s="21">
        <v>5.76</v>
      </c>
      <c r="N17" s="21">
        <v>6.72</v>
      </c>
      <c r="O17" s="21">
        <v>4.7880000000000003</v>
      </c>
      <c r="P17" s="22">
        <f t="shared" si="0"/>
        <v>5.34</v>
      </c>
      <c r="Q17" s="23">
        <v>6.0141843971631195</v>
      </c>
      <c r="R17" s="23">
        <v>5.0573823339780777</v>
      </c>
      <c r="S17" s="23">
        <v>4.9152288845905865</v>
      </c>
      <c r="T17" s="23">
        <v>5.7134751773049635</v>
      </c>
      <c r="U17" s="23">
        <v>5.7681495809155372</v>
      </c>
      <c r="V17" s="23">
        <v>5.1667311411992252</v>
      </c>
      <c r="W17" s="23">
        <v>5.0573823339780777</v>
      </c>
      <c r="X17" s="23">
        <v>5.4674403610573812</v>
      </c>
      <c r="Y17" s="23">
        <v>4.6473243068987742</v>
      </c>
      <c r="Z17" s="23">
        <v>5.084719535783365</v>
      </c>
      <c r="AA17" s="23">
        <v>5.2760799484203726</v>
      </c>
      <c r="AB17" s="23">
        <v>4.784010315925209</v>
      </c>
      <c r="AC17" s="23">
        <v>5.084719535783365</v>
      </c>
    </row>
    <row r="18" spans="1:29" hidden="1" x14ac:dyDescent="0.3">
      <c r="A18" s="19" t="s">
        <v>16</v>
      </c>
      <c r="B18" s="19" t="s">
        <v>17</v>
      </c>
      <c r="C18" s="20" t="s">
        <v>24</v>
      </c>
      <c r="D18" s="19" t="s">
        <v>35</v>
      </c>
      <c r="E18" s="19" t="str">
        <f>VLOOKUP($D18,[1]Sheet1!$A:$D,3,FALSE)</f>
        <v>Better Brown</v>
      </c>
      <c r="F18" s="19" t="str">
        <f>VLOOKUP($D18,[1]Sheet1!$A:$D,4,FALSE)</f>
        <v>LG</v>
      </c>
      <c r="G18" s="21"/>
      <c r="H18" s="21"/>
      <c r="I18" s="21"/>
      <c r="J18" s="21"/>
      <c r="K18" s="21"/>
      <c r="L18" s="21"/>
      <c r="M18" s="21"/>
      <c r="N18" s="21">
        <v>0.6</v>
      </c>
      <c r="O18" s="21">
        <v>0.6</v>
      </c>
      <c r="P18" s="22">
        <f t="shared" si="0"/>
        <v>0.13333333333333333</v>
      </c>
      <c r="Q18" s="23">
        <v>0.6</v>
      </c>
      <c r="R18" s="23">
        <v>0.69387755102040816</v>
      </c>
      <c r="S18" s="23">
        <v>0.83265306122448979</v>
      </c>
      <c r="T18" s="23">
        <v>0.97142857142857142</v>
      </c>
      <c r="U18" s="23">
        <v>1.1102040816326531</v>
      </c>
      <c r="V18" s="23">
        <v>1.2489795918367346</v>
      </c>
      <c r="W18" s="23">
        <v>1.3877551020408163</v>
      </c>
      <c r="X18" s="23">
        <v>1.5265306122448978</v>
      </c>
      <c r="Y18" s="23">
        <v>1.6653061224489796</v>
      </c>
      <c r="Z18" s="23">
        <v>1.8040816326530611</v>
      </c>
      <c r="AA18" s="23">
        <v>1.9428571428571428</v>
      </c>
      <c r="AB18" s="23">
        <v>2.0816326530612246</v>
      </c>
      <c r="AC18" s="23">
        <v>2.2204081632653061</v>
      </c>
    </row>
    <row r="19" spans="1:29" hidden="1" x14ac:dyDescent="0.3">
      <c r="A19" s="19" t="s">
        <v>16</v>
      </c>
      <c r="B19" s="19" t="s">
        <v>17</v>
      </c>
      <c r="C19" s="20" t="s">
        <v>36</v>
      </c>
      <c r="D19" s="19" t="s">
        <v>25</v>
      </c>
      <c r="E19" s="19" t="str">
        <f>VLOOKUP($D19,[1]Sheet1!$A:$D,3,FALSE)</f>
        <v>CASTER</v>
      </c>
      <c r="F19" s="19" t="str">
        <f>VLOOKUP($D19,[1]Sheet1!$A:$D,4,FALSE)</f>
        <v>CASTER</v>
      </c>
      <c r="G19" s="21"/>
      <c r="H19" s="21"/>
      <c r="I19" s="21"/>
      <c r="J19" s="21">
        <v>0.96000000000000052</v>
      </c>
      <c r="K19" s="21">
        <v>1.6320000000000008</v>
      </c>
      <c r="L19" s="21">
        <v>0.5880000000000003</v>
      </c>
      <c r="M19" s="21">
        <v>0.57600000000000018</v>
      </c>
      <c r="N19" s="21">
        <v>1.0080000000000007</v>
      </c>
      <c r="O19" s="21">
        <v>0.61200000000000032</v>
      </c>
      <c r="P19" s="22">
        <f t="shared" si="0"/>
        <v>0.5973333333333336</v>
      </c>
      <c r="Q19" s="19">
        <v>0.7</v>
      </c>
      <c r="R19" s="19">
        <v>0.7</v>
      </c>
      <c r="S19" s="19">
        <v>0.7</v>
      </c>
      <c r="T19" s="19">
        <v>0.7</v>
      </c>
      <c r="U19" s="19">
        <v>1.6</v>
      </c>
      <c r="V19" s="19">
        <v>1</v>
      </c>
      <c r="W19" s="19">
        <v>0.7</v>
      </c>
      <c r="X19" s="19">
        <v>0.7</v>
      </c>
      <c r="Y19" s="19">
        <v>0.7</v>
      </c>
      <c r="Z19" s="19">
        <v>0.7</v>
      </c>
      <c r="AA19" s="19">
        <v>0.7</v>
      </c>
      <c r="AB19" s="19">
        <v>0.7</v>
      </c>
      <c r="AC19" s="19">
        <v>0.7</v>
      </c>
    </row>
    <row r="20" spans="1:29" hidden="1" x14ac:dyDescent="0.3">
      <c r="A20" s="19" t="s">
        <v>16</v>
      </c>
      <c r="B20" s="19" t="s">
        <v>17</v>
      </c>
      <c r="C20" s="20" t="s">
        <v>36</v>
      </c>
      <c r="D20" s="19" t="s">
        <v>26</v>
      </c>
      <c r="E20" s="19" t="str">
        <f>VLOOKUP($D20,[1]Sheet1!$A:$D,3,FALSE)</f>
        <v>BROWN</v>
      </c>
      <c r="F20" s="19" t="str">
        <f>VLOOKUP($D20,[1]Sheet1!$A:$D,4,FALSE)</f>
        <v>Coarse Brown</v>
      </c>
      <c r="G20" s="21"/>
      <c r="H20" s="21"/>
      <c r="I20" s="21"/>
      <c r="J20" s="21">
        <v>1.2960000000000007</v>
      </c>
      <c r="K20" s="21">
        <v>2.9160000000000013</v>
      </c>
      <c r="L20" s="21">
        <v>1.3320000000000007</v>
      </c>
      <c r="M20" s="21">
        <v>2.2320000000000015</v>
      </c>
      <c r="N20" s="21">
        <v>2.5680000000000018</v>
      </c>
      <c r="O20" s="21">
        <v>2.712000000000002</v>
      </c>
      <c r="P20" s="22">
        <f t="shared" si="0"/>
        <v>1.4506666666666674</v>
      </c>
      <c r="Q20" s="23">
        <v>3.1360410803042091</v>
      </c>
      <c r="R20" s="23">
        <v>2.7627028564584699</v>
      </c>
      <c r="S20" s="23">
        <v>2.6850485058985565</v>
      </c>
      <c r="T20" s="23">
        <v>3.1211075513503794</v>
      </c>
      <c r="U20" s="23">
        <v>3.1509746092580388</v>
      </c>
      <c r="V20" s="23">
        <v>2.8224369722737883</v>
      </c>
      <c r="W20" s="23">
        <v>2.7627028564584699</v>
      </c>
      <c r="X20" s="23">
        <v>2.9867057907659138</v>
      </c>
      <c r="Y20" s="23">
        <v>2.5386999221510265</v>
      </c>
      <c r="Z20" s="23">
        <v>2.7776363854122996</v>
      </c>
      <c r="AA20" s="23">
        <v>2.8821710880891067</v>
      </c>
      <c r="AB20" s="23">
        <v>2.6133675669201746</v>
      </c>
      <c r="AC20" s="23">
        <v>2.7776363854122996</v>
      </c>
    </row>
    <row r="21" spans="1:29" hidden="1" x14ac:dyDescent="0.3">
      <c r="A21" s="19" t="s">
        <v>16</v>
      </c>
      <c r="B21" s="19" t="s">
        <v>17</v>
      </c>
      <c r="C21" s="20" t="s">
        <v>36</v>
      </c>
      <c r="D21" s="19" t="s">
        <v>27</v>
      </c>
      <c r="E21" s="19" t="str">
        <f>VLOOKUP($D21,[1]Sheet1!$A:$D,3,FALSE)</f>
        <v>C1</v>
      </c>
      <c r="F21" s="19" t="str">
        <f>VLOOKUP($D21,[1]Sheet1!$A:$D,4,FALSE)</f>
        <v>C1 COARSE</v>
      </c>
      <c r="G21" s="21"/>
      <c r="H21" s="21"/>
      <c r="I21" s="21"/>
      <c r="J21" s="21">
        <v>6.4559999999999969</v>
      </c>
      <c r="K21" s="21">
        <v>11.387999999999989</v>
      </c>
      <c r="L21" s="21">
        <v>5.831999999999999</v>
      </c>
      <c r="M21" s="21">
        <v>6.4919999999999982</v>
      </c>
      <c r="N21" s="21">
        <v>9.8999999999999844</v>
      </c>
      <c r="O21" s="21">
        <v>10.019999999999996</v>
      </c>
      <c r="P21" s="22">
        <f t="shared" si="0"/>
        <v>5.5653333333333297</v>
      </c>
      <c r="Q21" s="23">
        <v>9.9910490390296207</v>
      </c>
      <c r="R21" s="23">
        <v>8.8016384391451439</v>
      </c>
      <c r="S21" s="23">
        <v>8.5542410343691717</v>
      </c>
      <c r="T21" s="23">
        <v>9.9434726150342421</v>
      </c>
      <c r="U21" s="23">
        <v>10.038625463025001</v>
      </c>
      <c r="V21" s="23">
        <v>8.9919441351266602</v>
      </c>
      <c r="W21" s="23">
        <v>8.8016384391451439</v>
      </c>
      <c r="X21" s="23">
        <v>9.5152847990758307</v>
      </c>
      <c r="Y21" s="23">
        <v>8.0879920792144553</v>
      </c>
      <c r="Z21" s="23">
        <v>8.8492148631405225</v>
      </c>
      <c r="AA21" s="23">
        <v>9.1822498311081766</v>
      </c>
      <c r="AB21" s="23">
        <v>8.3258741991913521</v>
      </c>
      <c r="AC21" s="23">
        <v>8.8492148631405225</v>
      </c>
    </row>
    <row r="22" spans="1:29" hidden="1" x14ac:dyDescent="0.3">
      <c r="A22" s="19" t="s">
        <v>16</v>
      </c>
      <c r="B22" s="19" t="s">
        <v>17</v>
      </c>
      <c r="C22" s="20" t="s">
        <v>36</v>
      </c>
      <c r="D22" s="19" t="s">
        <v>28</v>
      </c>
      <c r="E22" s="19" t="str">
        <f>VLOOKUP($D22,[1]Sheet1!$A:$D,3,FALSE)</f>
        <v>C1</v>
      </c>
      <c r="F22" s="19" t="str">
        <f>VLOOKUP($D22,[1]Sheet1!$A:$D,4,FALSE)</f>
        <v>C1 COARSE</v>
      </c>
      <c r="G22" s="21"/>
      <c r="H22" s="21"/>
      <c r="I22" s="21"/>
      <c r="J22" s="21">
        <v>8.028000000000004</v>
      </c>
      <c r="K22" s="21">
        <v>6.0959999999999983</v>
      </c>
      <c r="L22" s="21">
        <v>3.3360000000000016</v>
      </c>
      <c r="M22" s="21">
        <v>3.7080000000000024</v>
      </c>
      <c r="N22" s="21">
        <v>6.5399999999999938</v>
      </c>
      <c r="O22" s="21">
        <v>5.8919999999999986</v>
      </c>
      <c r="P22" s="22">
        <f t="shared" si="0"/>
        <v>3.7333333333333325</v>
      </c>
      <c r="Q22" s="23">
        <v>6.7410157224856482</v>
      </c>
      <c r="R22" s="23">
        <v>5.9385138507611668</v>
      </c>
      <c r="S22" s="23">
        <v>5.7715934614424738</v>
      </c>
      <c r="T22" s="23">
        <v>6.708915647616668</v>
      </c>
      <c r="U22" s="23">
        <v>6.7731157973546274</v>
      </c>
      <c r="V22" s="23">
        <v>6.0669141502370829</v>
      </c>
      <c r="W22" s="23">
        <v>5.9385138507611668</v>
      </c>
      <c r="X22" s="23">
        <v>6.4200149737958556</v>
      </c>
      <c r="Y22" s="23">
        <v>5.4570127277264771</v>
      </c>
      <c r="Z22" s="23">
        <v>5.9706139256301451</v>
      </c>
      <c r="AA22" s="23">
        <v>6.1953144497130008</v>
      </c>
      <c r="AB22" s="23">
        <v>5.6175131020713733</v>
      </c>
      <c r="AC22" s="23">
        <v>5.9706139256301451</v>
      </c>
    </row>
    <row r="23" spans="1:29" hidden="1" x14ac:dyDescent="0.3">
      <c r="A23" s="19" t="s">
        <v>16</v>
      </c>
      <c r="B23" s="19" t="s">
        <v>17</v>
      </c>
      <c r="C23" s="20" t="s">
        <v>36</v>
      </c>
      <c r="D23" s="19" t="s">
        <v>30</v>
      </c>
      <c r="E23" s="19" t="str">
        <f>VLOOKUP($D23,[1]Sheet1!$A:$D,3,FALSE)</f>
        <v>A1 (Fine)</v>
      </c>
      <c r="F23" s="19" t="str">
        <f>VLOOKUP($D23,[1]Sheet1!$A:$D,4,FALSE)</f>
        <v>A1</v>
      </c>
      <c r="G23" s="21"/>
      <c r="H23" s="21"/>
      <c r="I23" s="21"/>
      <c r="J23" s="21">
        <v>1.6320000000000006</v>
      </c>
      <c r="K23" s="21">
        <v>3.4080000000000021</v>
      </c>
      <c r="L23" s="21">
        <v>1.3680000000000008</v>
      </c>
      <c r="M23" s="21">
        <v>2.7720000000000016</v>
      </c>
      <c r="N23" s="21">
        <v>3.6840000000000024</v>
      </c>
      <c r="O23" s="21">
        <v>2.9880000000000022</v>
      </c>
      <c r="P23" s="22">
        <f t="shared" si="0"/>
        <v>1.7613333333333345</v>
      </c>
      <c r="Q23" s="23">
        <v>2.9769655378422843</v>
      </c>
      <c r="R23" s="23">
        <v>2.6225648785753459</v>
      </c>
      <c r="S23" s="23">
        <v>2.5488495414478227</v>
      </c>
      <c r="T23" s="23">
        <v>2.9627895114716067</v>
      </c>
      <c r="U23" s="23">
        <v>2.991141564212962</v>
      </c>
      <c r="V23" s="23">
        <v>2.6792689840580559</v>
      </c>
      <c r="W23" s="23">
        <v>2.6225648785753459</v>
      </c>
      <c r="X23" s="23">
        <v>2.8352052741355092</v>
      </c>
      <c r="Y23" s="23">
        <v>2.4099244830151823</v>
      </c>
      <c r="Z23" s="23">
        <v>2.6367409049460235</v>
      </c>
      <c r="AA23" s="23">
        <v>2.7359730895407663</v>
      </c>
      <c r="AB23" s="23">
        <v>2.4808046148685703</v>
      </c>
      <c r="AC23" s="23">
        <v>2.6367409049460235</v>
      </c>
    </row>
    <row r="24" spans="1:29" hidden="1" x14ac:dyDescent="0.3">
      <c r="A24" s="19" t="s">
        <v>16</v>
      </c>
      <c r="B24" s="19" t="s">
        <v>17</v>
      </c>
      <c r="C24" s="20" t="s">
        <v>36</v>
      </c>
      <c r="D24" s="19" t="s">
        <v>37</v>
      </c>
      <c r="E24" s="19" t="str">
        <f>VLOOKUP($D24,[1]Sheet1!$A:$D,3,FALSE)</f>
        <v>BROWN</v>
      </c>
      <c r="F24" s="19" t="str">
        <f>VLOOKUP($D24,[1]Sheet1!$A:$D,4,FALSE)</f>
        <v>GMW</v>
      </c>
      <c r="G24" s="21"/>
      <c r="H24" s="21"/>
      <c r="I24" s="21"/>
      <c r="J24" s="21">
        <v>0.9504000000000008</v>
      </c>
      <c r="K24" s="21">
        <v>0.41039999999999965</v>
      </c>
      <c r="L24" s="21">
        <v>0.27</v>
      </c>
      <c r="M24" s="21">
        <v>0.44279999999999964</v>
      </c>
      <c r="N24" s="21">
        <v>0.3671999999999998</v>
      </c>
      <c r="O24" s="21">
        <v>0.33479999999999988</v>
      </c>
      <c r="P24" s="22">
        <f t="shared" si="0"/>
        <v>0.30840000000000001</v>
      </c>
      <c r="Q24" s="19">
        <v>0.36</v>
      </c>
      <c r="R24" s="19">
        <v>0.36</v>
      </c>
      <c r="S24" s="19">
        <v>0.36</v>
      </c>
      <c r="T24" s="19">
        <v>0.36</v>
      </c>
      <c r="U24" s="19">
        <v>0.36</v>
      </c>
      <c r="V24" s="19">
        <v>0.36</v>
      </c>
      <c r="W24" s="19">
        <v>0.36</v>
      </c>
      <c r="X24" s="19">
        <v>0.36</v>
      </c>
      <c r="Y24" s="19">
        <v>0.36</v>
      </c>
      <c r="Z24" s="19">
        <v>0.36</v>
      </c>
      <c r="AA24" s="19">
        <v>0.36</v>
      </c>
      <c r="AB24" s="19">
        <v>0.36</v>
      </c>
      <c r="AC24" s="19">
        <v>0.36</v>
      </c>
    </row>
    <row r="25" spans="1:29" hidden="1" x14ac:dyDescent="0.3">
      <c r="A25" s="19" t="s">
        <v>16</v>
      </c>
      <c r="B25" s="19" t="s">
        <v>17</v>
      </c>
      <c r="C25" s="20" t="s">
        <v>36</v>
      </c>
      <c r="D25" s="19" t="s">
        <v>31</v>
      </c>
      <c r="E25" s="19" t="str">
        <f>VLOOKUP($D25,[1]Sheet1!$A:$D,3,FALSE)</f>
        <v>BROWN</v>
      </c>
      <c r="F25" s="19" t="str">
        <f>VLOOKUP($D25,[1]Sheet1!$A:$D,4,FALSE)</f>
        <v>Golden Brown</v>
      </c>
      <c r="G25" s="21"/>
      <c r="H25" s="21"/>
      <c r="I25" s="21"/>
      <c r="J25" s="21">
        <v>1.4640000000000006</v>
      </c>
      <c r="K25" s="21">
        <v>1.9440000000000013</v>
      </c>
      <c r="L25" s="21">
        <v>0.76800000000000024</v>
      </c>
      <c r="M25" s="21">
        <v>1.656000000000001</v>
      </c>
      <c r="N25" s="21">
        <v>2.2080000000000011</v>
      </c>
      <c r="O25" s="21">
        <v>1.5960000000000012</v>
      </c>
      <c r="P25" s="22">
        <f t="shared" si="0"/>
        <v>1.0706666666666671</v>
      </c>
      <c r="Q25" s="23">
        <v>2.7131571042355058</v>
      </c>
      <c r="R25" s="23">
        <v>2.2815184740162207</v>
      </c>
      <c r="S25" s="23">
        <v>2.2173893060979268</v>
      </c>
      <c r="T25" s="23">
        <v>2.5774992490237305</v>
      </c>
      <c r="U25" s="23">
        <v>2.6021643136076893</v>
      </c>
      <c r="V25" s="23">
        <v>2.3308486031841387</v>
      </c>
      <c r="W25" s="23">
        <v>2.2815184740162207</v>
      </c>
      <c r="X25" s="23">
        <v>2.466506458395914</v>
      </c>
      <c r="Y25" s="23">
        <v>2.0965304896365269</v>
      </c>
      <c r="Z25" s="23">
        <v>2.2938510063081998</v>
      </c>
      <c r="AA25" s="23">
        <v>2.3801787323520571</v>
      </c>
      <c r="AB25" s="23">
        <v>2.1581931510964245</v>
      </c>
      <c r="AC25" s="23">
        <v>2.2938510063081998</v>
      </c>
    </row>
    <row r="26" spans="1:29" hidden="1" x14ac:dyDescent="0.3">
      <c r="A26" s="19" t="s">
        <v>16</v>
      </c>
      <c r="B26" s="19" t="s">
        <v>17</v>
      </c>
      <c r="C26" s="20" t="s">
        <v>36</v>
      </c>
      <c r="D26" s="19" t="s">
        <v>32</v>
      </c>
      <c r="E26" s="19" t="str">
        <f>VLOOKUP($D26,[1]Sheet1!$A:$D,3,FALSE)</f>
        <v>ICING</v>
      </c>
      <c r="F26" s="19" t="str">
        <f>VLOOKUP($D26,[1]Sheet1!$A:$D,4,FALSE)</f>
        <v>ICING</v>
      </c>
      <c r="G26" s="21"/>
      <c r="H26" s="21"/>
      <c r="I26" s="21"/>
      <c r="J26" s="21">
        <v>0.61200000000000032</v>
      </c>
      <c r="K26" s="21">
        <v>0.68400000000000039</v>
      </c>
      <c r="L26" s="21">
        <v>0.28800000000000014</v>
      </c>
      <c r="M26" s="21">
        <v>0.108</v>
      </c>
      <c r="N26" s="21">
        <v>0.22800000000000006</v>
      </c>
      <c r="O26" s="21">
        <v>0.24000000000000007</v>
      </c>
      <c r="P26" s="22">
        <f t="shared" si="0"/>
        <v>0.2400000000000001</v>
      </c>
      <c r="Q26" s="23">
        <v>0.24</v>
      </c>
      <c r="R26" s="23">
        <v>0.24</v>
      </c>
      <c r="S26" s="23">
        <v>0.24</v>
      </c>
      <c r="T26" s="23">
        <v>0.24</v>
      </c>
      <c r="U26" s="23">
        <v>0.68</v>
      </c>
      <c r="V26" s="23">
        <v>0.68</v>
      </c>
      <c r="W26" s="23">
        <v>0.24</v>
      </c>
      <c r="X26" s="23">
        <v>0.24</v>
      </c>
      <c r="Y26" s="23">
        <v>0.24</v>
      </c>
      <c r="Z26" s="23">
        <v>0.24</v>
      </c>
      <c r="AA26" s="23">
        <v>0.24</v>
      </c>
      <c r="AB26" s="23">
        <v>0.24</v>
      </c>
      <c r="AC26" s="23">
        <v>0.24</v>
      </c>
    </row>
    <row r="27" spans="1:29" hidden="1" x14ac:dyDescent="0.3">
      <c r="A27" s="19" t="s">
        <v>16</v>
      </c>
      <c r="B27" s="19" t="s">
        <v>17</v>
      </c>
      <c r="C27" s="20" t="s">
        <v>36</v>
      </c>
      <c r="D27" s="19" t="s">
        <v>38</v>
      </c>
      <c r="E27" s="19" t="str">
        <f>VLOOKUP($D27,[1]Sheet1!$A:$D,3,FALSE)</f>
        <v>STEVIA</v>
      </c>
      <c r="F27" s="19" t="str">
        <f>VLOOKUP($D27,[1]Sheet1!$A:$D,4,FALSE)</f>
        <v>STEVIA</v>
      </c>
      <c r="G27" s="21"/>
      <c r="H27" s="21"/>
      <c r="I27" s="21"/>
      <c r="J27" s="21">
        <v>0.34800000000000014</v>
      </c>
      <c r="K27" s="21">
        <v>8.3999999999999908E-2</v>
      </c>
      <c r="L27" s="21">
        <v>1.2E-2</v>
      </c>
      <c r="M27" s="21">
        <v>3.6000000000000004E-2</v>
      </c>
      <c r="N27" s="21">
        <v>8.4000000000000005E-2</v>
      </c>
      <c r="O27" s="21">
        <v>0.14399999999999999</v>
      </c>
      <c r="P27" s="22">
        <f t="shared" si="0"/>
        <v>7.8666666666666676E-2</v>
      </c>
      <c r="Q27" s="19">
        <v>7.0000000000000007E-2</v>
      </c>
      <c r="R27" s="19">
        <v>7.0000000000000007E-2</v>
      </c>
      <c r="S27" s="19">
        <v>7.0000000000000007E-2</v>
      </c>
      <c r="T27" s="19">
        <v>7.0000000000000007E-2</v>
      </c>
      <c r="U27" s="19">
        <v>7.0000000000000007E-2</v>
      </c>
      <c r="V27" s="19">
        <v>7.0000000000000007E-2</v>
      </c>
      <c r="W27" s="19">
        <v>7.0000000000000007E-2</v>
      </c>
      <c r="X27" s="19">
        <v>7.0000000000000007E-2</v>
      </c>
      <c r="Y27" s="19">
        <v>7.0000000000000007E-2</v>
      </c>
      <c r="Z27" s="19">
        <v>7.0000000000000007E-2</v>
      </c>
      <c r="AA27" s="19">
        <v>7.0000000000000007E-2</v>
      </c>
      <c r="AB27" s="19">
        <v>7.0000000000000007E-2</v>
      </c>
      <c r="AC27" s="19">
        <v>7.0000000000000007E-2</v>
      </c>
    </row>
    <row r="28" spans="1:29" hidden="1" x14ac:dyDescent="0.3">
      <c r="A28" s="19" t="s">
        <v>16</v>
      </c>
      <c r="B28" s="19" t="s">
        <v>17</v>
      </c>
      <c r="C28" s="20" t="s">
        <v>36</v>
      </c>
      <c r="D28" s="19" t="s">
        <v>33</v>
      </c>
      <c r="E28" s="19" t="str">
        <f>VLOOKUP($D28,[1]Sheet1!$A:$D,3,FALSE)</f>
        <v>Better Brown</v>
      </c>
      <c r="F28" s="19" t="str">
        <f>VLOOKUP($D28,[1]Sheet1!$A:$D,4,FALSE)</f>
        <v>LG</v>
      </c>
      <c r="G28" s="21"/>
      <c r="H28" s="21"/>
      <c r="I28" s="21"/>
      <c r="J28" s="21">
        <v>1.8840000000000008</v>
      </c>
      <c r="K28" s="21">
        <v>4.1640000000000015</v>
      </c>
      <c r="L28" s="21">
        <v>1.5480000000000009</v>
      </c>
      <c r="M28" s="21">
        <v>3.276000000000002</v>
      </c>
      <c r="N28" s="21">
        <v>7.7279999999999882</v>
      </c>
      <c r="O28" s="21">
        <v>3.5760000000000023</v>
      </c>
      <c r="P28" s="22">
        <f t="shared" si="0"/>
        <v>2.4639999999999995</v>
      </c>
      <c r="Q28" s="23">
        <v>5</v>
      </c>
      <c r="R28" s="23">
        <v>4.8500597921074418</v>
      </c>
      <c r="S28" s="23">
        <v>5.8200717505289301</v>
      </c>
      <c r="T28" s="23">
        <v>6.7900837089504185</v>
      </c>
      <c r="U28" s="23">
        <v>7.7600956673719077</v>
      </c>
      <c r="V28" s="23">
        <v>8.7301076257933961</v>
      </c>
      <c r="W28" s="23">
        <v>9.7001195842148835</v>
      </c>
      <c r="X28" s="23">
        <v>10.670131542636373</v>
      </c>
      <c r="Y28" s="23">
        <v>11.64014350105786</v>
      </c>
      <c r="Z28" s="23">
        <v>12.610155459479349</v>
      </c>
      <c r="AA28" s="23">
        <v>13.580167417900837</v>
      </c>
      <c r="AB28" s="23">
        <v>14.550179376322326</v>
      </c>
      <c r="AC28" s="23">
        <v>15.520191334743815</v>
      </c>
    </row>
    <row r="29" spans="1:29" hidden="1" x14ac:dyDescent="0.3">
      <c r="A29" s="19" t="s">
        <v>16</v>
      </c>
      <c r="B29" s="19" t="s">
        <v>17</v>
      </c>
      <c r="C29" s="20" t="s">
        <v>36</v>
      </c>
      <c r="D29" s="19" t="s">
        <v>34</v>
      </c>
      <c r="E29" s="19" t="str">
        <f>VLOOKUP($D29,[1]Sheet1!$A:$D,3,FALSE)</f>
        <v>BROWN</v>
      </c>
      <c r="F29" s="19" t="str">
        <f>VLOOKUP($D29,[1]Sheet1!$A:$D,4,FALSE)</f>
        <v>Soft Brown</v>
      </c>
      <c r="G29" s="21"/>
      <c r="H29" s="21"/>
      <c r="I29" s="21"/>
      <c r="J29" s="21">
        <v>1.2000000000000006</v>
      </c>
      <c r="K29" s="21">
        <v>2.2800000000000016</v>
      </c>
      <c r="L29" s="21">
        <v>0.8400000000000003</v>
      </c>
      <c r="M29" s="21">
        <v>1.2360000000000009</v>
      </c>
      <c r="N29" s="21">
        <v>1.6200000000000012</v>
      </c>
      <c r="O29" s="21">
        <v>1.0200000000000007</v>
      </c>
      <c r="P29" s="22">
        <f>SUM(G29:O29)/9</f>
        <v>0.91066666666666718</v>
      </c>
      <c r="Q29" s="23">
        <v>1.5500709219858162</v>
      </c>
      <c r="R29" s="23">
        <v>1.3034687298517091</v>
      </c>
      <c r="S29" s="23">
        <v>1.266830689877499</v>
      </c>
      <c r="T29" s="23">
        <v>1.4725673758865256</v>
      </c>
      <c r="U29" s="23">
        <v>1.4866589297227601</v>
      </c>
      <c r="V29" s="23">
        <v>1.3316518375241784</v>
      </c>
      <c r="W29" s="23">
        <v>1.3034687298517091</v>
      </c>
      <c r="X29" s="23">
        <v>1.4091553836234694</v>
      </c>
      <c r="Y29" s="23">
        <v>1.1977820760799491</v>
      </c>
      <c r="Z29" s="23">
        <v>1.3105145067698265</v>
      </c>
      <c r="AA29" s="23">
        <v>1.3598349451966478</v>
      </c>
      <c r="AB29" s="23">
        <v>1.2330109606705357</v>
      </c>
      <c r="AC29" s="23">
        <v>1.3105145067698265</v>
      </c>
    </row>
    <row r="30" spans="1:29" hidden="1" x14ac:dyDescent="0.3">
      <c r="A30" s="19" t="s">
        <v>16</v>
      </c>
      <c r="B30" s="19" t="s">
        <v>17</v>
      </c>
      <c r="C30" s="20" t="s">
        <v>36</v>
      </c>
      <c r="D30" s="19" t="s">
        <v>35</v>
      </c>
      <c r="E30" s="19" t="str">
        <f>VLOOKUP($D30,[1]Sheet1!$A:$D,3,FALSE)</f>
        <v>Better Brown</v>
      </c>
      <c r="F30" s="19" t="str">
        <f>VLOOKUP($D30,[1]Sheet1!$A:$D,4,FALSE)</f>
        <v>LG</v>
      </c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3"/>
      <c r="R30" s="23">
        <v>0.3775510204081633</v>
      </c>
      <c r="S30" s="23">
        <v>0.45306122448979597</v>
      </c>
      <c r="T30" s="23">
        <v>0.52857142857142858</v>
      </c>
      <c r="U30" s="23">
        <v>0.60408163265306125</v>
      </c>
      <c r="V30" s="23">
        <v>0.67959183673469392</v>
      </c>
      <c r="W30" s="23">
        <v>0.75510204081632659</v>
      </c>
      <c r="X30" s="23">
        <v>0.83061224489795926</v>
      </c>
      <c r="Y30" s="23">
        <v>0.90612244897959193</v>
      </c>
      <c r="Z30" s="23">
        <v>0.9816326530612246</v>
      </c>
      <c r="AA30" s="23">
        <v>1.0571428571428572</v>
      </c>
      <c r="AB30" s="23">
        <v>1.1326530612244898</v>
      </c>
      <c r="AC30" s="23">
        <v>1.2081632653061225</v>
      </c>
    </row>
    <row r="31" spans="1:29" hidden="1" x14ac:dyDescent="0.3">
      <c r="A31" s="19" t="s">
        <v>16</v>
      </c>
      <c r="B31" s="19" t="s">
        <v>17</v>
      </c>
      <c r="C31" s="20" t="s">
        <v>39</v>
      </c>
      <c r="D31" s="19" t="s">
        <v>26</v>
      </c>
      <c r="E31" s="19" t="str">
        <f>VLOOKUP($D31,[1]Sheet1!$A:$D,3,FALSE)</f>
        <v>BROWN</v>
      </c>
      <c r="F31" s="19" t="str">
        <f>VLOOKUP($D31,[1]Sheet1!$A:$D,4,FALSE)</f>
        <v>Coarse Brown</v>
      </c>
      <c r="G31" s="21"/>
      <c r="H31" s="21"/>
      <c r="I31" s="21"/>
      <c r="J31" s="21"/>
      <c r="K31" s="21">
        <v>0.84</v>
      </c>
      <c r="L31" s="21">
        <v>0.96</v>
      </c>
      <c r="M31" s="21"/>
      <c r="N31" s="21"/>
      <c r="O31" s="21">
        <v>0.3</v>
      </c>
      <c r="P31" s="22">
        <f t="shared" si="0"/>
        <v>0.23333333333333328</v>
      </c>
      <c r="Q31" s="23">
        <v>0.3</v>
      </c>
      <c r="R31" s="23">
        <v>0.3</v>
      </c>
      <c r="S31" s="23">
        <v>0.3</v>
      </c>
      <c r="T31" s="23">
        <v>0.3</v>
      </c>
      <c r="U31" s="23">
        <v>0.3</v>
      </c>
      <c r="V31" s="23">
        <v>0.3</v>
      </c>
      <c r="W31" s="23">
        <v>0.3</v>
      </c>
      <c r="X31" s="23">
        <v>0.3</v>
      </c>
      <c r="Y31" s="23">
        <v>0.3</v>
      </c>
      <c r="Z31" s="23">
        <v>0.3</v>
      </c>
      <c r="AA31" s="23">
        <v>0.3</v>
      </c>
      <c r="AB31" s="23">
        <v>0.3</v>
      </c>
      <c r="AC31" s="23">
        <v>0.3</v>
      </c>
    </row>
    <row r="32" spans="1:29" hidden="1" x14ac:dyDescent="0.3">
      <c r="A32" s="19" t="s">
        <v>16</v>
      </c>
      <c r="B32" s="19" t="s">
        <v>17</v>
      </c>
      <c r="C32" s="20" t="s">
        <v>39</v>
      </c>
      <c r="D32" s="19" t="s">
        <v>27</v>
      </c>
      <c r="E32" s="19" t="str">
        <f>VLOOKUP($D32,[1]Sheet1!$A:$D,3,FALSE)</f>
        <v>C1</v>
      </c>
      <c r="F32" s="19" t="str">
        <f>VLOOKUP($D32,[1]Sheet1!$A:$D,4,FALSE)</f>
        <v>C1 COARSE</v>
      </c>
      <c r="G32" s="21"/>
      <c r="H32" s="21"/>
      <c r="I32" s="21"/>
      <c r="J32" s="21"/>
      <c r="K32" s="21">
        <v>12.108000000000001</v>
      </c>
      <c r="L32" s="21">
        <v>3.78</v>
      </c>
      <c r="M32" s="21">
        <v>7.6520000000000001</v>
      </c>
      <c r="N32" s="21">
        <v>7.6609999999999996</v>
      </c>
      <c r="O32" s="21">
        <v>9.5560000000000009</v>
      </c>
      <c r="P32" s="22">
        <f t="shared" si="0"/>
        <v>4.5285555555555561</v>
      </c>
      <c r="Q32" s="23">
        <v>7.7708159192452602</v>
      </c>
      <c r="R32" s="23">
        <v>6.8457187860017781</v>
      </c>
      <c r="S32" s="23">
        <v>6.6532985822871336</v>
      </c>
      <c r="T32" s="23">
        <v>7.7338120339155214</v>
      </c>
      <c r="U32" s="23">
        <v>7.8078198045750007</v>
      </c>
      <c r="V32" s="23">
        <v>6.9937343273207349</v>
      </c>
      <c r="W32" s="23">
        <v>6.8457187860017781</v>
      </c>
      <c r="X32" s="23">
        <v>7.4007770659478673</v>
      </c>
      <c r="Y32" s="23">
        <v>6.2906605060556871</v>
      </c>
      <c r="Z32" s="23">
        <v>6.8827226713315168</v>
      </c>
      <c r="AA32" s="23">
        <v>7.1417498686396925</v>
      </c>
      <c r="AB32" s="23">
        <v>6.4756799327043844</v>
      </c>
      <c r="AC32" s="23">
        <v>6.8827226713315168</v>
      </c>
    </row>
    <row r="33" spans="1:29" hidden="1" x14ac:dyDescent="0.3">
      <c r="A33" s="19" t="s">
        <v>16</v>
      </c>
      <c r="B33" s="19" t="s">
        <v>17</v>
      </c>
      <c r="C33" s="20" t="s">
        <v>39</v>
      </c>
      <c r="D33" s="19" t="s">
        <v>30</v>
      </c>
      <c r="E33" s="19" t="str">
        <f>VLOOKUP($D33,[1]Sheet1!$A:$D,3,FALSE)</f>
        <v>A1 (Fine)</v>
      </c>
      <c r="F33" s="19" t="str">
        <f>VLOOKUP($D33,[1]Sheet1!$A:$D,4,FALSE)</f>
        <v>A1</v>
      </c>
      <c r="G33" s="21"/>
      <c r="H33" s="21"/>
      <c r="I33" s="21"/>
      <c r="J33" s="21"/>
      <c r="K33" s="21">
        <v>2.04</v>
      </c>
      <c r="L33" s="21">
        <v>2.4</v>
      </c>
      <c r="M33" s="21">
        <v>1.0779999999999998</v>
      </c>
      <c r="N33" s="21">
        <v>1.903</v>
      </c>
      <c r="O33" s="21">
        <v>2.1459999999999999</v>
      </c>
      <c r="P33" s="22">
        <f t="shared" si="0"/>
        <v>1.0629999999999999</v>
      </c>
      <c r="Q33" s="23">
        <v>2.1559901060209774</v>
      </c>
      <c r="R33" s="23">
        <v>1.8993246172089566</v>
      </c>
      <c r="S33" s="23">
        <v>1.8459381955360563</v>
      </c>
      <c r="T33" s="23">
        <v>2.1457234864684969</v>
      </c>
      <c r="U33" s="23">
        <v>2.1662567255734588</v>
      </c>
      <c r="V33" s="23">
        <v>1.9403910954188801</v>
      </c>
      <c r="W33" s="23">
        <v>1.8993246172089566</v>
      </c>
      <c r="X33" s="23">
        <v>2.0533239104961694</v>
      </c>
      <c r="Y33" s="23">
        <v>1.7453253239217437</v>
      </c>
      <c r="Z33" s="23">
        <v>1.9095912367614374</v>
      </c>
      <c r="AA33" s="23">
        <v>1.9814575736288034</v>
      </c>
      <c r="AB33" s="23">
        <v>1.7966584216841481</v>
      </c>
      <c r="AC33" s="23">
        <v>1.9095912367614374</v>
      </c>
    </row>
    <row r="34" spans="1:29" hidden="1" x14ac:dyDescent="0.3">
      <c r="A34" s="19" t="s">
        <v>16</v>
      </c>
      <c r="B34" s="19" t="s">
        <v>17</v>
      </c>
      <c r="C34" s="20" t="s">
        <v>39</v>
      </c>
      <c r="D34" s="19" t="s">
        <v>33</v>
      </c>
      <c r="E34" s="19" t="str">
        <f>VLOOKUP($D34,[1]Sheet1!$A:$D,3,FALSE)</f>
        <v>Better Brown</v>
      </c>
      <c r="F34" s="19" t="str">
        <f>VLOOKUP($D34,[1]Sheet1!$A:$D,4,FALSE)</f>
        <v>LG</v>
      </c>
      <c r="G34" s="21"/>
      <c r="H34" s="21"/>
      <c r="I34" s="21"/>
      <c r="J34" s="21"/>
      <c r="K34" s="21">
        <v>0.94799999999999995</v>
      </c>
      <c r="L34" s="21">
        <v>0.94799999999999995</v>
      </c>
      <c r="M34" s="21">
        <v>-2.5000000000000001E-2</v>
      </c>
      <c r="N34" s="21">
        <v>0.23799999999999999</v>
      </c>
      <c r="O34" s="21">
        <v>0.3</v>
      </c>
      <c r="P34" s="22">
        <f t="shared" si="0"/>
        <v>0.26766666666666666</v>
      </c>
      <c r="Q34" s="23">
        <v>0.5</v>
      </c>
      <c r="R34" s="23">
        <v>0.6554134854199245</v>
      </c>
      <c r="S34" s="23">
        <v>0.7864961825039094</v>
      </c>
      <c r="T34" s="23">
        <v>0.9175788795878943</v>
      </c>
      <c r="U34" s="23">
        <v>1.0486615766718792</v>
      </c>
      <c r="V34" s="23">
        <v>1.1797442737558641</v>
      </c>
      <c r="W34" s="23">
        <v>1.310826970839849</v>
      </c>
      <c r="X34" s="23">
        <v>1.4419096679238339</v>
      </c>
      <c r="Y34" s="23">
        <v>1.5729923650078188</v>
      </c>
      <c r="Z34" s="23">
        <v>1.7040750620918037</v>
      </c>
      <c r="AA34" s="23">
        <v>1.8351577591757886</v>
      </c>
      <c r="AB34" s="23">
        <v>1.9662404562597735</v>
      </c>
      <c r="AC34" s="23">
        <v>2.0973231533437584</v>
      </c>
    </row>
    <row r="35" spans="1:29" hidden="1" x14ac:dyDescent="0.3">
      <c r="A35" s="19" t="s">
        <v>16</v>
      </c>
      <c r="B35" s="19" t="s">
        <v>17</v>
      </c>
      <c r="C35" s="20" t="s">
        <v>40</v>
      </c>
      <c r="D35" s="19" t="s">
        <v>26</v>
      </c>
      <c r="E35" s="19" t="str">
        <f>VLOOKUP($D35,[1]Sheet1!$A:$D,3,FALSE)</f>
        <v>BROWN</v>
      </c>
      <c r="F35" s="19" t="str">
        <f>VLOOKUP($D35,[1]Sheet1!$A:$D,4,FALSE)</f>
        <v>Coarse Brown</v>
      </c>
      <c r="G35" s="21">
        <v>0.3</v>
      </c>
      <c r="H35" s="21">
        <v>0.72</v>
      </c>
      <c r="I35" s="21">
        <v>0.71</v>
      </c>
      <c r="J35" s="21">
        <v>0.35899999999999999</v>
      </c>
      <c r="K35" s="21">
        <v>0.71699999999999997</v>
      </c>
      <c r="L35" s="21">
        <v>0.23799999999999999</v>
      </c>
      <c r="M35" s="21">
        <v>0.83599999999999997</v>
      </c>
      <c r="N35" s="21">
        <v>0.47899999999999998</v>
      </c>
      <c r="O35" s="21">
        <v>0.47899999999999998</v>
      </c>
      <c r="P35" s="22">
        <f t="shared" si="0"/>
        <v>0.53755555555555556</v>
      </c>
      <c r="Q35" s="23">
        <v>0.62720821606084187</v>
      </c>
      <c r="R35" s="23">
        <v>0.55254057129169398</v>
      </c>
      <c r="S35" s="23">
        <v>0.53700970117971125</v>
      </c>
      <c r="T35" s="23">
        <v>0.62422151027007589</v>
      </c>
      <c r="U35" s="23">
        <v>0.63019492185160775</v>
      </c>
      <c r="V35" s="23">
        <v>0.56448739445475771</v>
      </c>
      <c r="W35" s="23">
        <v>0.55254057129169398</v>
      </c>
      <c r="X35" s="23">
        <v>0.59734115815318267</v>
      </c>
      <c r="Y35" s="23">
        <v>0.50773998443020529</v>
      </c>
      <c r="Z35" s="23">
        <v>0.55552727708245997</v>
      </c>
      <c r="AA35" s="23">
        <v>0.57643421761782143</v>
      </c>
      <c r="AB35" s="23">
        <v>0.52267351338403489</v>
      </c>
      <c r="AC35" s="23">
        <v>0.55552727708245997</v>
      </c>
    </row>
    <row r="36" spans="1:29" hidden="1" x14ac:dyDescent="0.3">
      <c r="A36" s="19" t="s">
        <v>16</v>
      </c>
      <c r="B36" s="19" t="s">
        <v>17</v>
      </c>
      <c r="C36" s="20" t="s">
        <v>40</v>
      </c>
      <c r="D36" s="19" t="s">
        <v>27</v>
      </c>
      <c r="E36" s="19" t="str">
        <f>VLOOKUP($D36,[1]Sheet1!$A:$D,3,FALSE)</f>
        <v>C1</v>
      </c>
      <c r="F36" s="19" t="str">
        <f>VLOOKUP($D36,[1]Sheet1!$A:$D,4,FALSE)</f>
        <v>C1 COARSE</v>
      </c>
      <c r="G36" s="21">
        <v>24.480000000000004</v>
      </c>
      <c r="H36" s="21">
        <v>35.251999999999995</v>
      </c>
      <c r="I36" s="21">
        <v>19.622000000000003</v>
      </c>
      <c r="J36" s="21">
        <v>36.153999999999996</v>
      </c>
      <c r="K36" s="21">
        <v>45.216000000000001</v>
      </c>
      <c r="L36" s="21">
        <v>24.512</v>
      </c>
      <c r="M36" s="21">
        <v>35.100999999999999</v>
      </c>
      <c r="N36" s="21">
        <v>35.035000000000004</v>
      </c>
      <c r="O36" s="21">
        <v>29.51</v>
      </c>
      <c r="P36" s="22">
        <f t="shared" si="0"/>
        <v>31.653555555555556</v>
      </c>
      <c r="Q36" s="23">
        <v>35.139136201689332</v>
      </c>
      <c r="R36" s="23">
        <v>30.955905701488227</v>
      </c>
      <c r="S36" s="23">
        <v>30.0857937574464</v>
      </c>
      <c r="T36" s="23">
        <v>34.97180698168129</v>
      </c>
      <c r="U36" s="23">
        <v>35.306465421697382</v>
      </c>
      <c r="V36" s="23">
        <v>31.625222581520404</v>
      </c>
      <c r="W36" s="23">
        <v>30.955905701488227</v>
      </c>
      <c r="X36" s="23">
        <v>33.465844001608893</v>
      </c>
      <c r="Y36" s="23">
        <v>28.445967401367557</v>
      </c>
      <c r="Z36" s="23">
        <v>31.123234921496273</v>
      </c>
      <c r="AA36" s="23">
        <v>32.294539461552581</v>
      </c>
      <c r="AB36" s="23">
        <v>29.282613501407784</v>
      </c>
      <c r="AC36" s="23">
        <v>31.123234921496273</v>
      </c>
    </row>
    <row r="37" spans="1:29" hidden="1" x14ac:dyDescent="0.3">
      <c r="A37" s="19" t="s">
        <v>16</v>
      </c>
      <c r="B37" s="19" t="s">
        <v>17</v>
      </c>
      <c r="C37" s="20" t="s">
        <v>40</v>
      </c>
      <c r="D37" s="19" t="s">
        <v>28</v>
      </c>
      <c r="E37" s="19" t="str">
        <f>VLOOKUP($D37,[1]Sheet1!$A:$D,3,FALSE)</f>
        <v>C1</v>
      </c>
      <c r="F37" s="19" t="str">
        <f>VLOOKUP($D37,[1]Sheet1!$A:$D,4,FALSE)</f>
        <v>C1 COARSE</v>
      </c>
      <c r="G37" s="21">
        <v>3.96</v>
      </c>
      <c r="H37" s="21">
        <v>6.3580000000000005</v>
      </c>
      <c r="I37" s="21">
        <v>3.5979999999999999</v>
      </c>
      <c r="J37" s="21">
        <v>9.5920000000000005</v>
      </c>
      <c r="K37" s="21">
        <v>10.137000000000004</v>
      </c>
      <c r="L37" s="21">
        <v>11.489999999999998</v>
      </c>
      <c r="M37" s="21">
        <v>12.655999999999999</v>
      </c>
      <c r="N37" s="21">
        <v>11.232000000000003</v>
      </c>
      <c r="O37" s="21">
        <v>11.136000000000003</v>
      </c>
      <c r="P37" s="22">
        <f t="shared" si="0"/>
        <v>8.906555555555558</v>
      </c>
      <c r="Q37" s="23">
        <v>13.241280883453955</v>
      </c>
      <c r="R37" s="23">
        <v>11.664937921138007</v>
      </c>
      <c r="S37" s="23">
        <v>11.33705858497629</v>
      </c>
      <c r="T37" s="23">
        <v>13.178227164961315</v>
      </c>
      <c r="U37" s="23">
        <v>13.304334601946591</v>
      </c>
      <c r="V37" s="23">
        <v>11.917152795108558</v>
      </c>
      <c r="W37" s="23">
        <v>11.664937921138007</v>
      </c>
      <c r="X37" s="23">
        <v>12.610743698527575</v>
      </c>
      <c r="Y37" s="23">
        <v>10.719132143748439</v>
      </c>
      <c r="Z37" s="23">
        <v>11.727991639630645</v>
      </c>
      <c r="AA37" s="23">
        <v>12.16936766907911</v>
      </c>
      <c r="AB37" s="23">
        <v>11.034400736211628</v>
      </c>
      <c r="AC37" s="23">
        <v>11.727991639630645</v>
      </c>
    </row>
    <row r="38" spans="1:29" hidden="1" x14ac:dyDescent="0.3">
      <c r="A38" s="19" t="s">
        <v>16</v>
      </c>
      <c r="B38" s="19" t="s">
        <v>17</v>
      </c>
      <c r="C38" s="20" t="s">
        <v>40</v>
      </c>
      <c r="D38" s="19" t="s">
        <v>30</v>
      </c>
      <c r="E38" s="19" t="str">
        <f>VLOOKUP($D38,[1]Sheet1!$A:$D,3,FALSE)</f>
        <v>A1 (Fine)</v>
      </c>
      <c r="F38" s="19" t="str">
        <f>VLOOKUP($D38,[1]Sheet1!$A:$D,4,FALSE)</f>
        <v>A1</v>
      </c>
      <c r="G38" s="21">
        <v>1.3199999999999998</v>
      </c>
      <c r="H38" s="21">
        <v>1.198</v>
      </c>
      <c r="I38" s="21">
        <v>0.71399999999999997</v>
      </c>
      <c r="J38" s="21">
        <v>1.4379999999999999</v>
      </c>
      <c r="K38" s="21">
        <v>1.3050000000000002</v>
      </c>
      <c r="L38" s="21">
        <v>2.9959999999999996</v>
      </c>
      <c r="M38" s="21">
        <v>1.0760000000000001</v>
      </c>
      <c r="N38" s="21">
        <v>1.1960000000000002</v>
      </c>
      <c r="O38" s="21">
        <v>0.95899999999999996</v>
      </c>
      <c r="P38" s="22">
        <f t="shared" si="0"/>
        <v>1.3557777777777777</v>
      </c>
      <c r="Q38" s="23">
        <v>1.5276698415657972</v>
      </c>
      <c r="R38" s="23">
        <v>1.3458043842365357</v>
      </c>
      <c r="S38" s="23">
        <v>1.3079763691120494</v>
      </c>
      <c r="T38" s="23">
        <v>1.5203952232726268</v>
      </c>
      <c r="U38" s="23">
        <v>1.5349444598589677</v>
      </c>
      <c r="V38" s="23">
        <v>1.3749028574092177</v>
      </c>
      <c r="W38" s="23">
        <v>1.3458043842365357</v>
      </c>
      <c r="X38" s="23">
        <v>1.4549236586340926</v>
      </c>
      <c r="Y38" s="23">
        <v>1.2366851098389786</v>
      </c>
      <c r="Z38" s="23">
        <v>1.3530790025297061</v>
      </c>
      <c r="AA38" s="23">
        <v>1.4040013305818995</v>
      </c>
      <c r="AB38" s="23">
        <v>1.273058201304831</v>
      </c>
      <c r="AC38" s="23">
        <v>1.3530790025297061</v>
      </c>
    </row>
    <row r="39" spans="1:29" hidden="1" x14ac:dyDescent="0.3">
      <c r="A39" s="19" t="s">
        <v>16</v>
      </c>
      <c r="B39" s="19" t="s">
        <v>17</v>
      </c>
      <c r="C39" s="20" t="s">
        <v>40</v>
      </c>
      <c r="D39" s="19" t="s">
        <v>31</v>
      </c>
      <c r="E39" s="19" t="str">
        <f>VLOOKUP($D39,[1]Sheet1!$A:$D,3,FALSE)</f>
        <v>BROWN</v>
      </c>
      <c r="F39" s="19" t="str">
        <f>VLOOKUP($D39,[1]Sheet1!$A:$D,4,FALSE)</f>
        <v>Golden Brown</v>
      </c>
      <c r="G39" s="21">
        <v>0.3</v>
      </c>
      <c r="H39" s="21">
        <v>0.23899999999999999</v>
      </c>
      <c r="I39" s="21">
        <v>0.35899999999999999</v>
      </c>
      <c r="J39" s="21">
        <v>0.48</v>
      </c>
      <c r="K39" s="21">
        <v>0.36</v>
      </c>
      <c r="L39" s="21">
        <v>0.11899999999999999</v>
      </c>
      <c r="M39" s="21">
        <v>0.36</v>
      </c>
      <c r="N39" s="21">
        <v>0.22999999999999998</v>
      </c>
      <c r="O39" s="21">
        <v>0.35599999999999998</v>
      </c>
      <c r="P39" s="22">
        <f t="shared" si="0"/>
        <v>0.31144444444444441</v>
      </c>
      <c r="Q39" s="23">
        <v>0.47879243015920686</v>
      </c>
      <c r="R39" s="23">
        <v>0.40262090717933302</v>
      </c>
      <c r="S39" s="23">
        <v>0.39130399519375175</v>
      </c>
      <c r="T39" s="23">
        <v>0.4548528086512465</v>
      </c>
      <c r="U39" s="23">
        <v>0.45920546710723925</v>
      </c>
      <c r="V39" s="23">
        <v>0.41132622409131853</v>
      </c>
      <c r="W39" s="23">
        <v>0.40262090717933302</v>
      </c>
      <c r="X39" s="23">
        <v>0.43526584559927889</v>
      </c>
      <c r="Y39" s="23">
        <v>0.3699759687593871</v>
      </c>
      <c r="Z39" s="23">
        <v>0.4047972364073294</v>
      </c>
      <c r="AA39" s="23">
        <v>0.42003154100330414</v>
      </c>
      <c r="AB39" s="23">
        <v>0.38085761489936903</v>
      </c>
      <c r="AC39" s="23">
        <v>0.4047972364073294</v>
      </c>
    </row>
    <row r="40" spans="1:29" hidden="1" x14ac:dyDescent="0.3">
      <c r="A40" s="19" t="s">
        <v>16</v>
      </c>
      <c r="B40" s="19" t="s">
        <v>17</v>
      </c>
      <c r="C40" s="20" t="s">
        <v>40</v>
      </c>
      <c r="D40" s="19" t="s">
        <v>33</v>
      </c>
      <c r="E40" s="19" t="str">
        <f>VLOOKUP($D40,[1]Sheet1!$A:$D,3,FALSE)</f>
        <v>Better Brown</v>
      </c>
      <c r="F40" s="19" t="str">
        <f>VLOOKUP($D40,[1]Sheet1!$A:$D,4,FALSE)</f>
        <v>LG</v>
      </c>
      <c r="G40" s="21">
        <v>0.65999999999999992</v>
      </c>
      <c r="H40" s="21">
        <v>1.7989999999999997</v>
      </c>
      <c r="I40" s="21">
        <v>1.198</v>
      </c>
      <c r="J40" s="21">
        <v>1.9159999999999999</v>
      </c>
      <c r="K40" s="21">
        <v>4.6359999999999992</v>
      </c>
      <c r="L40" s="21">
        <v>2.7480000000000007</v>
      </c>
      <c r="M40" s="21">
        <v>1.6659999999999999</v>
      </c>
      <c r="N40" s="21">
        <v>1.91</v>
      </c>
      <c r="O40" s="21">
        <v>0.95</v>
      </c>
      <c r="P40" s="22">
        <f t="shared" si="0"/>
        <v>1.9425555555555556</v>
      </c>
      <c r="Q40" s="23">
        <v>2</v>
      </c>
      <c r="R40" s="23">
        <v>2.4905712445957131</v>
      </c>
      <c r="S40" s="23">
        <v>2.9886854935148559</v>
      </c>
      <c r="T40" s="23">
        <v>3.4867997424339987</v>
      </c>
      <c r="U40" s="23">
        <v>3.9849139913531411</v>
      </c>
      <c r="V40" s="23">
        <v>4.4830282402722839</v>
      </c>
      <c r="W40" s="23">
        <v>4.9811424891914262</v>
      </c>
      <c r="X40" s="23">
        <v>5.4792567381105695</v>
      </c>
      <c r="Y40" s="23">
        <v>5.9773709870297118</v>
      </c>
      <c r="Z40" s="23">
        <v>6.4754852359488542</v>
      </c>
      <c r="AA40" s="23">
        <v>6.9735994848679974</v>
      </c>
      <c r="AB40" s="23">
        <v>7.4717137337871398</v>
      </c>
      <c r="AC40" s="23">
        <v>7.9698279827062821</v>
      </c>
    </row>
    <row r="41" spans="1:29" hidden="1" x14ac:dyDescent="0.3">
      <c r="A41" s="19" t="s">
        <v>16</v>
      </c>
      <c r="B41" s="19" t="s">
        <v>17</v>
      </c>
      <c r="C41" s="20" t="s">
        <v>40</v>
      </c>
      <c r="D41" s="19" t="s">
        <v>34</v>
      </c>
      <c r="E41" s="19" t="str">
        <f>VLOOKUP($D41,[1]Sheet1!$A:$D,3,FALSE)</f>
        <v>BROWN</v>
      </c>
      <c r="F41" s="19" t="str">
        <f>VLOOKUP($D41,[1]Sheet1!$A:$D,4,FALSE)</f>
        <v>Soft Brown</v>
      </c>
      <c r="G41" s="21">
        <v>0.18</v>
      </c>
      <c r="H41" s="21"/>
      <c r="I41" s="21">
        <v>0.23399999999999999</v>
      </c>
      <c r="J41" s="21"/>
      <c r="K41" s="21">
        <v>0.71499999999999997</v>
      </c>
      <c r="L41" s="21">
        <v>0.11899999999999999</v>
      </c>
      <c r="M41" s="21">
        <v>0.24</v>
      </c>
      <c r="N41" s="21">
        <v>0.48</v>
      </c>
      <c r="O41" s="21"/>
      <c r="P41" s="22">
        <f t="shared" si="0"/>
        <v>0.21866666666666668</v>
      </c>
      <c r="Q41" s="23">
        <v>0.22695035460992907</v>
      </c>
      <c r="R41" s="23">
        <v>0.19084461637653127</v>
      </c>
      <c r="S41" s="23">
        <v>0.18548033526756932</v>
      </c>
      <c r="T41" s="23">
        <v>0.21560283687943263</v>
      </c>
      <c r="U41" s="23">
        <v>0.21766602192134105</v>
      </c>
      <c r="V41" s="23">
        <v>0.19497098646034813</v>
      </c>
      <c r="W41" s="23">
        <v>0.19084461637653127</v>
      </c>
      <c r="X41" s="23">
        <v>0.2063185041908446</v>
      </c>
      <c r="Y41" s="23">
        <v>0.17537072856221791</v>
      </c>
      <c r="Z41" s="23">
        <v>0.1918762088974855</v>
      </c>
      <c r="AA41" s="23">
        <v>0.19909735654416505</v>
      </c>
      <c r="AB41" s="23">
        <v>0.18052869116698905</v>
      </c>
      <c r="AC41" s="23">
        <v>0.1918762088974855</v>
      </c>
    </row>
    <row r="42" spans="1:29" hidden="1" x14ac:dyDescent="0.3">
      <c r="A42" s="19" t="s">
        <v>16</v>
      </c>
      <c r="B42" s="19" t="s">
        <v>17</v>
      </c>
      <c r="C42" s="20" t="s">
        <v>40</v>
      </c>
      <c r="D42" s="19" t="s">
        <v>35</v>
      </c>
      <c r="E42" s="19" t="str">
        <f>VLOOKUP($D42,[1]Sheet1!$A:$D,3,FALSE)</f>
        <v>Better Brown</v>
      </c>
      <c r="F42" s="19" t="str">
        <f>VLOOKUP($D42,[1]Sheet1!$A:$D,4,FALSE)</f>
        <v>LG</v>
      </c>
      <c r="G42" s="21"/>
      <c r="H42" s="21"/>
      <c r="I42" s="21"/>
      <c r="J42" s="21"/>
      <c r="K42" s="21"/>
      <c r="L42" s="21"/>
      <c r="M42" s="21"/>
      <c r="N42" s="21"/>
      <c r="O42" s="21">
        <v>2.4E-2</v>
      </c>
      <c r="P42" s="22">
        <f t="shared" si="0"/>
        <v>2.6666666666666666E-3</v>
      </c>
      <c r="Q42" s="23">
        <v>0.1</v>
      </c>
      <c r="R42" s="23">
        <v>0.19387755102040816</v>
      </c>
      <c r="S42" s="23">
        <v>0.23265306122448978</v>
      </c>
      <c r="T42" s="23">
        <v>0.27142857142857141</v>
      </c>
      <c r="U42" s="23">
        <v>0.31020408163265306</v>
      </c>
      <c r="V42" s="23">
        <v>0.34897959183673466</v>
      </c>
      <c r="W42" s="23">
        <v>0.38775510204081631</v>
      </c>
      <c r="X42" s="23">
        <v>0.42653061224489797</v>
      </c>
      <c r="Y42" s="23">
        <v>0.46530612244897956</v>
      </c>
      <c r="Z42" s="23">
        <v>0.50408163265306116</v>
      </c>
      <c r="AA42" s="23">
        <v>0.54285714285714282</v>
      </c>
      <c r="AB42" s="23">
        <v>0.58163265306122447</v>
      </c>
      <c r="AC42" s="23">
        <v>0.62040816326530612</v>
      </c>
    </row>
    <row r="43" spans="1:29" hidden="1" x14ac:dyDescent="0.3">
      <c r="A43" s="19" t="s">
        <v>16</v>
      </c>
      <c r="B43" s="19" t="s">
        <v>17</v>
      </c>
      <c r="C43" s="20" t="s">
        <v>41</v>
      </c>
      <c r="D43" s="19" t="s">
        <v>42</v>
      </c>
      <c r="E43" s="19" t="str">
        <f>VLOOKUP($D43,[1]Sheet1!$A:$D,3,FALSE)</f>
        <v>CASTER</v>
      </c>
      <c r="F43" s="19" t="str">
        <f>VLOOKUP($D43,[1]Sheet1!$A:$D,4,FALSE)</f>
        <v>CASTER</v>
      </c>
      <c r="G43" s="21"/>
      <c r="H43" s="21"/>
      <c r="I43" s="21"/>
      <c r="J43" s="21"/>
      <c r="K43" s="21"/>
      <c r="L43" s="21"/>
      <c r="M43" s="21">
        <v>0.05</v>
      </c>
      <c r="N43" s="21">
        <v>0.15</v>
      </c>
      <c r="O43" s="21"/>
      <c r="P43" s="22">
        <f t="shared" si="0"/>
        <v>2.2222222222222223E-2</v>
      </c>
    </row>
    <row r="44" spans="1:29" hidden="1" x14ac:dyDescent="0.3">
      <c r="A44" s="19" t="s">
        <v>16</v>
      </c>
      <c r="B44" s="19" t="s">
        <v>17</v>
      </c>
      <c r="C44" s="20" t="s">
        <v>41</v>
      </c>
      <c r="D44" s="19" t="s">
        <v>43</v>
      </c>
      <c r="E44" s="19" t="str">
        <f>VLOOKUP($D44,[1]Sheet1!$A:$D,3,FALSE)</f>
        <v>BROWN</v>
      </c>
      <c r="F44" s="19" t="str">
        <f>VLOOKUP($D44,[1]Sheet1!$A:$D,4,FALSE)</f>
        <v>Soft Brown</v>
      </c>
      <c r="G44" s="21"/>
      <c r="H44" s="21"/>
      <c r="I44" s="21"/>
      <c r="J44" s="21"/>
      <c r="K44" s="21"/>
      <c r="L44" s="21"/>
      <c r="M44" s="21">
        <v>0.05</v>
      </c>
      <c r="N44" s="21">
        <v>0.05</v>
      </c>
      <c r="O44" s="21"/>
      <c r="P44" s="22">
        <f t="shared" si="0"/>
        <v>1.1111111111111112E-2</v>
      </c>
    </row>
    <row r="45" spans="1:29" hidden="1" x14ac:dyDescent="0.3">
      <c r="A45" s="19" t="s">
        <v>16</v>
      </c>
      <c r="B45" s="19" t="s">
        <v>17</v>
      </c>
      <c r="C45" s="20" t="s">
        <v>41</v>
      </c>
      <c r="D45" s="19" t="s">
        <v>25</v>
      </c>
      <c r="E45" s="19" t="str">
        <f>VLOOKUP($D45,[1]Sheet1!$A:$D,3,FALSE)</f>
        <v>CASTER</v>
      </c>
      <c r="F45" s="19" t="str">
        <f>VLOOKUP($D45,[1]Sheet1!$A:$D,4,FALSE)</f>
        <v>CASTER</v>
      </c>
      <c r="G45" s="21"/>
      <c r="H45" s="21"/>
      <c r="I45" s="21"/>
      <c r="J45" s="21"/>
      <c r="K45" s="21"/>
      <c r="L45" s="21">
        <v>0.54</v>
      </c>
      <c r="M45" s="21">
        <v>-3.5000000000000003E-2</v>
      </c>
      <c r="N45" s="21">
        <v>1.0690000000000002</v>
      </c>
      <c r="O45" s="21">
        <v>-1.4999999999999999E-2</v>
      </c>
      <c r="P45" s="22">
        <f t="shared" si="0"/>
        <v>0.17322222222222228</v>
      </c>
      <c r="Q45" s="19">
        <v>0.4</v>
      </c>
      <c r="R45" s="19">
        <v>0.4</v>
      </c>
      <c r="S45" s="19">
        <v>0.4</v>
      </c>
      <c r="T45" s="19">
        <v>0.4</v>
      </c>
      <c r="U45" s="19">
        <v>0.4</v>
      </c>
      <c r="V45" s="19">
        <v>0.4</v>
      </c>
      <c r="W45" s="19">
        <v>0.4</v>
      </c>
      <c r="X45" s="19">
        <v>0.4</v>
      </c>
      <c r="Y45" s="19">
        <v>0.4</v>
      </c>
      <c r="Z45" s="19">
        <v>0.4</v>
      </c>
      <c r="AA45" s="19">
        <v>0.4</v>
      </c>
      <c r="AB45" s="19">
        <v>0.4</v>
      </c>
      <c r="AC45" s="19">
        <v>0.4</v>
      </c>
    </row>
    <row r="46" spans="1:29" hidden="1" x14ac:dyDescent="0.3">
      <c r="A46" s="19" t="s">
        <v>16</v>
      </c>
      <c r="B46" s="19" t="s">
        <v>17</v>
      </c>
      <c r="C46" s="20" t="s">
        <v>41</v>
      </c>
      <c r="D46" s="19" t="s">
        <v>26</v>
      </c>
      <c r="E46" s="19" t="str">
        <f>VLOOKUP($D46,[1]Sheet1!$A:$D,3,FALSE)</f>
        <v>BROWN</v>
      </c>
      <c r="F46" s="19" t="str">
        <f>VLOOKUP($D46,[1]Sheet1!$A:$D,4,FALSE)</f>
        <v>Coarse Brown</v>
      </c>
      <c r="G46" s="21"/>
      <c r="H46" s="21"/>
      <c r="I46" s="21"/>
      <c r="J46" s="21"/>
      <c r="K46" s="21"/>
      <c r="L46" s="21">
        <v>1.08</v>
      </c>
      <c r="M46" s="21">
        <v>-0.01</v>
      </c>
      <c r="N46" s="21">
        <v>1.1750000000000003</v>
      </c>
      <c r="O46" s="21">
        <v>-0.01</v>
      </c>
      <c r="P46" s="22">
        <f t="shared" si="0"/>
        <v>0.24833333333333338</v>
      </c>
      <c r="Q46" s="23">
        <v>0.68992903766692604</v>
      </c>
      <c r="R46" s="23">
        <v>0.6077946284208634</v>
      </c>
      <c r="S46" s="23">
        <v>0.5907106712976824</v>
      </c>
      <c r="T46" s="23">
        <v>0.68664366129708354</v>
      </c>
      <c r="U46" s="23">
        <v>0.69321441403676853</v>
      </c>
      <c r="V46" s="23">
        <v>0.6209361339002335</v>
      </c>
      <c r="W46" s="23">
        <v>0.6077946284208634</v>
      </c>
      <c r="X46" s="23">
        <v>0.65707527396850107</v>
      </c>
      <c r="Y46" s="23">
        <v>0.55851398287322584</v>
      </c>
      <c r="Z46" s="23">
        <v>0.61108000479070601</v>
      </c>
      <c r="AA46" s="23">
        <v>0.6340776393796036</v>
      </c>
      <c r="AB46" s="23">
        <v>0.57494086472243844</v>
      </c>
      <c r="AC46" s="23">
        <v>0.61108000479070601</v>
      </c>
    </row>
    <row r="47" spans="1:29" hidden="1" x14ac:dyDescent="0.3">
      <c r="A47" s="19" t="s">
        <v>16</v>
      </c>
      <c r="B47" s="19" t="s">
        <v>17</v>
      </c>
      <c r="C47" s="20" t="s">
        <v>41</v>
      </c>
      <c r="D47" s="19" t="s">
        <v>44</v>
      </c>
      <c r="E47" s="19" t="str">
        <f>VLOOKUP($D47,[1]Sheet1!$A:$D,3,FALSE)</f>
        <v>BROWN</v>
      </c>
      <c r="F47" s="19" t="str">
        <f>VLOOKUP($D47,[1]Sheet1!$A:$D,4,FALSE)</f>
        <v>Coarse Brown</v>
      </c>
      <c r="G47" s="21"/>
      <c r="H47" s="21"/>
      <c r="I47" s="21"/>
      <c r="J47" s="21"/>
      <c r="K47" s="21"/>
      <c r="L47" s="21">
        <v>0.09</v>
      </c>
      <c r="M47" s="21"/>
      <c r="N47" s="21"/>
      <c r="O47" s="21">
        <v>-3.3000000000000002E-2</v>
      </c>
      <c r="P47" s="22">
        <f t="shared" si="0"/>
        <v>6.3333333333333332E-3</v>
      </c>
      <c r="Q47" s="19">
        <v>3.5999999999999997E-2</v>
      </c>
      <c r="R47" s="19">
        <v>3.5999999999999997E-2</v>
      </c>
      <c r="S47" s="19">
        <v>3.5999999999999997E-2</v>
      </c>
      <c r="T47" s="19">
        <v>3.5999999999999997E-2</v>
      </c>
      <c r="U47" s="19">
        <v>3.5999999999999997E-2</v>
      </c>
      <c r="V47" s="19">
        <v>3.5999999999999997E-2</v>
      </c>
      <c r="W47" s="19">
        <v>3.5999999999999997E-2</v>
      </c>
      <c r="X47" s="19">
        <v>3.5999999999999997E-2</v>
      </c>
      <c r="Y47" s="19">
        <v>3.5999999999999997E-2</v>
      </c>
      <c r="Z47" s="19">
        <v>3.5999999999999997E-2</v>
      </c>
      <c r="AA47" s="19">
        <v>3.5999999999999997E-2</v>
      </c>
      <c r="AB47" s="19">
        <v>3.5999999999999997E-2</v>
      </c>
      <c r="AC47" s="19">
        <v>3.5999999999999997E-2</v>
      </c>
    </row>
    <row r="48" spans="1:29" hidden="1" x14ac:dyDescent="0.3">
      <c r="A48" s="19" t="s">
        <v>16</v>
      </c>
      <c r="B48" s="19" t="s">
        <v>17</v>
      </c>
      <c r="C48" s="20" t="s">
        <v>41</v>
      </c>
      <c r="D48" s="19" t="s">
        <v>27</v>
      </c>
      <c r="E48" s="19" t="str">
        <f>VLOOKUP($D48,[1]Sheet1!$A:$D,3,FALSE)</f>
        <v>C1</v>
      </c>
      <c r="F48" s="19" t="str">
        <f>VLOOKUP($D48,[1]Sheet1!$A:$D,4,FALSE)</f>
        <v>C1 COARSE</v>
      </c>
      <c r="G48" s="21"/>
      <c r="H48" s="21"/>
      <c r="I48" s="21"/>
      <c r="J48" s="21"/>
      <c r="K48" s="21"/>
      <c r="L48" s="21"/>
      <c r="M48" s="21">
        <v>-0.51200000000000001</v>
      </c>
      <c r="N48" s="21"/>
      <c r="O48" s="21"/>
      <c r="P48" s="22">
        <f t="shared" si="0"/>
        <v>-5.6888888888888892E-2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idden="1" x14ac:dyDescent="0.3">
      <c r="A49" s="19" t="s">
        <v>16</v>
      </c>
      <c r="B49" s="19" t="s">
        <v>17</v>
      </c>
      <c r="C49" s="20" t="s">
        <v>41</v>
      </c>
      <c r="D49" s="19" t="s">
        <v>29</v>
      </c>
      <c r="E49" s="19" t="str">
        <f>VLOOKUP($D49,[1]Sheet1!$A:$D,3,FALSE)</f>
        <v>BROWN</v>
      </c>
      <c r="F49" s="19" t="str">
        <f>VLOOKUP($D49,[1]Sheet1!$A:$D,4,FALSE)</f>
        <v>Coarse Brown</v>
      </c>
      <c r="G49" s="21"/>
      <c r="H49" s="21"/>
      <c r="I49" s="21"/>
      <c r="J49" s="21"/>
      <c r="K49" s="21"/>
      <c r="L49" s="21"/>
      <c r="M49" s="21">
        <v>-2.9399999999999999E-3</v>
      </c>
      <c r="N49" s="21"/>
      <c r="O49" s="21"/>
      <c r="P49" s="22">
        <f t="shared" si="0"/>
        <v>-3.2666666666666667E-4</v>
      </c>
    </row>
    <row r="50" spans="1:29" hidden="1" x14ac:dyDescent="0.3">
      <c r="A50" s="19" t="s">
        <v>16</v>
      </c>
      <c r="B50" s="19" t="s">
        <v>17</v>
      </c>
      <c r="C50" s="20" t="s">
        <v>41</v>
      </c>
      <c r="D50" s="19" t="s">
        <v>30</v>
      </c>
      <c r="E50" s="19" t="str">
        <f>VLOOKUP($D50,[1]Sheet1!$A:$D,3,FALSE)</f>
        <v>A1 (Fine)</v>
      </c>
      <c r="F50" s="19" t="str">
        <f>VLOOKUP($D50,[1]Sheet1!$A:$D,4,FALSE)</f>
        <v>A1</v>
      </c>
      <c r="G50" s="21"/>
      <c r="H50" s="21"/>
      <c r="I50" s="21"/>
      <c r="J50" s="21"/>
      <c r="K50" s="21"/>
      <c r="L50" s="21">
        <v>7.0440000000000005</v>
      </c>
      <c r="M50" s="21">
        <v>3.18</v>
      </c>
      <c r="N50" s="21">
        <v>11.302</v>
      </c>
      <c r="O50" s="21">
        <v>1.976</v>
      </c>
      <c r="P50" s="22">
        <f t="shared" si="0"/>
        <v>2.6113333333333331</v>
      </c>
      <c r="Q50" s="23">
        <v>6.6204243064316159</v>
      </c>
      <c r="R50" s="23">
        <v>5.8322785556659476</v>
      </c>
      <c r="S50" s="23">
        <v>5.6683442395066885</v>
      </c>
      <c r="T50" s="23">
        <v>6.5888984764009892</v>
      </c>
      <c r="U50" s="23">
        <v>6.6519501364622426</v>
      </c>
      <c r="V50" s="23">
        <v>5.9583818757884544</v>
      </c>
      <c r="W50" s="23">
        <v>5.8322785556659476</v>
      </c>
      <c r="X50" s="23">
        <v>6.3051660061253489</v>
      </c>
      <c r="Y50" s="23">
        <v>5.3593911052065462</v>
      </c>
      <c r="Z50" s="23">
        <v>5.8638043856965743</v>
      </c>
      <c r="AA50" s="23">
        <v>6.084485195910962</v>
      </c>
      <c r="AB50" s="23">
        <v>5.5170202553596805</v>
      </c>
      <c r="AC50" s="23">
        <v>5.8638043856965743</v>
      </c>
    </row>
    <row r="51" spans="1:29" hidden="1" x14ac:dyDescent="0.3">
      <c r="A51" s="19" t="s">
        <v>16</v>
      </c>
      <c r="B51" s="19" t="s">
        <v>17</v>
      </c>
      <c r="C51" s="20" t="s">
        <v>41</v>
      </c>
      <c r="D51" s="19" t="s">
        <v>45</v>
      </c>
      <c r="E51" s="19" t="str">
        <f>VLOOKUP($D51,[1]Sheet1!$A:$D,3,FALSE)</f>
        <v>A1 (Fine)</v>
      </c>
      <c r="F51" s="19" t="str">
        <f>VLOOKUP($D51,[1]Sheet1!$A:$D,4,FALSE)</f>
        <v>A1</v>
      </c>
      <c r="G51" s="21"/>
      <c r="H51" s="21"/>
      <c r="I51" s="21"/>
      <c r="J51" s="21"/>
      <c r="K51" s="21"/>
      <c r="L51" s="21">
        <v>0.03</v>
      </c>
      <c r="M51" s="21"/>
      <c r="N51" s="21"/>
      <c r="O51" s="21"/>
      <c r="P51" s="22">
        <f t="shared" si="0"/>
        <v>3.3333333333333331E-3</v>
      </c>
      <c r="Q51" s="19">
        <v>0.03</v>
      </c>
      <c r="R51" s="19">
        <v>0.03</v>
      </c>
      <c r="S51" s="19">
        <v>0.03</v>
      </c>
      <c r="T51" s="19">
        <v>0.03</v>
      </c>
      <c r="U51" s="19">
        <v>0.03</v>
      </c>
      <c r="V51" s="19">
        <v>0.03</v>
      </c>
      <c r="W51" s="19">
        <v>0.03</v>
      </c>
      <c r="X51" s="19">
        <v>0.03</v>
      </c>
      <c r="Y51" s="19">
        <v>0.03</v>
      </c>
      <c r="Z51" s="19">
        <v>0.03</v>
      </c>
      <c r="AA51" s="19">
        <v>0.03</v>
      </c>
      <c r="AB51" s="19">
        <v>0.03</v>
      </c>
      <c r="AC51" s="19">
        <v>0.03</v>
      </c>
    </row>
    <row r="52" spans="1:29" hidden="1" x14ac:dyDescent="0.3">
      <c r="A52" s="19" t="s">
        <v>16</v>
      </c>
      <c r="B52" s="19" t="s">
        <v>17</v>
      </c>
      <c r="C52" s="20" t="s">
        <v>41</v>
      </c>
      <c r="D52" s="19" t="s">
        <v>37</v>
      </c>
      <c r="E52" s="19" t="str">
        <f>VLOOKUP($D52,[1]Sheet1!$A:$D,3,FALSE)</f>
        <v>BROWN</v>
      </c>
      <c r="F52" s="19" t="str">
        <f>VLOOKUP($D52,[1]Sheet1!$A:$D,4,FALSE)</f>
        <v>GMW</v>
      </c>
      <c r="G52" s="21"/>
      <c r="H52" s="21"/>
      <c r="I52" s="21"/>
      <c r="J52" s="21"/>
      <c r="K52" s="21"/>
      <c r="L52" s="21"/>
      <c r="M52" s="21">
        <v>-1.3500000000000001E-3</v>
      </c>
      <c r="N52" s="21"/>
      <c r="O52" s="21"/>
      <c r="P52" s="22">
        <f t="shared" si="0"/>
        <v>-1.5000000000000001E-4</v>
      </c>
    </row>
    <row r="53" spans="1:29" hidden="1" x14ac:dyDescent="0.3">
      <c r="A53" s="19" t="s">
        <v>16</v>
      </c>
      <c r="B53" s="19" t="s">
        <v>17</v>
      </c>
      <c r="C53" s="20" t="s">
        <v>41</v>
      </c>
      <c r="D53" s="19" t="s">
        <v>31</v>
      </c>
      <c r="E53" s="19" t="str">
        <f>VLOOKUP($D53,[1]Sheet1!$A:$D,3,FALSE)</f>
        <v>BROWN</v>
      </c>
      <c r="F53" s="19" t="str">
        <f>VLOOKUP($D53,[1]Sheet1!$A:$D,4,FALSE)</f>
        <v>Golden Brown</v>
      </c>
      <c r="G53" s="21"/>
      <c r="H53" s="21"/>
      <c r="I53" s="21"/>
      <c r="J53" s="21"/>
      <c r="K53" s="21"/>
      <c r="L53" s="21">
        <v>1.3800000000000001</v>
      </c>
      <c r="M53" s="21">
        <v>0.44700000000000001</v>
      </c>
      <c r="N53" s="21">
        <v>1.0750000000000002</v>
      </c>
      <c r="O53" s="21">
        <v>-6.0000000000000001E-3</v>
      </c>
      <c r="P53" s="22">
        <f t="shared" si="0"/>
        <v>0.32177777777777783</v>
      </c>
      <c r="Q53" s="23">
        <v>1.1171823370381493</v>
      </c>
      <c r="R53" s="23">
        <v>0.93944878341844373</v>
      </c>
      <c r="S53" s="23">
        <v>0.91304265545208751</v>
      </c>
      <c r="T53" s="23">
        <v>1.0613232201862419</v>
      </c>
      <c r="U53" s="23">
        <v>1.0714794232502249</v>
      </c>
      <c r="V53" s="23">
        <v>0.95976118954640999</v>
      </c>
      <c r="W53" s="23">
        <v>0.93944878341844373</v>
      </c>
      <c r="X53" s="23">
        <v>1.0156203063983174</v>
      </c>
      <c r="Y53" s="23">
        <v>0.86327726043856989</v>
      </c>
      <c r="Z53" s="23">
        <v>0.94452688495043524</v>
      </c>
      <c r="AA53" s="23">
        <v>0.98007359567437635</v>
      </c>
      <c r="AB53" s="23">
        <v>0.88866776809852777</v>
      </c>
      <c r="AC53" s="23">
        <v>0.94452688495043524</v>
      </c>
    </row>
    <row r="54" spans="1:29" hidden="1" x14ac:dyDescent="0.3">
      <c r="A54" s="19" t="s">
        <v>16</v>
      </c>
      <c r="B54" s="19" t="s">
        <v>17</v>
      </c>
      <c r="C54" s="20" t="s">
        <v>41</v>
      </c>
      <c r="D54" s="19" t="s">
        <v>46</v>
      </c>
      <c r="E54" s="19" t="str">
        <f>VLOOKUP($D54,[1]Sheet1!$A:$D,3,FALSE)</f>
        <v>BROWN</v>
      </c>
      <c r="F54" s="19" t="str">
        <f>VLOOKUP($D54,[1]Sheet1!$A:$D,4,FALSE)</f>
        <v>Golden Brown</v>
      </c>
      <c r="G54" s="21"/>
      <c r="H54" s="21"/>
      <c r="I54" s="21"/>
      <c r="J54" s="21"/>
      <c r="K54" s="21"/>
      <c r="L54" s="21">
        <v>0.21600000000000003</v>
      </c>
      <c r="M54" s="21">
        <v>0.21465000000000004</v>
      </c>
      <c r="N54" s="21">
        <v>-1.8E-3</v>
      </c>
      <c r="O54" s="21">
        <v>-9.7650000000000001E-2</v>
      </c>
      <c r="P54" s="22">
        <f t="shared" si="0"/>
        <v>3.6800000000000006E-2</v>
      </c>
      <c r="Q54" s="23">
        <v>6.4799999999999996E-2</v>
      </c>
      <c r="R54" s="23">
        <v>6.4799999999999996E-2</v>
      </c>
      <c r="S54" s="23">
        <v>6.4799999999999996E-2</v>
      </c>
      <c r="T54" s="23">
        <v>6.4799999999999996E-2</v>
      </c>
      <c r="U54" s="23">
        <v>6.4799999999999996E-2</v>
      </c>
      <c r="V54" s="23">
        <v>6.4799999999999996E-2</v>
      </c>
      <c r="W54" s="23">
        <v>6.4799999999999996E-2</v>
      </c>
      <c r="X54" s="23">
        <v>6.4799999999999996E-2</v>
      </c>
      <c r="Y54" s="23">
        <v>6.4799999999999996E-2</v>
      </c>
      <c r="Z54" s="23">
        <v>6.4799999999999996E-2</v>
      </c>
      <c r="AA54" s="23">
        <v>6.4799999999999996E-2</v>
      </c>
      <c r="AB54" s="23">
        <v>6.4799999999999996E-2</v>
      </c>
      <c r="AC54" s="23">
        <v>6.4799999999999996E-2</v>
      </c>
    </row>
    <row r="55" spans="1:29" hidden="1" x14ac:dyDescent="0.3">
      <c r="A55" s="19" t="s">
        <v>16</v>
      </c>
      <c r="B55" s="19" t="s">
        <v>17</v>
      </c>
      <c r="C55" s="20" t="s">
        <v>41</v>
      </c>
      <c r="D55" s="19" t="s">
        <v>47</v>
      </c>
      <c r="E55" s="19" t="str">
        <f>VLOOKUP($D55,[1]Sheet1!$A:$D,3,FALSE)</f>
        <v>ICING</v>
      </c>
      <c r="F55" s="19" t="str">
        <f>VLOOKUP($D55,[1]Sheet1!$A:$D,4,FALSE)</f>
        <v>ICING</v>
      </c>
      <c r="G55" s="21"/>
      <c r="H55" s="21"/>
      <c r="I55" s="21"/>
      <c r="J55" s="21"/>
      <c r="K55" s="21"/>
      <c r="L55" s="21"/>
      <c r="M55" s="21"/>
      <c r="N55" s="21">
        <v>0.1</v>
      </c>
      <c r="O55" s="21">
        <v>-0.1</v>
      </c>
      <c r="P55" s="22">
        <f t="shared" si="0"/>
        <v>0</v>
      </c>
    </row>
    <row r="56" spans="1:29" hidden="1" x14ac:dyDescent="0.3">
      <c r="A56" s="19" t="s">
        <v>16</v>
      </c>
      <c r="B56" s="19" t="s">
        <v>17</v>
      </c>
      <c r="C56" s="20" t="s">
        <v>41</v>
      </c>
      <c r="D56" s="19" t="s">
        <v>32</v>
      </c>
      <c r="E56" s="19" t="str">
        <f>VLOOKUP($D56,[1]Sheet1!$A:$D,3,FALSE)</f>
        <v>ICING</v>
      </c>
      <c r="F56" s="19" t="str">
        <f>VLOOKUP($D56,[1]Sheet1!$A:$D,4,FALSE)</f>
        <v>ICING</v>
      </c>
      <c r="G56" s="21"/>
      <c r="H56" s="21"/>
      <c r="I56" s="21"/>
      <c r="J56" s="21"/>
      <c r="K56" s="21"/>
      <c r="L56" s="21">
        <v>0.36</v>
      </c>
      <c r="M56" s="21">
        <v>0.22949999999999998</v>
      </c>
      <c r="N56" s="21">
        <v>0.34249999999999997</v>
      </c>
      <c r="O56" s="21">
        <v>-2.5000000000000001E-3</v>
      </c>
      <c r="P56" s="22">
        <f t="shared" si="0"/>
        <v>0.10327777777777777</v>
      </c>
      <c r="Q56" s="23">
        <v>0.24</v>
      </c>
      <c r="R56" s="23">
        <v>0.24</v>
      </c>
      <c r="S56" s="23">
        <v>0.24</v>
      </c>
      <c r="T56" s="23">
        <v>0.24</v>
      </c>
      <c r="U56" s="23">
        <v>0.68</v>
      </c>
      <c r="V56" s="23">
        <v>0.68</v>
      </c>
      <c r="W56" s="23">
        <v>0.24</v>
      </c>
      <c r="X56" s="23">
        <v>0.24</v>
      </c>
      <c r="Y56" s="23">
        <v>0.24</v>
      </c>
      <c r="Z56" s="23">
        <v>0.24</v>
      </c>
      <c r="AA56" s="23">
        <v>0.24</v>
      </c>
      <c r="AB56" s="23">
        <v>0.24</v>
      </c>
      <c r="AC56" s="23">
        <v>0.24</v>
      </c>
    </row>
    <row r="57" spans="1:29" hidden="1" x14ac:dyDescent="0.3">
      <c r="A57" s="19" t="s">
        <v>16</v>
      </c>
      <c r="B57" s="19" t="s">
        <v>17</v>
      </c>
      <c r="C57" s="20" t="s">
        <v>41</v>
      </c>
      <c r="D57" s="19" t="s">
        <v>48</v>
      </c>
      <c r="E57" s="19" t="str">
        <f>VLOOKUP($D57,[1]Sheet1!$A:$D,3,FALSE)</f>
        <v>STEVIA</v>
      </c>
      <c r="F57" s="19" t="str">
        <f>VLOOKUP($D57,[1]Sheet1!$A:$D,4,FALSE)</f>
        <v>STEVIA</v>
      </c>
      <c r="G57" s="21"/>
      <c r="H57" s="21"/>
      <c r="I57" s="21"/>
      <c r="J57" s="21"/>
      <c r="K57" s="21"/>
      <c r="L57" s="21"/>
      <c r="M57" s="21"/>
      <c r="N57" s="21">
        <v>8.9999999999999993E-3</v>
      </c>
      <c r="O57" s="21"/>
      <c r="P57" s="22">
        <f t="shared" si="0"/>
        <v>1E-3</v>
      </c>
    </row>
    <row r="58" spans="1:29" hidden="1" x14ac:dyDescent="0.3">
      <c r="A58" s="19" t="s">
        <v>16</v>
      </c>
      <c r="B58" s="19" t="s">
        <v>17</v>
      </c>
      <c r="C58" s="20" t="s">
        <v>41</v>
      </c>
      <c r="D58" s="19" t="s">
        <v>38</v>
      </c>
      <c r="E58" s="19" t="str">
        <f>VLOOKUP($D58,[1]Sheet1!$A:$D,3,FALSE)</f>
        <v>STEVIA</v>
      </c>
      <c r="F58" s="19" t="str">
        <f>VLOOKUP($D58,[1]Sheet1!$A:$D,4,FALSE)</f>
        <v>STEVIA</v>
      </c>
      <c r="G58" s="21"/>
      <c r="H58" s="21"/>
      <c r="I58" s="21"/>
      <c r="J58" s="21"/>
      <c r="K58" s="21"/>
      <c r="L58" s="21">
        <v>0.12</v>
      </c>
      <c r="M58" s="21">
        <v>-5.0000000000000001E-4</v>
      </c>
      <c r="N58" s="21"/>
      <c r="O58" s="21"/>
      <c r="P58" s="22">
        <f t="shared" si="0"/>
        <v>1.3277777777777777E-2</v>
      </c>
    </row>
    <row r="59" spans="1:29" hidden="1" x14ac:dyDescent="0.3">
      <c r="A59" s="19" t="s">
        <v>16</v>
      </c>
      <c r="B59" s="19" t="s">
        <v>17</v>
      </c>
      <c r="C59" s="20" t="s">
        <v>41</v>
      </c>
      <c r="D59" s="19" t="s">
        <v>33</v>
      </c>
      <c r="E59" s="19" t="str">
        <f>VLOOKUP($D59,[1]Sheet1!$A:$D,3,FALSE)</f>
        <v>Better Brown</v>
      </c>
      <c r="F59" s="19" t="str">
        <f>VLOOKUP($D59,[1]Sheet1!$A:$D,4,FALSE)</f>
        <v>LG</v>
      </c>
      <c r="G59" s="21"/>
      <c r="H59" s="21"/>
      <c r="I59" s="21"/>
      <c r="J59" s="21"/>
      <c r="K59" s="21"/>
      <c r="L59" s="21">
        <v>1.08</v>
      </c>
      <c r="M59" s="21">
        <v>0.52700000000000002</v>
      </c>
      <c r="N59" s="21">
        <v>1.7970000000000002</v>
      </c>
      <c r="O59" s="21">
        <v>-1.6E-2</v>
      </c>
      <c r="P59" s="22">
        <f t="shared" si="0"/>
        <v>0.37644444444444447</v>
      </c>
      <c r="Q59" s="23">
        <v>1</v>
      </c>
      <c r="R59" s="23">
        <v>1.310826970839849</v>
      </c>
      <c r="S59" s="23">
        <v>1.5729923650078188</v>
      </c>
      <c r="T59" s="23">
        <v>1.8351577591757886</v>
      </c>
      <c r="U59" s="23">
        <v>2.0973231533437584</v>
      </c>
      <c r="V59" s="23">
        <v>2.3594885475117282</v>
      </c>
      <c r="W59" s="23">
        <v>2.621653941679698</v>
      </c>
      <c r="X59" s="23">
        <v>2.8838193358476678</v>
      </c>
      <c r="Y59" s="23">
        <v>3.1459847300156376</v>
      </c>
      <c r="Z59" s="23">
        <v>3.4081501241836074</v>
      </c>
      <c r="AA59" s="23">
        <v>3.6703155183515772</v>
      </c>
      <c r="AB59" s="23">
        <v>3.932480912519547</v>
      </c>
      <c r="AC59" s="23">
        <v>4.1946463066875168</v>
      </c>
    </row>
    <row r="60" spans="1:29" hidden="1" x14ac:dyDescent="0.3">
      <c r="A60" s="19" t="s">
        <v>16</v>
      </c>
      <c r="B60" s="19" t="s">
        <v>17</v>
      </c>
      <c r="C60" s="20" t="s">
        <v>41</v>
      </c>
      <c r="D60" s="19" t="s">
        <v>34</v>
      </c>
      <c r="E60" s="19" t="str">
        <f>VLOOKUP($D60,[1]Sheet1!$A:$D,3,FALSE)</f>
        <v>BROWN</v>
      </c>
      <c r="F60" s="19" t="str">
        <f>VLOOKUP($D60,[1]Sheet1!$A:$D,4,FALSE)</f>
        <v>Soft Brown</v>
      </c>
      <c r="G60" s="21"/>
      <c r="H60" s="21"/>
      <c r="I60" s="21"/>
      <c r="J60" s="21"/>
      <c r="K60" s="21"/>
      <c r="L60" s="21">
        <v>1.62</v>
      </c>
      <c r="M60" s="21">
        <v>-3.1E-2</v>
      </c>
      <c r="N60" s="21">
        <v>2.8780000000000001</v>
      </c>
      <c r="O60" s="21">
        <v>12.989999999999998</v>
      </c>
      <c r="P60" s="22">
        <f t="shared" si="0"/>
        <v>1.9396666666666667</v>
      </c>
      <c r="Q60" s="23">
        <v>2.2695035460992905</v>
      </c>
      <c r="R60" s="23">
        <v>1.9084461637653125</v>
      </c>
      <c r="S60" s="23">
        <v>1.8548033526756929</v>
      </c>
      <c r="T60" s="23">
        <v>2.1560283687943258</v>
      </c>
      <c r="U60" s="23">
        <v>2.1766602192134101</v>
      </c>
      <c r="V60" s="23">
        <v>1.9497098646034812</v>
      </c>
      <c r="W60" s="23">
        <v>1.9084461637653125</v>
      </c>
      <c r="X60" s="23">
        <v>2.0631850419084459</v>
      </c>
      <c r="Y60" s="23">
        <v>1.7537072856221791</v>
      </c>
      <c r="Z60" s="23">
        <v>1.9187620889748547</v>
      </c>
      <c r="AA60" s="23">
        <v>1.9909735654416503</v>
      </c>
      <c r="AB60" s="23">
        <v>1.8052869116698902</v>
      </c>
      <c r="AC60" s="23">
        <v>1.9187620889748547</v>
      </c>
    </row>
    <row r="61" spans="1:29" hidden="1" x14ac:dyDescent="0.3">
      <c r="A61" s="19" t="s">
        <v>16</v>
      </c>
      <c r="B61" s="19" t="s">
        <v>17</v>
      </c>
      <c r="C61" s="20" t="s">
        <v>41</v>
      </c>
      <c r="D61" s="19" t="s">
        <v>49</v>
      </c>
      <c r="E61" s="19" t="str">
        <f>VLOOKUP($D61,[1]Sheet1!$A:$D,3,FALSE)</f>
        <v>BROWN</v>
      </c>
      <c r="F61" s="19" t="str">
        <f>VLOOKUP($D61,[1]Sheet1!$A:$D,4,FALSE)</f>
        <v>Soft Brown</v>
      </c>
      <c r="G61" s="21"/>
      <c r="H61" s="21"/>
      <c r="I61" s="21"/>
      <c r="J61" s="21"/>
      <c r="K61" s="21"/>
      <c r="L61" s="21">
        <v>0.32400000000000007</v>
      </c>
      <c r="M61" s="21">
        <v>0.21555000000000002</v>
      </c>
      <c r="N61" s="21">
        <v>-4.4999999999999999E-4</v>
      </c>
      <c r="O61" s="21">
        <v>-0.18719999999999998</v>
      </c>
      <c r="P61" s="22">
        <f>SUM(G61:O61)/9</f>
        <v>3.9100000000000017E-2</v>
      </c>
      <c r="Q61" s="23">
        <v>0.86399999999999999</v>
      </c>
      <c r="R61" s="23">
        <v>0.86399999999999999</v>
      </c>
      <c r="S61" s="23">
        <v>0.86399999999999999</v>
      </c>
      <c r="T61" s="23">
        <v>0.86399999999999999</v>
      </c>
      <c r="U61" s="23">
        <v>0.86399999999999999</v>
      </c>
      <c r="V61" s="23">
        <v>0.86399999999999999</v>
      </c>
      <c r="W61" s="23">
        <v>0.86399999999999999</v>
      </c>
      <c r="X61" s="23">
        <v>0.86399999999999999</v>
      </c>
      <c r="Y61" s="23">
        <v>0.86399999999999999</v>
      </c>
      <c r="Z61" s="23">
        <v>0.86399999999999999</v>
      </c>
      <c r="AA61" s="23">
        <v>0.86399999999999999</v>
      </c>
      <c r="AB61" s="23">
        <v>0.86399999999999999</v>
      </c>
      <c r="AC61" s="23">
        <v>0.86399999999999999</v>
      </c>
    </row>
    <row r="62" spans="1:29" hidden="1" x14ac:dyDescent="0.3">
      <c r="A62" s="19" t="s">
        <v>16</v>
      </c>
      <c r="B62" s="19" t="s">
        <v>17</v>
      </c>
      <c r="C62" s="20" t="s">
        <v>41</v>
      </c>
      <c r="D62" s="19" t="s">
        <v>35</v>
      </c>
      <c r="E62" s="19" t="str">
        <f>VLOOKUP($D62,[1]Sheet1!$A:$D,3,FALSE)</f>
        <v>Better Brown</v>
      </c>
      <c r="F62" s="19" t="str">
        <f>VLOOKUP($D62,[1]Sheet1!$A:$D,4,FALSE)</f>
        <v>LG</v>
      </c>
      <c r="G62" s="21"/>
      <c r="H62" s="21"/>
      <c r="I62" s="21"/>
      <c r="J62" s="21"/>
      <c r="K62" s="21"/>
      <c r="L62" s="21"/>
      <c r="M62" s="21"/>
      <c r="N62" s="21"/>
      <c r="O62" s="21"/>
      <c r="P62" s="22"/>
      <c r="R62" s="23">
        <v>0.10204081632653061</v>
      </c>
      <c r="S62" s="23">
        <v>0.12244897959183673</v>
      </c>
      <c r="T62" s="23">
        <v>0.14285714285714285</v>
      </c>
      <c r="U62" s="23">
        <v>0.16326530612244897</v>
      </c>
      <c r="V62" s="23">
        <v>0.18367346938775508</v>
      </c>
      <c r="W62" s="23">
        <v>0.20408163265306123</v>
      </c>
      <c r="X62" s="23">
        <v>0.22448979591836735</v>
      </c>
      <c r="Y62" s="23">
        <v>0.24489795918367346</v>
      </c>
      <c r="Z62" s="23">
        <v>0.26530612244897961</v>
      </c>
      <c r="AA62" s="23">
        <v>0.2857142857142857</v>
      </c>
      <c r="AB62" s="23">
        <v>0.30612244897959184</v>
      </c>
      <c r="AC62" s="23">
        <v>0.32653061224489793</v>
      </c>
    </row>
    <row r="63" spans="1:29" hidden="1" x14ac:dyDescent="0.3">
      <c r="A63" s="19" t="s">
        <v>16</v>
      </c>
      <c r="B63" s="19" t="s">
        <v>17</v>
      </c>
      <c r="C63" s="20" t="s">
        <v>50</v>
      </c>
      <c r="D63" s="19" t="s">
        <v>25</v>
      </c>
      <c r="E63" s="19" t="str">
        <f>VLOOKUP($D63,[1]Sheet1!$A:$D,3,FALSE)</f>
        <v>CASTER</v>
      </c>
      <c r="F63" s="19" t="str">
        <f>VLOOKUP($D63,[1]Sheet1!$A:$D,4,FALSE)</f>
        <v>CASTER</v>
      </c>
      <c r="G63" s="21">
        <v>3.9600000000000004</v>
      </c>
      <c r="H63" s="21">
        <v>4.1400000000000015</v>
      </c>
      <c r="I63" s="21">
        <v>2.4720000000000004</v>
      </c>
      <c r="J63" s="21">
        <v>3.713000000000001</v>
      </c>
      <c r="K63" s="21">
        <v>8.8360000000000003</v>
      </c>
      <c r="L63" s="21">
        <v>3.9120000000000017</v>
      </c>
      <c r="M63" s="21">
        <v>2.9430000000000009</v>
      </c>
      <c r="N63" s="21">
        <v>2.4940000000000011</v>
      </c>
      <c r="O63" s="21">
        <v>4.3010000000000002</v>
      </c>
      <c r="P63" s="22">
        <f t="shared" si="0"/>
        <v>4.0856666666666674</v>
      </c>
      <c r="Q63" s="19">
        <v>3.96</v>
      </c>
      <c r="R63" s="19">
        <v>3.96</v>
      </c>
      <c r="S63" s="19">
        <v>3.96</v>
      </c>
      <c r="T63" s="19">
        <v>3.96</v>
      </c>
      <c r="U63" s="19">
        <v>8</v>
      </c>
      <c r="V63" s="19">
        <v>3.96</v>
      </c>
      <c r="W63" s="19">
        <v>3.96</v>
      </c>
      <c r="X63" s="19">
        <v>3.96</v>
      </c>
      <c r="Y63" s="19">
        <v>3.96</v>
      </c>
      <c r="Z63" s="19">
        <v>3.96</v>
      </c>
      <c r="AA63" s="19">
        <v>3.96</v>
      </c>
      <c r="AB63" s="19">
        <v>3.96</v>
      </c>
      <c r="AC63" s="19">
        <v>3.96</v>
      </c>
    </row>
    <row r="64" spans="1:29" hidden="1" x14ac:dyDescent="0.3">
      <c r="A64" s="19" t="s">
        <v>16</v>
      </c>
      <c r="B64" s="19" t="s">
        <v>17</v>
      </c>
      <c r="C64" s="20" t="s">
        <v>50</v>
      </c>
      <c r="D64" s="19" t="s">
        <v>26</v>
      </c>
      <c r="E64" s="19" t="str">
        <f>VLOOKUP($D64,[1]Sheet1!$A:$D,3,FALSE)</f>
        <v>BROWN</v>
      </c>
      <c r="F64" s="19" t="str">
        <f>VLOOKUP($D64,[1]Sheet1!$A:$D,4,FALSE)</f>
        <v>Coarse Brown</v>
      </c>
      <c r="G64" s="21">
        <v>14.963999999999997</v>
      </c>
      <c r="H64" s="21">
        <v>11.436</v>
      </c>
      <c r="I64" s="21">
        <v>7.6800000000000006</v>
      </c>
      <c r="J64" s="21">
        <v>9.895999999999999</v>
      </c>
      <c r="K64" s="21">
        <v>14.988999999999999</v>
      </c>
      <c r="L64" s="21">
        <v>5.9270000000000023</v>
      </c>
      <c r="M64" s="21">
        <v>8.7620000000000005</v>
      </c>
      <c r="N64" s="21">
        <v>10.145999999999997</v>
      </c>
      <c r="O64" s="21">
        <v>10.085000000000001</v>
      </c>
      <c r="P64" s="22">
        <f t="shared" si="0"/>
        <v>10.431666666666665</v>
      </c>
      <c r="Q64" s="23">
        <v>12.544164321216837</v>
      </c>
      <c r="R64" s="23">
        <v>11.05081142583388</v>
      </c>
      <c r="S64" s="23">
        <v>10.740194023594226</v>
      </c>
      <c r="T64" s="23">
        <v>12.484430205401518</v>
      </c>
      <c r="U64" s="23">
        <v>12.603898437032155</v>
      </c>
      <c r="V64" s="23">
        <v>11.289747889095153</v>
      </c>
      <c r="W64" s="23">
        <v>11.05081142583388</v>
      </c>
      <c r="X64" s="23">
        <v>11.946823163063655</v>
      </c>
      <c r="Y64" s="23">
        <v>10.154799688604106</v>
      </c>
      <c r="Z64" s="23">
        <v>11.110545541649198</v>
      </c>
      <c r="AA64" s="23">
        <v>11.528684352356427</v>
      </c>
      <c r="AB64" s="23">
        <v>10.453470267680698</v>
      </c>
      <c r="AC64" s="23">
        <v>11.110545541649198</v>
      </c>
    </row>
    <row r="65" spans="1:29" hidden="1" x14ac:dyDescent="0.3">
      <c r="A65" s="19" t="s">
        <v>16</v>
      </c>
      <c r="B65" s="19" t="s">
        <v>17</v>
      </c>
      <c r="C65" s="20" t="s">
        <v>50</v>
      </c>
      <c r="D65" s="19" t="s">
        <v>27</v>
      </c>
      <c r="E65" s="19" t="str">
        <f>VLOOKUP($D65,[1]Sheet1!$A:$D,3,FALSE)</f>
        <v>C1</v>
      </c>
      <c r="F65" s="19" t="str">
        <f>VLOOKUP($D65,[1]Sheet1!$A:$D,4,FALSE)</f>
        <v>C1 COARSE</v>
      </c>
      <c r="G65" s="21">
        <v>248.22000000000006</v>
      </c>
      <c r="H65" s="21">
        <v>157.40399999999997</v>
      </c>
      <c r="I65" s="21">
        <v>248.16</v>
      </c>
      <c r="J65" s="21">
        <v>188.47199999999995</v>
      </c>
      <c r="K65" s="21">
        <v>292.47900000000004</v>
      </c>
      <c r="L65" s="21">
        <v>281.28200000000004</v>
      </c>
      <c r="M65" s="21">
        <v>205.67099999999999</v>
      </c>
      <c r="N65" s="21">
        <v>238.94399999999993</v>
      </c>
      <c r="O65" s="21">
        <v>216.8082</v>
      </c>
      <c r="P65" s="22">
        <f t="shared" si="0"/>
        <v>230.82668888888895</v>
      </c>
      <c r="Q65" s="23">
        <v>256.24218622123163</v>
      </c>
      <c r="R65" s="23">
        <v>225.73716405203743</v>
      </c>
      <c r="S65" s="23">
        <v>219.39211944084502</v>
      </c>
      <c r="T65" s="23">
        <v>255.02198533446386</v>
      </c>
      <c r="U65" s="23">
        <v>257.4623871079994</v>
      </c>
      <c r="V65" s="23">
        <v>230.61796759910848</v>
      </c>
      <c r="W65" s="23">
        <v>225.73716405203743</v>
      </c>
      <c r="X65" s="23">
        <v>244.04017735355396</v>
      </c>
      <c r="Y65" s="23">
        <v>207.43415075052084</v>
      </c>
      <c r="Z65" s="23">
        <v>226.95736493880517</v>
      </c>
      <c r="AA65" s="23">
        <v>235.49877114617956</v>
      </c>
      <c r="AB65" s="23">
        <v>213.53515518435972</v>
      </c>
      <c r="AC65" s="23">
        <v>226.95736493880517</v>
      </c>
    </row>
    <row r="66" spans="1:29" hidden="1" x14ac:dyDescent="0.3">
      <c r="A66" s="19" t="s">
        <v>16</v>
      </c>
      <c r="B66" s="19" t="s">
        <v>17</v>
      </c>
      <c r="C66" s="20" t="s">
        <v>50</v>
      </c>
      <c r="D66" s="19" t="s">
        <v>51</v>
      </c>
      <c r="E66" s="19" t="str">
        <f>VLOOKUP($D66,[1]Sheet1!$A:$D,3,FALSE)</f>
        <v>C1</v>
      </c>
      <c r="F66" s="19" t="str">
        <f>VLOOKUP($D66,[1]Sheet1!$A:$D,4,FALSE)</f>
        <v>C1 COARSE</v>
      </c>
      <c r="G66" s="21"/>
      <c r="H66" s="21"/>
      <c r="I66" s="21"/>
      <c r="J66" s="21"/>
      <c r="K66" s="21"/>
      <c r="L66" s="21"/>
      <c r="M66" s="21">
        <v>-1.9E-2</v>
      </c>
      <c r="N66" s="21"/>
      <c r="O66" s="21"/>
      <c r="P66" s="22">
        <f t="shared" si="0"/>
        <v>-2.1111111111111109E-3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idden="1" x14ac:dyDescent="0.3">
      <c r="A67" s="19" t="s">
        <v>16</v>
      </c>
      <c r="B67" s="19" t="s">
        <v>17</v>
      </c>
      <c r="C67" s="20" t="s">
        <v>50</v>
      </c>
      <c r="D67" s="19" t="s">
        <v>28</v>
      </c>
      <c r="E67" s="19" t="str">
        <f>VLOOKUP($D67,[1]Sheet1!$A:$D,3,FALSE)</f>
        <v>C1</v>
      </c>
      <c r="F67" s="19" t="str">
        <f>VLOOKUP($D67,[1]Sheet1!$A:$D,4,FALSE)</f>
        <v>C1 COARSE</v>
      </c>
      <c r="G67" s="21">
        <v>135.78</v>
      </c>
      <c r="H67" s="21">
        <v>92.867999999999981</v>
      </c>
      <c r="I67" s="21">
        <v>105.01199999999999</v>
      </c>
      <c r="J67" s="21">
        <v>127.66599999999997</v>
      </c>
      <c r="K67" s="21">
        <v>168.22860000000003</v>
      </c>
      <c r="L67" s="21">
        <v>150.80400000000003</v>
      </c>
      <c r="M67" s="21">
        <v>114.92199999999998</v>
      </c>
      <c r="N67" s="21">
        <v>135.31599999999997</v>
      </c>
      <c r="O67" s="21">
        <v>107.04999999999997</v>
      </c>
      <c r="P67" s="22">
        <f t="shared" si="0"/>
        <v>126.40517777777778</v>
      </c>
      <c r="Q67" s="23">
        <v>144.45033691040678</v>
      </c>
      <c r="R67" s="23">
        <v>127.25386823059645</v>
      </c>
      <c r="S67" s="23">
        <v>123.67700274519589</v>
      </c>
      <c r="T67" s="23">
        <v>143.76247816321435</v>
      </c>
      <c r="U67" s="23">
        <v>145.1381956575992</v>
      </c>
      <c r="V67" s="23">
        <v>130.00530321936608</v>
      </c>
      <c r="W67" s="23">
        <v>127.25386823059645</v>
      </c>
      <c r="X67" s="23">
        <v>137.57174943848264</v>
      </c>
      <c r="Y67" s="23">
        <v>116.93598702271025</v>
      </c>
      <c r="Z67" s="23">
        <v>127.94172697778886</v>
      </c>
      <c r="AA67" s="23">
        <v>132.75673820813574</v>
      </c>
      <c r="AB67" s="23">
        <v>120.37528075867232</v>
      </c>
      <c r="AC67" s="23">
        <v>127.94172697778886</v>
      </c>
    </row>
    <row r="68" spans="1:29" hidden="1" x14ac:dyDescent="0.3">
      <c r="A68" s="19" t="s">
        <v>16</v>
      </c>
      <c r="B68" s="19" t="s">
        <v>17</v>
      </c>
      <c r="C68" s="20" t="s">
        <v>50</v>
      </c>
      <c r="D68" s="19" t="s">
        <v>29</v>
      </c>
      <c r="E68" s="19" t="str">
        <f>VLOOKUP($D68,[1]Sheet1!$A:$D,3,FALSE)</f>
        <v>BROWN</v>
      </c>
      <c r="F68" s="19" t="str">
        <f>VLOOKUP($D68,[1]Sheet1!$A:$D,4,FALSE)</f>
        <v>Coarse Brown</v>
      </c>
      <c r="G68" s="21">
        <v>1.3003199999999999</v>
      </c>
      <c r="H68" s="21">
        <v>0.80640000000000001</v>
      </c>
      <c r="I68" s="21">
        <v>0.67535999999999996</v>
      </c>
      <c r="J68" s="21">
        <v>-0.1008</v>
      </c>
      <c r="K68" s="21">
        <v>-0.22554000000000002</v>
      </c>
      <c r="L68" s="21">
        <v>-7.6020000000000004E-2</v>
      </c>
      <c r="M68" s="21">
        <v>-0.20496</v>
      </c>
      <c r="N68" s="21">
        <v>-7.1400000000000005E-3</v>
      </c>
      <c r="O68" s="21">
        <v>-0.23015999999999998</v>
      </c>
      <c r="P68" s="22">
        <f t="shared" si="0"/>
        <v>0.21527333333333332</v>
      </c>
    </row>
    <row r="69" spans="1:29" hidden="1" x14ac:dyDescent="0.3">
      <c r="A69" s="19" t="s">
        <v>16</v>
      </c>
      <c r="B69" s="19" t="s">
        <v>17</v>
      </c>
      <c r="C69" s="20" t="s">
        <v>50</v>
      </c>
      <c r="D69" s="19" t="s">
        <v>30</v>
      </c>
      <c r="E69" s="19" t="str">
        <f>VLOOKUP($D69,[1]Sheet1!$A:$D,3,FALSE)</f>
        <v>A1 (Fine)</v>
      </c>
      <c r="F69" s="19" t="str">
        <f>VLOOKUP($D69,[1]Sheet1!$A:$D,4,FALSE)</f>
        <v>A1</v>
      </c>
      <c r="G69" s="21">
        <v>8.2560000000000002</v>
      </c>
      <c r="H69" s="21">
        <v>7.5480000000000009</v>
      </c>
      <c r="I69" s="21">
        <v>4.9679999999999991</v>
      </c>
      <c r="J69" s="21">
        <v>8.5860000000000021</v>
      </c>
      <c r="K69" s="21">
        <v>9.2299999999999969</v>
      </c>
      <c r="L69" s="21">
        <v>7.080000000000001</v>
      </c>
      <c r="M69" s="21">
        <v>7.4080000000000013</v>
      </c>
      <c r="N69" s="21">
        <v>5.9300000000000033</v>
      </c>
      <c r="O69" s="21">
        <v>4.9290000000000029</v>
      </c>
      <c r="P69" s="22">
        <f t="shared" si="0"/>
        <v>7.1038888888888891</v>
      </c>
      <c r="Q69" s="23">
        <v>8.0045542796680262</v>
      </c>
      <c r="R69" s="23">
        <v>7.0516311511361192</v>
      </c>
      <c r="S69" s="23">
        <v>6.8534231404014818</v>
      </c>
      <c r="T69" s="23">
        <v>7.9664373545267502</v>
      </c>
      <c r="U69" s="23">
        <v>8.0426712048093023</v>
      </c>
      <c r="V69" s="23">
        <v>7.2040988517012243</v>
      </c>
      <c r="W69" s="23">
        <v>7.0516311511361192</v>
      </c>
      <c r="X69" s="23">
        <v>7.6233850282552638</v>
      </c>
      <c r="Y69" s="23">
        <v>6.4798772740169737</v>
      </c>
      <c r="Z69" s="23">
        <v>7.0897480762773952</v>
      </c>
      <c r="AA69" s="23">
        <v>7.3565665522663295</v>
      </c>
      <c r="AB69" s="23">
        <v>6.6704618997233558</v>
      </c>
      <c r="AC69" s="23">
        <v>7.0897480762773952</v>
      </c>
    </row>
    <row r="70" spans="1:29" hidden="1" x14ac:dyDescent="0.3">
      <c r="A70" s="19" t="s">
        <v>16</v>
      </c>
      <c r="B70" s="19" t="s">
        <v>17</v>
      </c>
      <c r="C70" s="20" t="s">
        <v>50</v>
      </c>
      <c r="D70" s="19" t="s">
        <v>31</v>
      </c>
      <c r="E70" s="19" t="str">
        <f>VLOOKUP($D70,[1]Sheet1!$A:$D,3,FALSE)</f>
        <v>BROWN</v>
      </c>
      <c r="F70" s="19" t="str">
        <f>VLOOKUP($D70,[1]Sheet1!$A:$D,4,FALSE)</f>
        <v>Golden Brown</v>
      </c>
      <c r="G70" s="21"/>
      <c r="H70" s="21"/>
      <c r="I70" s="21"/>
      <c r="J70" s="21"/>
      <c r="K70" s="21">
        <v>-8.0000000000000002E-3</v>
      </c>
      <c r="L70" s="21"/>
      <c r="M70" s="21">
        <v>-5.0000000000000001E-3</v>
      </c>
      <c r="N70" s="21">
        <v>-2E-3</v>
      </c>
      <c r="O70" s="21"/>
      <c r="P70" s="22">
        <f t="shared" ref="P70:P135" si="1">SUM(G70:O70)/9</f>
        <v>-1.6666666666666668E-3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idden="1" x14ac:dyDescent="0.3">
      <c r="A71" s="19" t="s">
        <v>16</v>
      </c>
      <c r="B71" s="19" t="s">
        <v>17</v>
      </c>
      <c r="C71" s="20" t="s">
        <v>50</v>
      </c>
      <c r="D71" s="19" t="s">
        <v>32</v>
      </c>
      <c r="E71" s="19" t="str">
        <f>VLOOKUP($D71,[1]Sheet1!$A:$D,3,FALSE)</f>
        <v>ICING</v>
      </c>
      <c r="F71" s="19" t="str">
        <f>VLOOKUP($D71,[1]Sheet1!$A:$D,4,FALSE)</f>
        <v>ICING</v>
      </c>
      <c r="G71" s="21">
        <v>1.4040000000000004</v>
      </c>
      <c r="H71" s="21">
        <v>1.4640000000000004</v>
      </c>
      <c r="I71" s="21">
        <v>0.80400000000000016</v>
      </c>
      <c r="J71" s="21">
        <v>2.1</v>
      </c>
      <c r="K71" s="21">
        <v>3.7800000000000016</v>
      </c>
      <c r="L71" s="21">
        <v>2.8400000000000012</v>
      </c>
      <c r="M71" s="21">
        <v>1.3750000000000004</v>
      </c>
      <c r="N71" s="21">
        <v>0.5950000000000002</v>
      </c>
      <c r="O71" s="21">
        <v>1.2520000000000002</v>
      </c>
      <c r="P71" s="22">
        <f t="shared" si="1"/>
        <v>1.7348888888888896</v>
      </c>
      <c r="Q71" s="23">
        <v>1.4</v>
      </c>
      <c r="R71" s="23">
        <v>1.4</v>
      </c>
      <c r="S71" s="23">
        <v>1.4</v>
      </c>
      <c r="T71" s="23">
        <v>1.4</v>
      </c>
      <c r="U71" s="23">
        <v>3</v>
      </c>
      <c r="V71" s="23">
        <v>3</v>
      </c>
      <c r="W71" s="23">
        <v>1.4</v>
      </c>
      <c r="X71" s="23">
        <v>1.4</v>
      </c>
      <c r="Y71" s="23">
        <v>1.4</v>
      </c>
      <c r="Z71" s="23">
        <v>1.4</v>
      </c>
      <c r="AA71" s="23">
        <v>1.4</v>
      </c>
      <c r="AB71" s="23">
        <v>1.4</v>
      </c>
      <c r="AC71" s="23">
        <v>1.4</v>
      </c>
    </row>
    <row r="72" spans="1:29" hidden="1" x14ac:dyDescent="0.3">
      <c r="A72" s="19" t="s">
        <v>16</v>
      </c>
      <c r="B72" s="19" t="s">
        <v>17</v>
      </c>
      <c r="C72" s="20" t="s">
        <v>50</v>
      </c>
      <c r="D72" s="19" t="s">
        <v>33</v>
      </c>
      <c r="E72" s="19" t="str">
        <f>VLOOKUP($D72,[1]Sheet1!$A:$D,3,FALSE)</f>
        <v>Better Brown</v>
      </c>
      <c r="F72" s="19" t="str">
        <f>VLOOKUP($D72,[1]Sheet1!$A:$D,4,FALSE)</f>
        <v>LG</v>
      </c>
      <c r="G72" s="21">
        <v>7.1879999999999979</v>
      </c>
      <c r="H72" s="21">
        <v>19.812000000000001</v>
      </c>
      <c r="I72" s="21">
        <v>11.579999999999997</v>
      </c>
      <c r="J72" s="21">
        <v>17.034000000000002</v>
      </c>
      <c r="K72" s="21">
        <v>22.839999999999989</v>
      </c>
      <c r="L72" s="21">
        <v>9.115000000000002</v>
      </c>
      <c r="M72" s="21">
        <v>15.042999999999992</v>
      </c>
      <c r="N72" s="21">
        <v>15.104999999999995</v>
      </c>
      <c r="O72" s="21">
        <v>20.795999999999992</v>
      </c>
      <c r="P72" s="22">
        <f t="shared" si="1"/>
        <v>15.390333333333331</v>
      </c>
      <c r="Q72" s="23">
        <v>15</v>
      </c>
      <c r="R72" s="23">
        <v>19.662404562597736</v>
      </c>
      <c r="S72" s="23">
        <v>23.594885475117284</v>
      </c>
      <c r="T72" s="23">
        <v>27.527366387636832</v>
      </c>
      <c r="U72" s="23">
        <v>31.45984730015638</v>
      </c>
      <c r="V72" s="23">
        <v>35.392328212675928</v>
      </c>
      <c r="W72" s="23">
        <v>39.324809125195472</v>
      </c>
      <c r="X72" s="23">
        <v>43.257290037715023</v>
      </c>
      <c r="Y72" s="23">
        <v>47.189770950234568</v>
      </c>
      <c r="Z72" s="23">
        <v>51.122251862754119</v>
      </c>
      <c r="AA72" s="23">
        <v>55.054732775273663</v>
      </c>
      <c r="AB72" s="23">
        <v>58.987213687793208</v>
      </c>
      <c r="AC72" s="23">
        <v>62.919694600312759</v>
      </c>
    </row>
    <row r="73" spans="1:29" hidden="1" x14ac:dyDescent="0.3">
      <c r="A73" s="19" t="s">
        <v>16</v>
      </c>
      <c r="B73" s="19" t="s">
        <v>17</v>
      </c>
      <c r="C73" s="20" t="s">
        <v>50</v>
      </c>
      <c r="D73" s="19" t="s">
        <v>34</v>
      </c>
      <c r="E73" s="19" t="str">
        <f>VLOOKUP($D73,[1]Sheet1!$A:$D,3,FALSE)</f>
        <v>BROWN</v>
      </c>
      <c r="F73" s="19" t="str">
        <f>VLOOKUP($D73,[1]Sheet1!$A:$D,4,FALSE)</f>
        <v>Soft Brown</v>
      </c>
      <c r="G73" s="21">
        <v>5.1720000000000006</v>
      </c>
      <c r="H73" s="21">
        <v>5.64</v>
      </c>
      <c r="I73" s="21">
        <v>3.5760000000000005</v>
      </c>
      <c r="J73" s="21">
        <v>4.1380000000000008</v>
      </c>
      <c r="K73" s="21">
        <v>16.834999999999997</v>
      </c>
      <c r="L73" s="21">
        <v>5.8010000000000028</v>
      </c>
      <c r="M73" s="21">
        <v>6.9190000000000014</v>
      </c>
      <c r="N73" s="21">
        <v>4.9710000000000019</v>
      </c>
      <c r="O73" s="21">
        <v>6.322000000000001</v>
      </c>
      <c r="P73" s="22">
        <f t="shared" si="1"/>
        <v>6.5971111111111131</v>
      </c>
      <c r="Q73" s="23">
        <v>7.3758865248226941</v>
      </c>
      <c r="R73" s="23">
        <v>6.2024500322372651</v>
      </c>
      <c r="S73" s="23">
        <v>6.0281108961960017</v>
      </c>
      <c r="T73" s="23">
        <v>7.0070921985815593</v>
      </c>
      <c r="U73" s="23">
        <v>7.0741457124435838</v>
      </c>
      <c r="V73" s="23">
        <v>6.3365570599613141</v>
      </c>
      <c r="W73" s="23">
        <v>6.2024500322372651</v>
      </c>
      <c r="X73" s="23">
        <v>6.705351386202449</v>
      </c>
      <c r="Y73" s="23">
        <v>5.6995486782720821</v>
      </c>
      <c r="Z73" s="23">
        <v>6.2359767891682774</v>
      </c>
      <c r="AA73" s="23">
        <v>6.4706640876853632</v>
      </c>
      <c r="AB73" s="23">
        <v>5.8671824629271434</v>
      </c>
      <c r="AC73" s="23">
        <v>6.2359767891682774</v>
      </c>
    </row>
    <row r="74" spans="1:29" hidden="1" x14ac:dyDescent="0.3">
      <c r="A74" s="19" t="s">
        <v>16</v>
      </c>
      <c r="B74" s="19" t="s">
        <v>17</v>
      </c>
      <c r="C74" s="20" t="s">
        <v>50</v>
      </c>
      <c r="D74" s="19" t="s">
        <v>49</v>
      </c>
      <c r="E74" s="19" t="str">
        <f>VLOOKUP($D74,[1]Sheet1!$A:$D,3,FALSE)</f>
        <v>BROWN</v>
      </c>
      <c r="F74" s="19" t="str">
        <f>VLOOKUP($D74,[1]Sheet1!$A:$D,4,FALSE)</f>
        <v>Soft Brown</v>
      </c>
      <c r="G74" s="21">
        <v>2.1168</v>
      </c>
      <c r="H74" s="21">
        <v>0.432</v>
      </c>
      <c r="I74" s="21">
        <v>0.54</v>
      </c>
      <c r="J74" s="21">
        <v>0.79019999999999979</v>
      </c>
      <c r="K74" s="21">
        <v>5.0539500000000004</v>
      </c>
      <c r="L74" s="21">
        <v>2.46645</v>
      </c>
      <c r="M74" s="21">
        <v>2.5218000000000007</v>
      </c>
      <c r="N74" s="21">
        <v>2.4660000000000006</v>
      </c>
      <c r="O74" s="21">
        <v>3.1707000000000005</v>
      </c>
      <c r="P74" s="22">
        <f t="shared" si="1"/>
        <v>2.1730999999999998</v>
      </c>
      <c r="Q74" s="23">
        <v>2.17</v>
      </c>
      <c r="R74" s="23">
        <v>2.17</v>
      </c>
      <c r="S74" s="23">
        <v>2.17</v>
      </c>
      <c r="T74" s="23">
        <v>2.17</v>
      </c>
      <c r="U74" s="23">
        <v>2.17</v>
      </c>
      <c r="V74" s="23">
        <v>2.17</v>
      </c>
      <c r="W74" s="23">
        <v>2.17</v>
      </c>
      <c r="X74" s="23">
        <v>2.17</v>
      </c>
      <c r="Y74" s="23">
        <v>2.17</v>
      </c>
      <c r="Z74" s="23">
        <v>2.17</v>
      </c>
      <c r="AA74" s="23">
        <v>2.17</v>
      </c>
      <c r="AB74" s="23">
        <v>2.17</v>
      </c>
      <c r="AC74" s="23">
        <v>2.17</v>
      </c>
    </row>
    <row r="75" spans="1:29" hidden="1" x14ac:dyDescent="0.3">
      <c r="A75" s="19" t="s">
        <v>16</v>
      </c>
      <c r="B75" s="19" t="s">
        <v>17</v>
      </c>
      <c r="C75" s="20" t="s">
        <v>50</v>
      </c>
      <c r="D75" s="19" t="s">
        <v>35</v>
      </c>
      <c r="E75" s="19" t="str">
        <f>VLOOKUP($D75,[1]Sheet1!$A:$D,3,FALSE)</f>
        <v>Better Brown</v>
      </c>
      <c r="F75" s="19" t="str">
        <f>VLOOKUP($D75,[1]Sheet1!$A:$D,4,FALSE)</f>
        <v>LG</v>
      </c>
      <c r="G75" s="21"/>
      <c r="H75" s="21"/>
      <c r="I75" s="21"/>
      <c r="J75" s="21"/>
      <c r="K75" s="21"/>
      <c r="L75" s="21"/>
      <c r="M75" s="21"/>
      <c r="N75" s="21">
        <v>0.42000000000000004</v>
      </c>
      <c r="O75" s="21">
        <v>1.7640000000000007</v>
      </c>
      <c r="P75" s="22">
        <f t="shared" si="1"/>
        <v>0.24266666666666672</v>
      </c>
      <c r="Q75" s="19">
        <v>1.5</v>
      </c>
      <c r="R75" s="23">
        <v>1.5306122448979593</v>
      </c>
      <c r="S75" s="23">
        <v>1.8367346938775511</v>
      </c>
      <c r="T75" s="23">
        <v>2.1428571428571428</v>
      </c>
      <c r="U75" s="23">
        <v>2.4489795918367347</v>
      </c>
      <c r="V75" s="23">
        <v>2.7551020408163267</v>
      </c>
      <c r="W75" s="23">
        <v>3.0612244897959187</v>
      </c>
      <c r="X75" s="23">
        <v>3.3673469387755102</v>
      </c>
      <c r="Y75" s="23">
        <v>3.6734693877551021</v>
      </c>
      <c r="Z75" s="23">
        <v>3.9795918367346941</v>
      </c>
      <c r="AA75" s="23">
        <v>4.2857142857142856</v>
      </c>
      <c r="AB75" s="23">
        <v>4.591836734693878</v>
      </c>
      <c r="AC75" s="23">
        <v>4.8979591836734695</v>
      </c>
    </row>
    <row r="76" spans="1:29" hidden="1" x14ac:dyDescent="0.3">
      <c r="A76" s="19" t="s">
        <v>16</v>
      </c>
      <c r="B76" s="19" t="s">
        <v>17</v>
      </c>
      <c r="C76" s="20" t="s">
        <v>52</v>
      </c>
      <c r="D76" s="19" t="s">
        <v>25</v>
      </c>
      <c r="E76" s="19" t="str">
        <f>VLOOKUP($D76,[1]Sheet1!$A:$D,3,FALSE)</f>
        <v>CASTER</v>
      </c>
      <c r="F76" s="19" t="str">
        <f>VLOOKUP($D76,[1]Sheet1!$A:$D,4,FALSE)</f>
        <v>CASTER</v>
      </c>
      <c r="G76" s="21">
        <v>0.96</v>
      </c>
      <c r="H76" s="21">
        <v>3.84</v>
      </c>
      <c r="I76" s="21">
        <v>5.76</v>
      </c>
      <c r="J76" s="21">
        <v>5.76</v>
      </c>
      <c r="K76" s="21">
        <v>7.68</v>
      </c>
      <c r="L76" s="21">
        <v>6.72</v>
      </c>
      <c r="M76" s="21">
        <v>6.72</v>
      </c>
      <c r="N76" s="21">
        <v>6.72</v>
      </c>
      <c r="O76" s="21">
        <v>18.239999999999998</v>
      </c>
      <c r="P76" s="22">
        <f t="shared" si="1"/>
        <v>6.9333333333333327</v>
      </c>
      <c r="Q76" s="19">
        <v>6.72</v>
      </c>
      <c r="R76" s="19">
        <v>6.72</v>
      </c>
      <c r="S76" s="19">
        <v>6.72</v>
      </c>
      <c r="T76" s="19">
        <v>6.72</v>
      </c>
      <c r="U76" s="19">
        <v>8</v>
      </c>
      <c r="V76" s="19">
        <v>7</v>
      </c>
      <c r="W76" s="19">
        <v>6.72</v>
      </c>
      <c r="X76" s="19">
        <v>6.72</v>
      </c>
      <c r="Y76" s="19">
        <v>6.72</v>
      </c>
      <c r="Z76" s="19">
        <v>6.72</v>
      </c>
      <c r="AA76" s="19">
        <v>6.72</v>
      </c>
      <c r="AB76" s="19">
        <v>6.72</v>
      </c>
      <c r="AC76" s="19">
        <v>6.72</v>
      </c>
    </row>
    <row r="77" spans="1:29" hidden="1" x14ac:dyDescent="0.3">
      <c r="A77" s="19" t="s">
        <v>16</v>
      </c>
      <c r="B77" s="19" t="s">
        <v>17</v>
      </c>
      <c r="C77" s="20" t="s">
        <v>52</v>
      </c>
      <c r="D77" s="19" t="s">
        <v>26</v>
      </c>
      <c r="E77" s="19" t="str">
        <f>VLOOKUP($D77,[1]Sheet1!$A:$D,3,FALSE)</f>
        <v>BROWN</v>
      </c>
      <c r="F77" s="19" t="str">
        <f>VLOOKUP($D77,[1]Sheet1!$A:$D,4,FALSE)</f>
        <v>Coarse Brown</v>
      </c>
      <c r="G77" s="21"/>
      <c r="H77" s="21">
        <v>0.96</v>
      </c>
      <c r="I77" s="21">
        <v>0.96</v>
      </c>
      <c r="J77" s="21">
        <v>7.68</v>
      </c>
      <c r="K77" s="21">
        <v>0.96</v>
      </c>
      <c r="L77" s="21">
        <v>0.96</v>
      </c>
      <c r="M77" s="21">
        <v>6.72</v>
      </c>
      <c r="N77" s="21">
        <v>3.84</v>
      </c>
      <c r="O77" s="21">
        <v>4.8</v>
      </c>
      <c r="P77" s="22">
        <f t="shared" si="1"/>
        <v>2.9866666666666664</v>
      </c>
      <c r="Q77" s="23">
        <v>4.3904575124258924</v>
      </c>
      <c r="R77" s="23">
        <v>3.8677839990418583</v>
      </c>
      <c r="S77" s="23">
        <v>3.759067908257979</v>
      </c>
      <c r="T77" s="23">
        <v>4.3695505718905316</v>
      </c>
      <c r="U77" s="23">
        <v>4.4113644529612541</v>
      </c>
      <c r="V77" s="23">
        <v>3.9514117611833037</v>
      </c>
      <c r="W77" s="23">
        <v>3.8677839990418583</v>
      </c>
      <c r="X77" s="23">
        <v>4.1813881070722791</v>
      </c>
      <c r="Y77" s="23">
        <v>3.5541798910114371</v>
      </c>
      <c r="Z77" s="23">
        <v>3.8886909395772196</v>
      </c>
      <c r="AA77" s="23">
        <v>4.03503952332475</v>
      </c>
      <c r="AB77" s="23">
        <v>3.6587145936882446</v>
      </c>
      <c r="AC77" s="23">
        <v>3.8886909395772196</v>
      </c>
    </row>
    <row r="78" spans="1:29" hidden="1" x14ac:dyDescent="0.3">
      <c r="A78" s="19" t="s">
        <v>16</v>
      </c>
      <c r="B78" s="19" t="s">
        <v>17</v>
      </c>
      <c r="C78" s="20" t="s">
        <v>52</v>
      </c>
      <c r="D78" s="19" t="s">
        <v>44</v>
      </c>
      <c r="E78" s="19" t="str">
        <f>VLOOKUP($D78,[1]Sheet1!$A:$D,3,FALSE)</f>
        <v>BROWN</v>
      </c>
      <c r="F78" s="19" t="str">
        <f>VLOOKUP($D78,[1]Sheet1!$A:$D,4,FALSE)</f>
        <v>Coarse Brown</v>
      </c>
      <c r="G78" s="21">
        <v>0.36</v>
      </c>
      <c r="H78" s="21">
        <v>0.19800000000000001</v>
      </c>
      <c r="I78" s="21">
        <v>0.18</v>
      </c>
      <c r="J78" s="21">
        <v>0.84000000000000008</v>
      </c>
      <c r="K78" s="21">
        <v>0.3</v>
      </c>
      <c r="L78" s="21">
        <v>0.3</v>
      </c>
      <c r="M78" s="21">
        <v>0.6</v>
      </c>
      <c r="N78" s="21">
        <v>0.3</v>
      </c>
      <c r="O78" s="21">
        <v>1.2</v>
      </c>
      <c r="P78" s="22">
        <f t="shared" si="1"/>
        <v>0.47533333333333327</v>
      </c>
      <c r="Q78" s="19">
        <v>0.48</v>
      </c>
      <c r="R78" s="19">
        <v>0.48</v>
      </c>
      <c r="S78" s="19">
        <v>0.48</v>
      </c>
      <c r="T78" s="19">
        <v>0.48</v>
      </c>
      <c r="U78" s="19">
        <v>0.48</v>
      </c>
      <c r="V78" s="19">
        <v>0.48</v>
      </c>
      <c r="W78" s="19">
        <v>0.48</v>
      </c>
      <c r="X78" s="19">
        <v>0.48</v>
      </c>
      <c r="Y78" s="19">
        <v>0.48</v>
      </c>
      <c r="Z78" s="19">
        <v>0.48</v>
      </c>
      <c r="AA78" s="19">
        <v>0.48</v>
      </c>
      <c r="AB78" s="19">
        <v>0.48</v>
      </c>
      <c r="AC78" s="19">
        <v>0.48</v>
      </c>
    </row>
    <row r="79" spans="1:29" hidden="1" x14ac:dyDescent="0.3">
      <c r="A79" s="19" t="s">
        <v>16</v>
      </c>
      <c r="B79" s="19" t="s">
        <v>17</v>
      </c>
      <c r="C79" s="20" t="s">
        <v>52</v>
      </c>
      <c r="D79" s="19" t="s">
        <v>27</v>
      </c>
      <c r="E79" s="19" t="str">
        <f>VLOOKUP($D79,[1]Sheet1!$A:$D,3,FALSE)</f>
        <v>C1</v>
      </c>
      <c r="F79" s="19" t="str">
        <f>VLOOKUP($D79,[1]Sheet1!$A:$D,4,FALSE)</f>
        <v>C1 COARSE</v>
      </c>
      <c r="G79" s="21">
        <v>8.64</v>
      </c>
      <c r="H79" s="21"/>
      <c r="I79" s="21"/>
      <c r="J79" s="21"/>
      <c r="K79" s="21"/>
      <c r="L79" s="21"/>
      <c r="M79" s="21"/>
      <c r="N79" s="21"/>
      <c r="O79" s="21"/>
      <c r="P79" s="22">
        <f t="shared" si="1"/>
        <v>0.96000000000000008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idden="1" x14ac:dyDescent="0.3">
      <c r="A80" s="19" t="s">
        <v>16</v>
      </c>
      <c r="B80" s="19" t="s">
        <v>17</v>
      </c>
      <c r="C80" s="20" t="s">
        <v>52</v>
      </c>
      <c r="D80" s="19" t="s">
        <v>53</v>
      </c>
      <c r="E80" s="19" t="str">
        <f>VLOOKUP($D80,[1]Sheet1!$A:$D,3,FALSE)</f>
        <v>C1</v>
      </c>
      <c r="F80" s="19" t="str">
        <f>VLOOKUP($D80,[1]Sheet1!$A:$D,4,FALSE)</f>
        <v>C1 COARSE</v>
      </c>
      <c r="G80" s="21">
        <v>9.6</v>
      </c>
      <c r="H80" s="21">
        <v>78.72</v>
      </c>
      <c r="I80" s="21">
        <v>105.6</v>
      </c>
      <c r="J80" s="21">
        <v>100.8</v>
      </c>
      <c r="K80" s="21">
        <v>139.16399999999999</v>
      </c>
      <c r="L80" s="21">
        <v>57.6</v>
      </c>
      <c r="M80" s="21">
        <v>89.28</v>
      </c>
      <c r="N80" s="21">
        <v>96</v>
      </c>
      <c r="O80" s="21">
        <v>110.39999999999996</v>
      </c>
      <c r="P80" s="22">
        <f t="shared" si="1"/>
        <v>87.462666666666664</v>
      </c>
      <c r="Q80" s="23">
        <v>98.159466536492928</v>
      </c>
      <c r="R80" s="23">
        <v>86.473815758339015</v>
      </c>
      <c r="S80" s="23">
        <v>84.043200396483016</v>
      </c>
      <c r="T80" s="23">
        <v>97.692040505366776</v>
      </c>
      <c r="U80" s="23">
        <v>98.626892567619095</v>
      </c>
      <c r="V80" s="23">
        <v>88.343519882843651</v>
      </c>
      <c r="W80" s="23">
        <v>86.473815758339015</v>
      </c>
      <c r="X80" s="23">
        <v>93.485206225231366</v>
      </c>
      <c r="Y80" s="23">
        <v>79.46242529144665</v>
      </c>
      <c r="Z80" s="23">
        <v>86.941241789465167</v>
      </c>
      <c r="AA80" s="23">
        <v>90.213224007348273</v>
      </c>
      <c r="AB80" s="23">
        <v>81.799555447077452</v>
      </c>
      <c r="AC80" s="23">
        <v>86.941241789465167</v>
      </c>
    </row>
    <row r="81" spans="1:29" hidden="1" x14ac:dyDescent="0.3">
      <c r="A81" s="19" t="s">
        <v>16</v>
      </c>
      <c r="B81" s="19" t="s">
        <v>17</v>
      </c>
      <c r="C81" s="20" t="s">
        <v>52</v>
      </c>
      <c r="D81" s="19" t="s">
        <v>28</v>
      </c>
      <c r="E81" s="19" t="str">
        <f>VLOOKUP($D81,[1]Sheet1!$A:$D,3,FALSE)</f>
        <v>C1</v>
      </c>
      <c r="F81" s="19" t="str">
        <f>VLOOKUP($D81,[1]Sheet1!$A:$D,4,FALSE)</f>
        <v>C1 COARSE</v>
      </c>
      <c r="G81" s="21"/>
      <c r="H81" s="21"/>
      <c r="I81" s="21"/>
      <c r="J81" s="21"/>
      <c r="K81" s="21"/>
      <c r="L81" s="21">
        <v>1.92</v>
      </c>
      <c r="M81" s="21"/>
      <c r="N81" s="21"/>
      <c r="O81" s="21"/>
      <c r="P81" s="22">
        <f t="shared" si="1"/>
        <v>0.21333333333333332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idden="1" x14ac:dyDescent="0.3">
      <c r="A82" s="19" t="s">
        <v>16</v>
      </c>
      <c r="B82" s="19" t="s">
        <v>17</v>
      </c>
      <c r="C82" s="20" t="s">
        <v>52</v>
      </c>
      <c r="D82" s="19" t="s">
        <v>54</v>
      </c>
      <c r="E82" s="19" t="str">
        <f>VLOOKUP($D82,[1]Sheet1!$A:$D,3,FALSE)</f>
        <v>C1</v>
      </c>
      <c r="F82" s="19" t="str">
        <f>VLOOKUP($D82,[1]Sheet1!$A:$D,4,FALSE)</f>
        <v>C1 COARSE</v>
      </c>
      <c r="G82" s="21"/>
      <c r="H82" s="21">
        <v>60.480000000000004</v>
      </c>
      <c r="I82" s="21">
        <v>34.559999999999995</v>
      </c>
      <c r="J82" s="21">
        <v>95.999999999999986</v>
      </c>
      <c r="K82" s="21">
        <v>62.387999999999998</v>
      </c>
      <c r="L82" s="21">
        <v>38.4</v>
      </c>
      <c r="M82" s="21">
        <v>49.92</v>
      </c>
      <c r="N82" s="21">
        <v>43.2</v>
      </c>
      <c r="O82" s="21">
        <v>33.6</v>
      </c>
      <c r="P82" s="22">
        <f t="shared" si="1"/>
        <v>46.505333333333333</v>
      </c>
      <c r="Q82" s="23">
        <v>50.557617918642372</v>
      </c>
      <c r="R82" s="23">
        <v>44.538853880708757</v>
      </c>
      <c r="S82" s="23">
        <v>43.286950960818565</v>
      </c>
      <c r="T82" s="23">
        <v>50.31686735712502</v>
      </c>
      <c r="U82" s="23">
        <v>50.798368480159716</v>
      </c>
      <c r="V82" s="23">
        <v>45.501856126778129</v>
      </c>
      <c r="W82" s="23">
        <v>44.538853880708757</v>
      </c>
      <c r="X82" s="23">
        <v>48.150112303468923</v>
      </c>
      <c r="Y82" s="23">
        <v>40.927595457948584</v>
      </c>
      <c r="Z82" s="23">
        <v>44.779604442226095</v>
      </c>
      <c r="AA82" s="23">
        <v>46.464858372847509</v>
      </c>
      <c r="AB82" s="23">
        <v>42.131348265535308</v>
      </c>
      <c r="AC82" s="23">
        <v>44.779604442226095</v>
      </c>
    </row>
    <row r="83" spans="1:29" hidden="1" x14ac:dyDescent="0.3">
      <c r="A83" s="19" t="s">
        <v>16</v>
      </c>
      <c r="B83" s="19" t="s">
        <v>17</v>
      </c>
      <c r="C83" s="20" t="s">
        <v>52</v>
      </c>
      <c r="D83" s="19" t="s">
        <v>30</v>
      </c>
      <c r="E83" s="19" t="str">
        <f>VLOOKUP($D83,[1]Sheet1!$A:$D,3,FALSE)</f>
        <v>A1 (Fine)</v>
      </c>
      <c r="F83" s="19" t="str">
        <f>VLOOKUP($D83,[1]Sheet1!$A:$D,4,FALSE)</f>
        <v>A1</v>
      </c>
      <c r="G83" s="21"/>
      <c r="H83" s="21">
        <v>8.64</v>
      </c>
      <c r="I83" s="21">
        <v>11.52</v>
      </c>
      <c r="J83" s="21">
        <v>19.2</v>
      </c>
      <c r="K83" s="21">
        <v>12.48</v>
      </c>
      <c r="L83" s="21">
        <v>10.559999999999999</v>
      </c>
      <c r="M83" s="21">
        <v>17.28</v>
      </c>
      <c r="N83" s="21">
        <v>15.36</v>
      </c>
      <c r="O83" s="21">
        <v>19.2</v>
      </c>
      <c r="P83" s="22">
        <f t="shared" si="1"/>
        <v>12.693333333333335</v>
      </c>
      <c r="Q83" s="23">
        <v>16.901772546417195</v>
      </c>
      <c r="R83" s="23">
        <v>14.889656767081817</v>
      </c>
      <c r="S83" s="23">
        <v>14.471136684980058</v>
      </c>
      <c r="T83" s="23">
        <v>16.821287915243783</v>
      </c>
      <c r="U83" s="23">
        <v>16.982257177590615</v>
      </c>
      <c r="V83" s="23">
        <v>15.211595291775479</v>
      </c>
      <c r="W83" s="23">
        <v>14.889656767081817</v>
      </c>
      <c r="X83" s="23">
        <v>16.096926234683046</v>
      </c>
      <c r="Y83" s="23">
        <v>13.682387299480588</v>
      </c>
      <c r="Z83" s="23">
        <v>14.970141398255233</v>
      </c>
      <c r="AA83" s="23">
        <v>15.53353381646914</v>
      </c>
      <c r="AB83" s="23">
        <v>14.084810455347665</v>
      </c>
      <c r="AC83" s="23">
        <v>14.970141398255233</v>
      </c>
    </row>
    <row r="84" spans="1:29" hidden="1" x14ac:dyDescent="0.3">
      <c r="A84" s="19" t="s">
        <v>16</v>
      </c>
      <c r="B84" s="19" t="s">
        <v>17</v>
      </c>
      <c r="C84" s="20" t="s">
        <v>52</v>
      </c>
      <c r="D84" s="19" t="s">
        <v>45</v>
      </c>
      <c r="E84" s="19" t="str">
        <f>VLOOKUP($D84,[1]Sheet1!$A:$D,3,FALSE)</f>
        <v>A1 (Fine)</v>
      </c>
      <c r="F84" s="19" t="str">
        <f>VLOOKUP($D84,[1]Sheet1!$A:$D,4,FALSE)</f>
        <v>A1</v>
      </c>
      <c r="G84" s="21">
        <v>0.06</v>
      </c>
      <c r="H84" s="21">
        <v>0.16800000000000001</v>
      </c>
      <c r="I84" s="21">
        <v>0.28799999999999998</v>
      </c>
      <c r="J84" s="21">
        <v>0.8879999999999999</v>
      </c>
      <c r="K84" s="21"/>
      <c r="L84" s="21">
        <v>0.3</v>
      </c>
      <c r="M84" s="21">
        <v>0.6</v>
      </c>
      <c r="N84" s="21">
        <v>0.54</v>
      </c>
      <c r="O84" s="21">
        <v>0.3</v>
      </c>
      <c r="P84" s="22">
        <f t="shared" si="1"/>
        <v>0.34933333333333327</v>
      </c>
      <c r="Q84" s="19">
        <v>0.36</v>
      </c>
      <c r="R84" s="19">
        <v>0.36</v>
      </c>
      <c r="S84" s="19">
        <v>0.36</v>
      </c>
      <c r="T84" s="19">
        <v>0.36</v>
      </c>
      <c r="U84" s="19">
        <v>0.36</v>
      </c>
      <c r="V84" s="19">
        <v>0.36</v>
      </c>
      <c r="W84" s="19">
        <v>0.36</v>
      </c>
      <c r="X84" s="19">
        <v>0.36</v>
      </c>
      <c r="Y84" s="19">
        <v>0.36</v>
      </c>
      <c r="Z84" s="19">
        <v>0.36</v>
      </c>
      <c r="AA84" s="19">
        <v>0.36</v>
      </c>
      <c r="AB84" s="19">
        <v>0.36</v>
      </c>
      <c r="AC84" s="19">
        <v>0.36</v>
      </c>
    </row>
    <row r="85" spans="1:29" hidden="1" x14ac:dyDescent="0.3">
      <c r="A85" s="19" t="s">
        <v>16</v>
      </c>
      <c r="B85" s="19" t="s">
        <v>17</v>
      </c>
      <c r="C85" s="20" t="s">
        <v>52</v>
      </c>
      <c r="D85" s="19" t="s">
        <v>37</v>
      </c>
      <c r="E85" s="19" t="str">
        <f>VLOOKUP($D85,[1]Sheet1!$A:$D,3,FALSE)</f>
        <v>BROWN</v>
      </c>
      <c r="F85" s="19" t="str">
        <f>VLOOKUP($D85,[1]Sheet1!$A:$D,4,FALSE)</f>
        <v>GMW</v>
      </c>
      <c r="G85" s="21">
        <v>0.432</v>
      </c>
      <c r="H85" s="21">
        <v>0.77759999999999996</v>
      </c>
      <c r="I85" s="21"/>
      <c r="J85" s="21">
        <v>3.1103999999999998</v>
      </c>
      <c r="K85" s="21">
        <v>0.77759999999999996</v>
      </c>
      <c r="L85" s="21">
        <v>0.77759999999999996</v>
      </c>
      <c r="M85" s="21">
        <v>3.8879999999999999</v>
      </c>
      <c r="N85" s="21">
        <v>3.1104000000000003</v>
      </c>
      <c r="O85" s="21">
        <v>0.77759999999999996</v>
      </c>
      <c r="P85" s="22">
        <f t="shared" si="1"/>
        <v>1.5167999999999999</v>
      </c>
      <c r="Q85" s="19">
        <v>1.458</v>
      </c>
      <c r="R85" s="19">
        <v>1.458</v>
      </c>
      <c r="S85" s="19">
        <v>1.458</v>
      </c>
      <c r="T85" s="19">
        <v>1.458</v>
      </c>
      <c r="U85" s="19">
        <v>1.458</v>
      </c>
      <c r="V85" s="19">
        <v>1.458</v>
      </c>
      <c r="W85" s="19">
        <v>1.458</v>
      </c>
      <c r="X85" s="19">
        <v>1.458</v>
      </c>
      <c r="Y85" s="19">
        <v>1.458</v>
      </c>
      <c r="Z85" s="19">
        <v>1.458</v>
      </c>
      <c r="AA85" s="19">
        <v>1.458</v>
      </c>
      <c r="AB85" s="19">
        <v>1.458</v>
      </c>
      <c r="AC85" s="19">
        <v>1.458</v>
      </c>
    </row>
    <row r="86" spans="1:29" hidden="1" x14ac:dyDescent="0.3">
      <c r="A86" s="19" t="s">
        <v>16</v>
      </c>
      <c r="B86" s="19" t="s">
        <v>17</v>
      </c>
      <c r="C86" s="20" t="s">
        <v>52</v>
      </c>
      <c r="D86" s="19" t="s">
        <v>31</v>
      </c>
      <c r="E86" s="19" t="str">
        <f>VLOOKUP($D86,[1]Sheet1!$A:$D,3,FALSE)</f>
        <v>BROWN</v>
      </c>
      <c r="F86" s="19" t="str">
        <f>VLOOKUP($D86,[1]Sheet1!$A:$D,4,FALSE)</f>
        <v>Golden Brown</v>
      </c>
      <c r="G86" s="21">
        <v>15.360000000000001</v>
      </c>
      <c r="H86" s="21">
        <v>13.440000000000001</v>
      </c>
      <c r="I86" s="21">
        <v>15.36</v>
      </c>
      <c r="J86" s="21">
        <v>20.159999999999997</v>
      </c>
      <c r="K86" s="21">
        <v>14.280000000000001</v>
      </c>
      <c r="L86" s="21">
        <v>4.8</v>
      </c>
      <c r="M86" s="21">
        <v>27.84</v>
      </c>
      <c r="N86" s="21">
        <v>12.48</v>
      </c>
      <c r="O86" s="21">
        <v>24.96</v>
      </c>
      <c r="P86" s="22">
        <f t="shared" si="1"/>
        <v>16.52</v>
      </c>
      <c r="Q86" s="23">
        <v>23.939621507960346</v>
      </c>
      <c r="R86" s="23">
        <v>20.131045358966656</v>
      </c>
      <c r="S86" s="23">
        <v>19.565199759687591</v>
      </c>
      <c r="T86" s="23">
        <v>22.742640432562329</v>
      </c>
      <c r="U86" s="23">
        <v>22.960273355361966</v>
      </c>
      <c r="V86" s="23">
        <v>20.566311204565931</v>
      </c>
      <c r="W86" s="23">
        <v>20.131045358966656</v>
      </c>
      <c r="X86" s="23">
        <v>21.763292279963949</v>
      </c>
      <c r="Y86" s="23">
        <v>18.498798437969356</v>
      </c>
      <c r="Z86" s="23">
        <v>20.239861820366471</v>
      </c>
      <c r="AA86" s="23">
        <v>21.00157705016521</v>
      </c>
      <c r="AB86" s="23">
        <v>19.042880744968453</v>
      </c>
      <c r="AC86" s="23">
        <v>20.239861820366471</v>
      </c>
    </row>
    <row r="87" spans="1:29" hidden="1" x14ac:dyDescent="0.3">
      <c r="A87" s="19" t="s">
        <v>16</v>
      </c>
      <c r="B87" s="19" t="s">
        <v>17</v>
      </c>
      <c r="C87" s="20" t="s">
        <v>52</v>
      </c>
      <c r="D87" s="19" t="s">
        <v>32</v>
      </c>
      <c r="E87" s="19" t="str">
        <f>VLOOKUP($D87,[1]Sheet1!$A:$D,3,FALSE)</f>
        <v>ICING</v>
      </c>
      <c r="F87" s="19" t="str">
        <f>VLOOKUP($D87,[1]Sheet1!$A:$D,4,FALSE)</f>
        <v>ICING</v>
      </c>
      <c r="G87" s="21">
        <v>0.86399999999999999</v>
      </c>
      <c r="H87" s="21"/>
      <c r="I87" s="21"/>
      <c r="J87" s="21">
        <v>5.1840000000000002</v>
      </c>
      <c r="K87" s="21">
        <v>0.86399999999999999</v>
      </c>
      <c r="L87" s="21">
        <v>0.8640000000000001</v>
      </c>
      <c r="M87" s="21">
        <v>3.4560000000000004</v>
      </c>
      <c r="N87" s="21">
        <v>1.728</v>
      </c>
      <c r="O87" s="21">
        <v>0.86399999999999999</v>
      </c>
      <c r="P87" s="22">
        <f t="shared" si="1"/>
        <v>1.536</v>
      </c>
      <c r="Q87" s="23">
        <v>1.5</v>
      </c>
      <c r="R87" s="23">
        <v>1.5</v>
      </c>
      <c r="S87" s="23">
        <v>1.5</v>
      </c>
      <c r="T87" s="23">
        <v>1.5</v>
      </c>
      <c r="U87" s="23">
        <v>3</v>
      </c>
      <c r="V87" s="23">
        <v>1.5</v>
      </c>
      <c r="W87" s="23">
        <v>1.5</v>
      </c>
      <c r="X87" s="23">
        <v>1.5</v>
      </c>
      <c r="Y87" s="23">
        <v>1.5</v>
      </c>
      <c r="Z87" s="23">
        <v>1.5</v>
      </c>
      <c r="AA87" s="23">
        <v>1.5</v>
      </c>
      <c r="AB87" s="23">
        <v>1.5</v>
      </c>
      <c r="AC87" s="23">
        <v>1.5</v>
      </c>
    </row>
    <row r="88" spans="1:29" hidden="1" x14ac:dyDescent="0.3">
      <c r="A88" s="19" t="s">
        <v>16</v>
      </c>
      <c r="B88" s="19" t="s">
        <v>17</v>
      </c>
      <c r="C88" s="20" t="s">
        <v>52</v>
      </c>
      <c r="D88" s="19" t="s">
        <v>38</v>
      </c>
      <c r="E88" s="19" t="str">
        <f>VLOOKUP($D88,[1]Sheet1!$A:$D,3,FALSE)</f>
        <v>STEVIA</v>
      </c>
      <c r="F88" s="19" t="str">
        <f>VLOOKUP($D88,[1]Sheet1!$A:$D,4,FALSE)</f>
        <v>STEVIA</v>
      </c>
      <c r="G88" s="21"/>
      <c r="H88" s="21"/>
      <c r="I88" s="21"/>
      <c r="J88" s="21"/>
      <c r="K88" s="21"/>
      <c r="L88" s="21">
        <v>0.72</v>
      </c>
      <c r="M88" s="21">
        <v>2.544</v>
      </c>
      <c r="N88" s="21">
        <v>0.72</v>
      </c>
      <c r="O88" s="21">
        <v>0.72</v>
      </c>
      <c r="P88" s="22">
        <f t="shared" si="1"/>
        <v>0.52266666666666661</v>
      </c>
      <c r="Q88" s="19">
        <v>0.72</v>
      </c>
      <c r="R88" s="19">
        <v>0.72</v>
      </c>
      <c r="S88" s="19">
        <v>0.72</v>
      </c>
      <c r="T88" s="19">
        <v>0.72</v>
      </c>
      <c r="U88" s="19">
        <v>0.72</v>
      </c>
      <c r="V88" s="19">
        <v>0.72</v>
      </c>
      <c r="W88" s="19">
        <v>0.72</v>
      </c>
      <c r="X88" s="19">
        <v>0.72</v>
      </c>
      <c r="Y88" s="19">
        <v>0.72</v>
      </c>
      <c r="Z88" s="19">
        <v>0.72</v>
      </c>
      <c r="AA88" s="19">
        <v>0.72</v>
      </c>
      <c r="AB88" s="19">
        <v>0.72</v>
      </c>
      <c r="AC88" s="19">
        <v>0.72</v>
      </c>
    </row>
    <row r="89" spans="1:29" hidden="1" x14ac:dyDescent="0.3">
      <c r="A89" s="19" t="s">
        <v>16</v>
      </c>
      <c r="B89" s="19" t="s">
        <v>17</v>
      </c>
      <c r="C89" s="20" t="s">
        <v>52</v>
      </c>
      <c r="D89" s="19" t="s">
        <v>33</v>
      </c>
      <c r="E89" s="19" t="str">
        <f>VLOOKUP($D89,[1]Sheet1!$A:$D,3,FALSE)</f>
        <v>Better Brown</v>
      </c>
      <c r="F89" s="19" t="str">
        <f>VLOOKUP($D89,[1]Sheet1!$A:$D,4,FALSE)</f>
        <v>LG</v>
      </c>
      <c r="G89" s="21"/>
      <c r="H89" s="21"/>
      <c r="I89" s="21"/>
      <c r="J89" s="21">
        <v>0</v>
      </c>
      <c r="K89" s="21">
        <v>6.72</v>
      </c>
      <c r="L89" s="21">
        <v>34.56</v>
      </c>
      <c r="M89" s="21"/>
      <c r="N89" s="21"/>
      <c r="O89" s="21">
        <v>28.8</v>
      </c>
      <c r="P89" s="22">
        <f t="shared" si="1"/>
        <v>7.7866666666666662</v>
      </c>
      <c r="Q89" s="23">
        <v>10</v>
      </c>
      <c r="R89" s="23">
        <v>15.336675558826233</v>
      </c>
      <c r="S89" s="23">
        <v>18.404010670591479</v>
      </c>
      <c r="T89" s="23">
        <v>21.471345782356728</v>
      </c>
      <c r="U89" s="23">
        <v>24.538680894121974</v>
      </c>
      <c r="V89" s="23">
        <v>27.60601600588722</v>
      </c>
      <c r="W89" s="23">
        <v>30.673351117652466</v>
      </c>
      <c r="X89" s="23">
        <v>33.740686229417712</v>
      </c>
      <c r="Y89" s="23">
        <v>36.808021341182958</v>
      </c>
      <c r="Z89" s="23">
        <v>39.875356452948203</v>
      </c>
      <c r="AA89" s="23">
        <v>42.942691564713456</v>
      </c>
      <c r="AB89" s="23">
        <v>46.010026676478702</v>
      </c>
      <c r="AC89" s="23">
        <v>49.077361788243948</v>
      </c>
    </row>
    <row r="90" spans="1:29" hidden="1" x14ac:dyDescent="0.3">
      <c r="A90" s="19" t="s">
        <v>16</v>
      </c>
      <c r="B90" s="19" t="s">
        <v>17</v>
      </c>
      <c r="C90" s="20" t="s">
        <v>52</v>
      </c>
      <c r="D90" s="19" t="s">
        <v>34</v>
      </c>
      <c r="E90" s="19" t="str">
        <f>VLOOKUP($D90,[1]Sheet1!$A:$D,3,FALSE)</f>
        <v>BROWN</v>
      </c>
      <c r="F90" s="19" t="str">
        <f>VLOOKUP($D90,[1]Sheet1!$A:$D,4,FALSE)</f>
        <v>Soft Brown</v>
      </c>
      <c r="G90" s="21">
        <v>10.559999999999999</v>
      </c>
      <c r="H90" s="21">
        <v>2.88</v>
      </c>
      <c r="I90" s="21">
        <v>22.080000000000002</v>
      </c>
      <c r="J90" s="21">
        <v>4.92</v>
      </c>
      <c r="K90" s="21">
        <v>13.44</v>
      </c>
      <c r="L90" s="21">
        <v>58.56</v>
      </c>
      <c r="M90" s="21"/>
      <c r="N90" s="21"/>
      <c r="O90" s="21">
        <v>4.8</v>
      </c>
      <c r="P90" s="22">
        <f t="shared" si="1"/>
        <v>13.026666666666666</v>
      </c>
      <c r="Q90" s="23">
        <v>13.617021276595743</v>
      </c>
      <c r="R90" s="23">
        <v>11.450676982591876</v>
      </c>
      <c r="S90" s="23">
        <v>11.128820116054158</v>
      </c>
      <c r="T90" s="23">
        <v>12.936170212765957</v>
      </c>
      <c r="U90" s="23">
        <v>13.059961315280463</v>
      </c>
      <c r="V90" s="23">
        <v>11.698259187620888</v>
      </c>
      <c r="W90" s="23">
        <v>11.450676982591876</v>
      </c>
      <c r="X90" s="23">
        <v>12.379110251450676</v>
      </c>
      <c r="Y90" s="23">
        <v>10.522243713733076</v>
      </c>
      <c r="Z90" s="23">
        <v>11.512572533849129</v>
      </c>
      <c r="AA90" s="23">
        <v>11.945841392649902</v>
      </c>
      <c r="AB90" s="23">
        <v>10.831721470019342</v>
      </c>
      <c r="AC90" s="23">
        <v>11.512572533849129</v>
      </c>
    </row>
    <row r="91" spans="1:29" hidden="1" x14ac:dyDescent="0.3">
      <c r="A91" s="19" t="s">
        <v>16</v>
      </c>
      <c r="B91" s="19" t="s">
        <v>17</v>
      </c>
      <c r="C91" s="20" t="s">
        <v>52</v>
      </c>
      <c r="D91" s="19" t="s">
        <v>49</v>
      </c>
      <c r="E91" s="19" t="str">
        <f>VLOOKUP($D91,[1]Sheet1!$A:$D,3,FALSE)</f>
        <v>BROWN</v>
      </c>
      <c r="F91" s="19" t="str">
        <f>VLOOKUP($D91,[1]Sheet1!$A:$D,4,FALSE)</f>
        <v>Soft Brown</v>
      </c>
      <c r="G91" s="21"/>
      <c r="H91" s="21">
        <v>0.77759999999999996</v>
      </c>
      <c r="I91" s="21">
        <v>1.5551999999999999</v>
      </c>
      <c r="J91" s="21">
        <v>1.5551999999999999</v>
      </c>
      <c r="K91" s="21">
        <v>0.77759999999999996</v>
      </c>
      <c r="L91" s="21">
        <v>1.5551999999999999</v>
      </c>
      <c r="M91" s="21">
        <v>2.3327999999999998</v>
      </c>
      <c r="N91" s="21">
        <v>2.3327999999999998</v>
      </c>
      <c r="O91" s="21"/>
      <c r="P91" s="22">
        <f>SUM(G91:O91)/9</f>
        <v>1.2095999999999998</v>
      </c>
      <c r="Q91" s="23">
        <v>1.56</v>
      </c>
      <c r="R91" s="23">
        <v>1.56</v>
      </c>
      <c r="S91" s="23">
        <v>1.56</v>
      </c>
      <c r="T91" s="23">
        <v>1.56</v>
      </c>
      <c r="U91" s="23">
        <v>1.56</v>
      </c>
      <c r="V91" s="23">
        <v>1.56</v>
      </c>
      <c r="W91" s="23">
        <v>1.56</v>
      </c>
      <c r="X91" s="23">
        <v>1.56</v>
      </c>
      <c r="Y91" s="23">
        <v>1.56</v>
      </c>
      <c r="Z91" s="23">
        <v>1.56</v>
      </c>
      <c r="AA91" s="23">
        <v>1.56</v>
      </c>
      <c r="AB91" s="23">
        <v>1.56</v>
      </c>
      <c r="AC91" s="23">
        <v>1.56</v>
      </c>
    </row>
    <row r="92" spans="1:29" hidden="1" x14ac:dyDescent="0.3">
      <c r="A92" s="19" t="s">
        <v>16</v>
      </c>
      <c r="B92" s="19" t="s">
        <v>17</v>
      </c>
      <c r="C92" s="20" t="s">
        <v>52</v>
      </c>
      <c r="D92" s="19" t="s">
        <v>35</v>
      </c>
      <c r="E92" s="19" t="str">
        <f>VLOOKUP($D92,[1]Sheet1!$A:$D,3,FALSE)</f>
        <v>Better Brown</v>
      </c>
      <c r="F92" s="19" t="str">
        <f>VLOOKUP($D92,[1]Sheet1!$A:$D,4,FALSE)</f>
        <v>LG</v>
      </c>
      <c r="G92" s="21"/>
      <c r="H92" s="21"/>
      <c r="I92" s="21"/>
      <c r="J92" s="21"/>
      <c r="K92" s="21"/>
      <c r="L92" s="21"/>
      <c r="M92" s="21"/>
      <c r="N92" s="21"/>
      <c r="O92" s="21"/>
      <c r="P92" s="22"/>
      <c r="Q92" s="23"/>
      <c r="R92" s="23">
        <v>1.193877551020408</v>
      </c>
      <c r="S92" s="23">
        <v>1.4326530612244897</v>
      </c>
      <c r="T92" s="23">
        <v>1.6714285714285713</v>
      </c>
      <c r="U92" s="23">
        <v>1.9102040816326529</v>
      </c>
      <c r="V92" s="23">
        <v>2.1489795918367345</v>
      </c>
      <c r="W92" s="23">
        <v>2.3877551020408161</v>
      </c>
      <c r="X92" s="23">
        <v>2.6265306122448977</v>
      </c>
      <c r="Y92" s="23">
        <v>2.8653061224489793</v>
      </c>
      <c r="Z92" s="23">
        <v>3.1040816326530609</v>
      </c>
      <c r="AA92" s="23">
        <v>3.3428571428571425</v>
      </c>
      <c r="AB92" s="23">
        <v>3.5816326530612241</v>
      </c>
      <c r="AC92" s="23">
        <v>3.8204081632653057</v>
      </c>
    </row>
    <row r="93" spans="1:29" hidden="1" x14ac:dyDescent="0.3">
      <c r="A93" s="19" t="s">
        <v>16</v>
      </c>
      <c r="B93" s="19" t="s">
        <v>17</v>
      </c>
      <c r="C93" s="20" t="s">
        <v>55</v>
      </c>
      <c r="D93" s="19" t="s">
        <v>26</v>
      </c>
      <c r="E93" s="19" t="str">
        <f>VLOOKUP($D93,[1]Sheet1!$A:$D,3,FALSE)</f>
        <v>BROWN</v>
      </c>
      <c r="F93" s="19" t="str">
        <f>VLOOKUP($D93,[1]Sheet1!$A:$D,4,FALSE)</f>
        <v>Coarse Brown</v>
      </c>
      <c r="G93" s="21"/>
      <c r="H93" s="21"/>
      <c r="I93" s="21"/>
      <c r="J93" s="21"/>
      <c r="K93" s="21">
        <v>0.06</v>
      </c>
      <c r="L93" s="21">
        <v>0.18</v>
      </c>
      <c r="M93" s="21"/>
      <c r="N93" s="21">
        <v>-0.12</v>
      </c>
      <c r="O93" s="21">
        <v>0.18</v>
      </c>
      <c r="P93" s="24">
        <f t="shared" si="1"/>
        <v>3.3333333333333333E-2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idden="1" x14ac:dyDescent="0.3">
      <c r="A94" s="19" t="s">
        <v>16</v>
      </c>
      <c r="B94" s="19" t="s">
        <v>17</v>
      </c>
      <c r="C94" s="20" t="s">
        <v>55</v>
      </c>
      <c r="D94" s="19" t="s">
        <v>27</v>
      </c>
      <c r="E94" s="19" t="str">
        <f>VLOOKUP($D94,[1]Sheet1!$A:$D,3,FALSE)</f>
        <v>C1</v>
      </c>
      <c r="F94" s="19" t="str">
        <f>VLOOKUP($D94,[1]Sheet1!$A:$D,4,FALSE)</f>
        <v>C1 COARSE</v>
      </c>
      <c r="G94" s="21"/>
      <c r="H94" s="21"/>
      <c r="I94" s="21"/>
      <c r="J94" s="21"/>
      <c r="K94" s="21">
        <v>0.24</v>
      </c>
      <c r="L94" s="21">
        <v>0.6</v>
      </c>
      <c r="M94" s="21">
        <v>0.6</v>
      </c>
      <c r="N94" s="21"/>
      <c r="O94" s="21">
        <v>0.6</v>
      </c>
      <c r="P94" s="24">
        <f t="shared" si="1"/>
        <v>0.22666666666666668</v>
      </c>
      <c r="Q94" s="23">
        <v>0.44404662395687206</v>
      </c>
      <c r="R94" s="23">
        <v>0.39118393062867307</v>
      </c>
      <c r="S94" s="23">
        <v>0.38018849041640768</v>
      </c>
      <c r="T94" s="23">
        <v>0.44193211622374412</v>
      </c>
      <c r="U94" s="23">
        <v>0.44616113169000005</v>
      </c>
      <c r="V94" s="23">
        <v>0.39964196156118492</v>
      </c>
      <c r="W94" s="23">
        <v>0.39118393062867307</v>
      </c>
      <c r="X94" s="23">
        <v>0.42290154662559248</v>
      </c>
      <c r="Y94" s="23">
        <v>0.35946631463175355</v>
      </c>
      <c r="Z94" s="23">
        <v>0.39329843836180101</v>
      </c>
      <c r="AA94" s="23">
        <v>0.40809999249369677</v>
      </c>
      <c r="AB94" s="23">
        <v>0.37003885329739344</v>
      </c>
      <c r="AC94" s="23">
        <v>0.39329843836180101</v>
      </c>
    </row>
    <row r="95" spans="1:29" hidden="1" x14ac:dyDescent="0.3">
      <c r="A95" s="19" t="s">
        <v>16</v>
      </c>
      <c r="B95" s="19" t="s">
        <v>17</v>
      </c>
      <c r="C95" s="20" t="s">
        <v>55</v>
      </c>
      <c r="D95" s="19" t="s">
        <v>30</v>
      </c>
      <c r="E95" s="19" t="str">
        <f>VLOOKUP($D95,[1]Sheet1!$A:$D,3,FALSE)</f>
        <v>A1 (Fine)</v>
      </c>
      <c r="F95" s="19" t="str">
        <f>VLOOKUP($D95,[1]Sheet1!$A:$D,4,FALSE)</f>
        <v>A1</v>
      </c>
      <c r="G95" s="21"/>
      <c r="H95" s="21"/>
      <c r="I95" s="21"/>
      <c r="J95" s="21"/>
      <c r="K95" s="21">
        <v>0.12</v>
      </c>
      <c r="L95" s="21">
        <v>0.48</v>
      </c>
      <c r="M95" s="21"/>
      <c r="N95" s="21"/>
      <c r="O95" s="21">
        <v>0.36</v>
      </c>
      <c r="P95" s="24">
        <f t="shared" si="1"/>
        <v>0.10666666666666666</v>
      </c>
      <c r="Q95" s="23">
        <v>0.13521418037133756</v>
      </c>
      <c r="R95" s="23">
        <v>0.11911725413665454</v>
      </c>
      <c r="S95" s="23">
        <v>0.11576909347984046</v>
      </c>
      <c r="T95" s="23">
        <v>0.13457030332195025</v>
      </c>
      <c r="U95" s="23">
        <v>0.1358580574207249</v>
      </c>
      <c r="V95" s="23">
        <v>0.12169276233420383</v>
      </c>
      <c r="W95" s="23">
        <v>0.11911725413665454</v>
      </c>
      <c r="X95" s="23">
        <v>0.12877540987746436</v>
      </c>
      <c r="Y95" s="23">
        <v>0.1094590983958447</v>
      </c>
      <c r="Z95" s="23">
        <v>0.11976113118604186</v>
      </c>
      <c r="AA95" s="23">
        <v>0.12426827053175311</v>
      </c>
      <c r="AB95" s="23">
        <v>0.11267848364278132</v>
      </c>
      <c r="AC95" s="23">
        <v>0.11976113118604186</v>
      </c>
    </row>
    <row r="96" spans="1:29" hidden="1" x14ac:dyDescent="0.3">
      <c r="A96" s="19" t="s">
        <v>16</v>
      </c>
      <c r="B96" s="19" t="s">
        <v>17</v>
      </c>
      <c r="C96" s="20" t="s">
        <v>55</v>
      </c>
      <c r="D96" s="19" t="s">
        <v>31</v>
      </c>
      <c r="E96" s="19" t="str">
        <f>VLOOKUP($D96,[1]Sheet1!$A:$D,3,FALSE)</f>
        <v>BROWN</v>
      </c>
      <c r="F96" s="19" t="str">
        <f>VLOOKUP($D96,[1]Sheet1!$A:$D,4,FALSE)</f>
        <v>Golden Brown</v>
      </c>
      <c r="G96" s="21"/>
      <c r="H96" s="21"/>
      <c r="I96" s="21"/>
      <c r="J96" s="21"/>
      <c r="K96" s="21">
        <v>0.06</v>
      </c>
      <c r="L96" s="21">
        <v>0.12</v>
      </c>
      <c r="M96" s="21">
        <v>0.12</v>
      </c>
      <c r="N96" s="21"/>
      <c r="O96" s="21">
        <v>0.18</v>
      </c>
      <c r="P96" s="24">
        <f t="shared" si="1"/>
        <v>5.333333333333333E-2</v>
      </c>
      <c r="Q96" s="23">
        <v>0.14363772904776206</v>
      </c>
      <c r="R96" s="23">
        <v>0.12078627215379992</v>
      </c>
      <c r="S96" s="23">
        <v>0.11739119855812553</v>
      </c>
      <c r="T96" s="23">
        <v>0.13645584259537397</v>
      </c>
      <c r="U96" s="23">
        <v>0.13776164013217179</v>
      </c>
      <c r="V96" s="23">
        <v>0.12339786722739557</v>
      </c>
      <c r="W96" s="23">
        <v>0.12078627215379992</v>
      </c>
      <c r="X96" s="23">
        <v>0.13057975367978367</v>
      </c>
      <c r="Y96" s="23">
        <v>0.11099279062781614</v>
      </c>
      <c r="Z96" s="23">
        <v>0.12143917092219882</v>
      </c>
      <c r="AA96" s="23">
        <v>0.12600946230099125</v>
      </c>
      <c r="AB96" s="23">
        <v>0.11425728446981072</v>
      </c>
      <c r="AC96" s="23">
        <v>0.12143917092219882</v>
      </c>
    </row>
    <row r="97" spans="1:29" hidden="1" x14ac:dyDescent="0.3">
      <c r="A97" s="19" t="s">
        <v>16</v>
      </c>
      <c r="B97" s="19" t="s">
        <v>17</v>
      </c>
      <c r="C97" s="20" t="s">
        <v>55</v>
      </c>
      <c r="D97" s="19" t="s">
        <v>33</v>
      </c>
      <c r="E97" s="19" t="str">
        <f>VLOOKUP($D97,[1]Sheet1!$A:$D,3,FALSE)</f>
        <v>Better Brown</v>
      </c>
      <c r="F97" s="19" t="str">
        <f>VLOOKUP($D97,[1]Sheet1!$A:$D,4,FALSE)</f>
        <v>LG</v>
      </c>
      <c r="G97" s="21"/>
      <c r="H97" s="21"/>
      <c r="I97" s="21"/>
      <c r="J97" s="21"/>
      <c r="K97" s="21">
        <v>0.06</v>
      </c>
      <c r="L97" s="21">
        <v>0.18</v>
      </c>
      <c r="M97" s="21">
        <v>0.06</v>
      </c>
      <c r="N97" s="21"/>
      <c r="O97" s="21">
        <v>0.24</v>
      </c>
      <c r="P97" s="24">
        <f t="shared" si="1"/>
        <v>6.0000000000000005E-2</v>
      </c>
      <c r="Q97" s="23">
        <v>0.1</v>
      </c>
      <c r="R97" s="23">
        <v>0.13108269708398493</v>
      </c>
      <c r="S97" s="23">
        <v>0.1572992365007819</v>
      </c>
      <c r="T97" s="23">
        <v>0.18351577591757889</v>
      </c>
      <c r="U97" s="23">
        <v>0.20973231533437586</v>
      </c>
      <c r="V97" s="23">
        <v>0.23594885475117286</v>
      </c>
      <c r="W97" s="23">
        <v>0.26216539416796986</v>
      </c>
      <c r="X97" s="23">
        <v>0.28838193358476683</v>
      </c>
      <c r="Y97" s="23">
        <v>0.31459847300156379</v>
      </c>
      <c r="Z97" s="23">
        <v>0.34081501241836076</v>
      </c>
      <c r="AA97" s="23">
        <v>0.36703155183515779</v>
      </c>
      <c r="AB97" s="23">
        <v>0.39324809125195476</v>
      </c>
      <c r="AC97" s="23">
        <v>0.41946463066875173</v>
      </c>
    </row>
    <row r="98" spans="1:29" hidden="1" x14ac:dyDescent="0.3">
      <c r="A98" s="19" t="s">
        <v>16</v>
      </c>
      <c r="B98" s="19" t="s">
        <v>17</v>
      </c>
      <c r="C98" s="20" t="s">
        <v>55</v>
      </c>
      <c r="D98" s="19" t="s">
        <v>34</v>
      </c>
      <c r="E98" s="19" t="str">
        <f>VLOOKUP($D98,[1]Sheet1!$A:$D,3,FALSE)</f>
        <v>BROWN</v>
      </c>
      <c r="F98" s="19" t="str">
        <f>VLOOKUP($D98,[1]Sheet1!$A:$D,4,FALSE)</f>
        <v>Soft Brown</v>
      </c>
      <c r="G98" s="21"/>
      <c r="H98" s="21"/>
      <c r="I98" s="21"/>
      <c r="J98" s="21"/>
      <c r="K98" s="21">
        <v>0.06</v>
      </c>
      <c r="L98" s="21">
        <v>0.12</v>
      </c>
      <c r="M98" s="21"/>
      <c r="N98" s="21"/>
      <c r="O98" s="21">
        <v>0.12</v>
      </c>
      <c r="P98" s="24">
        <f t="shared" si="1"/>
        <v>3.3333333333333333E-2</v>
      </c>
      <c r="Q98" s="23">
        <v>6.8085106382978711E-2</v>
      </c>
      <c r="R98" s="23">
        <v>5.7253384912959372E-2</v>
      </c>
      <c r="S98" s="23">
        <v>5.5644100580270785E-2</v>
      </c>
      <c r="T98" s="23">
        <v>6.4680851063829772E-2</v>
      </c>
      <c r="U98" s="23">
        <v>6.5299806576402317E-2</v>
      </c>
      <c r="V98" s="23">
        <v>5.8491295938104433E-2</v>
      </c>
      <c r="W98" s="23">
        <v>5.7253384912959372E-2</v>
      </c>
      <c r="X98" s="23">
        <v>6.1895551257253378E-2</v>
      </c>
      <c r="Y98" s="23">
        <v>5.2611218568665373E-2</v>
      </c>
      <c r="Z98" s="23">
        <v>5.7562862669245637E-2</v>
      </c>
      <c r="AA98" s="23">
        <v>5.9729206963249508E-2</v>
      </c>
      <c r="AB98" s="23">
        <v>5.4158607350096706E-2</v>
      </c>
      <c r="AC98" s="23">
        <v>5.7562862669245637E-2</v>
      </c>
    </row>
    <row r="99" spans="1:29" hidden="1" x14ac:dyDescent="0.3">
      <c r="A99" s="19" t="s">
        <v>16</v>
      </c>
      <c r="B99" s="19" t="s">
        <v>17</v>
      </c>
      <c r="C99" s="20" t="s">
        <v>56</v>
      </c>
      <c r="D99" s="19" t="s">
        <v>25</v>
      </c>
      <c r="E99" s="19" t="str">
        <f>VLOOKUP($D99,[1]Sheet1!$A:$D,3,FALSE)</f>
        <v>CASTER</v>
      </c>
      <c r="F99" s="19" t="str">
        <f>VLOOKUP($D99,[1]Sheet1!$A:$D,4,FALSE)</f>
        <v>CASTER</v>
      </c>
      <c r="G99" s="21"/>
      <c r="H99" s="21"/>
      <c r="I99" s="21"/>
      <c r="J99" s="21"/>
      <c r="K99" s="21">
        <v>0.24</v>
      </c>
      <c r="L99" s="21">
        <v>0.24</v>
      </c>
      <c r="M99" s="21">
        <v>0.12</v>
      </c>
      <c r="N99" s="21">
        <v>0.18</v>
      </c>
      <c r="O99" s="21"/>
      <c r="P99" s="24">
        <f t="shared" si="1"/>
        <v>8.666666666666667E-2</v>
      </c>
    </row>
    <row r="100" spans="1:29" hidden="1" x14ac:dyDescent="0.3">
      <c r="A100" s="19" t="s">
        <v>16</v>
      </c>
      <c r="B100" s="19" t="s">
        <v>17</v>
      </c>
      <c r="C100" s="20" t="s">
        <v>56</v>
      </c>
      <c r="D100" s="19" t="s">
        <v>27</v>
      </c>
      <c r="E100" s="19" t="str">
        <f>VLOOKUP($D100,[1]Sheet1!$A:$D,3,FALSE)</f>
        <v>C1</v>
      </c>
      <c r="F100" s="19" t="str">
        <f>VLOOKUP($D100,[1]Sheet1!$A:$D,4,FALSE)</f>
        <v>C1 COARSE</v>
      </c>
      <c r="G100" s="21"/>
      <c r="H100" s="21"/>
      <c r="I100" s="21"/>
      <c r="J100" s="21"/>
      <c r="K100" s="21">
        <v>1.08</v>
      </c>
      <c r="L100" s="21">
        <v>2.16</v>
      </c>
      <c r="M100" s="21">
        <v>3.24</v>
      </c>
      <c r="N100" s="21">
        <v>1.08</v>
      </c>
      <c r="O100" s="21">
        <v>1.08</v>
      </c>
      <c r="P100" s="24">
        <f t="shared" si="1"/>
        <v>0.96000000000000008</v>
      </c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idden="1" x14ac:dyDescent="0.3">
      <c r="A101" s="19" t="s">
        <v>16</v>
      </c>
      <c r="B101" s="19" t="s">
        <v>17</v>
      </c>
      <c r="C101" s="20" t="s">
        <v>56</v>
      </c>
      <c r="D101" s="19" t="s">
        <v>28</v>
      </c>
      <c r="E101" s="19" t="str">
        <f>VLOOKUP($D101,[1]Sheet1!$A:$D,3,FALSE)</f>
        <v>C1</v>
      </c>
      <c r="F101" s="19" t="str">
        <f>VLOOKUP($D101,[1]Sheet1!$A:$D,4,FALSE)</f>
        <v>C1 COARSE</v>
      </c>
      <c r="G101" s="21"/>
      <c r="H101" s="21"/>
      <c r="I101" s="21"/>
      <c r="J101" s="21"/>
      <c r="K101" s="21">
        <v>3.24</v>
      </c>
      <c r="L101" s="21">
        <v>4.32</v>
      </c>
      <c r="M101" s="21">
        <v>6.48</v>
      </c>
      <c r="N101" s="21">
        <v>4.32</v>
      </c>
      <c r="O101" s="21">
        <v>2.16</v>
      </c>
      <c r="P101" s="24">
        <f t="shared" si="1"/>
        <v>2.2799999999999998</v>
      </c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idden="1" x14ac:dyDescent="0.3">
      <c r="A102" s="19" t="s">
        <v>16</v>
      </c>
      <c r="B102" s="19" t="s">
        <v>17</v>
      </c>
      <c r="C102" s="20" t="s">
        <v>56</v>
      </c>
      <c r="D102" s="19" t="s">
        <v>30</v>
      </c>
      <c r="E102" s="19" t="str">
        <f>VLOOKUP($D102,[1]Sheet1!$A:$D,3,FALSE)</f>
        <v>A1 (Fine)</v>
      </c>
      <c r="F102" s="19" t="str">
        <f>VLOOKUP($D102,[1]Sheet1!$A:$D,4,FALSE)</f>
        <v>A1</v>
      </c>
      <c r="G102" s="21"/>
      <c r="H102" s="21"/>
      <c r="I102" s="21"/>
      <c r="J102" s="21"/>
      <c r="K102" s="21">
        <v>0.12</v>
      </c>
      <c r="L102" s="21">
        <v>0.36</v>
      </c>
      <c r="M102" s="21">
        <v>0.36</v>
      </c>
      <c r="N102" s="21">
        <v>0.18</v>
      </c>
      <c r="O102" s="21">
        <v>0.22800000000000001</v>
      </c>
      <c r="P102" s="24">
        <f t="shared" si="1"/>
        <v>0.13866666666666666</v>
      </c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idden="1" x14ac:dyDescent="0.3">
      <c r="A103" s="19" t="s">
        <v>16</v>
      </c>
      <c r="B103" s="19" t="s">
        <v>17</v>
      </c>
      <c r="C103" s="20" t="s">
        <v>56</v>
      </c>
      <c r="D103" s="19" t="s">
        <v>31</v>
      </c>
      <c r="E103" s="19" t="str">
        <f>VLOOKUP($D103,[1]Sheet1!$A:$D,3,FALSE)</f>
        <v>BROWN</v>
      </c>
      <c r="F103" s="19" t="str">
        <f>VLOOKUP($D103,[1]Sheet1!$A:$D,4,FALSE)</f>
        <v>Golden Brown</v>
      </c>
      <c r="G103" s="21"/>
      <c r="H103" s="21"/>
      <c r="I103" s="21"/>
      <c r="J103" s="21"/>
      <c r="K103" s="21"/>
      <c r="L103" s="21">
        <v>0.36</v>
      </c>
      <c r="M103" s="21">
        <v>0.12</v>
      </c>
      <c r="N103" s="21">
        <v>0.12</v>
      </c>
      <c r="O103" s="21">
        <v>0.12</v>
      </c>
      <c r="P103" s="24">
        <f t="shared" si="1"/>
        <v>0.08</v>
      </c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idden="1" x14ac:dyDescent="0.3">
      <c r="A104" s="19" t="s">
        <v>16</v>
      </c>
      <c r="B104" s="19" t="s">
        <v>17</v>
      </c>
      <c r="C104" s="20" t="s">
        <v>56</v>
      </c>
      <c r="D104" s="19" t="s">
        <v>32</v>
      </c>
      <c r="E104" s="19" t="str">
        <f>VLOOKUP($D104,[1]Sheet1!$A:$D,3,FALSE)</f>
        <v>ICING</v>
      </c>
      <c r="F104" s="19" t="str">
        <f>VLOOKUP($D104,[1]Sheet1!$A:$D,4,FALSE)</f>
        <v>ICING</v>
      </c>
      <c r="G104" s="21"/>
      <c r="H104" s="21"/>
      <c r="I104" s="21"/>
      <c r="J104" s="21"/>
      <c r="K104" s="21">
        <v>0.12</v>
      </c>
      <c r="L104" s="21">
        <v>0.06</v>
      </c>
      <c r="M104" s="21"/>
      <c r="N104" s="21">
        <v>0.06</v>
      </c>
      <c r="O104" s="21"/>
      <c r="P104" s="24">
        <f t="shared" si="1"/>
        <v>2.6666666666666665E-2</v>
      </c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idden="1" x14ac:dyDescent="0.3">
      <c r="A105" s="19" t="s">
        <v>16</v>
      </c>
      <c r="B105" s="19" t="s">
        <v>17</v>
      </c>
      <c r="C105" s="20" t="s">
        <v>56</v>
      </c>
      <c r="D105" s="19" t="s">
        <v>48</v>
      </c>
      <c r="E105" s="19" t="str">
        <f>VLOOKUP($D105,[1]Sheet1!$A:$D,3,FALSE)</f>
        <v>STEVIA</v>
      </c>
      <c r="F105" s="19" t="str">
        <f>VLOOKUP($D105,[1]Sheet1!$A:$D,4,FALSE)</f>
        <v>STEVIA</v>
      </c>
      <c r="G105" s="21"/>
      <c r="H105" s="21"/>
      <c r="I105" s="21"/>
      <c r="J105" s="21"/>
      <c r="K105" s="21"/>
      <c r="L105" s="21">
        <v>3.0000000000000001E-3</v>
      </c>
      <c r="M105" s="21"/>
      <c r="N105" s="21"/>
      <c r="O105" s="21"/>
      <c r="P105" s="24">
        <f t="shared" si="1"/>
        <v>3.3333333333333332E-4</v>
      </c>
    </row>
    <row r="106" spans="1:29" hidden="1" x14ac:dyDescent="0.3">
      <c r="A106" s="19" t="s">
        <v>16</v>
      </c>
      <c r="B106" s="19" t="s">
        <v>17</v>
      </c>
      <c r="C106" s="20" t="s">
        <v>56</v>
      </c>
      <c r="D106" s="19" t="s">
        <v>33</v>
      </c>
      <c r="E106" s="19" t="str">
        <f>VLOOKUP($D106,[1]Sheet1!$A:$D,3,FALSE)</f>
        <v>Better Brown</v>
      </c>
      <c r="F106" s="19" t="str">
        <f>VLOOKUP($D106,[1]Sheet1!$A:$D,4,FALSE)</f>
        <v>LG</v>
      </c>
      <c r="G106" s="21"/>
      <c r="H106" s="21"/>
      <c r="I106" s="21"/>
      <c r="J106" s="21"/>
      <c r="K106" s="21">
        <v>0.36</v>
      </c>
      <c r="L106" s="21">
        <v>0.84</v>
      </c>
      <c r="M106" s="21">
        <v>0.36</v>
      </c>
      <c r="N106" s="21">
        <v>0.54</v>
      </c>
      <c r="O106" s="21">
        <v>0.24</v>
      </c>
      <c r="P106" s="24">
        <f t="shared" si="1"/>
        <v>0.26</v>
      </c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idden="1" x14ac:dyDescent="0.3">
      <c r="A107" s="19" t="s">
        <v>16</v>
      </c>
      <c r="B107" s="19" t="s">
        <v>17</v>
      </c>
      <c r="C107" s="20" t="s">
        <v>56</v>
      </c>
      <c r="D107" s="19" t="s">
        <v>34</v>
      </c>
      <c r="E107" s="19" t="str">
        <f>VLOOKUP($D107,[1]Sheet1!$A:$D,3,FALSE)</f>
        <v>BROWN</v>
      </c>
      <c r="F107" s="19" t="str">
        <f>VLOOKUP($D107,[1]Sheet1!$A:$D,4,FALSE)</f>
        <v>Soft Brown</v>
      </c>
      <c r="G107" s="21"/>
      <c r="H107" s="21"/>
      <c r="I107" s="21"/>
      <c r="J107" s="21"/>
      <c r="K107" s="21">
        <v>0.18</v>
      </c>
      <c r="L107" s="21">
        <v>0.36</v>
      </c>
      <c r="M107" s="21">
        <v>0.12</v>
      </c>
      <c r="N107" s="21">
        <v>0.06</v>
      </c>
      <c r="O107" s="21">
        <v>0.12</v>
      </c>
      <c r="P107" s="24">
        <f>SUM(G107:O107)/9</f>
        <v>9.3333333333333324E-2</v>
      </c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idden="1" x14ac:dyDescent="0.3">
      <c r="A108" s="19" t="s">
        <v>16</v>
      </c>
      <c r="B108" s="19" t="s">
        <v>17</v>
      </c>
      <c r="C108" s="20" t="s">
        <v>57</v>
      </c>
      <c r="D108" s="19" t="s">
        <v>26</v>
      </c>
      <c r="E108" s="19" t="str">
        <f>VLOOKUP($D108,[1]Sheet1!$A:$D,3,FALSE)</f>
        <v>BROWN</v>
      </c>
      <c r="F108" s="19" t="str">
        <f>VLOOKUP($D108,[1]Sheet1!$A:$D,4,FALSE)</f>
        <v>Coarse Brown</v>
      </c>
      <c r="G108" s="21">
        <v>0.06</v>
      </c>
      <c r="H108" s="21">
        <v>4.8000000000000001E-2</v>
      </c>
      <c r="I108" s="21">
        <v>2.4E-2</v>
      </c>
      <c r="J108" s="21"/>
      <c r="K108" s="21">
        <v>3.5999999999999997E-2</v>
      </c>
      <c r="L108" s="21">
        <v>3.5999999999999997E-2</v>
      </c>
      <c r="M108" s="21">
        <v>3.6000000000000004E-2</v>
      </c>
      <c r="N108" s="21">
        <v>3.5999999999999997E-2</v>
      </c>
      <c r="O108" s="21"/>
      <c r="P108" s="22">
        <f t="shared" si="1"/>
        <v>3.0666666666666668E-2</v>
      </c>
      <c r="Q108" s="23">
        <v>4.5158991556380604E-2</v>
      </c>
      <c r="R108" s="23">
        <v>3.9782921133001962E-2</v>
      </c>
      <c r="S108" s="23">
        <v>3.8664698484939211E-2</v>
      </c>
      <c r="T108" s="23">
        <v>4.4943948739445461E-2</v>
      </c>
      <c r="U108" s="23">
        <v>4.5374034373315754E-2</v>
      </c>
      <c r="V108" s="23">
        <v>4.0643092400742549E-2</v>
      </c>
      <c r="W108" s="23">
        <v>3.9782921133001962E-2</v>
      </c>
      <c r="X108" s="23">
        <v>4.3008563387029151E-2</v>
      </c>
      <c r="Y108" s="23">
        <v>3.655727887897478E-2</v>
      </c>
      <c r="Z108" s="23">
        <v>3.9997963949937113E-2</v>
      </c>
      <c r="AA108" s="23">
        <v>4.1503263668483135E-2</v>
      </c>
      <c r="AB108" s="23">
        <v>3.763249296365051E-2</v>
      </c>
      <c r="AC108" s="23">
        <v>3.9997963949937113E-2</v>
      </c>
    </row>
    <row r="109" spans="1:29" hidden="1" x14ac:dyDescent="0.3">
      <c r="A109" s="19" t="s">
        <v>16</v>
      </c>
      <c r="B109" s="19" t="s">
        <v>17</v>
      </c>
      <c r="C109" s="20" t="s">
        <v>57</v>
      </c>
      <c r="D109" s="19" t="s">
        <v>44</v>
      </c>
      <c r="E109" s="19" t="str">
        <f>VLOOKUP($D109,[1]Sheet1!$A:$D,3,FALSE)</f>
        <v>BROWN</v>
      </c>
      <c r="F109" s="19" t="str">
        <f>VLOOKUP($D109,[1]Sheet1!$A:$D,4,FALSE)</f>
        <v>Coarse Brown</v>
      </c>
      <c r="G109" s="21"/>
      <c r="H109" s="21">
        <v>1.2E-2</v>
      </c>
      <c r="I109" s="21"/>
      <c r="J109" s="21">
        <v>6.0000000000000001E-3</v>
      </c>
      <c r="K109" s="21"/>
      <c r="L109" s="21">
        <v>6.0000000000000001E-3</v>
      </c>
      <c r="M109" s="21"/>
      <c r="N109" s="21">
        <v>1.2E-2</v>
      </c>
      <c r="O109" s="21"/>
      <c r="P109" s="22">
        <f t="shared" si="1"/>
        <v>4.0000000000000001E-3</v>
      </c>
      <c r="Q109" s="23">
        <v>1.2E-2</v>
      </c>
      <c r="R109" s="23"/>
      <c r="S109" s="23">
        <v>1.2E-2</v>
      </c>
      <c r="T109" s="23"/>
      <c r="U109" s="23">
        <v>1.2E-2</v>
      </c>
      <c r="V109" s="23"/>
      <c r="W109" s="23">
        <v>1.2E-2</v>
      </c>
      <c r="X109" s="23"/>
      <c r="Y109" s="23">
        <v>1.2E-2</v>
      </c>
      <c r="Z109" s="23"/>
      <c r="AA109" s="23">
        <v>1.2E-2</v>
      </c>
      <c r="AB109" s="23"/>
      <c r="AC109" s="23">
        <v>1.2E-2</v>
      </c>
    </row>
    <row r="110" spans="1:29" hidden="1" x14ac:dyDescent="0.3">
      <c r="A110" s="19" t="s">
        <v>16</v>
      </c>
      <c r="B110" s="19" t="s">
        <v>17</v>
      </c>
      <c r="C110" s="20" t="s">
        <v>57</v>
      </c>
      <c r="D110" s="19" t="s">
        <v>27</v>
      </c>
      <c r="E110" s="19" t="str">
        <f>VLOOKUP($D110,[1]Sheet1!$A:$D,3,FALSE)</f>
        <v>C1</v>
      </c>
      <c r="F110" s="19" t="str">
        <f>VLOOKUP($D110,[1]Sheet1!$A:$D,4,FALSE)</f>
        <v>C1 COARSE</v>
      </c>
      <c r="G110" s="21">
        <v>0.12</v>
      </c>
      <c r="H110" s="21">
        <v>0.24</v>
      </c>
      <c r="I110" s="21">
        <v>0.06</v>
      </c>
      <c r="J110" s="21">
        <v>0.14399999999999999</v>
      </c>
      <c r="K110" s="21">
        <v>0.12</v>
      </c>
      <c r="L110" s="21">
        <v>0.12</v>
      </c>
      <c r="M110" s="21"/>
      <c r="N110" s="21">
        <v>0.12</v>
      </c>
      <c r="O110" s="21"/>
      <c r="P110" s="22">
        <f t="shared" si="1"/>
        <v>0.10266666666666666</v>
      </c>
      <c r="Q110" s="23">
        <v>8.8809324791374405E-2</v>
      </c>
      <c r="R110" s="23">
        <v>7.8236786125734606E-2</v>
      </c>
      <c r="S110" s="23">
        <v>7.6037698083281521E-2</v>
      </c>
      <c r="T110" s="23">
        <v>8.838642324474881E-2</v>
      </c>
      <c r="U110" s="23">
        <v>8.9232226338000001E-2</v>
      </c>
      <c r="V110" s="23">
        <v>7.9928392312236973E-2</v>
      </c>
      <c r="W110" s="23">
        <v>7.8236786125734606E-2</v>
      </c>
      <c r="X110" s="23">
        <v>8.458030932511848E-2</v>
      </c>
      <c r="Y110" s="23">
        <v>7.1893262926350704E-2</v>
      </c>
      <c r="Z110" s="23">
        <v>7.8659687672360187E-2</v>
      </c>
      <c r="AA110" s="23">
        <v>8.1619998498739341E-2</v>
      </c>
      <c r="AB110" s="23">
        <v>7.400777065947868E-2</v>
      </c>
      <c r="AC110" s="23">
        <v>7.8659687672360187E-2</v>
      </c>
    </row>
    <row r="111" spans="1:29" hidden="1" x14ac:dyDescent="0.3">
      <c r="A111" s="19" t="s">
        <v>16</v>
      </c>
      <c r="B111" s="19" t="s">
        <v>17</v>
      </c>
      <c r="C111" s="20" t="s">
        <v>57</v>
      </c>
      <c r="D111" s="19" t="s">
        <v>30</v>
      </c>
      <c r="E111" s="19" t="str">
        <f>VLOOKUP($D111,[1]Sheet1!$A:$D,3,FALSE)</f>
        <v>A1 (Fine)</v>
      </c>
      <c r="F111" s="19" t="str">
        <f>VLOOKUP($D111,[1]Sheet1!$A:$D,4,FALSE)</f>
        <v>A1</v>
      </c>
      <c r="G111" s="21">
        <v>0.06</v>
      </c>
      <c r="H111" s="21">
        <v>0.14399999999999999</v>
      </c>
      <c r="I111" s="21"/>
      <c r="J111" s="21">
        <v>0.06</v>
      </c>
      <c r="K111" s="21">
        <v>0.06</v>
      </c>
      <c r="L111" s="21">
        <v>0.12</v>
      </c>
      <c r="M111" s="21">
        <v>0.06</v>
      </c>
      <c r="N111" s="21">
        <v>0.06</v>
      </c>
      <c r="O111" s="21"/>
      <c r="P111" s="22">
        <f t="shared" si="1"/>
        <v>6.2666666666666676E-2</v>
      </c>
      <c r="Q111" s="23">
        <v>6.7607090185668781E-2</v>
      </c>
      <c r="R111" s="23">
        <v>5.955862706832727E-2</v>
      </c>
      <c r="S111" s="23">
        <v>5.7884546739920231E-2</v>
      </c>
      <c r="T111" s="23">
        <v>6.7285151660975123E-2</v>
      </c>
      <c r="U111" s="23">
        <v>6.7929028710362452E-2</v>
      </c>
      <c r="V111" s="23">
        <v>6.0846381167101914E-2</v>
      </c>
      <c r="W111" s="23">
        <v>5.955862706832727E-2</v>
      </c>
      <c r="X111" s="23">
        <v>6.4387704938732179E-2</v>
      </c>
      <c r="Y111" s="23">
        <v>5.4729549197922348E-2</v>
      </c>
      <c r="Z111" s="23">
        <v>5.9880565593020928E-2</v>
      </c>
      <c r="AA111" s="23">
        <v>6.2134135265876557E-2</v>
      </c>
      <c r="AB111" s="23">
        <v>5.6339241821390662E-2</v>
      </c>
      <c r="AC111" s="23">
        <v>5.9880565593020928E-2</v>
      </c>
    </row>
    <row r="112" spans="1:29" hidden="1" x14ac:dyDescent="0.3">
      <c r="A112" s="19" t="s">
        <v>16</v>
      </c>
      <c r="B112" s="19" t="s">
        <v>17</v>
      </c>
      <c r="C112" s="20" t="s">
        <v>57</v>
      </c>
      <c r="D112" s="19" t="s">
        <v>45</v>
      </c>
      <c r="E112" s="19" t="str">
        <f>VLOOKUP($D112,[1]Sheet1!$A:$D,3,FALSE)</f>
        <v>A1 (Fine)</v>
      </c>
      <c r="F112" s="19" t="str">
        <f>VLOOKUP($D112,[1]Sheet1!$A:$D,4,FALSE)</f>
        <v>A1</v>
      </c>
      <c r="G112" s="21">
        <v>0</v>
      </c>
      <c r="H112" s="21">
        <v>1.2E-2</v>
      </c>
      <c r="I112" s="21">
        <v>6.0000000000000001E-3</v>
      </c>
      <c r="J112" s="21">
        <v>6.0000000000000001E-3</v>
      </c>
      <c r="K112" s="21"/>
      <c r="L112" s="21"/>
      <c r="M112" s="21">
        <v>6.0000000000000001E-3</v>
      </c>
      <c r="N112" s="21">
        <v>1.2E-2</v>
      </c>
      <c r="O112" s="21"/>
      <c r="P112" s="22">
        <f t="shared" si="1"/>
        <v>4.6666666666666662E-3</v>
      </c>
      <c r="Q112" s="23">
        <v>6.0000000000000001E-3</v>
      </c>
      <c r="R112" s="23">
        <v>6.0000000000000001E-3</v>
      </c>
      <c r="S112" s="23">
        <v>6.0000000000000001E-3</v>
      </c>
      <c r="T112" s="23">
        <v>6.0000000000000001E-3</v>
      </c>
      <c r="U112" s="23">
        <v>6.0000000000000001E-3</v>
      </c>
      <c r="V112" s="23">
        <v>6.0000000000000001E-3</v>
      </c>
      <c r="W112" s="23">
        <v>6.0000000000000001E-3</v>
      </c>
      <c r="X112" s="23">
        <v>6.0000000000000001E-3</v>
      </c>
      <c r="Y112" s="23">
        <v>6.0000000000000001E-3</v>
      </c>
      <c r="Z112" s="23">
        <v>6.0000000000000001E-3</v>
      </c>
      <c r="AA112" s="23">
        <v>6.0000000000000001E-3</v>
      </c>
      <c r="AB112" s="23">
        <v>6.0000000000000001E-3</v>
      </c>
      <c r="AC112" s="23">
        <v>6.0000000000000001E-3</v>
      </c>
    </row>
    <row r="113" spans="1:29" hidden="1" x14ac:dyDescent="0.3">
      <c r="A113" s="19" t="s">
        <v>16</v>
      </c>
      <c r="B113" s="19" t="s">
        <v>17</v>
      </c>
      <c r="C113" s="20" t="s">
        <v>57</v>
      </c>
      <c r="D113" s="19" t="s">
        <v>37</v>
      </c>
      <c r="E113" s="19" t="str">
        <f>VLOOKUP($D113,[1]Sheet1!$A:$D,3,FALSE)</f>
        <v>BROWN</v>
      </c>
      <c r="F113" s="19" t="str">
        <f>VLOOKUP($D113,[1]Sheet1!$A:$D,4,FALSE)</f>
        <v>GMW</v>
      </c>
      <c r="G113" s="21"/>
      <c r="H113" s="21">
        <v>3.2399999999999998E-2</v>
      </c>
      <c r="I113" s="21"/>
      <c r="J113" s="21"/>
      <c r="K113" s="21"/>
      <c r="L113" s="21"/>
      <c r="M113" s="21">
        <v>2.1600000000000001E-2</v>
      </c>
      <c r="N113" s="21">
        <v>1.0800000000000001E-2</v>
      </c>
      <c r="O113" s="21"/>
      <c r="P113" s="22">
        <f t="shared" si="1"/>
        <v>7.1999999999999998E-3</v>
      </c>
      <c r="Q113" s="23">
        <v>1.6199999999999999E-2</v>
      </c>
      <c r="R113" s="23">
        <v>1.6199999999999999E-2</v>
      </c>
      <c r="S113" s="23">
        <v>1.6199999999999999E-2</v>
      </c>
      <c r="T113" s="23">
        <v>1.6199999999999999E-2</v>
      </c>
      <c r="U113" s="23">
        <v>1.6199999999999999E-2</v>
      </c>
      <c r="V113" s="23">
        <v>1.6199999999999999E-2</v>
      </c>
      <c r="W113" s="23">
        <v>1.6199999999999999E-2</v>
      </c>
      <c r="X113" s="23">
        <v>1.6199999999999999E-2</v>
      </c>
      <c r="Y113" s="23">
        <v>1.6199999999999999E-2</v>
      </c>
      <c r="Z113" s="23">
        <v>1.6199999999999999E-2</v>
      </c>
      <c r="AA113" s="23">
        <v>1.6199999999999999E-2</v>
      </c>
      <c r="AB113" s="23">
        <v>1.6199999999999999E-2</v>
      </c>
      <c r="AC113" s="23">
        <v>1.6199999999999999E-2</v>
      </c>
    </row>
    <row r="114" spans="1:29" hidden="1" x14ac:dyDescent="0.3">
      <c r="A114" s="19" t="s">
        <v>16</v>
      </c>
      <c r="B114" s="19" t="s">
        <v>17</v>
      </c>
      <c r="C114" s="20" t="s">
        <v>57</v>
      </c>
      <c r="D114" s="19" t="s">
        <v>46</v>
      </c>
      <c r="E114" s="19" t="str">
        <f>VLOOKUP($D114,[1]Sheet1!$A:$D,3,FALSE)</f>
        <v>BROWN</v>
      </c>
      <c r="F114" s="19" t="str">
        <f>VLOOKUP($D114,[1]Sheet1!$A:$D,4,FALSE)</f>
        <v>Golden Brown</v>
      </c>
      <c r="G114" s="21">
        <v>0</v>
      </c>
      <c r="H114" s="21">
        <v>4.3200000000000002E-2</v>
      </c>
      <c r="I114" s="21">
        <v>1.0800000000000001E-2</v>
      </c>
      <c r="J114" s="21">
        <v>1.0800000000000001E-2</v>
      </c>
      <c r="K114" s="21">
        <v>2.1600000000000001E-2</v>
      </c>
      <c r="L114" s="21">
        <v>1.0800000000000001E-2</v>
      </c>
      <c r="M114" s="21">
        <v>2.1600000000000001E-2</v>
      </c>
      <c r="N114" s="21">
        <v>1.0800000000000001E-2</v>
      </c>
      <c r="O114" s="21"/>
      <c r="P114" s="22">
        <f t="shared" si="1"/>
        <v>1.4400000000000003E-2</v>
      </c>
      <c r="Q114" s="23">
        <v>1.0800000000000001E-2</v>
      </c>
      <c r="R114" s="23">
        <v>1.0800000000000001E-2</v>
      </c>
      <c r="S114" s="23">
        <v>1.0800000000000001E-2</v>
      </c>
      <c r="T114" s="23">
        <v>1.0800000000000001E-2</v>
      </c>
      <c r="U114" s="23">
        <v>1.0800000000000001E-2</v>
      </c>
      <c r="V114" s="23">
        <v>1.0800000000000001E-2</v>
      </c>
      <c r="W114" s="23">
        <v>1.0800000000000001E-2</v>
      </c>
      <c r="X114" s="23">
        <v>1.0800000000000001E-2</v>
      </c>
      <c r="Y114" s="23">
        <v>1.0800000000000001E-2</v>
      </c>
      <c r="Z114" s="23">
        <v>1.0800000000000001E-2</v>
      </c>
      <c r="AA114" s="23">
        <v>1.0800000000000001E-2</v>
      </c>
      <c r="AB114" s="23">
        <v>1.0800000000000001E-2</v>
      </c>
      <c r="AC114" s="23">
        <v>1.0800000000000001E-2</v>
      </c>
    </row>
    <row r="115" spans="1:29" hidden="1" x14ac:dyDescent="0.3">
      <c r="A115" s="19" t="s">
        <v>16</v>
      </c>
      <c r="B115" s="19" t="s">
        <v>17</v>
      </c>
      <c r="C115" s="20" t="s">
        <v>57</v>
      </c>
      <c r="D115" s="19" t="s">
        <v>48</v>
      </c>
      <c r="E115" s="19" t="str">
        <f>VLOOKUP($D115,[1]Sheet1!$A:$D,3,FALSE)</f>
        <v>STEVIA</v>
      </c>
      <c r="F115" s="19" t="str">
        <f>VLOOKUP($D115,[1]Sheet1!$A:$D,4,FALSE)</f>
        <v>STEVIA</v>
      </c>
      <c r="G115" s="21"/>
      <c r="H115" s="21"/>
      <c r="I115" s="21"/>
      <c r="J115" s="21"/>
      <c r="K115" s="21"/>
      <c r="L115" s="21">
        <v>3.0000000000000001E-3</v>
      </c>
      <c r="M115" s="21"/>
      <c r="N115" s="21"/>
      <c r="O115" s="21"/>
      <c r="P115" s="22">
        <f t="shared" si="1"/>
        <v>3.3333333333333332E-4</v>
      </c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idden="1" x14ac:dyDescent="0.3">
      <c r="A116" s="19" t="s">
        <v>16</v>
      </c>
      <c r="B116" s="19" t="s">
        <v>17</v>
      </c>
      <c r="C116" s="20" t="s">
        <v>57</v>
      </c>
      <c r="D116" s="19" t="s">
        <v>33</v>
      </c>
      <c r="E116" s="19" t="str">
        <f>VLOOKUP($D116,[1]Sheet1!$A:$D,3,FALSE)</f>
        <v>Better Brown</v>
      </c>
      <c r="F116" s="19" t="str">
        <f>VLOOKUP($D116,[1]Sheet1!$A:$D,4,FALSE)</f>
        <v>LG</v>
      </c>
      <c r="G116" s="21">
        <v>5.9999999999999942E-2</v>
      </c>
      <c r="H116" s="21">
        <v>7.2000000000000008E-2</v>
      </c>
      <c r="I116" s="21">
        <v>2.4E-2</v>
      </c>
      <c r="J116" s="21">
        <v>2.4E-2</v>
      </c>
      <c r="K116" s="21">
        <v>3.5999999999999997E-2</v>
      </c>
      <c r="L116" s="21">
        <v>3.5999999999999997E-2</v>
      </c>
      <c r="M116" s="21">
        <v>8.3999999999999991E-2</v>
      </c>
      <c r="N116" s="21">
        <v>0.06</v>
      </c>
      <c r="O116" s="21"/>
      <c r="P116" s="22">
        <f t="shared" si="1"/>
        <v>4.3999999999999997E-2</v>
      </c>
      <c r="Q116" s="23">
        <v>0.05</v>
      </c>
      <c r="R116" s="23">
        <v>6.5541348541992464E-2</v>
      </c>
      <c r="S116" s="23">
        <v>7.8649618250390949E-2</v>
      </c>
      <c r="T116" s="23">
        <v>9.1757887958789447E-2</v>
      </c>
      <c r="U116" s="23">
        <v>0.10486615766718793</v>
      </c>
      <c r="V116" s="23">
        <v>0.11797442737558643</v>
      </c>
      <c r="W116" s="23">
        <v>0.13108269708398493</v>
      </c>
      <c r="X116" s="23">
        <v>0.14419096679238341</v>
      </c>
      <c r="Y116" s="23">
        <v>0.1572992365007819</v>
      </c>
      <c r="Z116" s="23">
        <v>0.17040750620918038</v>
      </c>
      <c r="AA116" s="23">
        <v>0.18351577591757889</v>
      </c>
      <c r="AB116" s="23">
        <v>0.19662404562597738</v>
      </c>
      <c r="AC116" s="23">
        <v>0.20973231533437586</v>
      </c>
    </row>
    <row r="117" spans="1:29" hidden="1" x14ac:dyDescent="0.3">
      <c r="A117" s="19" t="s">
        <v>16</v>
      </c>
      <c r="B117" s="19" t="s">
        <v>17</v>
      </c>
      <c r="C117" s="20" t="s">
        <v>57</v>
      </c>
      <c r="D117" s="19" t="s">
        <v>49</v>
      </c>
      <c r="E117" s="19" t="str">
        <f>VLOOKUP($D117,[1]Sheet1!$A:$D,3,FALSE)</f>
        <v>BROWN</v>
      </c>
      <c r="F117" s="19" t="str">
        <f>VLOOKUP($D117,[1]Sheet1!$A:$D,4,FALSE)</f>
        <v>Soft Brown</v>
      </c>
      <c r="G117" s="21"/>
      <c r="H117" s="21">
        <v>2.1600000000000001E-2</v>
      </c>
      <c r="I117" s="21">
        <v>2.1600000000000001E-2</v>
      </c>
      <c r="J117" s="21"/>
      <c r="K117" s="21">
        <v>2.1600000000000001E-2</v>
      </c>
      <c r="L117" s="21">
        <v>2.1600000000000001E-2</v>
      </c>
      <c r="M117" s="21"/>
      <c r="N117" s="21"/>
      <c r="O117" s="21"/>
      <c r="P117" s="22">
        <f t="shared" si="1"/>
        <v>9.6000000000000009E-3</v>
      </c>
      <c r="Q117" s="23">
        <v>1.0800000000000001E-2</v>
      </c>
      <c r="R117" s="23">
        <v>1.0800000000000001E-2</v>
      </c>
      <c r="S117" s="23">
        <v>1.0800000000000001E-2</v>
      </c>
      <c r="T117" s="23">
        <v>1.0800000000000001E-2</v>
      </c>
      <c r="U117" s="23">
        <v>1.0800000000000001E-2</v>
      </c>
      <c r="V117" s="23">
        <v>1.0800000000000001E-2</v>
      </c>
      <c r="W117" s="23">
        <v>1.0800000000000001E-2</v>
      </c>
      <c r="X117" s="23">
        <v>1.0800000000000001E-2</v>
      </c>
      <c r="Y117" s="23">
        <v>1.0800000000000001E-2</v>
      </c>
      <c r="Z117" s="23">
        <v>1.0800000000000001E-2</v>
      </c>
      <c r="AA117" s="23">
        <v>1.0800000000000001E-2</v>
      </c>
      <c r="AB117" s="23">
        <v>1.0800000000000001E-2</v>
      </c>
      <c r="AC117" s="23">
        <v>1.0800000000000001E-2</v>
      </c>
    </row>
    <row r="118" spans="1:29" hidden="1" x14ac:dyDescent="0.3">
      <c r="A118" s="19" t="s">
        <v>16</v>
      </c>
      <c r="B118" s="19" t="s">
        <v>17</v>
      </c>
      <c r="C118" s="20" t="s">
        <v>58</v>
      </c>
      <c r="D118" s="19" t="s">
        <v>25</v>
      </c>
      <c r="E118" s="19" t="str">
        <f>VLOOKUP($D118,[1]Sheet1!$A:$D,3,FALSE)</f>
        <v>CASTER</v>
      </c>
      <c r="F118" s="19" t="str">
        <f>VLOOKUP($D118,[1]Sheet1!$A:$D,4,FALSE)</f>
        <v>CASTER</v>
      </c>
      <c r="G118" s="21">
        <v>3.6</v>
      </c>
      <c r="H118" s="21">
        <v>3</v>
      </c>
      <c r="I118" s="21">
        <v>3.4800000000000004</v>
      </c>
      <c r="J118" s="21">
        <v>2.16</v>
      </c>
      <c r="K118" s="21">
        <v>9.0000000000000018</v>
      </c>
      <c r="L118" s="21">
        <v>1.1400000000000001</v>
      </c>
      <c r="M118" s="21">
        <v>4.4400000000000004</v>
      </c>
      <c r="N118" s="21">
        <v>0.12</v>
      </c>
      <c r="O118" s="21">
        <v>3.12</v>
      </c>
      <c r="P118" s="22">
        <f t="shared" si="1"/>
        <v>3.3400000000000007</v>
      </c>
      <c r="Q118" s="19">
        <v>3.48</v>
      </c>
      <c r="R118" s="19">
        <v>3.48</v>
      </c>
      <c r="S118" s="19">
        <v>3.48</v>
      </c>
      <c r="T118" s="19">
        <v>3.48</v>
      </c>
      <c r="U118" s="19">
        <v>9</v>
      </c>
      <c r="V118" s="19">
        <v>3.48</v>
      </c>
      <c r="W118" s="19">
        <v>3.48</v>
      </c>
      <c r="X118" s="19">
        <v>3.48</v>
      </c>
      <c r="Y118" s="19">
        <v>3.48</v>
      </c>
      <c r="Z118" s="19">
        <v>3.48</v>
      </c>
      <c r="AA118" s="19">
        <v>3.48</v>
      </c>
      <c r="AB118" s="19">
        <v>3.48</v>
      </c>
      <c r="AC118" s="19">
        <v>3.48</v>
      </c>
    </row>
    <row r="119" spans="1:29" hidden="1" x14ac:dyDescent="0.3">
      <c r="A119" s="19" t="s">
        <v>16</v>
      </c>
      <c r="B119" s="19" t="s">
        <v>17</v>
      </c>
      <c r="C119" s="20" t="s">
        <v>58</v>
      </c>
      <c r="D119" s="19" t="s">
        <v>26</v>
      </c>
      <c r="E119" s="19" t="str">
        <f>VLOOKUP($D119,[1]Sheet1!$A:$D,3,FALSE)</f>
        <v>BROWN</v>
      </c>
      <c r="F119" s="19" t="str">
        <f>VLOOKUP($D119,[1]Sheet1!$A:$D,4,FALSE)</f>
        <v>Coarse Brown</v>
      </c>
      <c r="G119" s="21">
        <v>3.6</v>
      </c>
      <c r="H119" s="21">
        <v>13.200000000000001</v>
      </c>
      <c r="I119" s="21"/>
      <c r="J119" s="21">
        <v>3.24</v>
      </c>
      <c r="K119" s="21">
        <v>8.64</v>
      </c>
      <c r="L119" s="21">
        <v>2.16</v>
      </c>
      <c r="M119" s="21">
        <v>2.16</v>
      </c>
      <c r="N119" s="21">
        <v>4.32</v>
      </c>
      <c r="O119" s="21">
        <v>4.92</v>
      </c>
      <c r="P119" s="22">
        <f t="shared" si="1"/>
        <v>4.6933333333333334</v>
      </c>
      <c r="Q119" s="23">
        <v>5.8957572309719133</v>
      </c>
      <c r="R119" s="23">
        <v>5.1938813701419235</v>
      </c>
      <c r="S119" s="23">
        <v>5.0478911910892865</v>
      </c>
      <c r="T119" s="23">
        <v>5.8676821965387136</v>
      </c>
      <c r="U119" s="23">
        <v>5.923832265405113</v>
      </c>
      <c r="V119" s="23">
        <v>5.3061815078747223</v>
      </c>
      <c r="W119" s="23">
        <v>5.1938813701419235</v>
      </c>
      <c r="X119" s="23">
        <v>5.6150068866399181</v>
      </c>
      <c r="Y119" s="23">
        <v>4.7727558536439298</v>
      </c>
      <c r="Z119" s="23">
        <v>5.2219564045751232</v>
      </c>
      <c r="AA119" s="23">
        <v>5.4184816456075211</v>
      </c>
      <c r="AB119" s="23">
        <v>4.9131310258099283</v>
      </c>
      <c r="AC119" s="23">
        <v>5.2219564045751232</v>
      </c>
    </row>
    <row r="120" spans="1:29" hidden="1" x14ac:dyDescent="0.3">
      <c r="A120" s="19" t="s">
        <v>16</v>
      </c>
      <c r="B120" s="19" t="s">
        <v>17</v>
      </c>
      <c r="C120" s="20" t="s">
        <v>58</v>
      </c>
      <c r="D120" s="19" t="s">
        <v>27</v>
      </c>
      <c r="E120" s="19" t="str">
        <f>VLOOKUP($D120,[1]Sheet1!$A:$D,3,FALSE)</f>
        <v>C1</v>
      </c>
      <c r="F120" s="19" t="str">
        <f>VLOOKUP($D120,[1]Sheet1!$A:$D,4,FALSE)</f>
        <v>C1 COARSE</v>
      </c>
      <c r="G120" s="21">
        <v>10.8</v>
      </c>
      <c r="H120" s="21">
        <v>5.4</v>
      </c>
      <c r="I120" s="21">
        <v>16.200000000000003</v>
      </c>
      <c r="J120" s="21">
        <v>247.31999999999996</v>
      </c>
      <c r="K120" s="21">
        <v>45.12</v>
      </c>
      <c r="L120" s="21">
        <v>10.8</v>
      </c>
      <c r="M120" s="21">
        <v>58.202999999999996</v>
      </c>
      <c r="N120" s="21">
        <v>187.2</v>
      </c>
      <c r="O120" s="21">
        <v>117</v>
      </c>
      <c r="P120" s="22">
        <f t="shared" si="1"/>
        <v>77.560333333333318</v>
      </c>
      <c r="Q120" s="23">
        <v>133.2139871870616</v>
      </c>
      <c r="R120" s="23">
        <v>117.35517918860191</v>
      </c>
      <c r="S120" s="23">
        <v>114.05654712492229</v>
      </c>
      <c r="T120" s="23">
        <v>132.57963486712322</v>
      </c>
      <c r="U120" s="23">
        <v>133.84833950699999</v>
      </c>
      <c r="V120" s="23">
        <v>119.89258846835546</v>
      </c>
      <c r="W120" s="23">
        <v>117.35517918860191</v>
      </c>
      <c r="X120" s="23">
        <v>126.87046398767772</v>
      </c>
      <c r="Y120" s="23">
        <v>107.83989438952605</v>
      </c>
      <c r="Z120" s="23">
        <v>117.98953150854028</v>
      </c>
      <c r="AA120" s="23">
        <v>122.429997748109</v>
      </c>
      <c r="AB120" s="23">
        <v>111.01165598921801</v>
      </c>
      <c r="AC120" s="23">
        <v>117.98953150854028</v>
      </c>
    </row>
    <row r="121" spans="1:29" hidden="1" x14ac:dyDescent="0.3">
      <c r="A121" s="19" t="s">
        <v>16</v>
      </c>
      <c r="B121" s="19" t="s">
        <v>17</v>
      </c>
      <c r="C121" s="20" t="s">
        <v>58</v>
      </c>
      <c r="D121" s="19" t="s">
        <v>28</v>
      </c>
      <c r="E121" s="19" t="str">
        <f>VLOOKUP($D121,[1]Sheet1!$A:$D,3,FALSE)</f>
        <v>C1</v>
      </c>
      <c r="F121" s="19" t="str">
        <f>VLOOKUP($D121,[1]Sheet1!$A:$D,4,FALSE)</f>
        <v>C1 COARSE</v>
      </c>
      <c r="G121" s="21">
        <v>61.2</v>
      </c>
      <c r="H121" s="21">
        <v>43.2</v>
      </c>
      <c r="I121" s="21">
        <v>96.12</v>
      </c>
      <c r="J121" s="21">
        <v>58.32</v>
      </c>
      <c r="K121" s="21">
        <v>127.68</v>
      </c>
      <c r="L121" s="21">
        <v>42.120000000000005</v>
      </c>
      <c r="M121" s="21">
        <v>21.6</v>
      </c>
      <c r="N121" s="21">
        <v>37.799999999999997</v>
      </c>
      <c r="O121" s="21">
        <v>54.72</v>
      </c>
      <c r="P121" s="22">
        <f t="shared" si="1"/>
        <v>60.306666666666679</v>
      </c>
      <c r="Q121" s="23">
        <v>50.557617918642372</v>
      </c>
      <c r="R121" s="23">
        <v>44.538853880708757</v>
      </c>
      <c r="S121" s="23">
        <v>43.286950960818565</v>
      </c>
      <c r="T121" s="23">
        <v>50.31686735712502</v>
      </c>
      <c r="U121" s="23">
        <v>50.798368480159716</v>
      </c>
      <c r="V121" s="23">
        <v>45.501856126778129</v>
      </c>
      <c r="W121" s="23">
        <v>44.538853880708757</v>
      </c>
      <c r="X121" s="23">
        <v>48.150112303468923</v>
      </c>
      <c r="Y121" s="23">
        <v>40.927595457948584</v>
      </c>
      <c r="Z121" s="23">
        <v>44.779604442226095</v>
      </c>
      <c r="AA121" s="23">
        <v>46.464858372847509</v>
      </c>
      <c r="AB121" s="23">
        <v>42.131348265535308</v>
      </c>
      <c r="AC121" s="23">
        <v>44.779604442226095</v>
      </c>
    </row>
    <row r="122" spans="1:29" hidden="1" x14ac:dyDescent="0.3">
      <c r="A122" s="19" t="s">
        <v>16</v>
      </c>
      <c r="B122" s="19" t="s">
        <v>17</v>
      </c>
      <c r="C122" s="20" t="s">
        <v>58</v>
      </c>
      <c r="D122" s="19" t="s">
        <v>29</v>
      </c>
      <c r="E122" s="19" t="str">
        <f>VLOOKUP($D122,[1]Sheet1!$A:$D,3,FALSE)</f>
        <v>BROWN</v>
      </c>
      <c r="F122" s="19" t="str">
        <f>VLOOKUP($D122,[1]Sheet1!$A:$D,4,FALSE)</f>
        <v>Coarse Brown</v>
      </c>
      <c r="G122" s="21">
        <v>0</v>
      </c>
      <c r="H122" s="21"/>
      <c r="I122" s="21">
        <v>0</v>
      </c>
      <c r="J122" s="21"/>
      <c r="K122" s="21"/>
      <c r="L122" s="21"/>
      <c r="M122" s="21"/>
      <c r="N122" s="21"/>
      <c r="O122" s="21"/>
      <c r="P122" s="22">
        <f t="shared" si="1"/>
        <v>0</v>
      </c>
    </row>
    <row r="123" spans="1:29" hidden="1" x14ac:dyDescent="0.3">
      <c r="A123" s="19" t="s">
        <v>16</v>
      </c>
      <c r="B123" s="19" t="s">
        <v>17</v>
      </c>
      <c r="C123" s="20" t="s">
        <v>58</v>
      </c>
      <c r="D123" s="19" t="s">
        <v>30</v>
      </c>
      <c r="E123" s="19" t="str">
        <f>VLOOKUP($D123,[1]Sheet1!$A:$D,3,FALSE)</f>
        <v>A1 (Fine)</v>
      </c>
      <c r="F123" s="19" t="str">
        <f>VLOOKUP($D123,[1]Sheet1!$A:$D,4,FALSE)</f>
        <v>A1</v>
      </c>
      <c r="G123" s="21">
        <v>3.96</v>
      </c>
      <c r="H123" s="21">
        <v>4.5600000000000005</v>
      </c>
      <c r="I123" s="21">
        <v>9.120000000000001</v>
      </c>
      <c r="J123" s="21">
        <v>8.76</v>
      </c>
      <c r="K123" s="21">
        <v>15.540000000000001</v>
      </c>
      <c r="L123" s="21">
        <v>1.7400000000000002</v>
      </c>
      <c r="M123" s="21">
        <v>4.5000000000000009</v>
      </c>
      <c r="N123" s="21">
        <v>2.2800000000000002</v>
      </c>
      <c r="O123" s="21">
        <v>6.06</v>
      </c>
      <c r="P123" s="22">
        <f t="shared" si="1"/>
        <v>6.28</v>
      </c>
      <c r="Q123" s="23">
        <v>7.0762087727666669</v>
      </c>
      <c r="R123" s="23">
        <v>6.2338029664849213</v>
      </c>
      <c r="S123" s="23">
        <v>6.0585825587783182</v>
      </c>
      <c r="T123" s="23">
        <v>7.0425125405153972</v>
      </c>
      <c r="U123" s="23">
        <v>7.1099050050179367</v>
      </c>
      <c r="V123" s="23">
        <v>6.3685878954900002</v>
      </c>
      <c r="W123" s="23">
        <v>6.2338029664849213</v>
      </c>
      <c r="X123" s="23">
        <v>6.7392464502539688</v>
      </c>
      <c r="Y123" s="23">
        <v>5.7283594827158728</v>
      </c>
      <c r="Z123" s="23">
        <v>6.267499198736191</v>
      </c>
      <c r="AA123" s="23">
        <v>6.5033728244950799</v>
      </c>
      <c r="AB123" s="23">
        <v>5.8968406439722223</v>
      </c>
      <c r="AC123" s="23">
        <v>6.267499198736191</v>
      </c>
    </row>
    <row r="124" spans="1:29" hidden="1" x14ac:dyDescent="0.3">
      <c r="A124" s="19" t="s">
        <v>16</v>
      </c>
      <c r="B124" s="19" t="s">
        <v>17</v>
      </c>
      <c r="C124" s="20" t="s">
        <v>58</v>
      </c>
      <c r="D124" s="19" t="s">
        <v>37</v>
      </c>
      <c r="E124" s="19" t="str">
        <f>VLOOKUP($D124,[1]Sheet1!$A:$D,3,FALSE)</f>
        <v>BROWN</v>
      </c>
      <c r="F124" s="19" t="str">
        <f>VLOOKUP($D124,[1]Sheet1!$A:$D,4,FALSE)</f>
        <v>GMW</v>
      </c>
      <c r="G124" s="21">
        <v>0.64800000000000002</v>
      </c>
      <c r="H124" s="21"/>
      <c r="I124" s="21">
        <v>2.3327999999999998</v>
      </c>
      <c r="J124" s="21"/>
      <c r="K124" s="21">
        <v>1.5551999999999999</v>
      </c>
      <c r="L124" s="21"/>
      <c r="M124" s="21">
        <v>0.77759999999999996</v>
      </c>
      <c r="N124" s="21"/>
      <c r="O124" s="21">
        <v>0.86399999999999999</v>
      </c>
      <c r="P124" s="22">
        <f t="shared" si="1"/>
        <v>0.6863999999999999</v>
      </c>
      <c r="Q124" s="19">
        <v>0.73</v>
      </c>
      <c r="R124" s="19">
        <v>0.73</v>
      </c>
      <c r="S124" s="19">
        <v>0.73</v>
      </c>
      <c r="T124" s="19">
        <v>0.73</v>
      </c>
      <c r="U124" s="19">
        <v>0.73</v>
      </c>
      <c r="V124" s="19">
        <v>0.73</v>
      </c>
      <c r="W124" s="19">
        <v>0.73</v>
      </c>
      <c r="X124" s="19">
        <v>0.73</v>
      </c>
      <c r="Y124" s="19">
        <v>0.73</v>
      </c>
      <c r="Z124" s="19">
        <v>0.73</v>
      </c>
      <c r="AA124" s="19">
        <v>0.73</v>
      </c>
      <c r="AB124" s="19">
        <v>0.73</v>
      </c>
      <c r="AC124" s="19">
        <v>0.73</v>
      </c>
    </row>
    <row r="125" spans="1:29" hidden="1" x14ac:dyDescent="0.3">
      <c r="A125" s="19" t="s">
        <v>16</v>
      </c>
      <c r="B125" s="19" t="s">
        <v>17</v>
      </c>
      <c r="C125" s="20" t="s">
        <v>58</v>
      </c>
      <c r="D125" s="19" t="s">
        <v>31</v>
      </c>
      <c r="E125" s="19" t="str">
        <f>VLOOKUP($D125,[1]Sheet1!$A:$D,3,FALSE)</f>
        <v>BROWN</v>
      </c>
      <c r="F125" s="19" t="str">
        <f>VLOOKUP($D125,[1]Sheet1!$A:$D,4,FALSE)</f>
        <v>Golden Brown</v>
      </c>
      <c r="G125" s="21">
        <v>5.976</v>
      </c>
      <c r="H125" s="21"/>
      <c r="I125" s="21">
        <v>6.4560000000000004</v>
      </c>
      <c r="J125" s="21">
        <v>5.4</v>
      </c>
      <c r="K125" s="21">
        <v>11.879999999999999</v>
      </c>
      <c r="L125" s="21"/>
      <c r="M125" s="21">
        <v>4.2</v>
      </c>
      <c r="N125" s="21">
        <v>6.48</v>
      </c>
      <c r="O125" s="21">
        <v>5.88</v>
      </c>
      <c r="P125" s="22">
        <f t="shared" si="1"/>
        <v>5.1413333333333329</v>
      </c>
      <c r="Q125" s="23">
        <v>7.9798738359867816</v>
      </c>
      <c r="R125" s="23">
        <v>6.7103484529888844</v>
      </c>
      <c r="S125" s="23">
        <v>6.5217332532291969</v>
      </c>
      <c r="T125" s="23">
        <v>7.5808801441874429</v>
      </c>
      <c r="U125" s="23">
        <v>7.6534244517873216</v>
      </c>
      <c r="V125" s="23">
        <v>6.8554370681886434</v>
      </c>
      <c r="W125" s="23">
        <v>6.7103484529888844</v>
      </c>
      <c r="X125" s="23">
        <v>7.2544307599879829</v>
      </c>
      <c r="Y125" s="23">
        <v>6.1662661459897858</v>
      </c>
      <c r="Z125" s="23">
        <v>6.7466206067888237</v>
      </c>
      <c r="AA125" s="23">
        <v>7.0005256833884033</v>
      </c>
      <c r="AB125" s="23">
        <v>6.3476269149894851</v>
      </c>
      <c r="AC125" s="23">
        <v>6.7466206067888237</v>
      </c>
    </row>
    <row r="126" spans="1:29" hidden="1" x14ac:dyDescent="0.3">
      <c r="A126" s="19" t="s">
        <v>16</v>
      </c>
      <c r="B126" s="19" t="s">
        <v>17</v>
      </c>
      <c r="C126" s="20" t="s">
        <v>58</v>
      </c>
      <c r="D126" s="19" t="s">
        <v>46</v>
      </c>
      <c r="E126" s="19" t="str">
        <f>VLOOKUP($D126,[1]Sheet1!$A:$D,3,FALSE)</f>
        <v>BROWN</v>
      </c>
      <c r="F126" s="19" t="str">
        <f>VLOOKUP($D126,[1]Sheet1!$A:$D,4,FALSE)</f>
        <v>Golden Brown</v>
      </c>
      <c r="G126" s="21">
        <v>1.62</v>
      </c>
      <c r="H126" s="21">
        <v>0.77759999999999996</v>
      </c>
      <c r="I126" s="21">
        <v>1.5551999999999999</v>
      </c>
      <c r="J126" s="21">
        <v>0.77759999999999996</v>
      </c>
      <c r="K126" s="21">
        <v>3.1104000000000003</v>
      </c>
      <c r="L126" s="21">
        <v>0.77759999999999996</v>
      </c>
      <c r="M126" s="21">
        <v>0.77759999999999996</v>
      </c>
      <c r="N126" s="21">
        <v>0.77759999999999996</v>
      </c>
      <c r="O126" s="21">
        <v>0.77759999999999996</v>
      </c>
      <c r="P126" s="22">
        <f t="shared" si="1"/>
        <v>1.2167999999999999</v>
      </c>
      <c r="Q126" s="23">
        <v>0.77759999999999996</v>
      </c>
      <c r="R126" s="23">
        <v>0.77759999999999996</v>
      </c>
      <c r="S126" s="23">
        <v>0.77759999999999996</v>
      </c>
      <c r="T126" s="23">
        <v>0.77759999999999996</v>
      </c>
      <c r="U126" s="23">
        <v>0.77759999999999996</v>
      </c>
      <c r="V126" s="23">
        <v>0.77759999999999996</v>
      </c>
      <c r="W126" s="23">
        <v>0.77759999999999996</v>
      </c>
      <c r="X126" s="23">
        <v>0.77759999999999996</v>
      </c>
      <c r="Y126" s="23">
        <v>0.77759999999999996</v>
      </c>
      <c r="Z126" s="23">
        <v>0.77759999999999996</v>
      </c>
      <c r="AA126" s="23">
        <v>0.77759999999999996</v>
      </c>
      <c r="AB126" s="23">
        <v>0.77759999999999996</v>
      </c>
      <c r="AC126" s="23">
        <v>0.77759999999999996</v>
      </c>
    </row>
    <row r="127" spans="1:29" hidden="1" x14ac:dyDescent="0.3">
      <c r="A127" s="19" t="s">
        <v>16</v>
      </c>
      <c r="B127" s="19" t="s">
        <v>17</v>
      </c>
      <c r="C127" s="20" t="s">
        <v>58</v>
      </c>
      <c r="D127" s="19" t="s">
        <v>32</v>
      </c>
      <c r="E127" s="19" t="str">
        <f>VLOOKUP($D127,[1]Sheet1!$A:$D,3,FALSE)</f>
        <v>ICING</v>
      </c>
      <c r="F127" s="19" t="str">
        <f>VLOOKUP($D127,[1]Sheet1!$A:$D,4,FALSE)</f>
        <v>ICING</v>
      </c>
      <c r="G127" s="21">
        <v>2.4E-2</v>
      </c>
      <c r="H127" s="21">
        <v>0.12</v>
      </c>
      <c r="I127" s="21">
        <v>0.8640000000000001</v>
      </c>
      <c r="J127" s="21">
        <v>0.24</v>
      </c>
      <c r="K127" s="21">
        <v>-2.8920000000000003</v>
      </c>
      <c r="L127" s="21">
        <v>0.12</v>
      </c>
      <c r="M127" s="21">
        <v>0.38350000000000001</v>
      </c>
      <c r="N127" s="21">
        <v>0.34499999999999997</v>
      </c>
      <c r="O127" s="21"/>
      <c r="P127" s="22">
        <f t="shared" si="1"/>
        <v>-8.8388888888888947E-2</v>
      </c>
      <c r="Q127" s="23">
        <v>0.3</v>
      </c>
      <c r="R127" s="23">
        <v>0.3</v>
      </c>
      <c r="S127" s="23">
        <v>0.3</v>
      </c>
      <c r="T127" s="23">
        <v>0.3</v>
      </c>
      <c r="U127" s="23">
        <v>0.3</v>
      </c>
      <c r="V127" s="23">
        <v>0.3</v>
      </c>
      <c r="W127" s="23">
        <v>0.3</v>
      </c>
      <c r="X127" s="23">
        <v>0.3</v>
      </c>
      <c r="Y127" s="23">
        <v>0.3</v>
      </c>
      <c r="Z127" s="23">
        <v>0.3</v>
      </c>
      <c r="AA127" s="23">
        <v>0.3</v>
      </c>
      <c r="AB127" s="23">
        <v>0.3</v>
      </c>
      <c r="AC127" s="23">
        <v>0.3</v>
      </c>
    </row>
    <row r="128" spans="1:29" hidden="1" x14ac:dyDescent="0.3">
      <c r="A128" s="19" t="s">
        <v>16</v>
      </c>
      <c r="B128" s="19" t="s">
        <v>17</v>
      </c>
      <c r="C128" s="20" t="s">
        <v>58</v>
      </c>
      <c r="D128" s="19" t="s">
        <v>48</v>
      </c>
      <c r="E128" s="19" t="str">
        <f>VLOOKUP($D128,[1]Sheet1!$A:$D,3,FALSE)</f>
        <v>STEVIA</v>
      </c>
      <c r="F128" s="19" t="str">
        <f>VLOOKUP($D128,[1]Sheet1!$A:$D,4,FALSE)</f>
        <v>STEVIA</v>
      </c>
      <c r="G128" s="21"/>
      <c r="H128" s="21"/>
      <c r="I128" s="21"/>
      <c r="J128" s="21"/>
      <c r="K128" s="21"/>
      <c r="L128" s="21"/>
      <c r="M128" s="21">
        <v>0.21</v>
      </c>
      <c r="N128" s="21">
        <v>0.06</v>
      </c>
      <c r="O128" s="21"/>
      <c r="P128" s="22">
        <f t="shared" si="1"/>
        <v>3.0000000000000002E-2</v>
      </c>
    </row>
    <row r="129" spans="1:29" hidden="1" x14ac:dyDescent="0.3">
      <c r="A129" s="19" t="s">
        <v>16</v>
      </c>
      <c r="B129" s="19" t="s">
        <v>17</v>
      </c>
      <c r="C129" s="20" t="s">
        <v>58</v>
      </c>
      <c r="D129" s="19" t="s">
        <v>38</v>
      </c>
      <c r="E129" s="19" t="str">
        <f>VLOOKUP($D129,[1]Sheet1!$A:$D,3,FALSE)</f>
        <v>STEVIA</v>
      </c>
      <c r="F129" s="19" t="str">
        <f>VLOOKUP($D129,[1]Sheet1!$A:$D,4,FALSE)</f>
        <v>STEVIA</v>
      </c>
      <c r="G129" s="21"/>
      <c r="H129" s="21"/>
      <c r="I129" s="21"/>
      <c r="J129" s="21"/>
      <c r="K129" s="21"/>
      <c r="L129" s="21">
        <v>3.5999999999999997E-2</v>
      </c>
      <c r="M129" s="21">
        <v>0.44399999999999995</v>
      </c>
      <c r="N129" s="21">
        <v>1.236</v>
      </c>
      <c r="O129" s="21"/>
      <c r="P129" s="22">
        <f t="shared" si="1"/>
        <v>0.19066666666666665</v>
      </c>
    </row>
    <row r="130" spans="1:29" hidden="1" x14ac:dyDescent="0.3">
      <c r="A130" s="19" t="s">
        <v>16</v>
      </c>
      <c r="B130" s="19" t="s">
        <v>17</v>
      </c>
      <c r="C130" s="20" t="s">
        <v>58</v>
      </c>
      <c r="D130" s="19" t="s">
        <v>34</v>
      </c>
      <c r="E130" s="19" t="str">
        <f>VLOOKUP($D130,[1]Sheet1!$A:$D,3,FALSE)</f>
        <v>BROWN</v>
      </c>
      <c r="F130" s="19" t="str">
        <f>VLOOKUP($D130,[1]Sheet1!$A:$D,4,FALSE)</f>
        <v>Soft Brown</v>
      </c>
      <c r="G130" s="21">
        <v>1.2</v>
      </c>
      <c r="H130" s="21"/>
      <c r="I130" s="21">
        <v>2.52</v>
      </c>
      <c r="J130" s="21">
        <v>0.18</v>
      </c>
      <c r="K130" s="21">
        <v>3.18</v>
      </c>
      <c r="L130" s="21">
        <v>2.8200000000000003</v>
      </c>
      <c r="M130" s="21">
        <v>4.92</v>
      </c>
      <c r="N130" s="21">
        <v>3.54</v>
      </c>
      <c r="O130" s="21">
        <v>3.96</v>
      </c>
      <c r="P130" s="22">
        <f t="shared" si="1"/>
        <v>2.48</v>
      </c>
      <c r="Q130" s="23">
        <v>4.0170212765957443</v>
      </c>
      <c r="R130" s="23">
        <v>3.3779497098646032</v>
      </c>
      <c r="S130" s="23">
        <v>3.2830019342359766</v>
      </c>
      <c r="T130" s="23">
        <v>3.8161702127659574</v>
      </c>
      <c r="U130" s="23">
        <v>3.8526885880077364</v>
      </c>
      <c r="V130" s="23">
        <v>3.4509864603481621</v>
      </c>
      <c r="W130" s="23">
        <v>3.3779497098646032</v>
      </c>
      <c r="X130" s="23">
        <v>3.6518375241779495</v>
      </c>
      <c r="Y130" s="23">
        <v>3.1040618955512573</v>
      </c>
      <c r="Z130" s="23">
        <v>3.3962088974854932</v>
      </c>
      <c r="AA130" s="23">
        <v>3.5240232108317211</v>
      </c>
      <c r="AB130" s="23">
        <v>3.1953578336557058</v>
      </c>
      <c r="AC130" s="23">
        <v>3.3962088974854932</v>
      </c>
    </row>
    <row r="131" spans="1:29" hidden="1" x14ac:dyDescent="0.3">
      <c r="A131" s="19" t="s">
        <v>16</v>
      </c>
      <c r="B131" s="19" t="s">
        <v>17</v>
      </c>
      <c r="C131" s="20" t="s">
        <v>58</v>
      </c>
      <c r="D131" s="19" t="s">
        <v>49</v>
      </c>
      <c r="E131" s="19" t="str">
        <f>VLOOKUP($D131,[1]Sheet1!$A:$D,3,FALSE)</f>
        <v>BROWN</v>
      </c>
      <c r="F131" s="19" t="str">
        <f>VLOOKUP($D131,[1]Sheet1!$A:$D,4,FALSE)</f>
        <v>Soft Brown</v>
      </c>
      <c r="G131" s="21">
        <v>1.296</v>
      </c>
      <c r="H131" s="21"/>
      <c r="I131" s="21">
        <v>2.3328000000000002</v>
      </c>
      <c r="J131" s="21">
        <v>0.77759999999999996</v>
      </c>
      <c r="K131" s="21">
        <v>2.3327999999999998</v>
      </c>
      <c r="L131" s="21">
        <v>0.77759999999999996</v>
      </c>
      <c r="M131" s="21">
        <v>0.77759999999999996</v>
      </c>
      <c r="N131" s="21">
        <v>0.66959999999999997</v>
      </c>
      <c r="O131" s="21">
        <v>0.86399999999999999</v>
      </c>
      <c r="P131" s="22">
        <f>SUM(G131:O131)/9</f>
        <v>1.0919999999999999</v>
      </c>
      <c r="Q131" s="23">
        <v>0.77759999999999996</v>
      </c>
      <c r="R131" s="23">
        <v>0.77759999999999996</v>
      </c>
      <c r="S131" s="23">
        <v>0.77759999999999996</v>
      </c>
      <c r="T131" s="23">
        <v>0.77759999999999996</v>
      </c>
      <c r="U131" s="23">
        <v>0.77759999999999996</v>
      </c>
      <c r="V131" s="23">
        <v>0.77759999999999996</v>
      </c>
      <c r="W131" s="23">
        <v>0.77759999999999996</v>
      </c>
      <c r="X131" s="23">
        <v>0.77759999999999996</v>
      </c>
      <c r="Y131" s="23">
        <v>0.77759999999999996</v>
      </c>
      <c r="Z131" s="23">
        <v>0.77759999999999996</v>
      </c>
      <c r="AA131" s="23">
        <v>0.77759999999999996</v>
      </c>
      <c r="AB131" s="23">
        <v>0.77759999999999996</v>
      </c>
      <c r="AC131" s="23">
        <v>0.77759999999999996</v>
      </c>
    </row>
    <row r="132" spans="1:29" hidden="1" x14ac:dyDescent="0.3">
      <c r="A132" s="19" t="s">
        <v>16</v>
      </c>
      <c r="B132" s="19" t="s">
        <v>17</v>
      </c>
      <c r="C132" s="20" t="s">
        <v>58</v>
      </c>
      <c r="D132" s="19" t="s">
        <v>35</v>
      </c>
      <c r="E132" s="19" t="str">
        <f>VLOOKUP($D132,[1]Sheet1!$A:$D,3,FALSE)</f>
        <v>Better Brown</v>
      </c>
      <c r="F132" s="19" t="str">
        <f>VLOOKUP($D132,[1]Sheet1!$A:$D,4,FALSE)</f>
        <v>LG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2"/>
      <c r="R132" s="23">
        <v>0.61224489795918358</v>
      </c>
      <c r="S132" s="23">
        <v>0.73469387755102034</v>
      </c>
      <c r="T132" s="23">
        <v>0.8571428571428571</v>
      </c>
      <c r="U132" s="23">
        <v>0.97959183673469385</v>
      </c>
      <c r="V132" s="23">
        <v>1.1020408163265305</v>
      </c>
      <c r="W132" s="23">
        <v>1.2244897959183672</v>
      </c>
      <c r="X132" s="23">
        <v>1.346938775510204</v>
      </c>
      <c r="Y132" s="23">
        <v>1.4693877551020407</v>
      </c>
      <c r="Z132" s="23">
        <v>1.5918367346938773</v>
      </c>
      <c r="AA132" s="23">
        <v>1.7142857142857142</v>
      </c>
      <c r="AB132" s="23">
        <v>1.8367346938775508</v>
      </c>
      <c r="AC132" s="23">
        <v>1.9591836734693877</v>
      </c>
    </row>
    <row r="133" spans="1:29" hidden="1" x14ac:dyDescent="0.3">
      <c r="A133" s="19" t="s">
        <v>16</v>
      </c>
      <c r="B133" s="19" t="s">
        <v>17</v>
      </c>
      <c r="C133" s="20" t="s">
        <v>59</v>
      </c>
      <c r="D133" s="19" t="s">
        <v>26</v>
      </c>
      <c r="E133" s="19" t="str">
        <f>VLOOKUP($D133,[1]Sheet1!$A:$D,3,FALSE)</f>
        <v>BROWN</v>
      </c>
      <c r="F133" s="19" t="str">
        <f>VLOOKUP($D133,[1]Sheet1!$A:$D,4,FALSE)</f>
        <v>Coarse Brown</v>
      </c>
      <c r="G133" s="21"/>
      <c r="H133" s="21"/>
      <c r="I133" s="21">
        <v>1.8</v>
      </c>
      <c r="J133" s="21">
        <v>1.2</v>
      </c>
      <c r="K133" s="21"/>
      <c r="L133" s="21">
        <v>3</v>
      </c>
      <c r="M133" s="21">
        <v>1.2</v>
      </c>
      <c r="N133" s="21">
        <v>1.2</v>
      </c>
      <c r="O133" s="21">
        <v>1.8</v>
      </c>
      <c r="P133" s="22">
        <f t="shared" si="1"/>
        <v>1.1333333333333335</v>
      </c>
      <c r="Q133" s="23">
        <v>1.8189038265764415</v>
      </c>
      <c r="R133" s="23">
        <v>1.6023676567459129</v>
      </c>
      <c r="S133" s="23">
        <v>1.5573281334211628</v>
      </c>
      <c r="T133" s="23">
        <v>1.8102423797832203</v>
      </c>
      <c r="U133" s="23">
        <v>1.8275652733696626</v>
      </c>
      <c r="V133" s="23">
        <v>1.6370134439187976</v>
      </c>
      <c r="W133" s="23">
        <v>1.6023676567459129</v>
      </c>
      <c r="X133" s="23">
        <v>1.7322893586442301</v>
      </c>
      <c r="Y133" s="23">
        <v>1.4724459548475954</v>
      </c>
      <c r="Z133" s="23">
        <v>1.611029103539134</v>
      </c>
      <c r="AA133" s="23">
        <v>1.671659231091682</v>
      </c>
      <c r="AB133" s="23">
        <v>1.5157531888137015</v>
      </c>
      <c r="AC133" s="23">
        <v>1.611029103539134</v>
      </c>
    </row>
    <row r="134" spans="1:29" hidden="1" x14ac:dyDescent="0.3">
      <c r="A134" s="19" t="s">
        <v>16</v>
      </c>
      <c r="B134" s="19" t="s">
        <v>17</v>
      </c>
      <c r="C134" s="20" t="s">
        <v>59</v>
      </c>
      <c r="D134" s="19" t="s">
        <v>27</v>
      </c>
      <c r="E134" s="19" t="str">
        <f>VLOOKUP($D134,[1]Sheet1!$A:$D,3,FALSE)</f>
        <v>C1</v>
      </c>
      <c r="F134" s="19" t="str">
        <f>VLOOKUP($D134,[1]Sheet1!$A:$D,4,FALSE)</f>
        <v>C1 COARSE</v>
      </c>
      <c r="G134" s="21">
        <v>21.6</v>
      </c>
      <c r="H134" s="21">
        <v>10.8</v>
      </c>
      <c r="I134" s="21">
        <v>32.400000000000006</v>
      </c>
      <c r="J134" s="21">
        <v>10.8</v>
      </c>
      <c r="K134" s="21">
        <v>21.6</v>
      </c>
      <c r="L134" s="21">
        <v>54</v>
      </c>
      <c r="M134" s="21">
        <v>54</v>
      </c>
      <c r="N134" s="21">
        <v>54</v>
      </c>
      <c r="O134" s="21">
        <v>0</v>
      </c>
      <c r="P134" s="22">
        <f t="shared" si="1"/>
        <v>28.800000000000004</v>
      </c>
      <c r="Q134" s="23">
        <v>38.854079596226299</v>
      </c>
      <c r="R134" s="23">
        <v>34.228593930008891</v>
      </c>
      <c r="S134" s="23">
        <v>33.26649291143567</v>
      </c>
      <c r="T134" s="23">
        <v>38.669060169577605</v>
      </c>
      <c r="U134" s="23">
        <v>39.039099022875</v>
      </c>
      <c r="V134" s="23">
        <v>34.968671636603673</v>
      </c>
      <c r="W134" s="23">
        <v>34.228593930008891</v>
      </c>
      <c r="X134" s="23">
        <v>37.00388532973934</v>
      </c>
      <c r="Y134" s="23">
        <v>31.453302530278432</v>
      </c>
      <c r="Z134" s="23">
        <v>34.413613356657585</v>
      </c>
      <c r="AA134" s="23">
        <v>35.708749343198463</v>
      </c>
      <c r="AB134" s="23">
        <v>32.378399663521918</v>
      </c>
      <c r="AC134" s="23">
        <v>34.413613356657585</v>
      </c>
    </row>
    <row r="135" spans="1:29" hidden="1" x14ac:dyDescent="0.3">
      <c r="A135" s="19" t="s">
        <v>16</v>
      </c>
      <c r="B135" s="19" t="s">
        <v>17</v>
      </c>
      <c r="C135" s="20" t="s">
        <v>59</v>
      </c>
      <c r="D135" s="19" t="s">
        <v>30</v>
      </c>
      <c r="E135" s="19" t="str">
        <f>VLOOKUP($D135,[1]Sheet1!$A:$D,3,FALSE)</f>
        <v>A1 (Fine)</v>
      </c>
      <c r="F135" s="19" t="str">
        <f>VLOOKUP($D135,[1]Sheet1!$A:$D,4,FALSE)</f>
        <v>A1</v>
      </c>
      <c r="G135" s="21"/>
      <c r="H135" s="21"/>
      <c r="I135" s="21"/>
      <c r="J135" s="21"/>
      <c r="K135" s="21"/>
      <c r="L135" s="21"/>
      <c r="M135" s="21">
        <v>4.8</v>
      </c>
      <c r="N135" s="21"/>
      <c r="O135" s="21">
        <v>3</v>
      </c>
      <c r="P135" s="22">
        <f t="shared" si="1"/>
        <v>0.8666666666666667</v>
      </c>
      <c r="Q135" s="23">
        <v>2.253569672855626</v>
      </c>
      <c r="R135" s="23">
        <v>1.9852875689442424</v>
      </c>
      <c r="S135" s="23">
        <v>1.9294848913306744</v>
      </c>
      <c r="T135" s="23">
        <v>2.242838388699171</v>
      </c>
      <c r="U135" s="23">
        <v>2.2643009570120816</v>
      </c>
      <c r="V135" s="23">
        <v>2.0282127055700636</v>
      </c>
      <c r="W135" s="23">
        <v>1.9852875689442424</v>
      </c>
      <c r="X135" s="23">
        <v>2.1462568312910726</v>
      </c>
      <c r="Y135" s="23">
        <v>1.8243183065974116</v>
      </c>
      <c r="Z135" s="23">
        <v>1.9960188531006977</v>
      </c>
      <c r="AA135" s="23">
        <v>2.0711378421958853</v>
      </c>
      <c r="AB135" s="23">
        <v>1.8779747273796887</v>
      </c>
      <c r="AC135" s="23">
        <v>1.9960188531006977</v>
      </c>
    </row>
    <row r="136" spans="1:29" hidden="1" x14ac:dyDescent="0.3">
      <c r="A136" s="19" t="s">
        <v>16</v>
      </c>
      <c r="B136" s="19" t="s">
        <v>17</v>
      </c>
      <c r="C136" s="20" t="s">
        <v>59</v>
      </c>
      <c r="D136" s="19" t="s">
        <v>45</v>
      </c>
      <c r="E136" s="19" t="str">
        <f>VLOOKUP($D136,[1]Sheet1!$A:$D,3,FALSE)</f>
        <v>A1 (Fine)</v>
      </c>
      <c r="F136" s="19" t="str">
        <f>VLOOKUP($D136,[1]Sheet1!$A:$D,4,FALSE)</f>
        <v>A1</v>
      </c>
      <c r="G136" s="21"/>
      <c r="H136" s="21"/>
      <c r="I136" s="21"/>
      <c r="J136" s="21"/>
      <c r="K136" s="21">
        <v>0.03</v>
      </c>
      <c r="L136" s="21"/>
      <c r="M136" s="21"/>
      <c r="N136" s="21"/>
      <c r="O136" s="21"/>
      <c r="P136" s="22">
        <f t="shared" ref="P136:P200" si="2">SUM(G136:O136)/9</f>
        <v>3.3333333333333331E-3</v>
      </c>
      <c r="Q136" s="23">
        <v>6.0000000000000001E-3</v>
      </c>
      <c r="R136" s="23">
        <v>6.0000000000000001E-3</v>
      </c>
      <c r="S136" s="23">
        <v>6.0000000000000001E-3</v>
      </c>
      <c r="T136" s="23">
        <v>6.0000000000000001E-3</v>
      </c>
      <c r="U136" s="23">
        <v>6.0000000000000001E-3</v>
      </c>
      <c r="V136" s="23">
        <v>6.0000000000000001E-3</v>
      </c>
      <c r="W136" s="23">
        <v>6.0000000000000001E-3</v>
      </c>
      <c r="X136" s="23">
        <v>6.0000000000000001E-3</v>
      </c>
      <c r="Y136" s="23">
        <v>6.0000000000000001E-3</v>
      </c>
      <c r="Z136" s="23">
        <v>6.0000000000000001E-3</v>
      </c>
      <c r="AA136" s="23">
        <v>6.0000000000000001E-3</v>
      </c>
      <c r="AB136" s="23">
        <v>6.0000000000000001E-3</v>
      </c>
      <c r="AC136" s="23">
        <v>6.0000000000000001E-3</v>
      </c>
    </row>
    <row r="137" spans="1:29" hidden="1" x14ac:dyDescent="0.3">
      <c r="A137" s="19" t="s">
        <v>16</v>
      </c>
      <c r="B137" s="19" t="s">
        <v>17</v>
      </c>
      <c r="C137" s="20" t="s">
        <v>59</v>
      </c>
      <c r="D137" s="19" t="s">
        <v>33</v>
      </c>
      <c r="E137" s="19" t="str">
        <f>VLOOKUP($D137,[1]Sheet1!$A:$D,3,FALSE)</f>
        <v>Better Brown</v>
      </c>
      <c r="F137" s="19" t="str">
        <f>VLOOKUP($D137,[1]Sheet1!$A:$D,4,FALSE)</f>
        <v>LG</v>
      </c>
      <c r="G137" s="21"/>
      <c r="H137" s="21"/>
      <c r="I137" s="21">
        <v>1.8</v>
      </c>
      <c r="J137" s="21">
        <v>1.2</v>
      </c>
      <c r="K137" s="21"/>
      <c r="L137" s="21">
        <v>3</v>
      </c>
      <c r="M137" s="21"/>
      <c r="N137" s="21">
        <v>1.8</v>
      </c>
      <c r="O137" s="21">
        <v>1.92</v>
      </c>
      <c r="P137" s="22">
        <f t="shared" si="2"/>
        <v>1.0799999999999998</v>
      </c>
      <c r="Q137" s="23">
        <v>1.5</v>
      </c>
      <c r="R137" s="23">
        <v>1.8351577591757884</v>
      </c>
      <c r="S137" s="23">
        <v>2.2021893110109461</v>
      </c>
      <c r="T137" s="23">
        <v>2.569220862846104</v>
      </c>
      <c r="U137" s="23">
        <v>2.9362524146812614</v>
      </c>
      <c r="V137" s="23">
        <v>3.3032839665164193</v>
      </c>
      <c r="W137" s="23">
        <v>3.6703155183515768</v>
      </c>
      <c r="X137" s="23">
        <v>4.0373470701867342</v>
      </c>
      <c r="Y137" s="23">
        <v>4.4043786220218921</v>
      </c>
      <c r="Z137" s="23">
        <v>4.77141017385705</v>
      </c>
      <c r="AA137" s="23">
        <v>5.1384417256922079</v>
      </c>
      <c r="AB137" s="23">
        <v>5.5054732775273649</v>
      </c>
      <c r="AC137" s="23">
        <v>5.8725048293625228</v>
      </c>
    </row>
    <row r="138" spans="1:29" hidden="1" x14ac:dyDescent="0.3">
      <c r="A138" s="19" t="s">
        <v>16</v>
      </c>
      <c r="B138" s="19" t="s">
        <v>17</v>
      </c>
      <c r="C138" s="20" t="s">
        <v>59</v>
      </c>
      <c r="D138" s="19" t="s">
        <v>34</v>
      </c>
      <c r="E138" s="19" t="str">
        <f>VLOOKUP($D138,[1]Sheet1!$A:$D,3,FALSE)</f>
        <v>BROWN</v>
      </c>
      <c r="F138" s="19" t="str">
        <f>VLOOKUP($D138,[1]Sheet1!$A:$D,4,FALSE)</f>
        <v>Soft Brown</v>
      </c>
      <c r="G138" s="21"/>
      <c r="H138" s="21"/>
      <c r="I138" s="21">
        <v>1.776</v>
      </c>
      <c r="J138" s="21"/>
      <c r="K138" s="21">
        <v>1.2</v>
      </c>
      <c r="L138" s="21">
        <v>3</v>
      </c>
      <c r="M138" s="21">
        <v>1.2</v>
      </c>
      <c r="N138" s="21">
        <v>1.2</v>
      </c>
      <c r="O138" s="21">
        <v>0.96</v>
      </c>
      <c r="P138" s="22">
        <f t="shared" si="2"/>
        <v>1.0373333333333332</v>
      </c>
      <c r="Q138" s="23">
        <v>1.7021276595744679</v>
      </c>
      <c r="R138" s="23">
        <v>1.4313346228239845</v>
      </c>
      <c r="S138" s="23">
        <v>1.3911025145067697</v>
      </c>
      <c r="T138" s="23">
        <v>1.6170212765957446</v>
      </c>
      <c r="U138" s="23">
        <v>1.6324951644100578</v>
      </c>
      <c r="V138" s="23">
        <v>1.462282398452611</v>
      </c>
      <c r="W138" s="23">
        <v>1.4313346228239845</v>
      </c>
      <c r="X138" s="23">
        <v>1.5473887814313345</v>
      </c>
      <c r="Y138" s="23">
        <v>1.3152804642166345</v>
      </c>
      <c r="Z138" s="23">
        <v>1.4390715667311411</v>
      </c>
      <c r="AA138" s="23">
        <v>1.4932301740812377</v>
      </c>
      <c r="AB138" s="23">
        <v>1.3539651837524178</v>
      </c>
      <c r="AC138" s="23">
        <v>1.4390715667311411</v>
      </c>
    </row>
    <row r="139" spans="1:29" hidden="1" x14ac:dyDescent="0.3">
      <c r="A139" s="19" t="s">
        <v>16</v>
      </c>
      <c r="B139" s="19" t="s">
        <v>17</v>
      </c>
      <c r="C139" s="20" t="s">
        <v>59</v>
      </c>
      <c r="D139" s="19" t="s">
        <v>35</v>
      </c>
      <c r="E139" s="19" t="str">
        <f>VLOOKUP($D139,[1]Sheet1!$A:$D,3,FALSE)</f>
        <v>Better Brown</v>
      </c>
      <c r="F139" s="19" t="str">
        <f>VLOOKUP($D139,[1]Sheet1!$A:$D,4,FALSE)</f>
        <v>LG</v>
      </c>
      <c r="G139" s="21"/>
      <c r="H139" s="21"/>
      <c r="I139" s="21"/>
      <c r="J139" s="21"/>
      <c r="K139" s="21"/>
      <c r="L139" s="21"/>
      <c r="M139" s="21"/>
      <c r="N139" s="21">
        <v>1.8</v>
      </c>
      <c r="O139" s="21">
        <v>0.6</v>
      </c>
      <c r="P139" s="22">
        <f t="shared" si="2"/>
        <v>0.26666666666666666</v>
      </c>
      <c r="Q139" s="23">
        <v>0.1</v>
      </c>
      <c r="R139" s="23">
        <v>0.14285714285714285</v>
      </c>
      <c r="S139" s="23">
        <v>0.1714285714285714</v>
      </c>
      <c r="T139" s="23">
        <v>0.19999999999999998</v>
      </c>
      <c r="U139" s="23">
        <v>0.22857142857142854</v>
      </c>
      <c r="V139" s="23">
        <v>0.25714285714285712</v>
      </c>
      <c r="W139" s="23">
        <v>0.2857142857142857</v>
      </c>
      <c r="X139" s="23">
        <v>0.31428571428571428</v>
      </c>
      <c r="Y139" s="23">
        <v>0.3428571428571428</v>
      </c>
      <c r="Z139" s="23">
        <v>0.37142857142857139</v>
      </c>
      <c r="AA139" s="23">
        <v>0.39999999999999997</v>
      </c>
      <c r="AB139" s="23">
        <v>0.42857142857142855</v>
      </c>
      <c r="AC139" s="23">
        <v>0.45714285714285707</v>
      </c>
    </row>
    <row r="140" spans="1:29" hidden="1" x14ac:dyDescent="0.3">
      <c r="A140" s="19" t="s">
        <v>16</v>
      </c>
      <c r="B140" s="19" t="s">
        <v>17</v>
      </c>
      <c r="C140" s="20" t="s">
        <v>60</v>
      </c>
      <c r="D140" s="19" t="s">
        <v>61</v>
      </c>
      <c r="E140" s="19" t="str">
        <f>VLOOKUP($D140,[1]Sheet1!$A:$D,3,FALSE)</f>
        <v>C1</v>
      </c>
      <c r="F140" s="19" t="str">
        <f>VLOOKUP($D140,[1]Sheet1!$A:$D,4,FALSE)</f>
        <v>C1 COARSE</v>
      </c>
      <c r="G140" s="21"/>
      <c r="H140" s="21"/>
      <c r="I140" s="21">
        <v>0.55000000000000004</v>
      </c>
      <c r="J140" s="21">
        <v>0.95</v>
      </c>
      <c r="K140" s="21">
        <v>0.55000000000000004</v>
      </c>
      <c r="L140" s="21"/>
      <c r="M140" s="21"/>
      <c r="N140" s="21"/>
      <c r="O140" s="21"/>
      <c r="P140" s="24">
        <f t="shared" si="2"/>
        <v>0.22777777777777775</v>
      </c>
    </row>
    <row r="141" spans="1:29" hidden="1" x14ac:dyDescent="0.3">
      <c r="A141" s="19" t="s">
        <v>16</v>
      </c>
      <c r="B141" s="19" t="s">
        <v>17</v>
      </c>
      <c r="C141" s="20" t="s">
        <v>60</v>
      </c>
      <c r="D141" s="19" t="s">
        <v>26</v>
      </c>
      <c r="E141" s="19" t="str">
        <f>VLOOKUP($D141,[1]Sheet1!$A:$D,3,FALSE)</f>
        <v>BROWN</v>
      </c>
      <c r="F141" s="19" t="str">
        <f>VLOOKUP($D141,[1]Sheet1!$A:$D,4,FALSE)</f>
        <v>Coarse Brown</v>
      </c>
      <c r="G141" s="21">
        <v>0.70799999999999996</v>
      </c>
      <c r="H141" s="21">
        <v>0.24</v>
      </c>
      <c r="I141" s="21">
        <v>0.36</v>
      </c>
      <c r="J141" s="21">
        <v>0.36</v>
      </c>
      <c r="K141" s="21">
        <v>0.3</v>
      </c>
      <c r="L141" s="21"/>
      <c r="M141" s="21">
        <v>0.36</v>
      </c>
      <c r="N141" s="21">
        <v>0.48</v>
      </c>
      <c r="O141" s="21">
        <v>0.38400000000000001</v>
      </c>
      <c r="P141" s="24">
        <f t="shared" si="2"/>
        <v>0.35466666666666663</v>
      </c>
      <c r="Q141" s="23">
        <v>0.45158991556380607</v>
      </c>
      <c r="R141" s="23">
        <v>0.39782921133001969</v>
      </c>
      <c r="S141" s="23">
        <v>0.38664698484939214</v>
      </c>
      <c r="T141" s="23">
        <v>0.44943948739445461</v>
      </c>
      <c r="U141" s="23">
        <v>0.45374034373315753</v>
      </c>
      <c r="V141" s="23">
        <v>0.40643092400742553</v>
      </c>
      <c r="W141" s="23">
        <v>0.39782921133001969</v>
      </c>
      <c r="X141" s="23">
        <v>0.43008563387029153</v>
      </c>
      <c r="Y141" s="23">
        <v>0.3655727887897478</v>
      </c>
      <c r="Z141" s="23">
        <v>0.39997963949937115</v>
      </c>
      <c r="AA141" s="23">
        <v>0.41503263668483137</v>
      </c>
      <c r="AB141" s="23">
        <v>0.3763249296365051</v>
      </c>
      <c r="AC141" s="23">
        <v>0.39997963949937115</v>
      </c>
    </row>
    <row r="142" spans="1:29" hidden="1" x14ac:dyDescent="0.3">
      <c r="A142" s="19" t="s">
        <v>16</v>
      </c>
      <c r="B142" s="19" t="s">
        <v>17</v>
      </c>
      <c r="C142" s="20" t="s">
        <v>60</v>
      </c>
      <c r="D142" s="19" t="s">
        <v>44</v>
      </c>
      <c r="E142" s="19" t="str">
        <f>VLOOKUP($D142,[1]Sheet1!$A:$D,3,FALSE)</f>
        <v>BROWN</v>
      </c>
      <c r="F142" s="19" t="str">
        <f>VLOOKUP($D142,[1]Sheet1!$A:$D,4,FALSE)</f>
        <v>Coarse Brown</v>
      </c>
      <c r="G142" s="21">
        <v>1.2E-2</v>
      </c>
      <c r="H142" s="21">
        <v>6.0000000000000001E-3</v>
      </c>
      <c r="I142" s="21">
        <v>6.0000000000000001E-3</v>
      </c>
      <c r="J142" s="21"/>
      <c r="K142" s="21">
        <v>1.2E-2</v>
      </c>
      <c r="L142" s="21">
        <v>1.2E-2</v>
      </c>
      <c r="M142" s="21">
        <v>1.2E-2</v>
      </c>
      <c r="N142" s="21"/>
      <c r="O142" s="21">
        <v>2.4E-2</v>
      </c>
      <c r="P142" s="24">
        <f t="shared" si="2"/>
        <v>9.3333333333333324E-3</v>
      </c>
      <c r="Q142" s="19">
        <v>1.2E-2</v>
      </c>
      <c r="R142" s="19">
        <v>1.2E-2</v>
      </c>
      <c r="S142" s="19">
        <v>1.2E-2</v>
      </c>
      <c r="T142" s="19">
        <v>1.2E-2</v>
      </c>
      <c r="U142" s="19">
        <v>1.2E-2</v>
      </c>
      <c r="V142" s="19">
        <v>1.2E-2</v>
      </c>
      <c r="W142" s="19">
        <v>1.2E-2</v>
      </c>
      <c r="X142" s="19">
        <v>1.2E-2</v>
      </c>
      <c r="Y142" s="19">
        <v>1.2E-2</v>
      </c>
      <c r="Z142" s="19">
        <v>1.2E-2</v>
      </c>
      <c r="AA142" s="19">
        <v>1.2E-2</v>
      </c>
      <c r="AB142" s="19">
        <v>1.2E-2</v>
      </c>
      <c r="AC142" s="19">
        <v>1.2E-2</v>
      </c>
    </row>
    <row r="143" spans="1:29" hidden="1" x14ac:dyDescent="0.3">
      <c r="A143" s="19" t="s">
        <v>16</v>
      </c>
      <c r="B143" s="19" t="s">
        <v>17</v>
      </c>
      <c r="C143" s="20" t="s">
        <v>60</v>
      </c>
      <c r="D143" s="19" t="s">
        <v>27</v>
      </c>
      <c r="E143" s="19" t="str">
        <f>VLOOKUP($D143,[1]Sheet1!$A:$D,3,FALSE)</f>
        <v>C1</v>
      </c>
      <c r="F143" s="19" t="str">
        <f>VLOOKUP($D143,[1]Sheet1!$A:$D,4,FALSE)</f>
        <v>C1 COARSE</v>
      </c>
      <c r="G143" s="21">
        <v>2.16</v>
      </c>
      <c r="H143" s="21">
        <v>0.96</v>
      </c>
      <c r="I143" s="21">
        <v>0.96</v>
      </c>
      <c r="J143" s="21">
        <v>1.2</v>
      </c>
      <c r="K143" s="21">
        <v>2.88</v>
      </c>
      <c r="L143" s="21">
        <v>2.4</v>
      </c>
      <c r="M143" s="21">
        <v>0.48</v>
      </c>
      <c r="N143" s="21">
        <v>0.6</v>
      </c>
      <c r="O143" s="21">
        <v>3.5999999999999996</v>
      </c>
      <c r="P143" s="24">
        <f t="shared" si="2"/>
        <v>1.6933333333333334</v>
      </c>
      <c r="Q143" s="23">
        <v>1.9982098078059241</v>
      </c>
      <c r="R143" s="23">
        <v>1.7603276878290286</v>
      </c>
      <c r="S143" s="23">
        <v>1.7108482068738344</v>
      </c>
      <c r="T143" s="23">
        <v>1.9886945230068482</v>
      </c>
      <c r="U143" s="23">
        <v>2.0077250926050003</v>
      </c>
      <c r="V143" s="23">
        <v>1.7983888270253319</v>
      </c>
      <c r="W143" s="23">
        <v>1.7603276878290286</v>
      </c>
      <c r="X143" s="23">
        <v>1.9030569598151661</v>
      </c>
      <c r="Y143" s="23">
        <v>1.6175984158428909</v>
      </c>
      <c r="Z143" s="23">
        <v>1.7698429726281044</v>
      </c>
      <c r="AA143" s="23">
        <v>1.8364499662216351</v>
      </c>
      <c r="AB143" s="23">
        <v>1.6651748398382702</v>
      </c>
      <c r="AC143" s="23">
        <v>1.7698429726281044</v>
      </c>
    </row>
    <row r="144" spans="1:29" hidden="1" x14ac:dyDescent="0.3">
      <c r="A144" s="19" t="s">
        <v>16</v>
      </c>
      <c r="B144" s="19" t="s">
        <v>17</v>
      </c>
      <c r="C144" s="20" t="s">
        <v>60</v>
      </c>
      <c r="D144" s="19" t="s">
        <v>28</v>
      </c>
      <c r="E144" s="19" t="str">
        <f>VLOOKUP($D144,[1]Sheet1!$A:$D,3,FALSE)</f>
        <v>C1</v>
      </c>
      <c r="F144" s="19" t="str">
        <f>VLOOKUP($D144,[1]Sheet1!$A:$D,4,FALSE)</f>
        <v>C1 COARSE</v>
      </c>
      <c r="G144" s="21">
        <v>1.2</v>
      </c>
      <c r="H144" s="21">
        <v>0.72</v>
      </c>
      <c r="I144" s="21">
        <v>0.96</v>
      </c>
      <c r="J144" s="21">
        <v>0.36</v>
      </c>
      <c r="K144" s="21">
        <v>1.68</v>
      </c>
      <c r="L144" s="21">
        <v>1.3199999999999998</v>
      </c>
      <c r="M144" s="21">
        <v>0.48</v>
      </c>
      <c r="N144" s="21">
        <v>0.6</v>
      </c>
      <c r="O144" s="21">
        <v>2.2800000000000002</v>
      </c>
      <c r="P144" s="24">
        <f t="shared" si="2"/>
        <v>1.0666666666666669</v>
      </c>
      <c r="Q144" s="23">
        <v>1.2037528075867232</v>
      </c>
      <c r="R144" s="23">
        <v>1.0604489019216372</v>
      </c>
      <c r="S144" s="23">
        <v>1.0306416895432993</v>
      </c>
      <c r="T144" s="23">
        <v>1.1980206513601197</v>
      </c>
      <c r="U144" s="23">
        <v>1.2094849638133267</v>
      </c>
      <c r="V144" s="23">
        <v>1.0833775268280508</v>
      </c>
      <c r="W144" s="23">
        <v>1.0604489019216372</v>
      </c>
      <c r="X144" s="23">
        <v>1.1464312453206889</v>
      </c>
      <c r="Y144" s="23">
        <v>0.97446655852258557</v>
      </c>
      <c r="Z144" s="23">
        <v>1.0661810581482405</v>
      </c>
      <c r="AA144" s="23">
        <v>1.1063061517344648</v>
      </c>
      <c r="AB144" s="23">
        <v>1.0031273396556029</v>
      </c>
      <c r="AC144" s="23">
        <v>1.0661810581482405</v>
      </c>
    </row>
    <row r="145" spans="1:29" hidden="1" x14ac:dyDescent="0.3">
      <c r="A145" s="19" t="s">
        <v>16</v>
      </c>
      <c r="B145" s="19" t="s">
        <v>17</v>
      </c>
      <c r="C145" s="20" t="s">
        <v>60</v>
      </c>
      <c r="D145" s="19" t="s">
        <v>29</v>
      </c>
      <c r="E145" s="19" t="str">
        <f>VLOOKUP($D145,[1]Sheet1!$A:$D,3,FALSE)</f>
        <v>BROWN</v>
      </c>
      <c r="F145" s="19" t="str">
        <f>VLOOKUP($D145,[1]Sheet1!$A:$D,4,FALSE)</f>
        <v>Coarse Brown</v>
      </c>
      <c r="G145" s="21">
        <v>1.008E-2</v>
      </c>
      <c r="H145" s="21">
        <v>1.008E-2</v>
      </c>
      <c r="I145" s="21">
        <v>1.008E-2</v>
      </c>
      <c r="J145" s="21"/>
      <c r="K145" s="21"/>
      <c r="L145" s="21"/>
      <c r="M145" s="21"/>
      <c r="N145" s="21"/>
      <c r="O145" s="21"/>
      <c r="P145" s="24">
        <f t="shared" si="2"/>
        <v>3.3600000000000001E-3</v>
      </c>
    </row>
    <row r="146" spans="1:29" hidden="1" x14ac:dyDescent="0.3">
      <c r="A146" s="19" t="s">
        <v>16</v>
      </c>
      <c r="B146" s="19" t="s">
        <v>17</v>
      </c>
      <c r="C146" s="20" t="s">
        <v>60</v>
      </c>
      <c r="D146" s="19" t="s">
        <v>30</v>
      </c>
      <c r="E146" s="19" t="str">
        <f>VLOOKUP($D146,[1]Sheet1!$A:$D,3,FALSE)</f>
        <v>A1 (Fine)</v>
      </c>
      <c r="F146" s="19" t="str">
        <f>VLOOKUP($D146,[1]Sheet1!$A:$D,4,FALSE)</f>
        <v>A1</v>
      </c>
      <c r="G146" s="21">
        <v>2.4E-2</v>
      </c>
      <c r="H146" s="21">
        <v>7.1999999999999995E-2</v>
      </c>
      <c r="I146" s="21">
        <v>0.06</v>
      </c>
      <c r="J146" s="21"/>
      <c r="K146" s="21">
        <v>0.06</v>
      </c>
      <c r="L146" s="21">
        <v>0.06</v>
      </c>
      <c r="M146" s="21">
        <v>0.12</v>
      </c>
      <c r="N146" s="21">
        <v>0.24</v>
      </c>
      <c r="O146" s="21"/>
      <c r="P146" s="24">
        <f t="shared" si="2"/>
        <v>7.0666666666666669E-2</v>
      </c>
      <c r="Q146" s="23">
        <v>0.13521418037133756</v>
      </c>
      <c r="R146" s="23">
        <v>0.11911725413665454</v>
      </c>
      <c r="S146" s="23">
        <v>0.11576909347984046</v>
      </c>
      <c r="T146" s="23">
        <v>0.13457030332195025</v>
      </c>
      <c r="U146" s="23">
        <v>0.1358580574207249</v>
      </c>
      <c r="V146" s="23">
        <v>0.12169276233420383</v>
      </c>
      <c r="W146" s="23">
        <v>0.11911725413665454</v>
      </c>
      <c r="X146" s="23">
        <v>0.12877540987746436</v>
      </c>
      <c r="Y146" s="23">
        <v>0.1094590983958447</v>
      </c>
      <c r="Z146" s="23">
        <v>0.11976113118604186</v>
      </c>
      <c r="AA146" s="23">
        <v>0.12426827053175311</v>
      </c>
      <c r="AB146" s="23">
        <v>0.11267848364278132</v>
      </c>
      <c r="AC146" s="23">
        <v>0.11976113118604186</v>
      </c>
    </row>
    <row r="147" spans="1:29" hidden="1" x14ac:dyDescent="0.3">
      <c r="A147" s="19" t="s">
        <v>16</v>
      </c>
      <c r="B147" s="19" t="s">
        <v>17</v>
      </c>
      <c r="C147" s="20" t="s">
        <v>60</v>
      </c>
      <c r="D147" s="19" t="s">
        <v>45</v>
      </c>
      <c r="E147" s="19" t="str">
        <f>VLOOKUP($D147,[1]Sheet1!$A:$D,3,FALSE)</f>
        <v>A1 (Fine)</v>
      </c>
      <c r="F147" s="19" t="str">
        <f>VLOOKUP($D147,[1]Sheet1!$A:$D,4,FALSE)</f>
        <v>A1</v>
      </c>
      <c r="G147" s="21">
        <v>6.0000000000000019E-3</v>
      </c>
      <c r="H147" s="21">
        <v>6.0000000000000001E-3</v>
      </c>
      <c r="I147" s="21"/>
      <c r="J147" s="21"/>
      <c r="K147" s="21">
        <v>1.2E-2</v>
      </c>
      <c r="L147" s="21">
        <v>1.2E-2</v>
      </c>
      <c r="M147" s="21"/>
      <c r="N147" s="21"/>
      <c r="O147" s="21">
        <v>2.4E-2</v>
      </c>
      <c r="P147" s="24">
        <f t="shared" si="2"/>
        <v>6.6666666666666671E-3</v>
      </c>
      <c r="Q147" s="19">
        <v>1.2E-2</v>
      </c>
      <c r="R147" s="19">
        <v>1.2E-2</v>
      </c>
      <c r="S147" s="19">
        <v>1.2E-2</v>
      </c>
      <c r="T147" s="19">
        <v>1.2E-2</v>
      </c>
      <c r="U147" s="19">
        <v>1.2E-2</v>
      </c>
      <c r="V147" s="19">
        <v>1.2E-2</v>
      </c>
      <c r="W147" s="19">
        <v>1.2E-2</v>
      </c>
      <c r="X147" s="19">
        <v>1.2E-2</v>
      </c>
      <c r="Y147" s="19">
        <v>1.2E-2</v>
      </c>
      <c r="Z147" s="19">
        <v>1.2E-2</v>
      </c>
      <c r="AA147" s="19">
        <v>1.2E-2</v>
      </c>
      <c r="AB147" s="19">
        <v>1.2E-2</v>
      </c>
      <c r="AC147" s="19">
        <v>1.2E-2</v>
      </c>
    </row>
    <row r="148" spans="1:29" hidden="1" x14ac:dyDescent="0.3">
      <c r="A148" s="19" t="s">
        <v>16</v>
      </c>
      <c r="B148" s="19" t="s">
        <v>17</v>
      </c>
      <c r="C148" s="20" t="s">
        <v>60</v>
      </c>
      <c r="D148" s="19" t="s">
        <v>37</v>
      </c>
      <c r="E148" s="19" t="str">
        <f>VLOOKUP($D148,[1]Sheet1!$A:$D,3,FALSE)</f>
        <v>BROWN</v>
      </c>
      <c r="F148" s="19" t="str">
        <f>VLOOKUP($D148,[1]Sheet1!$A:$D,4,FALSE)</f>
        <v>GMW</v>
      </c>
      <c r="G148" s="21">
        <v>3.2399999999999998E-2</v>
      </c>
      <c r="H148" s="21">
        <v>6.4799999999999996E-2</v>
      </c>
      <c r="I148" s="21"/>
      <c r="J148" s="21"/>
      <c r="K148" s="21">
        <v>5.3999999999999999E-2</v>
      </c>
      <c r="L148" s="21">
        <v>2.1600000000000001E-2</v>
      </c>
      <c r="M148" s="21">
        <v>5.4000000000000006E-2</v>
      </c>
      <c r="N148" s="21">
        <v>2.1600000000000001E-2</v>
      </c>
      <c r="O148" s="21">
        <v>4.3200000000000002E-2</v>
      </c>
      <c r="P148" s="24">
        <f t="shared" si="2"/>
        <v>3.2400000000000005E-2</v>
      </c>
      <c r="Q148" s="23">
        <v>3.2399999999999998E-2</v>
      </c>
      <c r="R148" s="23">
        <v>3.2399999999999998E-2</v>
      </c>
      <c r="S148" s="23">
        <v>3.2399999999999998E-2</v>
      </c>
      <c r="T148" s="23">
        <v>3.2399999999999998E-2</v>
      </c>
      <c r="U148" s="23">
        <v>3.2399999999999998E-2</v>
      </c>
      <c r="V148" s="23">
        <v>3.2399999999999998E-2</v>
      </c>
      <c r="W148" s="23">
        <v>3.2399999999999998E-2</v>
      </c>
      <c r="X148" s="23">
        <v>3.2399999999999998E-2</v>
      </c>
      <c r="Y148" s="23">
        <v>3.2399999999999998E-2</v>
      </c>
      <c r="Z148" s="23">
        <v>3.2399999999999998E-2</v>
      </c>
      <c r="AA148" s="23">
        <v>3.2399999999999998E-2</v>
      </c>
      <c r="AB148" s="23">
        <v>3.2399999999999998E-2</v>
      </c>
      <c r="AC148" s="23">
        <v>3.2399999999999998E-2</v>
      </c>
    </row>
    <row r="149" spans="1:29" hidden="1" x14ac:dyDescent="0.3">
      <c r="A149" s="19" t="s">
        <v>16</v>
      </c>
      <c r="B149" s="19" t="s">
        <v>17</v>
      </c>
      <c r="C149" s="20" t="s">
        <v>60</v>
      </c>
      <c r="D149" s="19" t="s">
        <v>46</v>
      </c>
      <c r="E149" s="19" t="str">
        <f>VLOOKUP($D149,[1]Sheet1!$A:$D,3,FALSE)</f>
        <v>BROWN</v>
      </c>
      <c r="F149" s="19" t="str">
        <f>VLOOKUP($D149,[1]Sheet1!$A:$D,4,FALSE)</f>
        <v>Golden Brown</v>
      </c>
      <c r="G149" s="21">
        <v>2.1600000000000001E-2</v>
      </c>
      <c r="H149" s="21">
        <v>8.6400000000000005E-2</v>
      </c>
      <c r="I149" s="21"/>
      <c r="J149" s="21"/>
      <c r="K149" s="21">
        <v>0.108</v>
      </c>
      <c r="L149" s="21">
        <v>2.1600000000000001E-2</v>
      </c>
      <c r="M149" s="21">
        <v>0.10800000000000001</v>
      </c>
      <c r="N149" s="21">
        <v>2.1600000000000001E-2</v>
      </c>
      <c r="O149" s="21">
        <v>0.18359999999999999</v>
      </c>
      <c r="P149" s="24">
        <f t="shared" si="2"/>
        <v>6.1199999999999997E-2</v>
      </c>
      <c r="Q149" s="23">
        <v>8.6400000000000005E-2</v>
      </c>
      <c r="R149" s="23">
        <v>8.6400000000000005E-2</v>
      </c>
      <c r="S149" s="23">
        <v>8.6400000000000005E-2</v>
      </c>
      <c r="T149" s="23">
        <v>8.6400000000000005E-2</v>
      </c>
      <c r="U149" s="23">
        <v>8.6400000000000005E-2</v>
      </c>
      <c r="V149" s="23">
        <v>8.6400000000000005E-2</v>
      </c>
      <c r="W149" s="23">
        <v>8.6400000000000005E-2</v>
      </c>
      <c r="X149" s="23">
        <v>8.6400000000000005E-2</v>
      </c>
      <c r="Y149" s="23">
        <v>8.6400000000000005E-2</v>
      </c>
      <c r="Z149" s="23">
        <v>8.6400000000000005E-2</v>
      </c>
      <c r="AA149" s="23">
        <v>8.6400000000000005E-2</v>
      </c>
      <c r="AB149" s="23">
        <v>8.6400000000000005E-2</v>
      </c>
      <c r="AC149" s="23">
        <v>8.6400000000000005E-2</v>
      </c>
    </row>
    <row r="150" spans="1:29" hidden="1" x14ac:dyDescent="0.3">
      <c r="A150" s="19" t="s">
        <v>16</v>
      </c>
      <c r="B150" s="19" t="s">
        <v>17</v>
      </c>
      <c r="C150" s="20" t="s">
        <v>60</v>
      </c>
      <c r="D150" s="19" t="s">
        <v>32</v>
      </c>
      <c r="E150" s="19" t="str">
        <f>VLOOKUP($D150,[1]Sheet1!$A:$D,3,FALSE)</f>
        <v>ICING</v>
      </c>
      <c r="F150" s="19" t="str">
        <f>VLOOKUP($D150,[1]Sheet1!$A:$D,4,FALSE)</f>
        <v>ICING</v>
      </c>
      <c r="G150" s="21"/>
      <c r="H150" s="21"/>
      <c r="I150" s="21"/>
      <c r="J150" s="21"/>
      <c r="K150" s="21"/>
      <c r="L150" s="21">
        <v>2.4E-2</v>
      </c>
      <c r="M150" s="21"/>
      <c r="N150" s="21"/>
      <c r="O150" s="21">
        <v>2.4E-2</v>
      </c>
      <c r="P150" s="24">
        <f t="shared" si="2"/>
        <v>5.3333333333333332E-3</v>
      </c>
      <c r="Q150" s="23">
        <v>1.2E-2</v>
      </c>
      <c r="R150" s="23">
        <v>1.2E-2</v>
      </c>
      <c r="S150" s="23">
        <v>1.2E-2</v>
      </c>
      <c r="T150" s="23">
        <v>1.2E-2</v>
      </c>
      <c r="U150" s="23">
        <v>1.2E-2</v>
      </c>
      <c r="V150" s="23">
        <v>1.2E-2</v>
      </c>
      <c r="W150" s="23">
        <v>1.2E-2</v>
      </c>
      <c r="X150" s="23">
        <v>1.2E-2</v>
      </c>
      <c r="Y150" s="23">
        <v>1.2E-2</v>
      </c>
      <c r="Z150" s="23">
        <v>1.2E-2</v>
      </c>
      <c r="AA150" s="23">
        <v>1.2E-2</v>
      </c>
      <c r="AB150" s="23">
        <v>1.2E-2</v>
      </c>
      <c r="AC150" s="23">
        <v>1.2E-2</v>
      </c>
    </row>
    <row r="151" spans="1:29" hidden="1" x14ac:dyDescent="0.3">
      <c r="A151" s="19" t="s">
        <v>16</v>
      </c>
      <c r="B151" s="19" t="s">
        <v>17</v>
      </c>
      <c r="C151" s="20" t="s">
        <v>60</v>
      </c>
      <c r="D151" s="19" t="s">
        <v>48</v>
      </c>
      <c r="E151" s="19" t="str">
        <f>VLOOKUP($D151,[1]Sheet1!$A:$D,3,FALSE)</f>
        <v>STEVIA</v>
      </c>
      <c r="F151" s="19" t="str">
        <f>VLOOKUP($D151,[1]Sheet1!$A:$D,4,FALSE)</f>
        <v>STEVIA</v>
      </c>
      <c r="G151" s="21">
        <v>3.0000000000000001E-3</v>
      </c>
      <c r="H151" s="21"/>
      <c r="I151" s="21"/>
      <c r="J151" s="21"/>
      <c r="K151" s="21">
        <v>6.0000000000000001E-3</v>
      </c>
      <c r="L151" s="21"/>
      <c r="M151" s="21"/>
      <c r="N151" s="21">
        <v>3.0000000000000001E-3</v>
      </c>
      <c r="O151" s="21">
        <v>6.0000000000000001E-3</v>
      </c>
      <c r="P151" s="24">
        <f t="shared" si="2"/>
        <v>2E-3</v>
      </c>
    </row>
    <row r="152" spans="1:29" hidden="1" x14ac:dyDescent="0.3">
      <c r="A152" s="19" t="s">
        <v>16</v>
      </c>
      <c r="B152" s="19" t="s">
        <v>17</v>
      </c>
      <c r="C152" s="20" t="s">
        <v>60</v>
      </c>
      <c r="D152" s="19" t="s">
        <v>38</v>
      </c>
      <c r="E152" s="19" t="str">
        <f>VLOOKUP($D152,[1]Sheet1!$A:$D,3,FALSE)</f>
        <v>STEVIA</v>
      </c>
      <c r="F152" s="19" t="str">
        <f>VLOOKUP($D152,[1]Sheet1!$A:$D,4,FALSE)</f>
        <v>STEVIA</v>
      </c>
      <c r="G152" s="21"/>
      <c r="H152" s="21"/>
      <c r="I152" s="21"/>
      <c r="J152" s="21"/>
      <c r="K152" s="21"/>
      <c r="L152" s="21">
        <v>2.4E-2</v>
      </c>
      <c r="M152" s="21"/>
      <c r="N152" s="21"/>
      <c r="O152" s="21"/>
      <c r="P152" s="22">
        <f t="shared" si="2"/>
        <v>2.6666666666666666E-3</v>
      </c>
    </row>
    <row r="153" spans="1:29" hidden="1" x14ac:dyDescent="0.3">
      <c r="A153" s="19" t="s">
        <v>16</v>
      </c>
      <c r="B153" s="19" t="s">
        <v>17</v>
      </c>
      <c r="C153" s="20" t="s">
        <v>60</v>
      </c>
      <c r="D153" s="19" t="s">
        <v>33</v>
      </c>
      <c r="E153" s="19" t="str">
        <f>VLOOKUP($D153,[1]Sheet1!$A:$D,3,FALSE)</f>
        <v>Better Brown</v>
      </c>
      <c r="F153" s="19" t="str">
        <f>VLOOKUP($D153,[1]Sheet1!$A:$D,4,FALSE)</f>
        <v>LG</v>
      </c>
      <c r="G153" s="21">
        <v>1.2E-2</v>
      </c>
      <c r="H153" s="21">
        <v>0.06</v>
      </c>
      <c r="I153" s="21">
        <v>0.36</v>
      </c>
      <c r="J153" s="21"/>
      <c r="K153" s="21">
        <v>0.3</v>
      </c>
      <c r="L153" s="21">
        <v>0.32400000000000001</v>
      </c>
      <c r="M153" s="21">
        <v>0.36</v>
      </c>
      <c r="N153" s="21">
        <v>2.4E-2</v>
      </c>
      <c r="O153" s="21">
        <v>1.08</v>
      </c>
      <c r="P153" s="24">
        <f t="shared" si="2"/>
        <v>0.28000000000000003</v>
      </c>
      <c r="Q153" s="23">
        <v>0.4</v>
      </c>
      <c r="R153" s="23">
        <v>0.52433078833593971</v>
      </c>
      <c r="S153" s="23">
        <v>0.62919694600312759</v>
      </c>
      <c r="T153" s="23">
        <v>0.73406310367031558</v>
      </c>
      <c r="U153" s="23">
        <v>0.83892926133750345</v>
      </c>
      <c r="V153" s="23">
        <v>0.94379541900469144</v>
      </c>
      <c r="W153" s="23">
        <v>1.0486615766718794</v>
      </c>
      <c r="X153" s="23">
        <v>1.1535277343390673</v>
      </c>
      <c r="Y153" s="23">
        <v>1.2583938920062552</v>
      </c>
      <c r="Z153" s="23">
        <v>1.3632600496734431</v>
      </c>
      <c r="AA153" s="23">
        <v>1.4681262073406312</v>
      </c>
      <c r="AB153" s="23">
        <v>1.572992365007819</v>
      </c>
      <c r="AC153" s="23">
        <v>1.6778585226750069</v>
      </c>
    </row>
    <row r="154" spans="1:29" hidden="1" x14ac:dyDescent="0.3">
      <c r="A154" s="19" t="s">
        <v>16</v>
      </c>
      <c r="B154" s="19" t="s">
        <v>17</v>
      </c>
      <c r="C154" s="20" t="s">
        <v>60</v>
      </c>
      <c r="D154" s="19" t="s">
        <v>34</v>
      </c>
      <c r="E154" s="19" t="str">
        <f>VLOOKUP($D154,[1]Sheet1!$A:$D,3,FALSE)</f>
        <v>BROWN</v>
      </c>
      <c r="F154" s="19" t="str">
        <f>VLOOKUP($D154,[1]Sheet1!$A:$D,4,FALSE)</f>
        <v>Soft Brown</v>
      </c>
      <c r="G154" s="21"/>
      <c r="H154" s="21"/>
      <c r="I154" s="21">
        <v>0.12</v>
      </c>
      <c r="J154" s="21"/>
      <c r="K154" s="21">
        <v>0.12</v>
      </c>
      <c r="L154" s="21">
        <v>0.24</v>
      </c>
      <c r="M154" s="21">
        <v>3.5999999999999997E-2</v>
      </c>
      <c r="N154" s="21">
        <v>0.24</v>
      </c>
      <c r="O154" s="21">
        <v>0.54</v>
      </c>
      <c r="P154" s="24">
        <f t="shared" si="2"/>
        <v>0.14400000000000002</v>
      </c>
      <c r="Q154" s="23">
        <v>0.27234042553191484</v>
      </c>
      <c r="R154" s="23">
        <v>0.22901353965183749</v>
      </c>
      <c r="S154" s="23">
        <v>0.22257640232108314</v>
      </c>
      <c r="T154" s="23">
        <v>0.25872340425531909</v>
      </c>
      <c r="U154" s="23">
        <v>0.26119922630560927</v>
      </c>
      <c r="V154" s="23">
        <v>0.23396518375241773</v>
      </c>
      <c r="W154" s="23">
        <v>0.22901353965183749</v>
      </c>
      <c r="X154" s="23">
        <v>0.24758220502901351</v>
      </c>
      <c r="Y154" s="23">
        <v>0.21044487427466149</v>
      </c>
      <c r="Z154" s="23">
        <v>0.23025145067698255</v>
      </c>
      <c r="AA154" s="23">
        <v>0.23891682785299803</v>
      </c>
      <c r="AB154" s="23">
        <v>0.21663442940038682</v>
      </c>
      <c r="AC154" s="23">
        <v>0.23025145067698255</v>
      </c>
    </row>
    <row r="155" spans="1:29" hidden="1" x14ac:dyDescent="0.3">
      <c r="A155" s="19" t="s">
        <v>16</v>
      </c>
      <c r="B155" s="19" t="s">
        <v>17</v>
      </c>
      <c r="C155" s="20" t="s">
        <v>60</v>
      </c>
      <c r="D155" s="19" t="s">
        <v>49</v>
      </c>
      <c r="E155" s="19" t="str">
        <f>VLOOKUP($D155,[1]Sheet1!$A:$D,3,FALSE)</f>
        <v>BROWN</v>
      </c>
      <c r="F155" s="19" t="str">
        <f>VLOOKUP($D155,[1]Sheet1!$A:$D,4,FALSE)</f>
        <v>Soft Brown</v>
      </c>
      <c r="G155" s="21">
        <v>2.1600000000000001E-2</v>
      </c>
      <c r="H155" s="21">
        <v>6.4799999999999996E-2</v>
      </c>
      <c r="I155" s="21">
        <v>0.10800000000000001</v>
      </c>
      <c r="J155" s="21"/>
      <c r="K155" s="21">
        <v>0.108</v>
      </c>
      <c r="L155" s="21">
        <v>2.1600000000000001E-2</v>
      </c>
      <c r="M155" s="21">
        <v>0.10800000000000001</v>
      </c>
      <c r="N155" s="21">
        <v>0.108</v>
      </c>
      <c r="O155" s="21">
        <v>0.108</v>
      </c>
      <c r="P155" s="24">
        <f t="shared" si="2"/>
        <v>7.2000000000000008E-2</v>
      </c>
      <c r="Q155" s="23">
        <v>0.108</v>
      </c>
      <c r="R155" s="23">
        <v>0.108</v>
      </c>
      <c r="S155" s="23">
        <v>0.108</v>
      </c>
      <c r="T155" s="23">
        <v>0.108</v>
      </c>
      <c r="U155" s="23">
        <v>0.108</v>
      </c>
      <c r="V155" s="23">
        <v>0.108</v>
      </c>
      <c r="W155" s="23">
        <v>0.108</v>
      </c>
      <c r="X155" s="23">
        <v>0.108</v>
      </c>
      <c r="Y155" s="23">
        <v>0.108</v>
      </c>
      <c r="Z155" s="23">
        <v>0.108</v>
      </c>
      <c r="AA155" s="23">
        <v>0.108</v>
      </c>
      <c r="AB155" s="23">
        <v>0.108</v>
      </c>
      <c r="AC155" s="23">
        <v>0.108</v>
      </c>
    </row>
    <row r="156" spans="1:29" hidden="1" x14ac:dyDescent="0.3">
      <c r="A156" s="19" t="s">
        <v>16</v>
      </c>
      <c r="B156" s="19" t="s">
        <v>17</v>
      </c>
      <c r="C156" s="20" t="s">
        <v>60</v>
      </c>
      <c r="D156" s="19" t="s">
        <v>35</v>
      </c>
      <c r="E156" s="19" t="str">
        <f>VLOOKUP($D156,[1]Sheet1!$A:$D,3,FALSE)</f>
        <v>Better Brown</v>
      </c>
      <c r="F156" s="19" t="str">
        <f>VLOOKUP($D156,[1]Sheet1!$A:$D,4,FALSE)</f>
        <v>LG</v>
      </c>
      <c r="G156" s="21"/>
      <c r="H156" s="21"/>
      <c r="I156" s="21"/>
      <c r="J156" s="21"/>
      <c r="K156" s="21"/>
      <c r="L156" s="21"/>
      <c r="M156" s="21"/>
      <c r="N156" s="21"/>
      <c r="O156" s="21">
        <v>4.8000000000000001E-2</v>
      </c>
      <c r="P156" s="24">
        <f t="shared" si="2"/>
        <v>5.3333333333333332E-3</v>
      </c>
      <c r="Q156" s="23">
        <v>0.04</v>
      </c>
      <c r="R156" s="23">
        <v>4.0816326530612249E-2</v>
      </c>
      <c r="S156" s="23">
        <v>4.8979591836734698E-2</v>
      </c>
      <c r="T156" s="23">
        <v>5.7142857142857148E-2</v>
      </c>
      <c r="U156" s="23">
        <v>6.5306122448979598E-2</v>
      </c>
      <c r="V156" s="23">
        <v>7.3469387755102047E-2</v>
      </c>
      <c r="W156" s="23">
        <v>8.1632653061224497E-2</v>
      </c>
      <c r="X156" s="23">
        <v>8.9795918367346947E-2</v>
      </c>
      <c r="Y156" s="23">
        <v>9.7959183673469397E-2</v>
      </c>
      <c r="Z156" s="23">
        <v>0.10612244897959185</v>
      </c>
      <c r="AA156" s="23">
        <v>0.1142857142857143</v>
      </c>
      <c r="AB156" s="23">
        <v>0.12244897959183675</v>
      </c>
      <c r="AC156" s="23">
        <v>0.1306122448979592</v>
      </c>
    </row>
    <row r="157" spans="1:29" hidden="1" x14ac:dyDescent="0.3">
      <c r="A157" s="19" t="s">
        <v>16</v>
      </c>
      <c r="B157" s="19" t="s">
        <v>17</v>
      </c>
      <c r="C157" s="20" t="s">
        <v>62</v>
      </c>
      <c r="D157" s="19" t="s">
        <v>25</v>
      </c>
      <c r="E157" s="19" t="str">
        <f>VLOOKUP($D157,[1]Sheet1!$A:$D,3,FALSE)</f>
        <v>CASTER</v>
      </c>
      <c r="F157" s="19" t="str">
        <f>VLOOKUP($D157,[1]Sheet1!$A:$D,4,FALSE)</f>
        <v>CASTER</v>
      </c>
      <c r="G157" s="21"/>
      <c r="H157" s="21">
        <v>1.9319999999999999</v>
      </c>
      <c r="I157" s="21">
        <v>1.3079999999999998</v>
      </c>
      <c r="J157" s="21"/>
      <c r="K157" s="21">
        <v>0.82799999999999996</v>
      </c>
      <c r="L157" s="21">
        <v>0.9840000000000001</v>
      </c>
      <c r="M157" s="21">
        <v>1.6080000000000001</v>
      </c>
      <c r="N157" s="21">
        <v>1.3560000000000001</v>
      </c>
      <c r="O157" s="21">
        <v>1.476</v>
      </c>
      <c r="P157" s="22">
        <f t="shared" si="2"/>
        <v>1.0546666666666669</v>
      </c>
      <c r="Q157" s="19">
        <v>1.4</v>
      </c>
      <c r="R157" s="19">
        <v>1.4</v>
      </c>
      <c r="S157" s="19">
        <v>1.4</v>
      </c>
      <c r="T157" s="19">
        <v>1.4</v>
      </c>
      <c r="U157" s="19">
        <v>3</v>
      </c>
      <c r="V157" s="19">
        <v>2</v>
      </c>
      <c r="W157" s="19">
        <v>1.4</v>
      </c>
      <c r="X157" s="19">
        <v>1.4</v>
      </c>
      <c r="Y157" s="19">
        <v>1.4</v>
      </c>
      <c r="Z157" s="19">
        <v>1.4</v>
      </c>
      <c r="AA157" s="19">
        <v>1.4</v>
      </c>
      <c r="AB157" s="19">
        <v>1.4</v>
      </c>
      <c r="AC157" s="19">
        <v>1.4</v>
      </c>
    </row>
    <row r="158" spans="1:29" hidden="1" x14ac:dyDescent="0.3">
      <c r="A158" s="19" t="s">
        <v>16</v>
      </c>
      <c r="B158" s="19" t="s">
        <v>17</v>
      </c>
      <c r="C158" s="20" t="s">
        <v>62</v>
      </c>
      <c r="D158" s="19" t="s">
        <v>27</v>
      </c>
      <c r="E158" s="19" t="str">
        <f>VLOOKUP($D158,[1]Sheet1!$A:$D,3,FALSE)</f>
        <v>C1</v>
      </c>
      <c r="F158" s="19" t="str">
        <f>VLOOKUP($D158,[1]Sheet1!$A:$D,4,FALSE)</f>
        <v>C1 COARSE</v>
      </c>
      <c r="G158" s="21">
        <v>11.832000000000001</v>
      </c>
      <c r="H158" s="21">
        <v>11.064</v>
      </c>
      <c r="I158" s="21">
        <v>10.8</v>
      </c>
      <c r="J158" s="21">
        <v>8.8800000000000008</v>
      </c>
      <c r="K158" s="21">
        <v>17.544</v>
      </c>
      <c r="L158" s="21">
        <v>15.286999999999999</v>
      </c>
      <c r="M158" s="21">
        <v>13.308</v>
      </c>
      <c r="N158" s="21">
        <v>15.96</v>
      </c>
      <c r="O158" s="21">
        <v>20.22</v>
      </c>
      <c r="P158" s="22">
        <f t="shared" si="2"/>
        <v>13.877222222222223</v>
      </c>
      <c r="Q158" s="23">
        <v>19.982098078059241</v>
      </c>
      <c r="R158" s="23">
        <v>17.603276878290288</v>
      </c>
      <c r="S158" s="23">
        <v>17.108482068738343</v>
      </c>
      <c r="T158" s="23">
        <v>19.886945230068484</v>
      </c>
      <c r="U158" s="23">
        <v>20.077250926050002</v>
      </c>
      <c r="V158" s="23">
        <v>17.98388827025332</v>
      </c>
      <c r="W158" s="23">
        <v>17.603276878290288</v>
      </c>
      <c r="X158" s="23">
        <v>19.030569598151661</v>
      </c>
      <c r="Y158" s="23">
        <v>16.175984158428911</v>
      </c>
      <c r="Z158" s="23">
        <v>17.698429726281045</v>
      </c>
      <c r="AA158" s="23">
        <v>18.364499662216353</v>
      </c>
      <c r="AB158" s="23">
        <v>16.651748398382704</v>
      </c>
      <c r="AC158" s="23">
        <v>17.698429726281045</v>
      </c>
    </row>
    <row r="159" spans="1:29" hidden="1" x14ac:dyDescent="0.3">
      <c r="A159" s="19" t="s">
        <v>16</v>
      </c>
      <c r="B159" s="19" t="s">
        <v>17</v>
      </c>
      <c r="C159" s="20" t="s">
        <v>62</v>
      </c>
      <c r="D159" s="19" t="s">
        <v>28</v>
      </c>
      <c r="E159" s="19" t="str">
        <f>VLOOKUP($D159,[1]Sheet1!$A:$D,3,FALSE)</f>
        <v>C1</v>
      </c>
      <c r="F159" s="19" t="str">
        <f>VLOOKUP($D159,[1]Sheet1!$A:$D,4,FALSE)</f>
        <v>C1 COARSE</v>
      </c>
      <c r="G159" s="21">
        <v>7.08</v>
      </c>
      <c r="H159" s="21">
        <v>9.6240000000000006</v>
      </c>
      <c r="I159" s="21">
        <v>7.68</v>
      </c>
      <c r="J159" s="21">
        <v>8.4600000000000009</v>
      </c>
      <c r="K159" s="21">
        <v>14.34</v>
      </c>
      <c r="L159" s="21">
        <v>10.440000000000001</v>
      </c>
      <c r="M159" s="21">
        <v>10.379999999999999</v>
      </c>
      <c r="N159" s="21">
        <v>11.4</v>
      </c>
      <c r="O159" s="21">
        <v>12.024000000000001</v>
      </c>
      <c r="P159" s="22">
        <f t="shared" si="2"/>
        <v>10.158666666666667</v>
      </c>
      <c r="Q159" s="23">
        <v>18.056292113800847</v>
      </c>
      <c r="R159" s="23">
        <v>15.906733528824557</v>
      </c>
      <c r="S159" s="23">
        <v>15.459625343149487</v>
      </c>
      <c r="T159" s="23">
        <v>17.970309770401794</v>
      </c>
      <c r="U159" s="23">
        <v>18.1422744571999</v>
      </c>
      <c r="V159" s="23">
        <v>16.250662902420761</v>
      </c>
      <c r="W159" s="23">
        <v>15.906733528824557</v>
      </c>
      <c r="X159" s="23">
        <v>17.19646867981033</v>
      </c>
      <c r="Y159" s="23">
        <v>14.616998377838781</v>
      </c>
      <c r="Z159" s="23">
        <v>15.992715872223608</v>
      </c>
      <c r="AA159" s="23">
        <v>16.594592276016968</v>
      </c>
      <c r="AB159" s="23">
        <v>15.04691009483404</v>
      </c>
      <c r="AC159" s="23">
        <v>15.992715872223608</v>
      </c>
    </row>
    <row r="160" spans="1:29" hidden="1" x14ac:dyDescent="0.3">
      <c r="A160" s="19" t="s">
        <v>16</v>
      </c>
      <c r="B160" s="19" t="s">
        <v>17</v>
      </c>
      <c r="C160" s="20" t="s">
        <v>62</v>
      </c>
      <c r="D160" s="19" t="s">
        <v>30</v>
      </c>
      <c r="E160" s="19" t="str">
        <f>VLOOKUP($D160,[1]Sheet1!$A:$D,3,FALSE)</f>
        <v>A1 (Fine)</v>
      </c>
      <c r="F160" s="19" t="str">
        <f>VLOOKUP($D160,[1]Sheet1!$A:$D,4,FALSE)</f>
        <v>A1</v>
      </c>
      <c r="G160" s="21">
        <v>3.5039999999999996</v>
      </c>
      <c r="H160" s="21">
        <v>1.9319999999999999</v>
      </c>
      <c r="I160" s="21">
        <v>1.86</v>
      </c>
      <c r="J160" s="21">
        <v>1.1639999999999999</v>
      </c>
      <c r="K160" s="21">
        <v>3.6360000000000001</v>
      </c>
      <c r="L160" s="21">
        <v>2.4459999999999997</v>
      </c>
      <c r="M160" s="21">
        <v>3.1559999999999997</v>
      </c>
      <c r="N160" s="21">
        <v>3.1440000000000001</v>
      </c>
      <c r="O160" s="21">
        <v>3.6360000000000001</v>
      </c>
      <c r="P160" s="22">
        <f t="shared" si="2"/>
        <v>2.7197777777777774</v>
      </c>
      <c r="Q160" s="23">
        <v>3.2208518557713246</v>
      </c>
      <c r="R160" s="23">
        <v>2.8374171110366433</v>
      </c>
      <c r="S160" s="23">
        <v>2.7576626841318297</v>
      </c>
      <c r="T160" s="23">
        <v>3.2055144659819375</v>
      </c>
      <c r="U160" s="23">
        <v>3.2361892455607122</v>
      </c>
      <c r="V160" s="23">
        <v>2.8987666701941923</v>
      </c>
      <c r="W160" s="23">
        <v>2.8374171110366433</v>
      </c>
      <c r="X160" s="23">
        <v>3.0674779578774523</v>
      </c>
      <c r="Y160" s="23">
        <v>2.6073562641958343</v>
      </c>
      <c r="Z160" s="23">
        <v>2.8527545008260304</v>
      </c>
      <c r="AA160" s="23">
        <v>2.9601162293517413</v>
      </c>
      <c r="AB160" s="23">
        <v>2.6840432131427709</v>
      </c>
      <c r="AC160" s="23">
        <v>2.8527545008260304</v>
      </c>
    </row>
    <row r="161" spans="1:29" hidden="1" x14ac:dyDescent="0.3">
      <c r="A161" s="19" t="s">
        <v>16</v>
      </c>
      <c r="B161" s="19" t="s">
        <v>17</v>
      </c>
      <c r="C161" s="20" t="s">
        <v>62</v>
      </c>
      <c r="D161" s="19" t="s">
        <v>31</v>
      </c>
      <c r="E161" s="19" t="str">
        <f>VLOOKUP($D161,[1]Sheet1!$A:$D,3,FALSE)</f>
        <v>BROWN</v>
      </c>
      <c r="F161" s="19" t="str">
        <f>VLOOKUP($D161,[1]Sheet1!$A:$D,4,FALSE)</f>
        <v>Golden Brown</v>
      </c>
      <c r="G161" s="21">
        <v>3.12</v>
      </c>
      <c r="H161" s="21">
        <v>2.16</v>
      </c>
      <c r="I161" s="21">
        <v>3.12</v>
      </c>
      <c r="J161" s="21"/>
      <c r="K161" s="21"/>
      <c r="L161" s="21">
        <v>1.6679999999999999</v>
      </c>
      <c r="M161" s="21">
        <v>2.7839999999999998</v>
      </c>
      <c r="N161" s="21">
        <v>2.16</v>
      </c>
      <c r="O161" s="21">
        <v>2.1</v>
      </c>
      <c r="P161" s="22">
        <f t="shared" si="2"/>
        <v>1.9013333333333335</v>
      </c>
      <c r="Q161" s="23">
        <v>3.6707419645539194</v>
      </c>
      <c r="R161" s="23">
        <v>3.0867602883748866</v>
      </c>
      <c r="S161" s="23">
        <v>2.9999972964854305</v>
      </c>
      <c r="T161" s="23">
        <v>3.4872048663262234</v>
      </c>
      <c r="U161" s="23">
        <v>3.5205752478221677</v>
      </c>
      <c r="V161" s="23">
        <v>3.1535010513667756</v>
      </c>
      <c r="W161" s="23">
        <v>3.0867602883748866</v>
      </c>
      <c r="X161" s="23">
        <v>3.3370381495944716</v>
      </c>
      <c r="Y161" s="23">
        <v>2.8364824271553011</v>
      </c>
      <c r="Z161" s="23">
        <v>3.1034454791228585</v>
      </c>
      <c r="AA161" s="23">
        <v>3.2202418143586651</v>
      </c>
      <c r="AB161" s="23">
        <v>2.9199083808951625</v>
      </c>
      <c r="AC161" s="23">
        <v>3.1034454791228585</v>
      </c>
    </row>
    <row r="162" spans="1:29" hidden="1" x14ac:dyDescent="0.3">
      <c r="A162" s="19" t="s">
        <v>16</v>
      </c>
      <c r="B162" s="19" t="s">
        <v>17</v>
      </c>
      <c r="C162" s="20" t="s">
        <v>62</v>
      </c>
      <c r="D162" s="19" t="s">
        <v>32</v>
      </c>
      <c r="E162" s="19" t="str">
        <f>VLOOKUP($D162,[1]Sheet1!$A:$D,3,FALSE)</f>
        <v>ICING</v>
      </c>
      <c r="F162" s="19" t="str">
        <f>VLOOKUP($D162,[1]Sheet1!$A:$D,4,FALSE)</f>
        <v>ICING</v>
      </c>
      <c r="G162" s="21">
        <v>0.74399999999999999</v>
      </c>
      <c r="H162" s="21">
        <v>0.504</v>
      </c>
      <c r="I162" s="21">
        <v>0.20400000000000001</v>
      </c>
      <c r="J162" s="21"/>
      <c r="K162" s="21">
        <v>0.48</v>
      </c>
      <c r="L162" s="21">
        <v>0.52800000000000002</v>
      </c>
      <c r="M162" s="21">
        <v>0.66</v>
      </c>
      <c r="N162" s="21">
        <v>0.372</v>
      </c>
      <c r="O162" s="21">
        <v>0.27600000000000002</v>
      </c>
      <c r="P162" s="22">
        <f t="shared" si="2"/>
        <v>0.41866666666666663</v>
      </c>
      <c r="Q162" s="23">
        <v>0.5</v>
      </c>
      <c r="R162" s="23">
        <v>0.5</v>
      </c>
      <c r="S162" s="23">
        <v>0.5</v>
      </c>
      <c r="T162" s="23">
        <v>0.5</v>
      </c>
      <c r="U162" s="23">
        <v>1</v>
      </c>
      <c r="V162" s="23">
        <v>1</v>
      </c>
      <c r="W162" s="23">
        <v>0.5</v>
      </c>
      <c r="X162" s="23">
        <v>0.5</v>
      </c>
      <c r="Y162" s="23">
        <v>0.5</v>
      </c>
      <c r="Z162" s="23">
        <v>0.5</v>
      </c>
      <c r="AA162" s="23">
        <v>0.5</v>
      </c>
      <c r="AB162" s="23">
        <v>0.5</v>
      </c>
      <c r="AC162" s="23">
        <v>0.5</v>
      </c>
    </row>
    <row r="163" spans="1:29" hidden="1" x14ac:dyDescent="0.3">
      <c r="A163" s="19" t="s">
        <v>16</v>
      </c>
      <c r="B163" s="19" t="s">
        <v>17</v>
      </c>
      <c r="C163" s="20" t="s">
        <v>62</v>
      </c>
      <c r="D163" s="19" t="s">
        <v>33</v>
      </c>
      <c r="E163" s="19" t="str">
        <f>VLOOKUP($D163,[1]Sheet1!$A:$D,3,FALSE)</f>
        <v>Better Brown</v>
      </c>
      <c r="F163" s="19" t="str">
        <f>VLOOKUP($D163,[1]Sheet1!$A:$D,4,FALSE)</f>
        <v>LG</v>
      </c>
      <c r="G163" s="21">
        <v>1.212</v>
      </c>
      <c r="H163" s="21">
        <v>1.32</v>
      </c>
      <c r="I163" s="21">
        <v>1.944</v>
      </c>
      <c r="J163" s="21">
        <v>1.4279999999999999</v>
      </c>
      <c r="K163" s="21">
        <v>4.2360000000000007</v>
      </c>
      <c r="L163" s="21">
        <v>2.9669999999999996</v>
      </c>
      <c r="M163" s="21">
        <v>3.1440000000000001</v>
      </c>
      <c r="N163" s="21">
        <v>3.1680000000000001</v>
      </c>
      <c r="O163" s="21">
        <v>3.2279999999999998</v>
      </c>
      <c r="P163" s="22">
        <f t="shared" si="2"/>
        <v>2.5163333333333333</v>
      </c>
      <c r="Q163" s="23">
        <v>3.6</v>
      </c>
      <c r="R163" s="23">
        <v>4.7189770950234564</v>
      </c>
      <c r="S163" s="23">
        <v>5.6627725140281484</v>
      </c>
      <c r="T163" s="23">
        <v>6.6065679330328395</v>
      </c>
      <c r="U163" s="23">
        <v>7.5503633520375306</v>
      </c>
      <c r="V163" s="23">
        <v>8.4941587710422226</v>
      </c>
      <c r="W163" s="23">
        <v>9.4379541900469128</v>
      </c>
      <c r="X163" s="23">
        <v>10.381749609051605</v>
      </c>
      <c r="Y163" s="23">
        <v>11.325545028056297</v>
      </c>
      <c r="Z163" s="23">
        <v>12.269340447060987</v>
      </c>
      <c r="AA163" s="23">
        <v>13.213135866065679</v>
      </c>
      <c r="AB163" s="23">
        <v>14.156931285070369</v>
      </c>
      <c r="AC163" s="23">
        <v>15.100726704075061</v>
      </c>
    </row>
    <row r="164" spans="1:29" hidden="1" x14ac:dyDescent="0.3">
      <c r="A164" s="19" t="s">
        <v>16</v>
      </c>
      <c r="B164" s="19" t="s">
        <v>17</v>
      </c>
      <c r="C164" s="20" t="s">
        <v>62</v>
      </c>
      <c r="D164" s="19" t="s">
        <v>34</v>
      </c>
      <c r="E164" s="19" t="str">
        <f>VLOOKUP($D164,[1]Sheet1!$A:$D,3,FALSE)</f>
        <v>BROWN</v>
      </c>
      <c r="F164" s="19" t="str">
        <f>VLOOKUP($D164,[1]Sheet1!$A:$D,4,FALSE)</f>
        <v>Soft Brown</v>
      </c>
      <c r="G164" s="21"/>
      <c r="H164" s="21">
        <v>2.484</v>
      </c>
      <c r="I164" s="21"/>
      <c r="J164" s="21"/>
      <c r="K164" s="21">
        <v>1.944</v>
      </c>
      <c r="L164" s="21">
        <v>2.5890000000000004</v>
      </c>
      <c r="M164" s="21">
        <v>2.1</v>
      </c>
      <c r="N164" s="21">
        <v>1.6560000000000001</v>
      </c>
      <c r="O164" s="21">
        <v>2.028</v>
      </c>
      <c r="P164" s="22">
        <f t="shared" si="2"/>
        <v>1.4223333333333334</v>
      </c>
      <c r="Q164" s="23">
        <v>2.5191489361702128</v>
      </c>
      <c r="R164" s="23">
        <v>2.1183752417794972</v>
      </c>
      <c r="S164" s="23">
        <v>2.0588317214700194</v>
      </c>
      <c r="T164" s="23">
        <v>2.3931914893617021</v>
      </c>
      <c r="U164" s="23">
        <v>2.416092843326886</v>
      </c>
      <c r="V164" s="23">
        <v>2.1641779497098645</v>
      </c>
      <c r="W164" s="23">
        <v>2.1183752417794972</v>
      </c>
      <c r="X164" s="23">
        <v>2.2901353965183753</v>
      </c>
      <c r="Y164" s="23">
        <v>1.9466150870406191</v>
      </c>
      <c r="Z164" s="23">
        <v>2.1298259187620889</v>
      </c>
      <c r="AA164" s="23">
        <v>2.2099806576402323</v>
      </c>
      <c r="AB164" s="23">
        <v>2.0038684719535786</v>
      </c>
      <c r="AC164" s="23">
        <v>2.1298259187620889</v>
      </c>
    </row>
    <row r="165" spans="1:29" hidden="1" x14ac:dyDescent="0.3">
      <c r="A165" s="19" t="s">
        <v>16</v>
      </c>
      <c r="B165" s="19" t="s">
        <v>17</v>
      </c>
      <c r="C165" s="20" t="s">
        <v>62</v>
      </c>
      <c r="D165" s="19" t="s">
        <v>35</v>
      </c>
      <c r="E165" s="19" t="str">
        <f>VLOOKUP($D165,[1]Sheet1!$A:$D,3,FALSE)</f>
        <v>Better Brown</v>
      </c>
      <c r="F165" s="19" t="str">
        <f>VLOOKUP($D165,[1]Sheet1!$A:$D,4,FALSE)</f>
        <v>LG</v>
      </c>
      <c r="G165" s="21"/>
      <c r="H165" s="21"/>
      <c r="I165" s="21"/>
      <c r="J165" s="21"/>
      <c r="K165" s="21"/>
      <c r="L165" s="21"/>
      <c r="M165" s="21"/>
      <c r="N165" s="21"/>
      <c r="O165" s="21">
        <v>0.51600000000000001</v>
      </c>
      <c r="P165" s="22">
        <f t="shared" si="2"/>
        <v>5.7333333333333333E-2</v>
      </c>
      <c r="Q165" s="23">
        <v>0.3</v>
      </c>
      <c r="R165" s="23">
        <v>0.36734693877551022</v>
      </c>
      <c r="S165" s="23">
        <v>0.44081632653061231</v>
      </c>
      <c r="T165" s="23">
        <v>0.51428571428571435</v>
      </c>
      <c r="U165" s="23">
        <v>0.58775510204081638</v>
      </c>
      <c r="V165" s="23">
        <v>0.66122448979591841</v>
      </c>
      <c r="W165" s="23">
        <v>0.73469387755102045</v>
      </c>
      <c r="X165" s="23">
        <v>0.80816326530612248</v>
      </c>
      <c r="Y165" s="23">
        <v>0.88163265306122462</v>
      </c>
      <c r="Z165" s="23">
        <v>0.95510204081632666</v>
      </c>
      <c r="AA165" s="23">
        <v>1.0285714285714287</v>
      </c>
      <c r="AB165" s="23">
        <v>1.1020408163265307</v>
      </c>
      <c r="AC165" s="23">
        <v>1.1755102040816328</v>
      </c>
    </row>
    <row r="166" spans="1:29" hidden="1" x14ac:dyDescent="0.3">
      <c r="A166" s="19" t="s">
        <v>16</v>
      </c>
      <c r="B166" s="19" t="s">
        <v>17</v>
      </c>
      <c r="C166" s="20" t="s">
        <v>63</v>
      </c>
      <c r="D166" s="19" t="s">
        <v>27</v>
      </c>
      <c r="E166" s="19" t="str">
        <f>VLOOKUP($D166,[1]Sheet1!$A:$D,3,FALSE)</f>
        <v>C1</v>
      </c>
      <c r="F166" s="19" t="str">
        <f>VLOOKUP($D166,[1]Sheet1!$A:$D,4,FALSE)</f>
        <v>C1 COARSE</v>
      </c>
      <c r="G166" s="21">
        <v>4.32</v>
      </c>
      <c r="H166" s="21"/>
      <c r="I166" s="21">
        <v>21.6</v>
      </c>
      <c r="J166" s="21">
        <v>10.8</v>
      </c>
      <c r="K166" s="21"/>
      <c r="L166" s="21"/>
      <c r="M166" s="21"/>
      <c r="N166" s="21"/>
      <c r="O166" s="21">
        <v>7.2</v>
      </c>
      <c r="P166" s="22">
        <f t="shared" si="2"/>
        <v>4.88</v>
      </c>
      <c r="Q166" s="23">
        <v>5.5505827994608996</v>
      </c>
      <c r="R166" s="23">
        <v>4.8897991328584123</v>
      </c>
      <c r="S166" s="23">
        <v>4.7523561302050954</v>
      </c>
      <c r="T166" s="23">
        <v>5.5241514527968008</v>
      </c>
      <c r="U166" s="23">
        <v>5.5770141461250002</v>
      </c>
      <c r="V166" s="23">
        <v>4.9955245195148104</v>
      </c>
      <c r="W166" s="23">
        <v>4.8897991328584123</v>
      </c>
      <c r="X166" s="23">
        <v>5.2862693328199057</v>
      </c>
      <c r="Y166" s="23">
        <v>4.4933289328969188</v>
      </c>
      <c r="Z166" s="23">
        <v>4.916230479522512</v>
      </c>
      <c r="AA166" s="23">
        <v>5.1012499061712084</v>
      </c>
      <c r="AB166" s="23">
        <v>4.6254856662174175</v>
      </c>
      <c r="AC166" s="23">
        <v>4.916230479522512</v>
      </c>
    </row>
    <row r="167" spans="1:29" hidden="1" x14ac:dyDescent="0.3">
      <c r="A167" s="19" t="s">
        <v>16</v>
      </c>
      <c r="B167" s="19" t="s">
        <v>17</v>
      </c>
      <c r="C167" s="20" t="s">
        <v>63</v>
      </c>
      <c r="D167" s="19" t="s">
        <v>28</v>
      </c>
      <c r="E167" s="19" t="str">
        <f>VLOOKUP($D167,[1]Sheet1!$A:$D,3,FALSE)</f>
        <v>C1</v>
      </c>
      <c r="F167" s="19" t="str">
        <f>VLOOKUP($D167,[1]Sheet1!$A:$D,4,FALSE)</f>
        <v>C1 COARSE</v>
      </c>
      <c r="G167" s="21"/>
      <c r="H167" s="21"/>
      <c r="I167" s="21">
        <v>14.04</v>
      </c>
      <c r="J167" s="21">
        <v>6.48</v>
      </c>
      <c r="K167" s="21"/>
      <c r="L167" s="21"/>
      <c r="M167" s="21"/>
      <c r="N167" s="21"/>
      <c r="O167" s="21">
        <v>7.2</v>
      </c>
      <c r="P167" s="22">
        <f t="shared" si="2"/>
        <v>3.08</v>
      </c>
      <c r="Q167" s="23">
        <v>4.8150112303468928</v>
      </c>
      <c r="R167" s="23">
        <v>4.2417956076865488</v>
      </c>
      <c r="S167" s="23">
        <v>4.1225667581731971</v>
      </c>
      <c r="T167" s="23">
        <v>4.7920826054404788</v>
      </c>
      <c r="U167" s="23">
        <v>4.8379398552533068</v>
      </c>
      <c r="V167" s="23">
        <v>4.3335101073122031</v>
      </c>
      <c r="W167" s="23">
        <v>4.2417956076865488</v>
      </c>
      <c r="X167" s="23">
        <v>4.5857249812827554</v>
      </c>
      <c r="Y167" s="23">
        <v>3.8978662340903423</v>
      </c>
      <c r="Z167" s="23">
        <v>4.264724232592962</v>
      </c>
      <c r="AA167" s="23">
        <v>4.4252246069378591</v>
      </c>
      <c r="AB167" s="23">
        <v>4.0125093586224114</v>
      </c>
      <c r="AC167" s="23">
        <v>4.264724232592962</v>
      </c>
    </row>
    <row r="168" spans="1:29" hidden="1" x14ac:dyDescent="0.3">
      <c r="A168" s="19" t="s">
        <v>16</v>
      </c>
      <c r="B168" s="19" t="s">
        <v>17</v>
      </c>
      <c r="C168" s="20" t="s">
        <v>63</v>
      </c>
      <c r="D168" s="19" t="s">
        <v>29</v>
      </c>
      <c r="E168" s="19" t="str">
        <f>VLOOKUP($D168,[1]Sheet1!$A:$D,3,FALSE)</f>
        <v>BROWN</v>
      </c>
      <c r="F168" s="19" t="str">
        <f>VLOOKUP($D168,[1]Sheet1!$A:$D,4,FALSE)</f>
        <v>Coarse Brown</v>
      </c>
      <c r="G168" s="21"/>
      <c r="H168" s="21"/>
      <c r="I168" s="21">
        <v>-8.9459999999999998E-2</v>
      </c>
      <c r="J168" s="21"/>
      <c r="K168" s="21"/>
      <c r="L168" s="21"/>
      <c r="M168" s="21"/>
      <c r="N168" s="21"/>
      <c r="O168" s="21"/>
      <c r="P168" s="22">
        <f t="shared" si="2"/>
        <v>-9.9399999999999992E-3</v>
      </c>
    </row>
    <row r="169" spans="1:29" hidden="1" x14ac:dyDescent="0.3">
      <c r="A169" s="19" t="s">
        <v>16</v>
      </c>
      <c r="B169" s="19" t="s">
        <v>17</v>
      </c>
      <c r="C169" s="20" t="s">
        <v>63</v>
      </c>
      <c r="D169" s="19" t="s">
        <v>30</v>
      </c>
      <c r="E169" s="19" t="str">
        <f>VLOOKUP($D169,[1]Sheet1!$A:$D,3,FALSE)</f>
        <v>A1 (Fine)</v>
      </c>
      <c r="F169" s="19" t="str">
        <f>VLOOKUP($D169,[1]Sheet1!$A:$D,4,FALSE)</f>
        <v>A1</v>
      </c>
      <c r="G169" s="21">
        <v>4.32</v>
      </c>
      <c r="H169" s="21"/>
      <c r="I169" s="21">
        <v>7.5600000000000005</v>
      </c>
      <c r="J169" s="21">
        <v>2.16</v>
      </c>
      <c r="K169" s="21"/>
      <c r="L169" s="21"/>
      <c r="M169" s="21"/>
      <c r="N169" s="21"/>
      <c r="O169" s="21">
        <v>2.4</v>
      </c>
      <c r="P169" s="22">
        <f t="shared" si="2"/>
        <v>1.8266666666666669</v>
      </c>
      <c r="Q169" s="23">
        <v>2.7042836074267513</v>
      </c>
      <c r="R169" s="23">
        <v>2.3823450827330905</v>
      </c>
      <c r="S169" s="23">
        <v>2.3153818695968091</v>
      </c>
      <c r="T169" s="23">
        <v>2.6914060664390047</v>
      </c>
      <c r="U169" s="23">
        <v>2.717161148414498</v>
      </c>
      <c r="V169" s="23">
        <v>2.4338552466840762</v>
      </c>
      <c r="W169" s="23">
        <v>2.3823450827330905</v>
      </c>
      <c r="X169" s="23">
        <v>2.5755081975492868</v>
      </c>
      <c r="Y169" s="23">
        <v>2.1891819679168938</v>
      </c>
      <c r="Z169" s="23">
        <v>2.3952226237208367</v>
      </c>
      <c r="AA169" s="23">
        <v>2.4853654106350618</v>
      </c>
      <c r="AB169" s="23">
        <v>2.253569672855626</v>
      </c>
      <c r="AC169" s="23">
        <v>2.3952226237208367</v>
      </c>
    </row>
    <row r="170" spans="1:29" hidden="1" x14ac:dyDescent="0.3">
      <c r="A170" s="19" t="s">
        <v>16</v>
      </c>
      <c r="B170" s="19" t="s">
        <v>17</v>
      </c>
      <c r="C170" s="20" t="s">
        <v>63</v>
      </c>
      <c r="D170" s="19" t="s">
        <v>33</v>
      </c>
      <c r="E170" s="19" t="str">
        <f>VLOOKUP($D170,[1]Sheet1!$A:$D,3,FALSE)</f>
        <v>Better Brown</v>
      </c>
      <c r="F170" s="19" t="str">
        <f>VLOOKUP($D170,[1]Sheet1!$A:$D,4,FALSE)</f>
        <v>LG</v>
      </c>
      <c r="G170" s="21">
        <v>4.32</v>
      </c>
      <c r="H170" s="21"/>
      <c r="I170" s="21"/>
      <c r="J170" s="21">
        <v>2.16</v>
      </c>
      <c r="K170" s="21"/>
      <c r="L170" s="21"/>
      <c r="M170" s="21"/>
      <c r="N170" s="21"/>
      <c r="O170" s="21">
        <v>1.2</v>
      </c>
      <c r="P170" s="22">
        <f t="shared" si="2"/>
        <v>0.85333333333333339</v>
      </c>
      <c r="Q170" s="23">
        <v>0.5</v>
      </c>
      <c r="R170" s="23">
        <v>0.6554134854199245</v>
      </c>
      <c r="S170" s="23">
        <v>0.7864961825039094</v>
      </c>
      <c r="T170" s="23">
        <v>0.9175788795878943</v>
      </c>
      <c r="U170" s="23">
        <v>1.0486615766718792</v>
      </c>
      <c r="V170" s="23">
        <v>1.1797442737558641</v>
      </c>
      <c r="W170" s="23">
        <v>1.310826970839849</v>
      </c>
      <c r="X170" s="23">
        <v>1.4419096679238339</v>
      </c>
      <c r="Y170" s="23">
        <v>1.5729923650078188</v>
      </c>
      <c r="Z170" s="23">
        <v>1.7040750620918037</v>
      </c>
      <c r="AA170" s="23">
        <v>1.8351577591757886</v>
      </c>
      <c r="AB170" s="23">
        <v>1.9662404562597735</v>
      </c>
      <c r="AC170" s="23">
        <v>2.0973231533437584</v>
      </c>
    </row>
    <row r="171" spans="1:29" hidden="1" x14ac:dyDescent="0.3">
      <c r="A171" s="19" t="s">
        <v>16</v>
      </c>
      <c r="B171" s="19" t="s">
        <v>17</v>
      </c>
      <c r="C171" s="20" t="s">
        <v>64</v>
      </c>
      <c r="D171" s="19" t="s">
        <v>25</v>
      </c>
      <c r="E171" s="19" t="str">
        <f>VLOOKUP($D171,[1]Sheet1!$A:$D,3,FALSE)</f>
        <v>CASTER</v>
      </c>
      <c r="F171" s="19" t="str">
        <f>VLOOKUP($D171,[1]Sheet1!$A:$D,4,FALSE)</f>
        <v>CASTER</v>
      </c>
      <c r="G171" s="21">
        <v>0.24</v>
      </c>
      <c r="H171" s="21">
        <v>0.84</v>
      </c>
      <c r="I171" s="21">
        <v>0.6</v>
      </c>
      <c r="J171" s="21"/>
      <c r="K171" s="21">
        <v>0.12</v>
      </c>
      <c r="L171" s="21">
        <v>0.12</v>
      </c>
      <c r="M171" s="21">
        <v>0.84</v>
      </c>
      <c r="N171" s="21">
        <v>0.36</v>
      </c>
      <c r="O171" s="21">
        <v>0.12</v>
      </c>
      <c r="P171" s="22">
        <f t="shared" si="2"/>
        <v>0.36000000000000004</v>
      </c>
      <c r="Q171" s="19">
        <v>0.36</v>
      </c>
      <c r="R171" s="19">
        <v>0.36</v>
      </c>
      <c r="S171" s="19">
        <v>0.36</v>
      </c>
      <c r="T171" s="19">
        <v>0.36</v>
      </c>
      <c r="U171" s="19">
        <v>1</v>
      </c>
      <c r="V171" s="19">
        <v>0.36</v>
      </c>
      <c r="W171" s="19">
        <v>0.36</v>
      </c>
      <c r="X171" s="19">
        <v>0.36</v>
      </c>
      <c r="Y171" s="19">
        <v>0.36</v>
      </c>
      <c r="Z171" s="19">
        <v>0.36</v>
      </c>
      <c r="AA171" s="19">
        <v>0.36</v>
      </c>
      <c r="AB171" s="19">
        <v>0.36</v>
      </c>
      <c r="AC171" s="19">
        <v>0.36</v>
      </c>
    </row>
    <row r="172" spans="1:29" hidden="1" x14ac:dyDescent="0.3">
      <c r="A172" s="19" t="s">
        <v>16</v>
      </c>
      <c r="B172" s="19" t="s">
        <v>17</v>
      </c>
      <c r="C172" s="20" t="s">
        <v>64</v>
      </c>
      <c r="D172" s="19" t="s">
        <v>26</v>
      </c>
      <c r="E172" s="19" t="str">
        <f>VLOOKUP($D172,[1]Sheet1!$A:$D,3,FALSE)</f>
        <v>BROWN</v>
      </c>
      <c r="F172" s="19" t="str">
        <f>VLOOKUP($D172,[1]Sheet1!$A:$D,4,FALSE)</f>
        <v>Coarse Brown</v>
      </c>
      <c r="G172" s="21">
        <v>3.3600000000000003</v>
      </c>
      <c r="H172" s="21">
        <v>1.32</v>
      </c>
      <c r="I172" s="21">
        <v>0.96</v>
      </c>
      <c r="J172" s="21">
        <v>2.16</v>
      </c>
      <c r="K172" s="21">
        <v>1.2</v>
      </c>
      <c r="L172" s="21">
        <v>1.08</v>
      </c>
      <c r="M172" s="21">
        <v>1.7999999999999998</v>
      </c>
      <c r="N172" s="21">
        <v>4.08</v>
      </c>
      <c r="O172" s="21">
        <v>5.52</v>
      </c>
      <c r="P172" s="22">
        <f t="shared" si="2"/>
        <v>2.3866666666666663</v>
      </c>
      <c r="Q172" s="23">
        <v>3.7632492963650508</v>
      </c>
      <c r="R172" s="23">
        <v>3.3152434277501643</v>
      </c>
      <c r="S172" s="23">
        <v>3.222058207078268</v>
      </c>
      <c r="T172" s="23">
        <v>3.7453290616204553</v>
      </c>
      <c r="U172" s="23">
        <v>3.7811695311096463</v>
      </c>
      <c r="V172" s="23">
        <v>3.3869243667285462</v>
      </c>
      <c r="W172" s="23">
        <v>3.3152434277501643</v>
      </c>
      <c r="X172" s="23">
        <v>3.5840469489190965</v>
      </c>
      <c r="Y172" s="23">
        <v>3.0464399065812318</v>
      </c>
      <c r="Z172" s="23">
        <v>3.3331636624947598</v>
      </c>
      <c r="AA172" s="23">
        <v>3.4586053057069281</v>
      </c>
      <c r="AB172" s="23">
        <v>3.1360410803042096</v>
      </c>
      <c r="AC172" s="23">
        <v>3.3331636624947598</v>
      </c>
    </row>
    <row r="173" spans="1:29" hidden="1" x14ac:dyDescent="0.3">
      <c r="A173" s="19" t="s">
        <v>16</v>
      </c>
      <c r="B173" s="19" t="s">
        <v>17</v>
      </c>
      <c r="C173" s="20" t="s">
        <v>64</v>
      </c>
      <c r="D173" s="19" t="s">
        <v>27</v>
      </c>
      <c r="E173" s="19" t="str">
        <f>VLOOKUP($D173,[1]Sheet1!$A:$D,3,FALSE)</f>
        <v>C1</v>
      </c>
      <c r="F173" s="19" t="str">
        <f>VLOOKUP($D173,[1]Sheet1!$A:$D,4,FALSE)</f>
        <v>C1 COARSE</v>
      </c>
      <c r="G173" s="21">
        <v>173.86800000000002</v>
      </c>
      <c r="H173" s="21">
        <v>122.04000000000002</v>
      </c>
      <c r="I173" s="21">
        <v>55.733000000000004</v>
      </c>
      <c r="J173" s="21">
        <v>12.96</v>
      </c>
      <c r="K173" s="21">
        <v>22.32</v>
      </c>
      <c r="L173" s="21">
        <v>8.64</v>
      </c>
      <c r="M173" s="21">
        <v>21.6</v>
      </c>
      <c r="N173" s="21">
        <v>54</v>
      </c>
      <c r="O173" s="21">
        <v>93.960000000000008</v>
      </c>
      <c r="P173" s="22">
        <f t="shared" si="2"/>
        <v>62.791222222222217</v>
      </c>
      <c r="Q173" s="23">
        <v>99.910490390296204</v>
      </c>
      <c r="R173" s="23">
        <v>88.016384391451425</v>
      </c>
      <c r="S173" s="23">
        <v>85.542410343691714</v>
      </c>
      <c r="T173" s="23">
        <v>99.434726150342414</v>
      </c>
      <c r="U173" s="23">
        <v>100.38625463025001</v>
      </c>
      <c r="V173" s="23">
        <v>89.919441351266585</v>
      </c>
      <c r="W173" s="23">
        <v>88.016384391451425</v>
      </c>
      <c r="X173" s="23">
        <v>95.152847990758303</v>
      </c>
      <c r="Y173" s="23">
        <v>80.879920792144546</v>
      </c>
      <c r="Z173" s="23">
        <v>88.492148631405215</v>
      </c>
      <c r="AA173" s="23">
        <v>91.822498311081759</v>
      </c>
      <c r="AB173" s="23">
        <v>83.25874199191351</v>
      </c>
      <c r="AC173" s="23">
        <v>88.492148631405215</v>
      </c>
    </row>
    <row r="174" spans="1:29" hidden="1" x14ac:dyDescent="0.3">
      <c r="A174" s="19" t="s">
        <v>16</v>
      </c>
      <c r="B174" s="19" t="s">
        <v>17</v>
      </c>
      <c r="C174" s="20" t="s">
        <v>64</v>
      </c>
      <c r="D174" s="19" t="s">
        <v>20</v>
      </c>
      <c r="E174" s="19" t="str">
        <f>VLOOKUP($D174,[1]Sheet1!$A:$D,3,FALSE)</f>
        <v>C1</v>
      </c>
      <c r="F174" s="19" t="str">
        <f>VLOOKUP($D174,[1]Sheet1!$A:$D,4,FALSE)</f>
        <v>C1 COARSE</v>
      </c>
      <c r="G174" s="21"/>
      <c r="H174" s="21"/>
      <c r="I174" s="21"/>
      <c r="J174" s="21"/>
      <c r="K174" s="21"/>
      <c r="L174" s="21"/>
      <c r="M174" s="21">
        <v>10.8</v>
      </c>
      <c r="N174" s="21"/>
      <c r="O174" s="21"/>
      <c r="P174" s="22">
        <f t="shared" si="2"/>
        <v>1.2000000000000002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idden="1" x14ac:dyDescent="0.3">
      <c r="A175" s="19" t="s">
        <v>16</v>
      </c>
      <c r="B175" s="19" t="s">
        <v>17</v>
      </c>
      <c r="C175" s="20" t="s">
        <v>64</v>
      </c>
      <c r="D175" s="19" t="s">
        <v>28</v>
      </c>
      <c r="E175" s="19" t="str">
        <f>VLOOKUP($D175,[1]Sheet1!$A:$D,3,FALSE)</f>
        <v>C1</v>
      </c>
      <c r="F175" s="19" t="str">
        <f>VLOOKUP($D175,[1]Sheet1!$A:$D,4,FALSE)</f>
        <v>C1 COARSE</v>
      </c>
      <c r="G175" s="21">
        <v>2.16</v>
      </c>
      <c r="H175" s="21">
        <v>1.08</v>
      </c>
      <c r="I175" s="21"/>
      <c r="J175" s="21"/>
      <c r="K175" s="21"/>
      <c r="L175" s="21"/>
      <c r="M175" s="21"/>
      <c r="N175" s="21"/>
      <c r="O175" s="21"/>
      <c r="P175" s="22">
        <f t="shared" si="2"/>
        <v>0.36000000000000004</v>
      </c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idden="1" x14ac:dyDescent="0.3">
      <c r="A176" s="19" t="s">
        <v>16</v>
      </c>
      <c r="B176" s="19" t="s">
        <v>17</v>
      </c>
      <c r="C176" s="20" t="s">
        <v>64</v>
      </c>
      <c r="D176" s="19" t="s">
        <v>31</v>
      </c>
      <c r="E176" s="19" t="str">
        <f>VLOOKUP($D176,[1]Sheet1!$A:$D,3,FALSE)</f>
        <v>BROWN</v>
      </c>
      <c r="F176" s="19" t="str">
        <f>VLOOKUP($D176,[1]Sheet1!$A:$D,4,FALSE)</f>
        <v>Golden Brown</v>
      </c>
      <c r="G176" s="21">
        <v>2.2799999999999998</v>
      </c>
      <c r="H176" s="21">
        <v>1.8</v>
      </c>
      <c r="I176" s="21">
        <v>3.2640000000000002</v>
      </c>
      <c r="J176" s="21">
        <v>2.88</v>
      </c>
      <c r="K176" s="21">
        <v>1.2</v>
      </c>
      <c r="L176" s="21"/>
      <c r="M176" s="21">
        <v>1.2</v>
      </c>
      <c r="N176" s="21">
        <v>0.6</v>
      </c>
      <c r="O176" s="21">
        <v>2.04</v>
      </c>
      <c r="P176" s="22">
        <f t="shared" si="2"/>
        <v>1.696</v>
      </c>
      <c r="Q176" s="23">
        <v>2.5535596275157704</v>
      </c>
      <c r="R176" s="23">
        <v>2.1473115049564431</v>
      </c>
      <c r="S176" s="23">
        <v>2.0869546410333433</v>
      </c>
      <c r="T176" s="23">
        <v>2.4258816461399815</v>
      </c>
      <c r="U176" s="23">
        <v>2.449095824571943</v>
      </c>
      <c r="V176" s="23">
        <v>2.1937398618203661</v>
      </c>
      <c r="W176" s="23">
        <v>2.1473115049564431</v>
      </c>
      <c r="X176" s="23">
        <v>2.3214178431961545</v>
      </c>
      <c r="Y176" s="23">
        <v>1.9732051667167314</v>
      </c>
      <c r="Z176" s="23">
        <v>2.1589185941724236</v>
      </c>
      <c r="AA176" s="23">
        <v>2.2401682186842891</v>
      </c>
      <c r="AB176" s="23">
        <v>2.0312406127966351</v>
      </c>
      <c r="AC176" s="23">
        <v>2.1589185941724236</v>
      </c>
    </row>
    <row r="177" spans="1:29" hidden="1" x14ac:dyDescent="0.3">
      <c r="A177" s="19" t="s">
        <v>16</v>
      </c>
      <c r="B177" s="19" t="s">
        <v>17</v>
      </c>
      <c r="C177" s="20" t="s">
        <v>64</v>
      </c>
      <c r="D177" s="19" t="s">
        <v>32</v>
      </c>
      <c r="E177" s="19" t="str">
        <f>VLOOKUP($D177,[1]Sheet1!$A:$D,3,FALSE)</f>
        <v>ICING</v>
      </c>
      <c r="F177" s="19" t="str">
        <f>VLOOKUP($D177,[1]Sheet1!$A:$D,4,FALSE)</f>
        <v>ICING</v>
      </c>
      <c r="G177" s="21">
        <v>0.24</v>
      </c>
      <c r="H177" s="21">
        <v>0.12</v>
      </c>
      <c r="I177" s="21">
        <v>0.24</v>
      </c>
      <c r="J177" s="21">
        <v>0.12</v>
      </c>
      <c r="K177" s="21">
        <v>0.12</v>
      </c>
      <c r="L177" s="21">
        <v>0.24</v>
      </c>
      <c r="M177" s="21">
        <v>0.12</v>
      </c>
      <c r="N177" s="21">
        <v>0.24</v>
      </c>
      <c r="O177" s="21">
        <v>0.24</v>
      </c>
      <c r="P177" s="22">
        <f t="shared" si="2"/>
        <v>0.18666666666666668</v>
      </c>
      <c r="Q177" s="23">
        <v>0.24</v>
      </c>
      <c r="R177" s="23">
        <v>0.24</v>
      </c>
      <c r="S177" s="23">
        <v>0.24</v>
      </c>
      <c r="T177" s="23">
        <v>0.24</v>
      </c>
      <c r="U177" s="23">
        <v>0.24</v>
      </c>
      <c r="V177" s="23">
        <v>0.24</v>
      </c>
      <c r="W177" s="23">
        <v>0.24</v>
      </c>
      <c r="X177" s="23">
        <v>0.24</v>
      </c>
      <c r="Y177" s="23">
        <v>0.24</v>
      </c>
      <c r="Z177" s="23">
        <v>0.24</v>
      </c>
      <c r="AA177" s="23">
        <v>0.24</v>
      </c>
      <c r="AB177" s="23">
        <v>0.24</v>
      </c>
      <c r="AC177" s="23">
        <v>0.24</v>
      </c>
    </row>
    <row r="178" spans="1:29" hidden="1" x14ac:dyDescent="0.3">
      <c r="A178" s="19" t="s">
        <v>16</v>
      </c>
      <c r="B178" s="19" t="s">
        <v>17</v>
      </c>
      <c r="C178" s="20" t="s">
        <v>64</v>
      </c>
      <c r="D178" s="19" t="s">
        <v>33</v>
      </c>
      <c r="E178" s="19" t="str">
        <f>VLOOKUP($D178,[1]Sheet1!$A:$D,3,FALSE)</f>
        <v>Better Brown</v>
      </c>
      <c r="F178" s="19" t="str">
        <f>VLOOKUP($D178,[1]Sheet1!$A:$D,4,FALSE)</f>
        <v>LG</v>
      </c>
      <c r="G178" s="21">
        <v>1.92</v>
      </c>
      <c r="H178" s="21">
        <v>1.8</v>
      </c>
      <c r="I178" s="21">
        <v>1.68</v>
      </c>
      <c r="J178" s="21">
        <v>2.2800000000000002</v>
      </c>
      <c r="K178" s="21">
        <v>1.2</v>
      </c>
      <c r="L178" s="21">
        <v>0.96</v>
      </c>
      <c r="M178" s="21">
        <v>1.7999999999999998</v>
      </c>
      <c r="N178" s="21">
        <v>3.4799999999999995</v>
      </c>
      <c r="O178" s="21">
        <v>3.2399999999999998</v>
      </c>
      <c r="P178" s="22">
        <f t="shared" si="2"/>
        <v>2.04</v>
      </c>
      <c r="Q178" s="23">
        <v>4</v>
      </c>
      <c r="R178" s="23">
        <v>5.243307883359396</v>
      </c>
      <c r="S178" s="23">
        <v>6.2919694600312752</v>
      </c>
      <c r="T178" s="23">
        <v>7.3406310367031544</v>
      </c>
      <c r="U178" s="23">
        <v>8.3892926133750336</v>
      </c>
      <c r="V178" s="23">
        <v>9.4379541900469128</v>
      </c>
      <c r="W178" s="23">
        <v>10.486615766718792</v>
      </c>
      <c r="X178" s="23">
        <v>11.535277343390671</v>
      </c>
      <c r="Y178" s="23">
        <v>12.58393892006255</v>
      </c>
      <c r="Z178" s="23">
        <v>13.63260049673443</v>
      </c>
      <c r="AA178" s="23">
        <v>14.681262073406309</v>
      </c>
      <c r="AB178" s="23">
        <v>15.729923650078188</v>
      </c>
      <c r="AC178" s="23">
        <v>16.778585226750067</v>
      </c>
    </row>
    <row r="179" spans="1:29" hidden="1" x14ac:dyDescent="0.3">
      <c r="A179" s="19" t="s">
        <v>16</v>
      </c>
      <c r="B179" s="19" t="s">
        <v>17</v>
      </c>
      <c r="C179" s="20" t="s">
        <v>64</v>
      </c>
      <c r="D179" s="19" t="s">
        <v>34</v>
      </c>
      <c r="E179" s="19" t="str">
        <f>VLOOKUP($D179,[1]Sheet1!$A:$D,3,FALSE)</f>
        <v>BROWN</v>
      </c>
      <c r="F179" s="19" t="str">
        <f>VLOOKUP($D179,[1]Sheet1!$A:$D,4,FALSE)</f>
        <v>Soft Brown</v>
      </c>
      <c r="G179" s="21">
        <v>1.3199999999999998</v>
      </c>
      <c r="H179" s="21">
        <v>0.24</v>
      </c>
      <c r="I179" s="21">
        <v>1.7999999999999998</v>
      </c>
      <c r="J179" s="21"/>
      <c r="K179" s="21">
        <v>1.3199999999999998</v>
      </c>
      <c r="L179" s="21">
        <v>0.48</v>
      </c>
      <c r="M179" s="21">
        <v>2.6399999999999997</v>
      </c>
      <c r="N179" s="21">
        <v>1.2</v>
      </c>
      <c r="O179" s="21">
        <v>1.7399999999999998</v>
      </c>
      <c r="P179" s="22">
        <f>SUM(G179:O179)/9</f>
        <v>1.1933333333333334</v>
      </c>
      <c r="Q179" s="23">
        <v>1.7021276595744679</v>
      </c>
      <c r="R179" s="23">
        <v>1.4313346228239845</v>
      </c>
      <c r="S179" s="23">
        <v>1.3911025145067697</v>
      </c>
      <c r="T179" s="23">
        <v>1.6170212765957446</v>
      </c>
      <c r="U179" s="23">
        <v>1.6324951644100578</v>
      </c>
      <c r="V179" s="23">
        <v>1.462282398452611</v>
      </c>
      <c r="W179" s="23">
        <v>1.4313346228239845</v>
      </c>
      <c r="X179" s="23">
        <v>1.5473887814313345</v>
      </c>
      <c r="Y179" s="23">
        <v>1.3152804642166345</v>
      </c>
      <c r="Z179" s="23">
        <v>1.4390715667311411</v>
      </c>
      <c r="AA179" s="23">
        <v>1.4932301740812377</v>
      </c>
      <c r="AB179" s="23">
        <v>1.3539651837524178</v>
      </c>
      <c r="AC179" s="23">
        <v>1.4390715667311411</v>
      </c>
    </row>
    <row r="180" spans="1:29" hidden="1" x14ac:dyDescent="0.3">
      <c r="A180" s="19" t="s">
        <v>16</v>
      </c>
      <c r="B180" s="19" t="s">
        <v>17</v>
      </c>
      <c r="C180" s="20" t="s">
        <v>64</v>
      </c>
      <c r="D180" s="19" t="s">
        <v>35</v>
      </c>
      <c r="E180" s="19" t="str">
        <f>VLOOKUP($D180,[1]Sheet1!$A:$D,3,FALSE)</f>
        <v>Better Brown</v>
      </c>
      <c r="F180" s="19" t="str">
        <f>VLOOKUP($D180,[1]Sheet1!$A:$D,4,FALSE)</f>
        <v>LG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2"/>
      <c r="R180" s="23">
        <v>0.40816326530612246</v>
      </c>
      <c r="S180" s="23">
        <v>0.48979591836734693</v>
      </c>
      <c r="T180" s="23">
        <v>0.5714285714285714</v>
      </c>
      <c r="U180" s="23">
        <v>0.65306122448979587</v>
      </c>
      <c r="V180" s="23">
        <v>0.73469387755102034</v>
      </c>
      <c r="W180" s="23">
        <v>0.81632653061224492</v>
      </c>
      <c r="X180" s="23">
        <v>0.89795918367346939</v>
      </c>
      <c r="Y180" s="23">
        <v>0.97959183673469385</v>
      </c>
      <c r="Z180" s="23">
        <v>1.0612244897959184</v>
      </c>
      <c r="AA180" s="23">
        <v>1.1428571428571428</v>
      </c>
      <c r="AB180" s="23">
        <v>1.2244897959183674</v>
      </c>
      <c r="AC180" s="23">
        <v>1.3061224489795917</v>
      </c>
    </row>
    <row r="181" spans="1:29" hidden="1" x14ac:dyDescent="0.3">
      <c r="A181" s="19" t="s">
        <v>16</v>
      </c>
      <c r="B181" s="19" t="s">
        <v>17</v>
      </c>
      <c r="C181" s="20" t="s">
        <v>65</v>
      </c>
      <c r="D181" s="19" t="s">
        <v>27</v>
      </c>
      <c r="E181" s="19" t="str">
        <f>VLOOKUP($D181,[1]Sheet1!$A:$D,3,FALSE)</f>
        <v>C1</v>
      </c>
      <c r="F181" s="19" t="str">
        <f>VLOOKUP($D181,[1]Sheet1!$A:$D,4,FALSE)</f>
        <v>C1 COARSE</v>
      </c>
      <c r="G181" s="21"/>
      <c r="H181" s="21"/>
      <c r="I181" s="21"/>
      <c r="J181" s="21"/>
      <c r="K181" s="21">
        <v>2.7</v>
      </c>
      <c r="L181" s="21"/>
      <c r="M181" s="21"/>
      <c r="N181" s="21"/>
      <c r="O181" s="21"/>
      <c r="P181" s="22">
        <f t="shared" si="2"/>
        <v>0.30000000000000004</v>
      </c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idden="1" x14ac:dyDescent="0.3">
      <c r="A182" s="19" t="s">
        <v>16</v>
      </c>
      <c r="B182" s="19" t="s">
        <v>17</v>
      </c>
      <c r="C182" s="20" t="s">
        <v>65</v>
      </c>
      <c r="D182" s="19" t="s">
        <v>28</v>
      </c>
      <c r="E182" s="19" t="str">
        <f>VLOOKUP($D182,[1]Sheet1!$A:$D,3,FALSE)</f>
        <v>C1</v>
      </c>
      <c r="F182" s="19" t="str">
        <f>VLOOKUP($D182,[1]Sheet1!$A:$D,4,FALSE)</f>
        <v>C1 COARSE</v>
      </c>
      <c r="G182" s="21"/>
      <c r="H182" s="21"/>
      <c r="I182" s="21"/>
      <c r="J182" s="21"/>
      <c r="K182" s="21">
        <v>1.08</v>
      </c>
      <c r="L182" s="21"/>
      <c r="M182" s="21"/>
      <c r="N182" s="21"/>
      <c r="O182" s="21"/>
      <c r="P182" s="22">
        <f t="shared" si="2"/>
        <v>0.12000000000000001</v>
      </c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idden="1" x14ac:dyDescent="0.3">
      <c r="A183" s="19" t="s">
        <v>16</v>
      </c>
      <c r="B183" s="19" t="s">
        <v>17</v>
      </c>
      <c r="C183" s="20" t="s">
        <v>65</v>
      </c>
      <c r="D183" s="19" t="s">
        <v>30</v>
      </c>
      <c r="E183" s="19" t="str">
        <f>VLOOKUP($D183,[1]Sheet1!$A:$D,3,FALSE)</f>
        <v>A1 (Fine)</v>
      </c>
      <c r="F183" s="19" t="str">
        <f>VLOOKUP($D183,[1]Sheet1!$A:$D,4,FALSE)</f>
        <v>A1</v>
      </c>
      <c r="G183" s="21"/>
      <c r="H183" s="21"/>
      <c r="I183" s="21"/>
      <c r="J183" s="21"/>
      <c r="K183" s="21">
        <v>0.96</v>
      </c>
      <c r="L183" s="21"/>
      <c r="M183" s="21"/>
      <c r="N183" s="21"/>
      <c r="O183" s="21"/>
      <c r="P183" s="22">
        <f t="shared" si="2"/>
        <v>0.10666666666666666</v>
      </c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idden="1" x14ac:dyDescent="0.3">
      <c r="A184" s="19" t="s">
        <v>16</v>
      </c>
      <c r="B184" s="19" t="s">
        <v>17</v>
      </c>
      <c r="C184" s="20" t="s">
        <v>65</v>
      </c>
      <c r="D184" s="19" t="s">
        <v>33</v>
      </c>
      <c r="E184" s="19" t="str">
        <f>VLOOKUP($D184,[1]Sheet1!$A:$D,3,FALSE)</f>
        <v>Better Brown</v>
      </c>
      <c r="F184" s="19" t="str">
        <f>VLOOKUP($D184,[1]Sheet1!$A:$D,4,FALSE)</f>
        <v>LG</v>
      </c>
      <c r="G184" s="21"/>
      <c r="H184" s="21"/>
      <c r="I184" s="21"/>
      <c r="J184" s="21"/>
      <c r="K184" s="21">
        <v>0.36</v>
      </c>
      <c r="L184" s="21"/>
      <c r="M184" s="21"/>
      <c r="N184" s="21"/>
      <c r="O184" s="21"/>
      <c r="P184" s="22">
        <f t="shared" si="2"/>
        <v>0.04</v>
      </c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idden="1" x14ac:dyDescent="0.3">
      <c r="A185" s="19" t="s">
        <v>16</v>
      </c>
      <c r="B185" s="19" t="s">
        <v>17</v>
      </c>
      <c r="C185" s="20" t="s">
        <v>65</v>
      </c>
      <c r="D185" s="19" t="s">
        <v>34</v>
      </c>
      <c r="E185" s="19" t="str">
        <f>VLOOKUP($D185,[1]Sheet1!$A:$D,3,FALSE)</f>
        <v>BROWN</v>
      </c>
      <c r="F185" s="19" t="str">
        <f>VLOOKUP($D185,[1]Sheet1!$A:$D,4,FALSE)</f>
        <v>Soft Brown</v>
      </c>
      <c r="G185" s="21"/>
      <c r="H185" s="21"/>
      <c r="I185" s="21"/>
      <c r="J185" s="21"/>
      <c r="K185" s="21">
        <v>0.12</v>
      </c>
      <c r="L185" s="21"/>
      <c r="M185" s="21"/>
      <c r="N185" s="21"/>
      <c r="O185" s="21"/>
      <c r="P185" s="22">
        <f t="shared" si="2"/>
        <v>1.3333333333333332E-2</v>
      </c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idden="1" x14ac:dyDescent="0.3">
      <c r="A186" s="19" t="s">
        <v>16</v>
      </c>
      <c r="B186" s="19" t="s">
        <v>17</v>
      </c>
      <c r="C186" s="20" t="s">
        <v>66</v>
      </c>
      <c r="D186" s="19" t="s">
        <v>61</v>
      </c>
      <c r="E186" s="19" t="str">
        <f>VLOOKUP($D186,[1]Sheet1!$A:$D,3,FALSE)</f>
        <v>C1</v>
      </c>
      <c r="F186" s="19" t="str">
        <f>VLOOKUP($D186,[1]Sheet1!$A:$D,4,FALSE)</f>
        <v>C1 COARSE</v>
      </c>
      <c r="G186" s="21">
        <v>2.4000000000000004</v>
      </c>
      <c r="H186" s="21">
        <v>5.8500000000000005</v>
      </c>
      <c r="I186" s="21">
        <v>6.5</v>
      </c>
      <c r="J186" s="21">
        <v>5</v>
      </c>
      <c r="K186" s="21">
        <v>10</v>
      </c>
      <c r="L186" s="21">
        <v>7.8499999999999988</v>
      </c>
      <c r="M186" s="21">
        <v>3.9</v>
      </c>
      <c r="N186" s="21">
        <v>5.3500000000000005</v>
      </c>
      <c r="O186" s="21">
        <v>3</v>
      </c>
      <c r="P186" s="22">
        <f t="shared" si="2"/>
        <v>5.5388888888888888</v>
      </c>
      <c r="Q186" s="19">
        <v>4</v>
      </c>
      <c r="R186" s="19">
        <v>4</v>
      </c>
      <c r="S186" s="19">
        <v>4</v>
      </c>
      <c r="T186" s="19">
        <v>4</v>
      </c>
      <c r="U186" s="19">
        <v>4</v>
      </c>
      <c r="V186" s="19">
        <v>4</v>
      </c>
      <c r="W186" s="19">
        <v>4</v>
      </c>
      <c r="X186" s="19">
        <v>4</v>
      </c>
      <c r="Y186" s="19">
        <v>4</v>
      </c>
      <c r="Z186" s="19">
        <v>4</v>
      </c>
      <c r="AA186" s="19">
        <v>4</v>
      </c>
      <c r="AB186" s="19">
        <v>4</v>
      </c>
      <c r="AC186" s="19">
        <v>4</v>
      </c>
    </row>
    <row r="187" spans="1:29" hidden="1" x14ac:dyDescent="0.3">
      <c r="A187" s="19" t="s">
        <v>16</v>
      </c>
      <c r="B187" s="19" t="s">
        <v>17</v>
      </c>
      <c r="C187" s="20" t="s">
        <v>66</v>
      </c>
      <c r="D187" s="19" t="s">
        <v>25</v>
      </c>
      <c r="E187" s="19" t="str">
        <f>VLOOKUP($D187,[1]Sheet1!$A:$D,3,FALSE)</f>
        <v>CASTER</v>
      </c>
      <c r="F187" s="19" t="str">
        <f>VLOOKUP($D187,[1]Sheet1!$A:$D,4,FALSE)</f>
        <v>CASTER</v>
      </c>
      <c r="G187" s="21">
        <v>0.69600000000000017</v>
      </c>
      <c r="H187" s="21">
        <v>1.1090000000000002</v>
      </c>
      <c r="I187" s="21">
        <v>1.113</v>
      </c>
      <c r="J187" s="21">
        <v>2.3380000000000001</v>
      </c>
      <c r="K187" s="21">
        <v>1.7900000000000003</v>
      </c>
      <c r="L187" s="21">
        <v>0.83799999999999986</v>
      </c>
      <c r="M187" s="21">
        <v>1.0660000000000001</v>
      </c>
      <c r="N187" s="21">
        <v>1.1440000000000001</v>
      </c>
      <c r="O187" s="21">
        <v>1.2109999999999999</v>
      </c>
      <c r="P187" s="22">
        <f t="shared" si="2"/>
        <v>1.2561111111111112</v>
      </c>
      <c r="Q187" s="19">
        <v>1.21</v>
      </c>
      <c r="R187" s="19">
        <v>1.21</v>
      </c>
      <c r="S187" s="19">
        <v>1.21</v>
      </c>
      <c r="T187" s="19">
        <v>1.21</v>
      </c>
      <c r="U187" s="19">
        <v>2.34</v>
      </c>
      <c r="V187" s="19">
        <v>1.79</v>
      </c>
      <c r="W187" s="19">
        <v>1.21</v>
      </c>
      <c r="X187" s="19">
        <v>1.21</v>
      </c>
      <c r="Y187" s="19">
        <v>1.21</v>
      </c>
      <c r="Z187" s="19">
        <v>1.21</v>
      </c>
      <c r="AA187" s="19">
        <v>1.21</v>
      </c>
      <c r="AB187" s="19">
        <v>1.21</v>
      </c>
      <c r="AC187" s="19">
        <v>1.21</v>
      </c>
    </row>
    <row r="188" spans="1:29" hidden="1" x14ac:dyDescent="0.3">
      <c r="A188" s="19" t="s">
        <v>16</v>
      </c>
      <c r="B188" s="19" t="s">
        <v>17</v>
      </c>
      <c r="C188" s="20" t="s">
        <v>66</v>
      </c>
      <c r="D188" s="19" t="s">
        <v>26</v>
      </c>
      <c r="E188" s="19" t="str">
        <f>VLOOKUP($D188,[1]Sheet1!$A:$D,3,FALSE)</f>
        <v>BROWN</v>
      </c>
      <c r="F188" s="19" t="str">
        <f>VLOOKUP($D188,[1]Sheet1!$A:$D,4,FALSE)</f>
        <v>Coarse Brown</v>
      </c>
      <c r="G188" s="21">
        <v>1.2050000000000003</v>
      </c>
      <c r="H188" s="21">
        <v>0.45399999999999996</v>
      </c>
      <c r="I188" s="21">
        <v>0.504</v>
      </c>
      <c r="J188" s="21">
        <v>0.68199999999999994</v>
      </c>
      <c r="K188" s="21">
        <v>0.77599999999999991</v>
      </c>
      <c r="L188" s="21">
        <v>0.3</v>
      </c>
      <c r="M188" s="21">
        <v>0.432</v>
      </c>
      <c r="N188" s="21">
        <v>0.57600000000000007</v>
      </c>
      <c r="O188" s="21">
        <v>0.31999999999999995</v>
      </c>
      <c r="P188" s="22">
        <f t="shared" si="2"/>
        <v>0.58322222222222231</v>
      </c>
      <c r="Q188" s="23">
        <v>0.72756153063057649</v>
      </c>
      <c r="R188" s="23">
        <v>0.64094706269836499</v>
      </c>
      <c r="S188" s="23">
        <v>0.622931253368465</v>
      </c>
      <c r="T188" s="23">
        <v>0.72409695191328793</v>
      </c>
      <c r="U188" s="23">
        <v>0.73102610934786494</v>
      </c>
      <c r="V188" s="23">
        <v>0.65480537756751889</v>
      </c>
      <c r="W188" s="23">
        <v>0.64094706269836499</v>
      </c>
      <c r="X188" s="23">
        <v>0.69291574345769191</v>
      </c>
      <c r="Y188" s="23">
        <v>0.58897838193903806</v>
      </c>
      <c r="Z188" s="23">
        <v>0.64441164141565344</v>
      </c>
      <c r="AA188" s="23">
        <v>0.66866369243667279</v>
      </c>
      <c r="AB188" s="23">
        <v>0.60630127552548041</v>
      </c>
      <c r="AC188" s="23">
        <v>0.64441164141565344</v>
      </c>
    </row>
    <row r="189" spans="1:29" hidden="1" x14ac:dyDescent="0.3">
      <c r="A189" s="19" t="s">
        <v>16</v>
      </c>
      <c r="B189" s="19" t="s">
        <v>17</v>
      </c>
      <c r="C189" s="20" t="s">
        <v>66</v>
      </c>
      <c r="D189" s="19" t="s">
        <v>27</v>
      </c>
      <c r="E189" s="19" t="str">
        <f>VLOOKUP($D189,[1]Sheet1!$A:$D,3,FALSE)</f>
        <v>C1</v>
      </c>
      <c r="F189" s="19" t="str">
        <f>VLOOKUP($D189,[1]Sheet1!$A:$D,4,FALSE)</f>
        <v>C1 COARSE</v>
      </c>
      <c r="G189" s="21">
        <v>217.4200000000001</v>
      </c>
      <c r="H189" s="21">
        <v>154.82900000000004</v>
      </c>
      <c r="I189" s="21">
        <v>198.00000000000006</v>
      </c>
      <c r="J189" s="21">
        <v>180.06400000000002</v>
      </c>
      <c r="K189" s="21">
        <v>185.82900000000004</v>
      </c>
      <c r="L189" s="21">
        <v>147.80900000000005</v>
      </c>
      <c r="M189" s="21">
        <v>61.956000000000003</v>
      </c>
      <c r="N189" s="21">
        <v>-0.30399999999999999</v>
      </c>
      <c r="O189" s="21">
        <v>-0.124</v>
      </c>
      <c r="P189" s="22">
        <f t="shared" si="2"/>
        <v>127.27544444444447</v>
      </c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idden="1" x14ac:dyDescent="0.3">
      <c r="A190" s="19" t="s">
        <v>16</v>
      </c>
      <c r="B190" s="19" t="s">
        <v>17</v>
      </c>
      <c r="C190" s="20" t="s">
        <v>66</v>
      </c>
      <c r="D190" s="19" t="s">
        <v>20</v>
      </c>
      <c r="E190" s="19" t="str">
        <f>VLOOKUP($D190,[1]Sheet1!$A:$D,3,FALSE)</f>
        <v>C1</v>
      </c>
      <c r="F190" s="19" t="str">
        <f>VLOOKUP($D190,[1]Sheet1!$A:$D,4,FALSE)</f>
        <v>C1 COARSE</v>
      </c>
      <c r="G190" s="21"/>
      <c r="H190" s="21"/>
      <c r="I190" s="21"/>
      <c r="J190" s="21"/>
      <c r="K190" s="21"/>
      <c r="L190" s="21"/>
      <c r="M190" s="21">
        <v>131.506</v>
      </c>
      <c r="N190" s="21">
        <v>165.63200000000003</v>
      </c>
      <c r="O190" s="21">
        <v>145.86500000000004</v>
      </c>
      <c r="P190" s="22">
        <f t="shared" si="2"/>
        <v>49.222555555555559</v>
      </c>
      <c r="Q190" s="23">
        <v>177.61864958274879</v>
      </c>
      <c r="R190" s="23">
        <v>156.47357225146919</v>
      </c>
      <c r="S190" s="23">
        <v>152.07539616656305</v>
      </c>
      <c r="T190" s="23">
        <v>176.77284648949762</v>
      </c>
      <c r="U190" s="23">
        <v>178.46445267600001</v>
      </c>
      <c r="V190" s="23">
        <v>159.85678462447393</v>
      </c>
      <c r="W190" s="23">
        <v>156.47357225146919</v>
      </c>
      <c r="X190" s="23">
        <v>169.16061865023698</v>
      </c>
      <c r="Y190" s="23">
        <v>143.7865258527014</v>
      </c>
      <c r="Z190" s="23">
        <v>157.31937534472038</v>
      </c>
      <c r="AA190" s="23">
        <v>163.23999699747867</v>
      </c>
      <c r="AB190" s="23">
        <v>148.01554131895736</v>
      </c>
      <c r="AC190" s="23">
        <v>157.31937534472038</v>
      </c>
    </row>
    <row r="191" spans="1:29" hidden="1" x14ac:dyDescent="0.3">
      <c r="A191" s="19" t="s">
        <v>16</v>
      </c>
      <c r="B191" s="19" t="s">
        <v>17</v>
      </c>
      <c r="C191" s="20" t="s">
        <v>66</v>
      </c>
      <c r="D191" s="19" t="s">
        <v>28</v>
      </c>
      <c r="E191" s="19" t="str">
        <f>VLOOKUP($D191,[1]Sheet1!$A:$D,3,FALSE)</f>
        <v>C1</v>
      </c>
      <c r="F191" s="19" t="str">
        <f>VLOOKUP($D191,[1]Sheet1!$A:$D,4,FALSE)</f>
        <v>C1 COARSE</v>
      </c>
      <c r="G191" s="21">
        <v>2.4E-2</v>
      </c>
      <c r="H191" s="21"/>
      <c r="I191" s="21"/>
      <c r="J191" s="21"/>
      <c r="K191" s="21"/>
      <c r="L191" s="21"/>
      <c r="M191" s="21"/>
      <c r="N191" s="21"/>
      <c r="O191" s="21"/>
      <c r="P191" s="22">
        <f t="shared" si="2"/>
        <v>2.6666666666666666E-3</v>
      </c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idden="1" x14ac:dyDescent="0.3">
      <c r="A192" s="19" t="s">
        <v>16</v>
      </c>
      <c r="B192" s="19" t="s">
        <v>17</v>
      </c>
      <c r="C192" s="20" t="s">
        <v>66</v>
      </c>
      <c r="D192" s="19" t="s">
        <v>29</v>
      </c>
      <c r="E192" s="19" t="str">
        <f>VLOOKUP($D192,[1]Sheet1!$A:$D,3,FALSE)</f>
        <v>BROWN</v>
      </c>
      <c r="F192" s="19" t="str">
        <f>VLOOKUP($D192,[1]Sheet1!$A:$D,4,FALSE)</f>
        <v>Coarse Brown</v>
      </c>
      <c r="G192" s="21">
        <v>0.1008</v>
      </c>
      <c r="H192" s="21"/>
      <c r="I192" s="21"/>
      <c r="J192" s="21"/>
      <c r="K192" s="21">
        <v>-4.2000000000000002E-4</v>
      </c>
      <c r="L192" s="21">
        <v>-1.176E-2</v>
      </c>
      <c r="M192" s="21"/>
      <c r="N192" s="21"/>
      <c r="O192" s="21"/>
      <c r="P192" s="22">
        <f t="shared" si="2"/>
        <v>9.8466666666666668E-3</v>
      </c>
    </row>
    <row r="193" spans="1:29" hidden="1" x14ac:dyDescent="0.3">
      <c r="A193" s="19" t="s">
        <v>16</v>
      </c>
      <c r="B193" s="19" t="s">
        <v>17</v>
      </c>
      <c r="C193" s="20" t="s">
        <v>66</v>
      </c>
      <c r="D193" s="19" t="s">
        <v>30</v>
      </c>
      <c r="E193" s="19" t="str">
        <f>VLOOKUP($D193,[1]Sheet1!$A:$D,3,FALSE)</f>
        <v>A1 (Fine)</v>
      </c>
      <c r="F193" s="19" t="str">
        <f>VLOOKUP($D193,[1]Sheet1!$A:$D,4,FALSE)</f>
        <v>A1</v>
      </c>
      <c r="G193" s="21">
        <v>2.2790000000000004</v>
      </c>
      <c r="H193" s="21">
        <v>1.3030000000000002</v>
      </c>
      <c r="I193" s="21">
        <v>1.7990000000000004</v>
      </c>
      <c r="J193" s="21">
        <v>1.8580000000000001</v>
      </c>
      <c r="K193" s="21">
        <v>1.8910000000000005</v>
      </c>
      <c r="L193" s="21">
        <v>1.26</v>
      </c>
      <c r="M193" s="21">
        <v>1.0139999999999998</v>
      </c>
      <c r="N193" s="21">
        <v>-6.0000000000000001E-3</v>
      </c>
      <c r="O193" s="21"/>
      <c r="P193" s="22">
        <f t="shared" si="2"/>
        <v>1.2664444444444445</v>
      </c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idden="1" x14ac:dyDescent="0.3">
      <c r="A194" s="19" t="s">
        <v>16</v>
      </c>
      <c r="B194" s="19" t="s">
        <v>17</v>
      </c>
      <c r="C194" s="20" t="s">
        <v>66</v>
      </c>
      <c r="D194" s="19" t="s">
        <v>21</v>
      </c>
      <c r="E194" s="19" t="str">
        <f>VLOOKUP($D194,[1]Sheet1!$A:$D,3,FALSE)</f>
        <v>A1 (Fine)</v>
      </c>
      <c r="F194" s="19" t="str">
        <f>VLOOKUP($D194,[1]Sheet1!$A:$D,4,FALSE)</f>
        <v>A1</v>
      </c>
      <c r="G194" s="21"/>
      <c r="H194" s="21"/>
      <c r="I194" s="21"/>
      <c r="J194" s="21"/>
      <c r="K194" s="21"/>
      <c r="L194" s="21"/>
      <c r="M194" s="21">
        <v>1.0429999999999999</v>
      </c>
      <c r="N194" s="21">
        <v>1.6619999999999999</v>
      </c>
      <c r="O194" s="21">
        <v>1.7189999999999999</v>
      </c>
      <c r="P194" s="22">
        <f t="shared" si="2"/>
        <v>0.49155555555555552</v>
      </c>
      <c r="Q194" s="23">
        <v>1.9808877424400955</v>
      </c>
      <c r="R194" s="23">
        <v>1.745067773101989</v>
      </c>
      <c r="S194" s="23">
        <v>1.696017219479663</v>
      </c>
      <c r="T194" s="23">
        <v>1.9714549436665714</v>
      </c>
      <c r="U194" s="23">
        <v>1.99032054121362</v>
      </c>
      <c r="V194" s="23">
        <v>1.7827989681960861</v>
      </c>
      <c r="W194" s="23">
        <v>1.745067773101989</v>
      </c>
      <c r="X194" s="23">
        <v>1.8865597547048532</v>
      </c>
      <c r="Y194" s="23">
        <v>1.6035757914991249</v>
      </c>
      <c r="Z194" s="23">
        <v>1.7545005718755133</v>
      </c>
      <c r="AA194" s="23">
        <v>1.8205301632901831</v>
      </c>
      <c r="AB194" s="23">
        <v>1.6507397853667465</v>
      </c>
      <c r="AC194" s="23">
        <v>1.7545005718755133</v>
      </c>
    </row>
    <row r="195" spans="1:29" hidden="1" x14ac:dyDescent="0.3">
      <c r="A195" s="19" t="s">
        <v>16</v>
      </c>
      <c r="B195" s="19" t="s">
        <v>17</v>
      </c>
      <c r="C195" s="20" t="s">
        <v>66</v>
      </c>
      <c r="D195" s="19" t="s">
        <v>31</v>
      </c>
      <c r="E195" s="19" t="str">
        <f>VLOOKUP($D195,[1]Sheet1!$A:$D,3,FALSE)</f>
        <v>BROWN</v>
      </c>
      <c r="F195" s="19" t="str">
        <f>VLOOKUP($D195,[1]Sheet1!$A:$D,4,FALSE)</f>
        <v>Golden Brown</v>
      </c>
      <c r="G195" s="21">
        <v>1.0190000000000003</v>
      </c>
      <c r="H195" s="21">
        <v>0.81600000000000006</v>
      </c>
      <c r="I195" s="21">
        <v>0.58600000000000008</v>
      </c>
      <c r="J195" s="21">
        <v>0.53699999999999992</v>
      </c>
      <c r="K195" s="21">
        <v>0.33599999999999997</v>
      </c>
      <c r="L195" s="21">
        <v>0.18</v>
      </c>
      <c r="M195" s="21">
        <v>0.35799999999999998</v>
      </c>
      <c r="N195" s="21">
        <v>0.29699999999999999</v>
      </c>
      <c r="O195" s="21">
        <v>0.27500000000000002</v>
      </c>
      <c r="P195" s="22">
        <f t="shared" si="2"/>
        <v>0.4893333333333334</v>
      </c>
      <c r="Q195" s="23">
        <v>0.55859116851907464</v>
      </c>
      <c r="R195" s="23">
        <v>0.46972439170922187</v>
      </c>
      <c r="S195" s="23">
        <v>0.45652132772604376</v>
      </c>
      <c r="T195" s="23">
        <v>0.53066161009312096</v>
      </c>
      <c r="U195" s="23">
        <v>0.53573971162511247</v>
      </c>
      <c r="V195" s="23">
        <v>0.47988059477320499</v>
      </c>
      <c r="W195" s="23">
        <v>0.46972439170922187</v>
      </c>
      <c r="X195" s="23">
        <v>0.50781015319915868</v>
      </c>
      <c r="Y195" s="23">
        <v>0.43163863021928495</v>
      </c>
      <c r="Z195" s="23">
        <v>0.47226344247521762</v>
      </c>
      <c r="AA195" s="23">
        <v>0.49003679783718818</v>
      </c>
      <c r="AB195" s="23">
        <v>0.44433388404926388</v>
      </c>
      <c r="AC195" s="23">
        <v>0.47226344247521762</v>
      </c>
    </row>
    <row r="196" spans="1:29" hidden="1" x14ac:dyDescent="0.3">
      <c r="A196" s="19" t="s">
        <v>16</v>
      </c>
      <c r="B196" s="19" t="s">
        <v>17</v>
      </c>
      <c r="C196" s="20" t="s">
        <v>66</v>
      </c>
      <c r="D196" s="19" t="s">
        <v>32</v>
      </c>
      <c r="E196" s="19" t="str">
        <f>VLOOKUP($D196,[1]Sheet1!$A:$D,3,FALSE)</f>
        <v>ICING</v>
      </c>
      <c r="F196" s="19" t="str">
        <f>VLOOKUP($D196,[1]Sheet1!$A:$D,4,FALSE)</f>
        <v>ICING</v>
      </c>
      <c r="G196" s="21">
        <v>0.40699999999999997</v>
      </c>
      <c r="H196" s="21">
        <v>0.18</v>
      </c>
      <c r="I196" s="21">
        <v>0.1915</v>
      </c>
      <c r="J196" s="21">
        <v>0.156</v>
      </c>
      <c r="K196" s="21">
        <v>0.82650000000000023</v>
      </c>
      <c r="L196" s="21">
        <v>0.16600000000000001</v>
      </c>
      <c r="M196" s="21">
        <v>0.14249999999999999</v>
      </c>
      <c r="N196" s="21">
        <v>5.8999999999999997E-2</v>
      </c>
      <c r="O196" s="21">
        <v>9.2999999999999999E-2</v>
      </c>
      <c r="P196" s="22">
        <f t="shared" si="2"/>
        <v>0.24683333333333335</v>
      </c>
      <c r="Q196" s="23">
        <v>0.24</v>
      </c>
      <c r="R196" s="23">
        <v>0.24</v>
      </c>
      <c r="S196" s="23">
        <v>0.24</v>
      </c>
      <c r="T196" s="23">
        <v>0.24</v>
      </c>
      <c r="U196" s="23">
        <v>0.24</v>
      </c>
      <c r="V196" s="23">
        <v>0.24</v>
      </c>
      <c r="W196" s="23">
        <v>0.24</v>
      </c>
      <c r="X196" s="23">
        <v>0.24</v>
      </c>
      <c r="Y196" s="23">
        <v>0.24</v>
      </c>
      <c r="Z196" s="23">
        <v>0.24</v>
      </c>
      <c r="AA196" s="23">
        <v>0.24</v>
      </c>
      <c r="AB196" s="23">
        <v>0.24</v>
      </c>
      <c r="AC196" s="23">
        <v>0.24</v>
      </c>
    </row>
    <row r="197" spans="1:29" hidden="1" x14ac:dyDescent="0.3">
      <c r="A197" s="19" t="s">
        <v>16</v>
      </c>
      <c r="B197" s="19" t="s">
        <v>17</v>
      </c>
      <c r="C197" s="20" t="s">
        <v>66</v>
      </c>
      <c r="D197" s="19" t="s">
        <v>33</v>
      </c>
      <c r="E197" s="19" t="str">
        <f>VLOOKUP($D197,[1]Sheet1!$A:$D,3,FALSE)</f>
        <v>Better Brown</v>
      </c>
      <c r="F197" s="19" t="str">
        <f>VLOOKUP($D197,[1]Sheet1!$A:$D,4,FALSE)</f>
        <v>LG</v>
      </c>
      <c r="G197" s="21">
        <v>0.58700000000000008</v>
      </c>
      <c r="H197" s="21">
        <v>0.49099999999999994</v>
      </c>
      <c r="I197" s="21">
        <v>1.0560000000000003</v>
      </c>
      <c r="J197" s="21">
        <v>2.7310000000000008</v>
      </c>
      <c r="K197" s="21">
        <v>1.9170000000000003</v>
      </c>
      <c r="L197" s="21">
        <v>0.89700000000000002</v>
      </c>
      <c r="M197" s="21">
        <v>3.641</v>
      </c>
      <c r="N197" s="21">
        <v>2.2150000000000003</v>
      </c>
      <c r="O197" s="21">
        <v>2.073</v>
      </c>
      <c r="P197" s="22">
        <f t="shared" si="2"/>
        <v>1.7342222222222226</v>
      </c>
      <c r="Q197" s="23">
        <v>2.15</v>
      </c>
      <c r="R197" s="23">
        <v>2.8182779873056751</v>
      </c>
      <c r="S197" s="23">
        <v>3.3819335847668102</v>
      </c>
      <c r="T197" s="23">
        <v>3.9455891822279452</v>
      </c>
      <c r="U197" s="23">
        <v>4.5092447796890802</v>
      </c>
      <c r="V197" s="23">
        <v>5.0729003771502148</v>
      </c>
      <c r="W197" s="23">
        <v>5.6365559746113503</v>
      </c>
      <c r="X197" s="23">
        <v>6.2002115720724849</v>
      </c>
      <c r="Y197" s="23">
        <v>6.7638671695336203</v>
      </c>
      <c r="Z197" s="23">
        <v>7.3275227669947549</v>
      </c>
      <c r="AA197" s="23">
        <v>7.8911783644558904</v>
      </c>
      <c r="AB197" s="23">
        <v>8.454833961917025</v>
      </c>
      <c r="AC197" s="23">
        <v>9.0184895593781604</v>
      </c>
    </row>
    <row r="198" spans="1:29" hidden="1" x14ac:dyDescent="0.3">
      <c r="A198" s="19" t="s">
        <v>16</v>
      </c>
      <c r="B198" s="19" t="s">
        <v>17</v>
      </c>
      <c r="C198" s="20" t="s">
        <v>66</v>
      </c>
      <c r="D198" s="19" t="s">
        <v>34</v>
      </c>
      <c r="E198" s="19" t="str">
        <f>VLOOKUP($D198,[1]Sheet1!$A:$D,3,FALSE)</f>
        <v>BROWN</v>
      </c>
      <c r="F198" s="19" t="str">
        <f>VLOOKUP($D198,[1]Sheet1!$A:$D,4,FALSE)</f>
        <v>Soft Brown</v>
      </c>
      <c r="G198" s="21">
        <v>0.75600000000000001</v>
      </c>
      <c r="H198" s="21">
        <v>0.245</v>
      </c>
      <c r="I198" s="21">
        <v>0.23799999999999999</v>
      </c>
      <c r="J198" s="21">
        <v>0.41899999999999998</v>
      </c>
      <c r="K198" s="21">
        <v>0.35899999999999999</v>
      </c>
      <c r="L198" s="21">
        <v>0.23700000000000002</v>
      </c>
      <c r="M198" s="21">
        <v>0.24</v>
      </c>
      <c r="N198" s="21">
        <v>0.26</v>
      </c>
      <c r="O198" s="21">
        <v>0.35499999999999998</v>
      </c>
      <c r="P198" s="22">
        <f t="shared" si="2"/>
        <v>0.34544444444444439</v>
      </c>
      <c r="Q198" s="23">
        <v>0.29503546099290778</v>
      </c>
      <c r="R198" s="23">
        <v>0.24809800128949064</v>
      </c>
      <c r="S198" s="23">
        <v>0.2411244358478401</v>
      </c>
      <c r="T198" s="23">
        <v>0.28028368794326242</v>
      </c>
      <c r="U198" s="23">
        <v>0.28296582849774338</v>
      </c>
      <c r="V198" s="23">
        <v>0.25346228239845259</v>
      </c>
      <c r="W198" s="23">
        <v>0.24809800128949064</v>
      </c>
      <c r="X198" s="23">
        <v>0.26821405544809801</v>
      </c>
      <c r="Y198" s="23">
        <v>0.22798194713088329</v>
      </c>
      <c r="Z198" s="23">
        <v>0.24943907156673115</v>
      </c>
      <c r="AA198" s="23">
        <v>0.25882656350741456</v>
      </c>
      <c r="AB198" s="23">
        <v>0.23468729851708575</v>
      </c>
      <c r="AC198" s="23">
        <v>0.24943907156673115</v>
      </c>
    </row>
    <row r="199" spans="1:29" hidden="1" x14ac:dyDescent="0.3">
      <c r="A199" s="19" t="s">
        <v>16</v>
      </c>
      <c r="B199" s="19" t="s">
        <v>17</v>
      </c>
      <c r="C199" s="20" t="s">
        <v>66</v>
      </c>
      <c r="D199" s="19" t="s">
        <v>35</v>
      </c>
      <c r="E199" s="19" t="str">
        <f>VLOOKUP($D199,[1]Sheet1!$A:$D,3,FALSE)</f>
        <v>Better Brown</v>
      </c>
      <c r="F199" s="19" t="str">
        <f>VLOOKUP($D199,[1]Sheet1!$A:$D,4,FALSE)</f>
        <v>LG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22">
        <f t="shared" si="2"/>
        <v>0</v>
      </c>
      <c r="Q199" s="23">
        <v>0.2</v>
      </c>
      <c r="R199" s="23">
        <v>0.21938775510204081</v>
      </c>
      <c r="S199" s="23">
        <v>0.26326530612244897</v>
      </c>
      <c r="T199" s="23">
        <v>0.30714285714285716</v>
      </c>
      <c r="U199" s="23">
        <v>0.3510204081632653</v>
      </c>
      <c r="V199" s="23">
        <v>0.39489795918367343</v>
      </c>
      <c r="W199" s="23">
        <v>0.43877551020408162</v>
      </c>
      <c r="X199" s="23">
        <v>0.48265306122448981</v>
      </c>
      <c r="Y199" s="23">
        <v>0.52653061224489794</v>
      </c>
      <c r="Z199" s="23">
        <v>0.57040816326530608</v>
      </c>
      <c r="AA199" s="23">
        <v>0.61428571428571432</v>
      </c>
      <c r="AB199" s="23">
        <v>0.65816326530612246</v>
      </c>
      <c r="AC199" s="23">
        <v>0.70204081632653059</v>
      </c>
    </row>
    <row r="200" spans="1:29" hidden="1" x14ac:dyDescent="0.3">
      <c r="A200" s="19" t="s">
        <v>16</v>
      </c>
      <c r="B200" s="19" t="s">
        <v>17</v>
      </c>
      <c r="C200" s="20" t="s">
        <v>67</v>
      </c>
      <c r="D200" s="19" t="s">
        <v>26</v>
      </c>
      <c r="E200" s="19" t="str">
        <f>VLOOKUP($D200,[1]Sheet1!$A:$D,3,FALSE)</f>
        <v>BROWN</v>
      </c>
      <c r="F200" s="19" t="str">
        <f>VLOOKUP($D200,[1]Sheet1!$A:$D,4,FALSE)</f>
        <v>Coarse Brown</v>
      </c>
      <c r="G200" s="21">
        <v>7.1999999999999953E-2</v>
      </c>
      <c r="H200" s="21">
        <v>7.1999999999999995E-2</v>
      </c>
      <c r="I200" s="21"/>
      <c r="J200" s="21">
        <v>0.192</v>
      </c>
      <c r="K200" s="21">
        <v>0.06</v>
      </c>
      <c r="L200" s="21"/>
      <c r="M200" s="21">
        <v>0.12</v>
      </c>
      <c r="N200" s="21">
        <v>0.11899999999999999</v>
      </c>
      <c r="O200" s="21"/>
      <c r="P200" s="24">
        <f t="shared" si="2"/>
        <v>7.0555555555555552E-2</v>
      </c>
      <c r="Q200" s="23">
        <v>7.526498592730102E-2</v>
      </c>
      <c r="R200" s="23">
        <v>6.6304868555003282E-2</v>
      </c>
      <c r="S200" s="23">
        <v>6.4441164141565352E-2</v>
      </c>
      <c r="T200" s="23">
        <v>7.4906581232409106E-2</v>
      </c>
      <c r="U200" s="23">
        <v>7.5623390622192935E-2</v>
      </c>
      <c r="V200" s="23">
        <v>6.7738487334570927E-2</v>
      </c>
      <c r="W200" s="23">
        <v>6.6304868555003282E-2</v>
      </c>
      <c r="X200" s="23">
        <v>7.1680938978381931E-2</v>
      </c>
      <c r="Y200" s="23">
        <v>6.0928798131624641E-2</v>
      </c>
      <c r="Z200" s="23">
        <v>6.6663273249895197E-2</v>
      </c>
      <c r="AA200" s="23">
        <v>6.9172106114138571E-2</v>
      </c>
      <c r="AB200" s="23">
        <v>6.2720821606084193E-2</v>
      </c>
      <c r="AC200" s="23">
        <v>6.6663273249895197E-2</v>
      </c>
    </row>
    <row r="201" spans="1:29" hidden="1" x14ac:dyDescent="0.3">
      <c r="A201" s="19" t="s">
        <v>16</v>
      </c>
      <c r="B201" s="19" t="s">
        <v>17</v>
      </c>
      <c r="C201" s="20" t="s">
        <v>67</v>
      </c>
      <c r="D201" s="19" t="s">
        <v>27</v>
      </c>
      <c r="E201" s="19" t="str">
        <f>VLOOKUP($D201,[1]Sheet1!$A:$D,3,FALSE)</f>
        <v>C1</v>
      </c>
      <c r="F201" s="19" t="str">
        <f>VLOOKUP($D201,[1]Sheet1!$A:$D,4,FALSE)</f>
        <v>C1 COARSE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24">
        <f t="shared" ref="P201:P231" si="3">SUM(G201:O201)/9</f>
        <v>0</v>
      </c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idden="1" x14ac:dyDescent="0.3">
      <c r="A202" s="19" t="s">
        <v>16</v>
      </c>
      <c r="B202" s="19" t="s">
        <v>17</v>
      </c>
      <c r="C202" s="20" t="s">
        <v>67</v>
      </c>
      <c r="D202" s="19" t="s">
        <v>37</v>
      </c>
      <c r="E202" s="19" t="str">
        <f>VLOOKUP($D202,[1]Sheet1!$A:$D,3,FALSE)</f>
        <v>BROWN</v>
      </c>
      <c r="F202" s="19" t="str">
        <f>VLOOKUP($D202,[1]Sheet1!$A:$D,4,FALSE)</f>
        <v>GMW</v>
      </c>
      <c r="G202" s="21">
        <v>3.2399999999999998E-2</v>
      </c>
      <c r="H202" s="21"/>
      <c r="I202" s="21"/>
      <c r="J202" s="21">
        <v>3.2399999999999998E-2</v>
      </c>
      <c r="K202" s="21"/>
      <c r="L202" s="21"/>
      <c r="M202" s="21">
        <v>3.2399999999999998E-2</v>
      </c>
      <c r="N202" s="21">
        <v>3.1949999999999999E-2</v>
      </c>
      <c r="O202" s="21"/>
      <c r="P202" s="24">
        <f t="shared" si="3"/>
        <v>1.4349999999999998E-2</v>
      </c>
      <c r="Q202" s="23">
        <v>1.6199999999999999E-2</v>
      </c>
      <c r="R202" s="23">
        <v>1.6199999999999999E-2</v>
      </c>
      <c r="S202" s="23">
        <v>1.6199999999999999E-2</v>
      </c>
      <c r="T202" s="23">
        <v>1.6199999999999999E-2</v>
      </c>
      <c r="U202" s="23">
        <v>1.6199999999999999E-2</v>
      </c>
      <c r="V202" s="23">
        <v>1.6199999999999999E-2</v>
      </c>
      <c r="W202" s="23">
        <v>1.6199999999999999E-2</v>
      </c>
      <c r="X202" s="23">
        <v>1.6199999999999999E-2</v>
      </c>
      <c r="Y202" s="23">
        <v>1.6199999999999999E-2</v>
      </c>
      <c r="Z202" s="23">
        <v>1.6199999999999999E-2</v>
      </c>
      <c r="AA202" s="23">
        <v>1.6199999999999999E-2</v>
      </c>
      <c r="AB202" s="23">
        <v>1.6199999999999999E-2</v>
      </c>
      <c r="AC202" s="23">
        <v>1.6199999999999999E-2</v>
      </c>
    </row>
    <row r="203" spans="1:29" hidden="1" x14ac:dyDescent="0.3">
      <c r="A203" s="19" t="s">
        <v>16</v>
      </c>
      <c r="B203" s="19" t="s">
        <v>17</v>
      </c>
      <c r="C203" s="20" t="s">
        <v>67</v>
      </c>
      <c r="D203" s="19" t="s">
        <v>31</v>
      </c>
      <c r="E203" s="19" t="str">
        <f>VLOOKUP($D203,[1]Sheet1!$A:$D,3,FALSE)</f>
        <v>BROWN</v>
      </c>
      <c r="F203" s="19" t="str">
        <f>VLOOKUP($D203,[1]Sheet1!$A:$D,4,FALSE)</f>
        <v>Golden Brown</v>
      </c>
      <c r="G203" s="21">
        <v>7.1999999999999953E-2</v>
      </c>
      <c r="H203" s="21">
        <v>0.14399999999999999</v>
      </c>
      <c r="I203" s="21"/>
      <c r="J203" s="21">
        <v>0.06</v>
      </c>
      <c r="K203" s="21">
        <v>7.1999999999999995E-2</v>
      </c>
      <c r="L203" s="21"/>
      <c r="M203" s="21">
        <v>7.1999999999999995E-2</v>
      </c>
      <c r="N203" s="21">
        <v>6.9999999999999993E-2</v>
      </c>
      <c r="O203" s="21"/>
      <c r="P203" s="24">
        <f t="shared" si="3"/>
        <v>5.4444444444444434E-2</v>
      </c>
      <c r="Q203" s="23">
        <v>7.9798738359867824E-2</v>
      </c>
      <c r="R203" s="23">
        <v>6.7103484529888846E-2</v>
      </c>
      <c r="S203" s="23">
        <v>6.5217332532291977E-2</v>
      </c>
      <c r="T203" s="23">
        <v>7.5808801441874421E-2</v>
      </c>
      <c r="U203" s="23">
        <v>7.6534244517873218E-2</v>
      </c>
      <c r="V203" s="23">
        <v>6.855437068188644E-2</v>
      </c>
      <c r="W203" s="23">
        <v>6.7103484529888846E-2</v>
      </c>
      <c r="X203" s="23">
        <v>7.2544307599879829E-2</v>
      </c>
      <c r="Y203" s="23">
        <v>6.1662661459897856E-2</v>
      </c>
      <c r="Z203" s="23">
        <v>6.7466206067888237E-2</v>
      </c>
      <c r="AA203" s="23">
        <v>7.0005256833884033E-2</v>
      </c>
      <c r="AB203" s="23">
        <v>6.3476269149894848E-2</v>
      </c>
      <c r="AC203" s="23">
        <v>6.7466206067888237E-2</v>
      </c>
    </row>
    <row r="204" spans="1:29" hidden="1" x14ac:dyDescent="0.3">
      <c r="A204" s="19" t="s">
        <v>16</v>
      </c>
      <c r="B204" s="19" t="s">
        <v>17</v>
      </c>
      <c r="C204" s="20" t="s">
        <v>67</v>
      </c>
      <c r="D204" s="19" t="s">
        <v>33</v>
      </c>
      <c r="E204" s="19" t="str">
        <f>VLOOKUP($D204,[1]Sheet1!$A:$D,3,FALSE)</f>
        <v>Better Brown</v>
      </c>
      <c r="F204" s="19" t="str">
        <f>VLOOKUP($D204,[1]Sheet1!$A:$D,4,FALSE)</f>
        <v>LG</v>
      </c>
      <c r="G204" s="21">
        <v>7.1999999999999953E-2</v>
      </c>
      <c r="H204" s="21">
        <v>7.1999999999999995E-2</v>
      </c>
      <c r="I204" s="21"/>
      <c r="J204" s="21">
        <v>0.27599999999999997</v>
      </c>
      <c r="K204" s="21">
        <v>0.06</v>
      </c>
      <c r="L204" s="21"/>
      <c r="M204" s="21">
        <v>0.06</v>
      </c>
      <c r="N204" s="21">
        <v>0.11799999999999999</v>
      </c>
      <c r="O204" s="21"/>
      <c r="P204" s="24">
        <f t="shared" si="3"/>
        <v>7.3111111111111099E-2</v>
      </c>
      <c r="Q204" s="23">
        <v>0.06</v>
      </c>
      <c r="R204" s="23">
        <v>7.8649618250390935E-2</v>
      </c>
      <c r="S204" s="23">
        <v>9.4379541900469127E-2</v>
      </c>
      <c r="T204" s="23">
        <v>0.11010946555054732</v>
      </c>
      <c r="U204" s="23">
        <v>0.12583938920062551</v>
      </c>
      <c r="V204" s="23">
        <v>0.1415693128507037</v>
      </c>
      <c r="W204" s="23">
        <v>0.15729923650078187</v>
      </c>
      <c r="X204" s="23">
        <v>0.17302916015086006</v>
      </c>
      <c r="Y204" s="23">
        <v>0.18875908380093825</v>
      </c>
      <c r="Z204" s="23">
        <v>0.20448900745101645</v>
      </c>
      <c r="AA204" s="23">
        <v>0.22021893110109464</v>
      </c>
      <c r="AB204" s="23">
        <v>0.23594885475117283</v>
      </c>
      <c r="AC204" s="23">
        <v>0.25167877840125102</v>
      </c>
    </row>
    <row r="205" spans="1:29" hidden="1" x14ac:dyDescent="0.3">
      <c r="A205" s="19" t="s">
        <v>16</v>
      </c>
      <c r="B205" s="19" t="s">
        <v>17</v>
      </c>
      <c r="C205" s="20" t="s">
        <v>67</v>
      </c>
      <c r="D205" s="19" t="s">
        <v>34</v>
      </c>
      <c r="E205" s="19" t="str">
        <f>VLOOKUP($D205,[1]Sheet1!$A:$D,3,FALSE)</f>
        <v>BROWN</v>
      </c>
      <c r="F205" s="19" t="str">
        <f>VLOOKUP($D205,[1]Sheet1!$A:$D,4,FALSE)</f>
        <v>Soft Brown</v>
      </c>
      <c r="G205" s="21">
        <v>3.5999999999999997E-2</v>
      </c>
      <c r="H205" s="21">
        <v>7.1999999999999995E-2</v>
      </c>
      <c r="I205" s="21"/>
      <c r="J205" s="21">
        <v>0.06</v>
      </c>
      <c r="K205" s="21"/>
      <c r="L205" s="21"/>
      <c r="M205" s="21"/>
      <c r="N205" s="21">
        <v>0.06</v>
      </c>
      <c r="O205" s="21"/>
      <c r="P205" s="24">
        <f t="shared" si="3"/>
        <v>2.5333333333333333E-2</v>
      </c>
      <c r="Q205" s="23">
        <v>4.0851063829787225E-2</v>
      </c>
      <c r="R205" s="23">
        <v>3.4352030947775621E-2</v>
      </c>
      <c r="S205" s="23">
        <v>3.3386460348162471E-2</v>
      </c>
      <c r="T205" s="23">
        <v>3.8808510638297863E-2</v>
      </c>
      <c r="U205" s="23">
        <v>3.9179883945841383E-2</v>
      </c>
      <c r="V205" s="23">
        <v>3.509477756286266E-2</v>
      </c>
      <c r="W205" s="23">
        <v>3.4352030947775621E-2</v>
      </c>
      <c r="X205" s="23">
        <v>3.7137330754352021E-2</v>
      </c>
      <c r="Y205" s="23">
        <v>3.156673114119922E-2</v>
      </c>
      <c r="Z205" s="23">
        <v>3.4537717601547384E-2</v>
      </c>
      <c r="AA205" s="23">
        <v>3.5837524177949699E-2</v>
      </c>
      <c r="AB205" s="23">
        <v>3.2495164410058022E-2</v>
      </c>
      <c r="AC205" s="23">
        <v>3.4537717601547384E-2</v>
      </c>
    </row>
    <row r="206" spans="1:29" hidden="1" x14ac:dyDescent="0.3">
      <c r="A206" s="19" t="s">
        <v>16</v>
      </c>
      <c r="B206" s="19" t="s">
        <v>17</v>
      </c>
      <c r="C206" s="20" t="s">
        <v>68</v>
      </c>
      <c r="D206" s="19" t="s">
        <v>37</v>
      </c>
      <c r="E206" s="19" t="str">
        <f>VLOOKUP($D206,[1]Sheet1!$A:$D,3,FALSE)</f>
        <v>BROWN</v>
      </c>
      <c r="F206" s="19" t="str">
        <f>VLOOKUP($D206,[1]Sheet1!$A:$D,4,FALSE)</f>
        <v>GMW</v>
      </c>
      <c r="G206" s="21">
        <v>0.58320000000000005</v>
      </c>
      <c r="H206" s="21">
        <v>0.58320000000000005</v>
      </c>
      <c r="I206" s="21">
        <v>1.1664000000000001</v>
      </c>
      <c r="J206" s="21">
        <v>2.9160000000000004</v>
      </c>
      <c r="K206" s="21">
        <v>-0.58320000000000005</v>
      </c>
      <c r="L206" s="21">
        <v>0.58320000000000005</v>
      </c>
      <c r="M206" s="21">
        <v>1.7496</v>
      </c>
      <c r="N206" s="21">
        <v>0.58320000000000005</v>
      </c>
      <c r="O206" s="21">
        <v>0.58320000000000005</v>
      </c>
      <c r="P206" s="22">
        <f t="shared" si="3"/>
        <v>0.90720000000000012</v>
      </c>
      <c r="Q206" s="23">
        <v>0.64800000000000002</v>
      </c>
      <c r="R206" s="23">
        <v>0.64800000000000002</v>
      </c>
      <c r="S206" s="23">
        <v>0.64800000000000002</v>
      </c>
      <c r="T206" s="23">
        <v>0.64800000000000002</v>
      </c>
      <c r="U206" s="23">
        <v>0.64800000000000002</v>
      </c>
      <c r="V206" s="23">
        <v>0.64800000000000002</v>
      </c>
      <c r="W206" s="23">
        <v>0.64800000000000002</v>
      </c>
      <c r="X206" s="23">
        <v>0.64800000000000002</v>
      </c>
      <c r="Y206" s="23">
        <v>0.64800000000000002</v>
      </c>
      <c r="Z206" s="23">
        <v>0.64800000000000002</v>
      </c>
      <c r="AA206" s="23">
        <v>0.64800000000000002</v>
      </c>
      <c r="AB206" s="23">
        <v>0.64800000000000002</v>
      </c>
      <c r="AC206" s="23">
        <v>0.64800000000000002</v>
      </c>
    </row>
    <row r="207" spans="1:29" hidden="1" x14ac:dyDescent="0.3">
      <c r="A207" s="19" t="s">
        <v>16</v>
      </c>
      <c r="B207" s="19" t="s">
        <v>17</v>
      </c>
      <c r="C207" s="20" t="s">
        <v>68</v>
      </c>
      <c r="D207" s="19" t="s">
        <v>46</v>
      </c>
      <c r="E207" s="19" t="str">
        <f>VLOOKUP($D207,[1]Sheet1!$A:$D,3,FALSE)</f>
        <v>BROWN</v>
      </c>
      <c r="F207" s="19" t="str">
        <f>VLOOKUP($D207,[1]Sheet1!$A:$D,4,FALSE)</f>
        <v>Golden Brown</v>
      </c>
      <c r="G207" s="21">
        <v>2.9160000000000004</v>
      </c>
      <c r="H207" s="21">
        <v>2.9160000000000004</v>
      </c>
      <c r="I207" s="21">
        <v>4.0823999999999998</v>
      </c>
      <c r="J207" s="21">
        <v>4.0823999999999998</v>
      </c>
      <c r="K207" s="21">
        <v>2.9160000000000004</v>
      </c>
      <c r="L207" s="21">
        <v>2.3328000000000002</v>
      </c>
      <c r="M207" s="21">
        <v>3.4992000000000001</v>
      </c>
      <c r="N207" s="21">
        <v>3.4992000000000005</v>
      </c>
      <c r="O207" s="21">
        <v>2.9160000000000004</v>
      </c>
      <c r="P207" s="22">
        <f t="shared" si="3"/>
        <v>3.24</v>
      </c>
      <c r="Q207" s="23">
        <v>3.24</v>
      </c>
      <c r="R207" s="23">
        <v>3.24</v>
      </c>
      <c r="S207" s="23">
        <v>3.24</v>
      </c>
      <c r="T207" s="23">
        <v>3.24</v>
      </c>
      <c r="U207" s="23">
        <v>3.24</v>
      </c>
      <c r="V207" s="23">
        <v>3.24</v>
      </c>
      <c r="W207" s="23">
        <v>3.24</v>
      </c>
      <c r="X207" s="23">
        <v>3.24</v>
      </c>
      <c r="Y207" s="23">
        <v>3.24</v>
      </c>
      <c r="Z207" s="23">
        <v>3.24</v>
      </c>
      <c r="AA207" s="23">
        <v>3.24</v>
      </c>
      <c r="AB207" s="23">
        <v>3.24</v>
      </c>
      <c r="AC207" s="23">
        <v>3.24</v>
      </c>
    </row>
    <row r="208" spans="1:29" hidden="1" x14ac:dyDescent="0.3">
      <c r="A208" s="19" t="s">
        <v>16</v>
      </c>
      <c r="B208" s="19" t="s">
        <v>17</v>
      </c>
      <c r="C208" s="20" t="s">
        <v>68</v>
      </c>
      <c r="D208" s="19" t="s">
        <v>32</v>
      </c>
      <c r="E208" s="19" t="str">
        <f>VLOOKUP($D208,[1]Sheet1!$A:$D,3,FALSE)</f>
        <v>ICING</v>
      </c>
      <c r="F208" s="19" t="str">
        <f>VLOOKUP($D208,[1]Sheet1!$A:$D,4,FALSE)</f>
        <v>ICING</v>
      </c>
      <c r="G208" s="21">
        <v>1.296</v>
      </c>
      <c r="H208" s="21">
        <v>0.64800000000000002</v>
      </c>
      <c r="I208" s="21"/>
      <c r="J208" s="21">
        <v>3.24</v>
      </c>
      <c r="K208" s="21">
        <v>1.2960000000000003</v>
      </c>
      <c r="L208" s="21">
        <v>1.296</v>
      </c>
      <c r="M208" s="21"/>
      <c r="N208" s="21"/>
      <c r="O208" s="21">
        <v>0.64800000000000002</v>
      </c>
      <c r="P208" s="22">
        <f t="shared" si="3"/>
        <v>0.93600000000000017</v>
      </c>
      <c r="Q208" s="23">
        <v>1</v>
      </c>
      <c r="R208" s="23">
        <v>1</v>
      </c>
      <c r="S208" s="23">
        <v>1</v>
      </c>
      <c r="T208" s="23">
        <v>1</v>
      </c>
      <c r="U208" s="23">
        <v>3</v>
      </c>
      <c r="V208" s="23">
        <v>1</v>
      </c>
      <c r="W208" s="23">
        <v>1</v>
      </c>
      <c r="X208" s="23">
        <v>1</v>
      </c>
      <c r="Y208" s="23">
        <v>1</v>
      </c>
      <c r="Z208" s="23">
        <v>1</v>
      </c>
      <c r="AA208" s="23">
        <v>1</v>
      </c>
      <c r="AB208" s="23">
        <v>1</v>
      </c>
      <c r="AC208" s="23">
        <v>1</v>
      </c>
    </row>
    <row r="209" spans="1:29" hidden="1" x14ac:dyDescent="0.3">
      <c r="A209" s="19" t="s">
        <v>16</v>
      </c>
      <c r="B209" s="19" t="s">
        <v>17</v>
      </c>
      <c r="C209" s="20" t="s">
        <v>68</v>
      </c>
      <c r="D209" s="19" t="s">
        <v>48</v>
      </c>
      <c r="E209" s="19" t="str">
        <f>VLOOKUP($D209,[1]Sheet1!$A:$D,3,FALSE)</f>
        <v>STEVIA</v>
      </c>
      <c r="F209" s="19" t="str">
        <f>VLOOKUP($D209,[1]Sheet1!$A:$D,4,FALSE)</f>
        <v>STEVIA</v>
      </c>
      <c r="G209" s="21"/>
      <c r="H209" s="21"/>
      <c r="I209" s="21"/>
      <c r="J209" s="21"/>
      <c r="K209" s="21"/>
      <c r="L209" s="21">
        <v>0.28799999999999998</v>
      </c>
      <c r="M209" s="21"/>
      <c r="N209" s="21"/>
      <c r="O209" s="21"/>
      <c r="P209" s="22">
        <f t="shared" si="3"/>
        <v>3.2000000000000001E-2</v>
      </c>
    </row>
    <row r="210" spans="1:29" hidden="1" x14ac:dyDescent="0.3">
      <c r="A210" s="19" t="s">
        <v>16</v>
      </c>
      <c r="B210" s="19" t="s">
        <v>17</v>
      </c>
      <c r="C210" s="20" t="s">
        <v>68</v>
      </c>
      <c r="D210" s="19" t="s">
        <v>33</v>
      </c>
      <c r="E210" s="19" t="str">
        <f>VLOOKUP($D210,[1]Sheet1!$A:$D,3,FALSE)</f>
        <v>Better Brown</v>
      </c>
      <c r="F210" s="19" t="str">
        <f>VLOOKUP($D210,[1]Sheet1!$A:$D,4,FALSE)</f>
        <v>LG</v>
      </c>
      <c r="G210" s="21"/>
      <c r="H210" s="21"/>
      <c r="I210" s="21">
        <v>0.69599999999999995</v>
      </c>
      <c r="J210" s="21">
        <v>4.2240000000000002</v>
      </c>
      <c r="K210" s="21">
        <v>7.68</v>
      </c>
      <c r="L210" s="21">
        <v>4.4160000000000004</v>
      </c>
      <c r="M210" s="21">
        <v>10.08</v>
      </c>
      <c r="N210" s="21">
        <v>13.44</v>
      </c>
      <c r="O210" s="21">
        <v>11.28</v>
      </c>
      <c r="P210" s="22">
        <f t="shared" si="3"/>
        <v>5.7573333333333325</v>
      </c>
      <c r="Q210" s="23">
        <v>10</v>
      </c>
      <c r="R210" s="23">
        <v>13.108269708398492</v>
      </c>
      <c r="S210" s="23">
        <v>15.72992365007819</v>
      </c>
      <c r="T210" s="23">
        <v>18.351577591757888</v>
      </c>
      <c r="U210" s="23">
        <v>20.973231533437588</v>
      </c>
      <c r="V210" s="23">
        <v>23.594885475117284</v>
      </c>
      <c r="W210" s="23">
        <v>26.216539416796984</v>
      </c>
      <c r="X210" s="23">
        <v>28.83819335847668</v>
      </c>
      <c r="Y210" s="23">
        <v>31.45984730015638</v>
      </c>
      <c r="Z210" s="23">
        <v>34.081501241836079</v>
      </c>
      <c r="AA210" s="23">
        <v>36.703155183515776</v>
      </c>
      <c r="AB210" s="23">
        <v>39.324809125195472</v>
      </c>
      <c r="AC210" s="23">
        <v>41.946463066875175</v>
      </c>
    </row>
    <row r="211" spans="1:29" hidden="1" x14ac:dyDescent="0.3">
      <c r="A211" s="19" t="s">
        <v>16</v>
      </c>
      <c r="B211" s="19" t="s">
        <v>17</v>
      </c>
      <c r="C211" s="20" t="s">
        <v>68</v>
      </c>
      <c r="D211" s="19" t="s">
        <v>49</v>
      </c>
      <c r="E211" s="19" t="str">
        <f>VLOOKUP($D211,[1]Sheet1!$A:$D,3,FALSE)</f>
        <v>BROWN</v>
      </c>
      <c r="F211" s="19" t="str">
        <f>VLOOKUP($D211,[1]Sheet1!$A:$D,4,FALSE)</f>
        <v>Soft Brown</v>
      </c>
      <c r="G211" s="21">
        <v>2.9160000000000004</v>
      </c>
      <c r="H211" s="21">
        <v>2.3328000000000002</v>
      </c>
      <c r="I211" s="21">
        <v>1.7496</v>
      </c>
      <c r="J211" s="21">
        <v>5.8319999999999999</v>
      </c>
      <c r="K211" s="21">
        <v>2.9160000000000004</v>
      </c>
      <c r="L211" s="21">
        <v>1.1664000000000001</v>
      </c>
      <c r="M211" s="21">
        <v>3.4992000000000001</v>
      </c>
      <c r="N211" s="21">
        <v>3.4992000000000005</v>
      </c>
      <c r="O211" s="21">
        <v>2.3328000000000002</v>
      </c>
      <c r="P211" s="22">
        <f>SUM(G211:O211)/9</f>
        <v>2.9159999999999999</v>
      </c>
      <c r="Q211" s="23">
        <v>3.11</v>
      </c>
      <c r="R211" s="23">
        <v>3.11</v>
      </c>
      <c r="S211" s="23">
        <v>3.11</v>
      </c>
      <c r="T211" s="23">
        <v>3.11</v>
      </c>
      <c r="U211" s="23">
        <v>3.11</v>
      </c>
      <c r="V211" s="23">
        <v>3.11</v>
      </c>
      <c r="W211" s="23">
        <v>3.11</v>
      </c>
      <c r="X211" s="23">
        <v>3.11</v>
      </c>
      <c r="Y211" s="23">
        <v>3.11</v>
      </c>
      <c r="Z211" s="23">
        <v>3.11</v>
      </c>
      <c r="AA211" s="23">
        <v>3.11</v>
      </c>
      <c r="AB211" s="23">
        <v>3.11</v>
      </c>
      <c r="AC211" s="23">
        <v>3.11</v>
      </c>
    </row>
    <row r="212" spans="1:29" hidden="1" x14ac:dyDescent="0.3">
      <c r="A212" s="19" t="s">
        <v>16</v>
      </c>
      <c r="B212" s="19" t="s">
        <v>17</v>
      </c>
      <c r="C212" s="20" t="s">
        <v>68</v>
      </c>
      <c r="D212" s="19" t="s">
        <v>35</v>
      </c>
      <c r="E212" s="19" t="str">
        <f>VLOOKUP($D212,[1]Sheet1!$A:$D,3,FALSE)</f>
        <v>Better Brown</v>
      </c>
      <c r="F212" s="19" t="str">
        <f>VLOOKUP($D212,[1]Sheet1!$A:$D,4,FALSE)</f>
        <v>LG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2"/>
      <c r="R212" s="23">
        <v>1.0204081632653061</v>
      </c>
      <c r="S212" s="23">
        <v>1.2244897959183674</v>
      </c>
      <c r="T212" s="23">
        <v>1.4285714285714286</v>
      </c>
      <c r="U212" s="23">
        <v>1.6326530612244898</v>
      </c>
      <c r="V212" s="23">
        <v>1.8367346938775513</v>
      </c>
      <c r="W212" s="23">
        <v>2.0408163265306123</v>
      </c>
      <c r="X212" s="23">
        <v>2.2448979591836737</v>
      </c>
      <c r="Y212" s="23">
        <v>2.4489795918367347</v>
      </c>
      <c r="Z212" s="23">
        <v>2.6530612244897962</v>
      </c>
      <c r="AA212" s="23">
        <v>2.8571428571428572</v>
      </c>
      <c r="AB212" s="23">
        <v>3.0612244897959187</v>
      </c>
      <c r="AC212" s="23">
        <v>3.2653061224489797</v>
      </c>
    </row>
    <row r="213" spans="1:29" hidden="1" x14ac:dyDescent="0.3">
      <c r="A213" s="19" t="s">
        <v>16</v>
      </c>
      <c r="B213" s="19" t="s">
        <v>17</v>
      </c>
      <c r="C213" s="20" t="s">
        <v>69</v>
      </c>
      <c r="D213" s="19" t="s">
        <v>25</v>
      </c>
      <c r="E213" s="19" t="str">
        <f>VLOOKUP($D213,[1]Sheet1!$A:$D,3,FALSE)</f>
        <v>CASTER</v>
      </c>
      <c r="F213" s="19" t="str">
        <f>VLOOKUP($D213,[1]Sheet1!$A:$D,4,FALSE)</f>
        <v>CASTER</v>
      </c>
      <c r="G213" s="21">
        <v>3.4800000000000022</v>
      </c>
      <c r="H213" s="21">
        <v>0</v>
      </c>
      <c r="I213" s="21">
        <v>0.23699999999999999</v>
      </c>
      <c r="J213" s="21">
        <v>3.744000000000002</v>
      </c>
      <c r="K213" s="21">
        <v>0.94499999999999995</v>
      </c>
      <c r="L213" s="21">
        <v>0.48299999999999998</v>
      </c>
      <c r="M213" s="21">
        <v>1.3039999999999998</v>
      </c>
      <c r="N213" s="21">
        <v>0.52399999999999991</v>
      </c>
      <c r="O213" s="21">
        <v>1.8070000000000002</v>
      </c>
      <c r="P213" s="22">
        <f t="shared" si="3"/>
        <v>1.3915555555555561</v>
      </c>
      <c r="Q213" s="19">
        <v>1</v>
      </c>
      <c r="R213" s="19">
        <v>1</v>
      </c>
      <c r="S213" s="19">
        <v>1</v>
      </c>
      <c r="T213" s="19">
        <v>1</v>
      </c>
      <c r="U213" s="19">
        <v>4</v>
      </c>
      <c r="V213" s="19">
        <v>1</v>
      </c>
      <c r="W213" s="19">
        <v>1</v>
      </c>
      <c r="X213" s="19">
        <v>1</v>
      </c>
      <c r="Y213" s="19">
        <v>1</v>
      </c>
      <c r="Z213" s="19">
        <v>1</v>
      </c>
      <c r="AA213" s="19">
        <v>1</v>
      </c>
      <c r="AB213" s="19">
        <v>1</v>
      </c>
      <c r="AC213" s="19">
        <v>1</v>
      </c>
    </row>
    <row r="214" spans="1:29" hidden="1" x14ac:dyDescent="0.3">
      <c r="A214" s="19" t="s">
        <v>16</v>
      </c>
      <c r="B214" s="19" t="s">
        <v>17</v>
      </c>
      <c r="C214" s="20" t="s">
        <v>69</v>
      </c>
      <c r="D214" s="19" t="s">
        <v>26</v>
      </c>
      <c r="E214" s="19" t="str">
        <f>VLOOKUP($D214,[1]Sheet1!$A:$D,3,FALSE)</f>
        <v>BROWN</v>
      </c>
      <c r="F214" s="19" t="str">
        <f>VLOOKUP($D214,[1]Sheet1!$A:$D,4,FALSE)</f>
        <v>Coarse Brown</v>
      </c>
      <c r="G214" s="21">
        <v>10.44</v>
      </c>
      <c r="H214" s="21">
        <v>0</v>
      </c>
      <c r="I214" s="21">
        <v>0.95799999999999996</v>
      </c>
      <c r="J214" s="21">
        <v>11.399000000000001</v>
      </c>
      <c r="K214" s="21">
        <v>0.21799999999999997</v>
      </c>
      <c r="L214" s="21">
        <v>0.32799999999999996</v>
      </c>
      <c r="M214" s="21">
        <v>0.65300000000000002</v>
      </c>
      <c r="N214" s="21">
        <v>1.2409999999999999</v>
      </c>
      <c r="O214" s="21">
        <v>3.5280000000000005</v>
      </c>
      <c r="P214" s="22">
        <f t="shared" si="3"/>
        <v>3.1961111111111111</v>
      </c>
      <c r="Q214" s="23">
        <v>4.0141325827893874</v>
      </c>
      <c r="R214" s="23">
        <v>3.536259656266842</v>
      </c>
      <c r="S214" s="23">
        <v>3.4368620875501525</v>
      </c>
      <c r="T214" s="23">
        <v>3.9950176657284859</v>
      </c>
      <c r="U214" s="23">
        <v>4.0332474998502894</v>
      </c>
      <c r="V214" s="23">
        <v>3.6127193245104494</v>
      </c>
      <c r="W214" s="23">
        <v>3.536259656266842</v>
      </c>
      <c r="X214" s="23">
        <v>3.8229834121803696</v>
      </c>
      <c r="Y214" s="23">
        <v>3.249535900353314</v>
      </c>
      <c r="Z214" s="23">
        <v>3.5553745733277435</v>
      </c>
      <c r="AA214" s="23">
        <v>3.6891789927540568</v>
      </c>
      <c r="AB214" s="23">
        <v>3.3451104856578238</v>
      </c>
      <c r="AC214" s="23">
        <v>3.5553745733277435</v>
      </c>
    </row>
    <row r="215" spans="1:29" hidden="1" x14ac:dyDescent="0.3">
      <c r="A215" s="19" t="s">
        <v>16</v>
      </c>
      <c r="B215" s="19" t="s">
        <v>17</v>
      </c>
      <c r="C215" s="20" t="s">
        <v>69</v>
      </c>
      <c r="D215" s="19" t="s">
        <v>27</v>
      </c>
      <c r="E215" s="19" t="str">
        <f>VLOOKUP($D215,[1]Sheet1!$A:$D,3,FALSE)</f>
        <v>C1</v>
      </c>
      <c r="F215" s="19" t="str">
        <f>VLOOKUP($D215,[1]Sheet1!$A:$D,4,FALSE)</f>
        <v>C1 COARSE</v>
      </c>
      <c r="G215" s="21">
        <v>76.56</v>
      </c>
      <c r="H215" s="21">
        <v>39.383000000000003</v>
      </c>
      <c r="I215" s="21">
        <v>55.144000000000005</v>
      </c>
      <c r="J215" s="21">
        <v>124.974</v>
      </c>
      <c r="K215" s="21">
        <v>84.273999999999958</v>
      </c>
      <c r="L215" s="21">
        <v>75.078000000000003</v>
      </c>
      <c r="M215" s="21">
        <v>155.63199999999998</v>
      </c>
      <c r="N215" s="21">
        <v>215.14500000000004</v>
      </c>
      <c r="O215" s="21">
        <v>193.601</v>
      </c>
      <c r="P215" s="22">
        <f t="shared" si="3"/>
        <v>113.31011111111111</v>
      </c>
      <c r="Q215" s="23">
        <v>188.71981518167061</v>
      </c>
      <c r="R215" s="23">
        <v>166.25317051718605</v>
      </c>
      <c r="S215" s="23">
        <v>161.58010842697325</v>
      </c>
      <c r="T215" s="23">
        <v>187.82114939509123</v>
      </c>
      <c r="U215" s="23">
        <v>189.61848096825003</v>
      </c>
      <c r="V215" s="23">
        <v>169.84783366350356</v>
      </c>
      <c r="W215" s="23">
        <v>166.25317051718605</v>
      </c>
      <c r="X215" s="23">
        <v>179.73315731587681</v>
      </c>
      <c r="Y215" s="23">
        <v>152.77318371849526</v>
      </c>
      <c r="Z215" s="23">
        <v>167.15183630376541</v>
      </c>
      <c r="AA215" s="23">
        <v>173.44249680982111</v>
      </c>
      <c r="AB215" s="23">
        <v>157.26651265139219</v>
      </c>
      <c r="AC215" s="23">
        <v>167.15183630376541</v>
      </c>
    </row>
    <row r="216" spans="1:29" hidden="1" x14ac:dyDescent="0.3">
      <c r="A216" s="19" t="s">
        <v>16</v>
      </c>
      <c r="B216" s="19" t="s">
        <v>17</v>
      </c>
      <c r="C216" s="20" t="s">
        <v>69</v>
      </c>
      <c r="D216" s="19" t="s">
        <v>28</v>
      </c>
      <c r="E216" s="19" t="str">
        <f>VLOOKUP($D216,[1]Sheet1!$A:$D,3,FALSE)</f>
        <v>C1</v>
      </c>
      <c r="F216" s="19" t="str">
        <f>VLOOKUP($D216,[1]Sheet1!$A:$D,4,FALSE)</f>
        <v>C1 COARSE</v>
      </c>
      <c r="G216" s="21">
        <v>13.920000000000009</v>
      </c>
      <c r="H216" s="21">
        <v>14.994</v>
      </c>
      <c r="I216" s="21">
        <v>8.7539999999999996</v>
      </c>
      <c r="J216" s="21">
        <v>32.022000000000006</v>
      </c>
      <c r="K216" s="21">
        <v>30.761999999999993</v>
      </c>
      <c r="L216" s="21">
        <v>35.058</v>
      </c>
      <c r="M216" s="21">
        <v>34.391999999999996</v>
      </c>
      <c r="N216" s="21">
        <v>31.926000000000002</v>
      </c>
      <c r="O216" s="21">
        <v>59.083999999999989</v>
      </c>
      <c r="P216" s="22">
        <f t="shared" si="3"/>
        <v>28.990222222222219</v>
      </c>
      <c r="Q216" s="23">
        <v>48.15011230346893</v>
      </c>
      <c r="R216" s="23">
        <v>42.41795607686548</v>
      </c>
      <c r="S216" s="23">
        <v>41.225667581731969</v>
      </c>
      <c r="T216" s="23">
        <v>47.920826054404785</v>
      </c>
      <c r="U216" s="23">
        <v>48.379398552533061</v>
      </c>
      <c r="V216" s="23">
        <v>43.335101073122033</v>
      </c>
      <c r="W216" s="23">
        <v>42.41795607686548</v>
      </c>
      <c r="X216" s="23">
        <v>45.857249812827547</v>
      </c>
      <c r="Y216" s="23">
        <v>38.978662340903419</v>
      </c>
      <c r="Z216" s="23">
        <v>42.647242325929618</v>
      </c>
      <c r="AA216" s="23">
        <v>44.252246069378586</v>
      </c>
      <c r="AB216" s="23">
        <v>40.125093586224104</v>
      </c>
      <c r="AC216" s="23">
        <v>42.647242325929618</v>
      </c>
    </row>
    <row r="217" spans="1:29" hidden="1" x14ac:dyDescent="0.3">
      <c r="A217" s="19" t="s">
        <v>16</v>
      </c>
      <c r="B217" s="19" t="s">
        <v>17</v>
      </c>
      <c r="C217" s="20" t="s">
        <v>69</v>
      </c>
      <c r="D217" s="19" t="s">
        <v>30</v>
      </c>
      <c r="E217" s="19" t="str">
        <f>VLOOKUP($D217,[1]Sheet1!$A:$D,3,FALSE)</f>
        <v>A1 (Fine)</v>
      </c>
      <c r="F217" s="19" t="str">
        <f>VLOOKUP($D217,[1]Sheet1!$A:$D,4,FALSE)</f>
        <v>A1</v>
      </c>
      <c r="G217" s="21">
        <v>13.920000000000009</v>
      </c>
      <c r="H217" s="21">
        <v>0.48</v>
      </c>
      <c r="I217" s="21">
        <v>2.3970000000000002</v>
      </c>
      <c r="J217" s="21">
        <v>18.356999999999999</v>
      </c>
      <c r="K217" s="21">
        <v>3.8760000000000003</v>
      </c>
      <c r="L217" s="21">
        <v>5.6289999999999996</v>
      </c>
      <c r="M217" s="21">
        <v>2.0000000000000004</v>
      </c>
      <c r="N217" s="21">
        <v>1.948</v>
      </c>
      <c r="O217" s="21">
        <v>1.9860000000000002</v>
      </c>
      <c r="P217" s="22">
        <f t="shared" si="3"/>
        <v>5.6214444444444451</v>
      </c>
      <c r="Q217" s="23">
        <v>6.3341583588213721</v>
      </c>
      <c r="R217" s="23">
        <v>5.5800918875331149</v>
      </c>
      <c r="S217" s="23">
        <v>5.4232460615051563</v>
      </c>
      <c r="T217" s="23">
        <v>6.3039956999698425</v>
      </c>
      <c r="U217" s="23">
        <v>6.3643210176729035</v>
      </c>
      <c r="V217" s="23">
        <v>5.7007425229392359</v>
      </c>
      <c r="W217" s="23">
        <v>5.5800918875331149</v>
      </c>
      <c r="X217" s="23">
        <v>6.0325317703060692</v>
      </c>
      <c r="Y217" s="23">
        <v>5.1276520047601588</v>
      </c>
      <c r="Z217" s="23">
        <v>5.6102545463846445</v>
      </c>
      <c r="AA217" s="23">
        <v>5.8213931583453569</v>
      </c>
      <c r="AB217" s="23">
        <v>5.2784652990178111</v>
      </c>
      <c r="AC217" s="23">
        <v>5.6102545463846445</v>
      </c>
    </row>
    <row r="218" spans="1:29" hidden="1" x14ac:dyDescent="0.3">
      <c r="A218" s="19" t="s">
        <v>16</v>
      </c>
      <c r="B218" s="19" t="s">
        <v>17</v>
      </c>
      <c r="C218" s="20" t="s">
        <v>69</v>
      </c>
      <c r="D218" s="19" t="s">
        <v>33</v>
      </c>
      <c r="E218" s="19" t="str">
        <f>VLOOKUP($D218,[1]Sheet1!$A:$D,3,FALSE)</f>
        <v>Better Brown</v>
      </c>
      <c r="F218" s="19" t="str">
        <f>VLOOKUP($D218,[1]Sheet1!$A:$D,4,FALSE)</f>
        <v>LG</v>
      </c>
      <c r="G218" s="21">
        <v>13.920000000000009</v>
      </c>
      <c r="H218" s="21">
        <v>0</v>
      </c>
      <c r="I218" s="21">
        <v>0.95799999999999996</v>
      </c>
      <c r="J218" s="21">
        <v>13.437000000000006</v>
      </c>
      <c r="K218" s="21">
        <v>0.46599999999999997</v>
      </c>
      <c r="L218" s="21">
        <v>0.46399999999999997</v>
      </c>
      <c r="M218" s="21">
        <v>0.92499999999999993</v>
      </c>
      <c r="N218" s="21">
        <v>0.94799999999999995</v>
      </c>
      <c r="O218" s="21">
        <v>3.551000000000001</v>
      </c>
      <c r="P218" s="22">
        <f t="shared" si="3"/>
        <v>3.852111111111113</v>
      </c>
      <c r="Q218" s="23">
        <v>4</v>
      </c>
      <c r="R218" s="23">
        <v>5.0466838377334184</v>
      </c>
      <c r="S218" s="23">
        <v>6.0560206052801027</v>
      </c>
      <c r="T218" s="23">
        <v>7.065357372826786</v>
      </c>
      <c r="U218" s="23">
        <v>8.0746941403734702</v>
      </c>
      <c r="V218" s="23">
        <v>9.0840309079201536</v>
      </c>
      <c r="W218" s="23">
        <v>10.093367675466837</v>
      </c>
      <c r="X218" s="23">
        <v>11.10270444301352</v>
      </c>
      <c r="Y218" s="23">
        <v>12.112041210560205</v>
      </c>
      <c r="Z218" s="23">
        <v>13.121377978106889</v>
      </c>
      <c r="AA218" s="23">
        <v>14.130714745653572</v>
      </c>
      <c r="AB218" s="23">
        <v>15.140051513200255</v>
      </c>
      <c r="AC218" s="23">
        <v>16.14938828074694</v>
      </c>
    </row>
    <row r="219" spans="1:29" hidden="1" x14ac:dyDescent="0.3">
      <c r="A219" s="19" t="s">
        <v>16</v>
      </c>
      <c r="B219" s="19" t="s">
        <v>17</v>
      </c>
      <c r="C219" s="20" t="s">
        <v>69</v>
      </c>
      <c r="D219" s="19" t="s">
        <v>34</v>
      </c>
      <c r="E219" s="19" t="str">
        <f>VLOOKUP($D219,[1]Sheet1!$A:$D,3,FALSE)</f>
        <v>BROWN</v>
      </c>
      <c r="F219" s="19" t="str">
        <f>VLOOKUP($D219,[1]Sheet1!$A:$D,4,FALSE)</f>
        <v>Soft Brown</v>
      </c>
      <c r="G219" s="21">
        <v>13.920000000000009</v>
      </c>
      <c r="H219" s="21">
        <v>-0.49199999999999999</v>
      </c>
      <c r="I219" s="21">
        <v>-3.0000000000000001E-3</v>
      </c>
      <c r="J219" s="21">
        <v>11.038000000000006</v>
      </c>
      <c r="K219" s="21">
        <v>-2.2000000000000002E-2</v>
      </c>
      <c r="L219" s="21">
        <v>-6.0000000000000001E-3</v>
      </c>
      <c r="M219" s="21">
        <v>0.43599999999999994</v>
      </c>
      <c r="N219" s="21">
        <v>0.47</v>
      </c>
      <c r="O219" s="21">
        <v>0.72599999999999987</v>
      </c>
      <c r="P219" s="22">
        <f>SUM(G219:O219)/9</f>
        <v>2.896333333333335</v>
      </c>
      <c r="Q219" s="23">
        <v>3.4042553191489358</v>
      </c>
      <c r="R219" s="23">
        <v>2.862669245647969</v>
      </c>
      <c r="S219" s="23">
        <v>2.7822050290135394</v>
      </c>
      <c r="T219" s="23">
        <v>3.2340425531914891</v>
      </c>
      <c r="U219" s="23">
        <v>3.2649903288201156</v>
      </c>
      <c r="V219" s="23">
        <v>2.924564796905222</v>
      </c>
      <c r="W219" s="23">
        <v>2.862669245647969</v>
      </c>
      <c r="X219" s="23">
        <v>3.094777562862669</v>
      </c>
      <c r="Y219" s="23">
        <v>2.6305609284332689</v>
      </c>
      <c r="Z219" s="23">
        <v>2.8781431334622822</v>
      </c>
      <c r="AA219" s="23">
        <v>2.9864603481624754</v>
      </c>
      <c r="AB219" s="23">
        <v>2.7079303675048356</v>
      </c>
      <c r="AC219" s="23">
        <v>2.8781431334622822</v>
      </c>
    </row>
    <row r="220" spans="1:29" hidden="1" x14ac:dyDescent="0.3">
      <c r="A220" s="19" t="s">
        <v>16</v>
      </c>
      <c r="B220" s="19" t="s">
        <v>17</v>
      </c>
      <c r="C220" s="20" t="s">
        <v>69</v>
      </c>
      <c r="D220" s="19" t="s">
        <v>35</v>
      </c>
      <c r="E220" s="19" t="str">
        <f>VLOOKUP($D220,[1]Sheet1!$A:$D,3,FALSE)</f>
        <v>Better Brown</v>
      </c>
      <c r="F220" s="19" t="str">
        <f>VLOOKUP($D220,[1]Sheet1!$A:$D,4,FALSE)</f>
        <v>LG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2"/>
      <c r="R220" s="23">
        <v>0.39285714285714285</v>
      </c>
      <c r="S220" s="23">
        <v>0.47142857142857142</v>
      </c>
      <c r="T220" s="23">
        <v>0.55000000000000004</v>
      </c>
      <c r="U220" s="23">
        <v>0.62857142857142856</v>
      </c>
      <c r="V220" s="23">
        <v>0.70714285714285718</v>
      </c>
      <c r="W220" s="23">
        <v>0.7857142857142857</v>
      </c>
      <c r="X220" s="23">
        <v>0.86428571428571432</v>
      </c>
      <c r="Y220" s="23">
        <v>0.94285714285714284</v>
      </c>
      <c r="Z220" s="23">
        <v>1.0214285714285714</v>
      </c>
      <c r="AA220" s="23">
        <v>1.1000000000000001</v>
      </c>
      <c r="AB220" s="23">
        <v>1.1785714285714286</v>
      </c>
      <c r="AC220" s="23">
        <v>1.2571428571428571</v>
      </c>
    </row>
    <row r="221" spans="1:29" hidden="1" x14ac:dyDescent="0.3">
      <c r="A221" s="19" t="s">
        <v>16</v>
      </c>
      <c r="B221" s="19" t="s">
        <v>17</v>
      </c>
      <c r="C221" s="20" t="s">
        <v>70</v>
      </c>
      <c r="D221" s="19" t="s">
        <v>25</v>
      </c>
      <c r="E221" s="19" t="str">
        <f>VLOOKUP($D221,[1]Sheet1!$A:$D,3,FALSE)</f>
        <v>CASTER</v>
      </c>
      <c r="F221" s="19" t="str">
        <f>VLOOKUP($D221,[1]Sheet1!$A:$D,4,FALSE)</f>
        <v>CASTER</v>
      </c>
      <c r="G221" s="21">
        <v>2.3889999999999998</v>
      </c>
      <c r="H221" s="21">
        <v>-8.0000000000000002E-3</v>
      </c>
      <c r="I221" s="21">
        <v>0.6</v>
      </c>
      <c r="J221" s="21">
        <v>1.3149999999999999</v>
      </c>
      <c r="K221" s="21">
        <v>1.3439999999999999</v>
      </c>
      <c r="L221" s="21">
        <v>1.6920000000000002</v>
      </c>
      <c r="M221" s="21">
        <v>1.3480000000000001</v>
      </c>
      <c r="N221" s="21">
        <v>1.0879999999999999</v>
      </c>
      <c r="O221" s="21">
        <v>0.92499999999999993</v>
      </c>
      <c r="P221" s="22">
        <f t="shared" si="3"/>
        <v>1.1881111111111111</v>
      </c>
      <c r="Q221" s="19">
        <v>1.2</v>
      </c>
      <c r="R221" s="19">
        <v>1.2</v>
      </c>
      <c r="S221" s="19">
        <v>1.2</v>
      </c>
      <c r="T221" s="19">
        <v>1.2</v>
      </c>
      <c r="U221" s="19">
        <v>2</v>
      </c>
      <c r="V221" s="19">
        <v>1.2</v>
      </c>
      <c r="W221" s="19">
        <v>1.2</v>
      </c>
      <c r="X221" s="19">
        <v>1.2</v>
      </c>
      <c r="Y221" s="19">
        <v>1.2</v>
      </c>
      <c r="Z221" s="19">
        <v>1.2</v>
      </c>
      <c r="AA221" s="19">
        <v>1.2</v>
      </c>
      <c r="AB221" s="19">
        <v>1.2</v>
      </c>
      <c r="AC221" s="19">
        <v>1.2</v>
      </c>
    </row>
    <row r="222" spans="1:29" hidden="1" x14ac:dyDescent="0.3">
      <c r="A222" s="19" t="s">
        <v>16</v>
      </c>
      <c r="B222" s="19" t="s">
        <v>17</v>
      </c>
      <c r="C222" s="20" t="s">
        <v>70</v>
      </c>
      <c r="D222" s="19" t="s">
        <v>26</v>
      </c>
      <c r="E222" s="19" t="str">
        <f>VLOOKUP($D222,[1]Sheet1!$A:$D,3,FALSE)</f>
        <v>BROWN</v>
      </c>
      <c r="F222" s="19" t="str">
        <f>VLOOKUP($D222,[1]Sheet1!$A:$D,4,FALSE)</f>
        <v>Coarse Brown</v>
      </c>
      <c r="G222" s="21">
        <v>2.9969999999999999</v>
      </c>
      <c r="H222" s="21"/>
      <c r="I222" s="21">
        <v>0.48</v>
      </c>
      <c r="J222" s="21">
        <v>1.7589999999999999</v>
      </c>
      <c r="K222" s="21">
        <v>1.56</v>
      </c>
      <c r="L222" s="21">
        <v>1.044</v>
      </c>
      <c r="M222" s="21">
        <v>1.3219999999999998</v>
      </c>
      <c r="N222" s="21">
        <v>1.4670000000000001</v>
      </c>
      <c r="O222" s="21">
        <v>1.0619999999999998</v>
      </c>
      <c r="P222" s="22">
        <f t="shared" si="3"/>
        <v>1.2989999999999999</v>
      </c>
      <c r="Q222" s="23">
        <v>1.5052997185460204</v>
      </c>
      <c r="R222" s="23">
        <v>1.3260973711000656</v>
      </c>
      <c r="S222" s="23">
        <v>1.2888232828313073</v>
      </c>
      <c r="T222" s="23">
        <v>1.4981316246481824</v>
      </c>
      <c r="U222" s="23">
        <v>1.5124678124438586</v>
      </c>
      <c r="V222" s="23">
        <v>1.3547697466914186</v>
      </c>
      <c r="W222" s="23">
        <v>1.3260973711000656</v>
      </c>
      <c r="X222" s="23">
        <v>1.4336187795676387</v>
      </c>
      <c r="Y222" s="23">
        <v>1.2185759626324928</v>
      </c>
      <c r="Z222" s="23">
        <v>1.3332654649979039</v>
      </c>
      <c r="AA222" s="23">
        <v>1.3834421222827715</v>
      </c>
      <c r="AB222" s="23">
        <v>1.254416432121684</v>
      </c>
      <c r="AC222" s="23">
        <v>1.3332654649979039</v>
      </c>
    </row>
    <row r="223" spans="1:29" hidden="1" x14ac:dyDescent="0.3">
      <c r="A223" s="19" t="s">
        <v>16</v>
      </c>
      <c r="B223" s="19" t="s">
        <v>17</v>
      </c>
      <c r="C223" s="20" t="s">
        <v>70</v>
      </c>
      <c r="D223" s="19" t="s">
        <v>44</v>
      </c>
      <c r="E223" s="19" t="str">
        <f>VLOOKUP($D223,[1]Sheet1!$A:$D,3,FALSE)</f>
        <v>BROWN</v>
      </c>
      <c r="F223" s="19" t="str">
        <f>VLOOKUP($D223,[1]Sheet1!$A:$D,4,FALSE)</f>
        <v>Coarse Brown</v>
      </c>
      <c r="G223" s="21"/>
      <c r="H223" s="21"/>
      <c r="I223" s="21"/>
      <c r="J223" s="21">
        <v>5.9749999999999998E-2</v>
      </c>
      <c r="K223" s="21">
        <v>0.03</v>
      </c>
      <c r="L223" s="21">
        <v>0.10800000000000001</v>
      </c>
      <c r="M223" s="21"/>
      <c r="N223" s="21">
        <v>9.5750000000000002E-2</v>
      </c>
      <c r="O223" s="21">
        <v>4.1750000000000002E-2</v>
      </c>
      <c r="P223" s="22">
        <f t="shared" si="3"/>
        <v>3.7249999999999998E-2</v>
      </c>
      <c r="Q223" s="19">
        <v>0.06</v>
      </c>
      <c r="R223" s="19">
        <v>0.06</v>
      </c>
      <c r="S223" s="19">
        <v>0.06</v>
      </c>
      <c r="T223" s="19">
        <v>0.06</v>
      </c>
      <c r="U223" s="19">
        <v>0.06</v>
      </c>
      <c r="V223" s="19">
        <v>0.06</v>
      </c>
      <c r="W223" s="19">
        <v>0.06</v>
      </c>
      <c r="X223" s="19">
        <v>0.06</v>
      </c>
      <c r="Y223" s="19">
        <v>0.06</v>
      </c>
      <c r="Z223" s="19">
        <v>0.06</v>
      </c>
      <c r="AA223" s="19">
        <v>0.06</v>
      </c>
      <c r="AB223" s="19">
        <v>0.06</v>
      </c>
      <c r="AC223" s="19">
        <v>0.06</v>
      </c>
    </row>
    <row r="224" spans="1:29" hidden="1" x14ac:dyDescent="0.3">
      <c r="A224" s="19" t="s">
        <v>16</v>
      </c>
      <c r="B224" s="19" t="s">
        <v>17</v>
      </c>
      <c r="C224" s="20" t="s">
        <v>70</v>
      </c>
      <c r="D224" s="19" t="s">
        <v>27</v>
      </c>
      <c r="E224" s="19" t="str">
        <f>VLOOKUP($D224,[1]Sheet1!$A:$D,3,FALSE)</f>
        <v>C1</v>
      </c>
      <c r="F224" s="19" t="str">
        <f>VLOOKUP($D224,[1]Sheet1!$A:$D,4,FALSE)</f>
        <v>C1 COARSE</v>
      </c>
      <c r="G224" s="21">
        <v>4.5449999999999999</v>
      </c>
      <c r="H224" s="21">
        <v>2.137</v>
      </c>
      <c r="I224" s="21">
        <v>3.12</v>
      </c>
      <c r="J224" s="21">
        <v>4.1049999999999995</v>
      </c>
      <c r="K224" s="21">
        <v>4.4399999999999995</v>
      </c>
      <c r="L224" s="21">
        <v>5.2080000000000002</v>
      </c>
      <c r="M224" s="21">
        <v>3.4119999999999999</v>
      </c>
      <c r="N224" s="21">
        <v>4.383</v>
      </c>
      <c r="O224" s="21">
        <v>4.1709999999999994</v>
      </c>
      <c r="P224" s="22">
        <f t="shared" si="3"/>
        <v>3.9467777777777777</v>
      </c>
      <c r="Q224" s="23">
        <v>4.2184429275902833</v>
      </c>
      <c r="R224" s="23">
        <v>3.7162473409723935</v>
      </c>
      <c r="S224" s="23">
        <v>3.6117906589558721</v>
      </c>
      <c r="T224" s="23">
        <v>4.198355104125568</v>
      </c>
      <c r="U224" s="23">
        <v>4.2385307510549994</v>
      </c>
      <c r="V224" s="23">
        <v>3.7965986348312559</v>
      </c>
      <c r="W224" s="23">
        <v>3.7162473409723935</v>
      </c>
      <c r="X224" s="23">
        <v>4.0175646929431279</v>
      </c>
      <c r="Y224" s="23">
        <v>3.4149299890016582</v>
      </c>
      <c r="Z224" s="23">
        <v>3.7363351644371088</v>
      </c>
      <c r="AA224" s="23">
        <v>3.8769499286901183</v>
      </c>
      <c r="AB224" s="23">
        <v>3.5153691063252368</v>
      </c>
      <c r="AC224" s="23">
        <v>3.7363351644371088</v>
      </c>
    </row>
    <row r="225" spans="1:29" hidden="1" x14ac:dyDescent="0.3">
      <c r="A225" s="19" t="s">
        <v>16</v>
      </c>
      <c r="B225" s="19" t="s">
        <v>17</v>
      </c>
      <c r="C225" s="20" t="s">
        <v>70</v>
      </c>
      <c r="D225" s="19" t="s">
        <v>28</v>
      </c>
      <c r="E225" s="19" t="str">
        <f>VLOOKUP($D225,[1]Sheet1!$A:$D,3,FALSE)</f>
        <v>C1</v>
      </c>
      <c r="F225" s="19" t="str">
        <f>VLOOKUP($D225,[1]Sheet1!$A:$D,4,FALSE)</f>
        <v>C1 COARSE</v>
      </c>
      <c r="G225" s="21">
        <v>2.8080000000000003</v>
      </c>
      <c r="H225" s="21">
        <v>1.526</v>
      </c>
      <c r="I225" s="21">
        <v>2.76</v>
      </c>
      <c r="J225" s="21">
        <v>2.5519999999999996</v>
      </c>
      <c r="K225" s="21">
        <v>3.2399999999999998</v>
      </c>
      <c r="L225" s="21">
        <v>3.5999999999999996</v>
      </c>
      <c r="M225" s="21">
        <v>2.556</v>
      </c>
      <c r="N225" s="21">
        <v>3.5860000000000003</v>
      </c>
      <c r="O225" s="21">
        <v>2.8140000000000005</v>
      </c>
      <c r="P225" s="22">
        <f t="shared" si="3"/>
        <v>2.826888888888889</v>
      </c>
      <c r="Q225" s="23">
        <v>3.6112584227601698</v>
      </c>
      <c r="R225" s="23">
        <v>3.1813467057649114</v>
      </c>
      <c r="S225" s="23">
        <v>3.0919250686298976</v>
      </c>
      <c r="T225" s="23">
        <v>3.5940619540803591</v>
      </c>
      <c r="U225" s="23">
        <v>3.6284548914399801</v>
      </c>
      <c r="V225" s="23">
        <v>3.2501325804841525</v>
      </c>
      <c r="W225" s="23">
        <v>3.1813467057649114</v>
      </c>
      <c r="X225" s="23">
        <v>3.4392937359620666</v>
      </c>
      <c r="Y225" s="23">
        <v>2.9233996755677567</v>
      </c>
      <c r="Z225" s="23">
        <v>3.1985431744447217</v>
      </c>
      <c r="AA225" s="23">
        <v>3.3189184552033941</v>
      </c>
      <c r="AB225" s="23">
        <v>3.0093820189668081</v>
      </c>
      <c r="AC225" s="23">
        <v>3.1985431744447217</v>
      </c>
    </row>
    <row r="226" spans="1:29" hidden="1" x14ac:dyDescent="0.3">
      <c r="A226" s="19" t="s">
        <v>16</v>
      </c>
      <c r="B226" s="19" t="s">
        <v>17</v>
      </c>
      <c r="C226" s="20" t="s">
        <v>70</v>
      </c>
      <c r="D226" s="19" t="s">
        <v>30</v>
      </c>
      <c r="E226" s="19" t="str">
        <f>VLOOKUP($D226,[1]Sheet1!$A:$D,3,FALSE)</f>
        <v>A1 (Fine)</v>
      </c>
      <c r="F226" s="19" t="str">
        <f>VLOOKUP($D226,[1]Sheet1!$A:$D,4,FALSE)</f>
        <v>A1</v>
      </c>
      <c r="G226" s="21">
        <v>3.3500000000000005</v>
      </c>
      <c r="H226" s="21">
        <v>0.159</v>
      </c>
      <c r="I226" s="21">
        <v>1.7999999999999998</v>
      </c>
      <c r="J226" s="21">
        <v>1.39</v>
      </c>
      <c r="K226" s="21">
        <v>2.0999999999999996</v>
      </c>
      <c r="L226" s="21">
        <v>1.92</v>
      </c>
      <c r="M226" s="21">
        <v>1.6969999999999998</v>
      </c>
      <c r="N226" s="21">
        <v>2.0739999999999998</v>
      </c>
      <c r="O226" s="21">
        <v>1.76</v>
      </c>
      <c r="P226" s="22">
        <f t="shared" si="3"/>
        <v>1.8055555555555556</v>
      </c>
      <c r="Q226" s="23">
        <v>2.0344726213279958</v>
      </c>
      <c r="R226" s="23">
        <v>1.7922734997413297</v>
      </c>
      <c r="S226" s="23">
        <v>1.7418960824513032</v>
      </c>
      <c r="T226" s="23">
        <v>2.0247846564645293</v>
      </c>
      <c r="U226" s="23">
        <v>2.0441605861914627</v>
      </c>
      <c r="V226" s="23">
        <v>1.8310253591951964</v>
      </c>
      <c r="W226" s="23">
        <v>1.7922734997413297</v>
      </c>
      <c r="X226" s="23">
        <v>1.9375929726933294</v>
      </c>
      <c r="Y226" s="23">
        <v>1.6469540267893299</v>
      </c>
      <c r="Z226" s="23">
        <v>1.8019614646047963</v>
      </c>
      <c r="AA226" s="23">
        <v>1.8697772186490629</v>
      </c>
      <c r="AB226" s="23">
        <v>1.6953938511066633</v>
      </c>
      <c r="AC226" s="23">
        <v>1.8019614646047963</v>
      </c>
    </row>
    <row r="227" spans="1:29" hidden="1" x14ac:dyDescent="0.3">
      <c r="A227" s="19" t="s">
        <v>16</v>
      </c>
      <c r="B227" s="19" t="s">
        <v>17</v>
      </c>
      <c r="C227" s="20" t="s">
        <v>70</v>
      </c>
      <c r="D227" s="19" t="s">
        <v>45</v>
      </c>
      <c r="E227" s="19" t="str">
        <f>VLOOKUP($D227,[1]Sheet1!$A:$D,3,FALSE)</f>
        <v>A1 (Fine)</v>
      </c>
      <c r="F227" s="19" t="str">
        <f>VLOOKUP($D227,[1]Sheet1!$A:$D,4,FALSE)</f>
        <v>A1</v>
      </c>
      <c r="G227" s="21"/>
      <c r="H227" s="21"/>
      <c r="I227" s="21"/>
      <c r="J227" s="21"/>
      <c r="K227" s="21"/>
      <c r="L227" s="21">
        <v>0.06</v>
      </c>
      <c r="M227" s="21">
        <v>-7.5000000000000002E-4</v>
      </c>
      <c r="N227" s="21">
        <v>-2.5000000000000001E-4</v>
      </c>
      <c r="O227" s="21"/>
      <c r="P227" s="22">
        <f t="shared" si="3"/>
        <v>6.5555555555555549E-3</v>
      </c>
      <c r="Q227" s="19">
        <v>0.03</v>
      </c>
      <c r="R227" s="19">
        <v>0.03</v>
      </c>
      <c r="S227" s="19">
        <v>0.03</v>
      </c>
      <c r="T227" s="19">
        <v>0.03</v>
      </c>
      <c r="U227" s="19">
        <v>0.03</v>
      </c>
      <c r="V227" s="19">
        <v>0.03</v>
      </c>
      <c r="W227" s="19">
        <v>0.03</v>
      </c>
      <c r="X227" s="19">
        <v>0.03</v>
      </c>
      <c r="Y227" s="19">
        <v>0.03</v>
      </c>
      <c r="Z227" s="19">
        <v>0.03</v>
      </c>
      <c r="AA227" s="19">
        <v>0.03</v>
      </c>
      <c r="AB227" s="19">
        <v>0.03</v>
      </c>
      <c r="AC227" s="19">
        <v>0.03</v>
      </c>
    </row>
    <row r="228" spans="1:29" hidden="1" x14ac:dyDescent="0.3">
      <c r="A228" s="19" t="s">
        <v>16</v>
      </c>
      <c r="B228" s="19" t="s">
        <v>17</v>
      </c>
      <c r="C228" s="20" t="s">
        <v>70</v>
      </c>
      <c r="D228" s="19" t="s">
        <v>31</v>
      </c>
      <c r="E228" s="19" t="str">
        <f>VLOOKUP($D228,[1]Sheet1!$A:$D,3,FALSE)</f>
        <v>BROWN</v>
      </c>
      <c r="F228" s="19" t="str">
        <f>VLOOKUP($D228,[1]Sheet1!$A:$D,4,FALSE)</f>
        <v>Golden Brown</v>
      </c>
      <c r="G228" s="21">
        <v>3.1140000000000003</v>
      </c>
      <c r="H228" s="21">
        <v>0.70599999999999996</v>
      </c>
      <c r="I228" s="21">
        <v>1.3199999999999998</v>
      </c>
      <c r="J228" s="21">
        <v>2.081</v>
      </c>
      <c r="K228" s="21">
        <v>1.7399999999999998</v>
      </c>
      <c r="L228" s="21">
        <v>1.3199999999999998</v>
      </c>
      <c r="M228" s="21">
        <v>0.39499999999999996</v>
      </c>
      <c r="N228" s="21">
        <v>1.4140000000000001</v>
      </c>
      <c r="O228" s="21">
        <v>1.1890000000000001</v>
      </c>
      <c r="P228" s="22">
        <f t="shared" si="3"/>
        <v>1.4754444444444443</v>
      </c>
      <c r="Q228" s="23">
        <v>2.2343646740762986</v>
      </c>
      <c r="R228" s="23">
        <v>1.8788975668368875</v>
      </c>
      <c r="S228" s="23">
        <v>1.826085310904175</v>
      </c>
      <c r="T228" s="23">
        <v>2.1226464403724838</v>
      </c>
      <c r="U228" s="23">
        <v>2.1429588465004499</v>
      </c>
      <c r="V228" s="23">
        <v>1.91952237909282</v>
      </c>
      <c r="W228" s="23">
        <v>1.8788975668368875</v>
      </c>
      <c r="X228" s="23">
        <v>2.0312406127966347</v>
      </c>
      <c r="Y228" s="23">
        <v>1.7265545208771398</v>
      </c>
      <c r="Z228" s="23">
        <v>1.8890537699008705</v>
      </c>
      <c r="AA228" s="23">
        <v>1.9601471913487527</v>
      </c>
      <c r="AB228" s="23">
        <v>1.7773355361970555</v>
      </c>
      <c r="AC228" s="23">
        <v>1.8890537699008705</v>
      </c>
    </row>
    <row r="229" spans="1:29" hidden="1" x14ac:dyDescent="0.3">
      <c r="A229" s="19" t="s">
        <v>16</v>
      </c>
      <c r="B229" s="19" t="s">
        <v>17</v>
      </c>
      <c r="C229" s="20" t="s">
        <v>70</v>
      </c>
      <c r="D229" s="19" t="s">
        <v>32</v>
      </c>
      <c r="E229" s="19" t="str">
        <f>VLOOKUP($D229,[1]Sheet1!$A:$D,3,FALSE)</f>
        <v>ICING</v>
      </c>
      <c r="F229" s="19" t="str">
        <f>VLOOKUP($D229,[1]Sheet1!$A:$D,4,FALSE)</f>
        <v>ICING</v>
      </c>
      <c r="G229" s="21">
        <v>0.39400000000000002</v>
      </c>
      <c r="H229" s="21"/>
      <c r="I229" s="21">
        <v>0.24</v>
      </c>
      <c r="J229" s="21">
        <v>0.2</v>
      </c>
      <c r="K229" s="21">
        <v>0.48</v>
      </c>
      <c r="L229" s="21">
        <v>0.26400000000000001</v>
      </c>
      <c r="M229" s="21">
        <v>0.33150000000000002</v>
      </c>
      <c r="N229" s="21">
        <v>0.31950000000000001</v>
      </c>
      <c r="O229" s="21">
        <v>0.15499999999999997</v>
      </c>
      <c r="P229" s="22">
        <f t="shared" si="3"/>
        <v>0.2648888888888889</v>
      </c>
      <c r="Q229" s="23">
        <v>0.24</v>
      </c>
      <c r="R229" s="23">
        <v>0.24</v>
      </c>
      <c r="S229" s="23">
        <v>0.24</v>
      </c>
      <c r="T229" s="23">
        <v>0.24</v>
      </c>
      <c r="U229" s="23">
        <v>0.24</v>
      </c>
      <c r="V229" s="23">
        <v>0.24</v>
      </c>
      <c r="W229" s="23">
        <v>0.24</v>
      </c>
      <c r="X229" s="23">
        <v>0.24</v>
      </c>
      <c r="Y229" s="23">
        <v>0.24</v>
      </c>
      <c r="Z229" s="23">
        <v>0.24</v>
      </c>
      <c r="AA229" s="23">
        <v>0.24</v>
      </c>
      <c r="AB229" s="23">
        <v>0.24</v>
      </c>
      <c r="AC229" s="23">
        <v>0.24</v>
      </c>
    </row>
    <row r="230" spans="1:29" hidden="1" x14ac:dyDescent="0.3">
      <c r="A230" s="19" t="s">
        <v>16</v>
      </c>
      <c r="B230" s="19" t="s">
        <v>17</v>
      </c>
      <c r="C230" s="20" t="s">
        <v>70</v>
      </c>
      <c r="D230" s="19" t="s">
        <v>48</v>
      </c>
      <c r="E230" s="19" t="str">
        <f>VLOOKUP($D230,[1]Sheet1!$A:$D,3,FALSE)</f>
        <v>STEVIA</v>
      </c>
      <c r="F230" s="19" t="str">
        <f>VLOOKUP($D230,[1]Sheet1!$A:$D,4,FALSE)</f>
        <v>STEVIA</v>
      </c>
      <c r="G230" s="21">
        <v>-2.9999999999999997E-4</v>
      </c>
      <c r="H230" s="21">
        <v>-2.9999999999999997E-4</v>
      </c>
      <c r="I230" s="21"/>
      <c r="J230" s="21">
        <v>-1.7999999999999999E-2</v>
      </c>
      <c r="K230" s="21"/>
      <c r="L230" s="21">
        <v>1.4999999999999999E-2</v>
      </c>
      <c r="M230" s="21"/>
      <c r="N230" s="21">
        <v>2.0875000000000001E-2</v>
      </c>
      <c r="O230" s="21"/>
      <c r="P230" s="22">
        <f t="shared" si="3"/>
        <v>1.9194444444444448E-3</v>
      </c>
    </row>
    <row r="231" spans="1:29" hidden="1" x14ac:dyDescent="0.3">
      <c r="A231" s="19" t="s">
        <v>16</v>
      </c>
      <c r="B231" s="19" t="s">
        <v>17</v>
      </c>
      <c r="C231" s="20" t="s">
        <v>70</v>
      </c>
      <c r="D231" s="19" t="s">
        <v>33</v>
      </c>
      <c r="E231" s="19" t="str">
        <f>VLOOKUP($D231,[1]Sheet1!$A:$D,3,FALSE)</f>
        <v>Better Brown</v>
      </c>
      <c r="F231" s="19" t="str">
        <f>VLOOKUP($D231,[1]Sheet1!$A:$D,4,FALSE)</f>
        <v>LG</v>
      </c>
      <c r="G231" s="21">
        <v>1.2</v>
      </c>
      <c r="H231" s="21">
        <v>1.1990000000000001</v>
      </c>
      <c r="I231" s="21">
        <v>1.44</v>
      </c>
      <c r="J231" s="21">
        <v>2.153</v>
      </c>
      <c r="K231" s="21">
        <v>2.2799999999999998</v>
      </c>
      <c r="L231" s="21">
        <v>2.1959999999999997</v>
      </c>
      <c r="M231" s="21">
        <v>2.6240000000000001</v>
      </c>
      <c r="N231" s="21">
        <v>2.6040000000000001</v>
      </c>
      <c r="O231" s="21">
        <v>1.96</v>
      </c>
      <c r="P231" s="22">
        <f t="shared" si="3"/>
        <v>1.9617777777777781</v>
      </c>
      <c r="Q231" s="23">
        <v>2</v>
      </c>
      <c r="R231" s="23">
        <v>2.621653941679698</v>
      </c>
      <c r="S231" s="23">
        <v>3.1459847300156376</v>
      </c>
      <c r="T231" s="23">
        <v>3.6703155183515772</v>
      </c>
      <c r="U231" s="23">
        <v>4.1946463066875168</v>
      </c>
      <c r="V231" s="23">
        <v>4.7189770950234564</v>
      </c>
      <c r="W231" s="23">
        <v>5.243307883359396</v>
      </c>
      <c r="X231" s="23">
        <v>5.7676386716953356</v>
      </c>
      <c r="Y231" s="23">
        <v>6.2919694600312752</v>
      </c>
      <c r="Z231" s="23">
        <v>6.8163002483672148</v>
      </c>
      <c r="AA231" s="23">
        <v>7.3406310367031544</v>
      </c>
      <c r="AB231" s="23">
        <v>7.864961825039094</v>
      </c>
      <c r="AC231" s="23">
        <v>8.3892926133750336</v>
      </c>
    </row>
    <row r="232" spans="1:29" hidden="1" x14ac:dyDescent="0.3">
      <c r="A232" s="19" t="s">
        <v>16</v>
      </c>
      <c r="B232" s="19" t="s">
        <v>17</v>
      </c>
      <c r="C232" s="20" t="s">
        <v>70</v>
      </c>
      <c r="D232" s="19" t="s">
        <v>34</v>
      </c>
      <c r="E232" s="19" t="str">
        <f>VLOOKUP($D232,[1]Sheet1!$A:$D,3,FALSE)</f>
        <v>BROWN</v>
      </c>
      <c r="F232" s="19" t="str">
        <f>VLOOKUP($D232,[1]Sheet1!$A:$D,4,FALSE)</f>
        <v>Soft Brown</v>
      </c>
      <c r="G232" s="21">
        <v>0.70699999999999996</v>
      </c>
      <c r="H232" s="21">
        <v>0.34599999999999997</v>
      </c>
      <c r="I232" s="21">
        <v>0.42</v>
      </c>
      <c r="J232" s="21">
        <v>0.377</v>
      </c>
      <c r="K232" s="21">
        <v>0.74399999999999999</v>
      </c>
      <c r="L232" s="21">
        <v>0.39600000000000002</v>
      </c>
      <c r="M232" s="21">
        <v>0.184</v>
      </c>
      <c r="N232" s="21">
        <v>-0.01</v>
      </c>
      <c r="O232" s="21">
        <v>0.41399999999999998</v>
      </c>
      <c r="P232" s="22">
        <f>SUM(G232:O232)/9</f>
        <v>0.39755555555555561</v>
      </c>
      <c r="Q232" s="23">
        <v>0.47659574468085097</v>
      </c>
      <c r="R232" s="23">
        <v>0.40077369439071564</v>
      </c>
      <c r="S232" s="23">
        <v>0.38950870406189553</v>
      </c>
      <c r="T232" s="23">
        <v>0.45276595744680842</v>
      </c>
      <c r="U232" s="23">
        <v>0.45709864603481615</v>
      </c>
      <c r="V232" s="23">
        <v>0.40943907156673104</v>
      </c>
      <c r="W232" s="23">
        <v>0.40077369439071564</v>
      </c>
      <c r="X232" s="23">
        <v>0.43326885880077365</v>
      </c>
      <c r="Y232" s="23">
        <v>0.36827852998065758</v>
      </c>
      <c r="Z232" s="23">
        <v>0.40294003868471945</v>
      </c>
      <c r="AA232" s="23">
        <v>0.41810444874274655</v>
      </c>
      <c r="AB232" s="23">
        <v>0.37911025145067695</v>
      </c>
      <c r="AC232" s="23">
        <v>0.40294003868471945</v>
      </c>
    </row>
    <row r="233" spans="1:29" hidden="1" x14ac:dyDescent="0.3">
      <c r="A233" s="19" t="s">
        <v>16</v>
      </c>
      <c r="B233" s="19" t="s">
        <v>17</v>
      </c>
      <c r="C233" s="20" t="s">
        <v>70</v>
      </c>
      <c r="D233" s="19" t="s">
        <v>35</v>
      </c>
      <c r="E233" s="19" t="str">
        <f>VLOOKUP($D233,[1]Sheet1!$A:$D,3,FALSE)</f>
        <v>Better Brown</v>
      </c>
      <c r="F233" s="19" t="str">
        <f>VLOOKUP($D233,[1]Sheet1!$A:$D,4,FALSE)</f>
        <v>LG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2"/>
      <c r="R233" s="23">
        <v>0.20408163265306123</v>
      </c>
      <c r="S233" s="23">
        <v>0.24489795918367346</v>
      </c>
      <c r="T233" s="23">
        <v>0.2857142857142857</v>
      </c>
      <c r="U233" s="23">
        <v>0.32653061224489793</v>
      </c>
      <c r="V233" s="23">
        <v>0.36734693877551017</v>
      </c>
      <c r="W233" s="23">
        <v>0.40816326530612246</v>
      </c>
      <c r="X233" s="23">
        <v>0.44897959183673469</v>
      </c>
      <c r="Y233" s="23">
        <v>0.48979591836734693</v>
      </c>
      <c r="Z233" s="23">
        <v>0.53061224489795922</v>
      </c>
      <c r="AA233" s="23">
        <v>0.5714285714285714</v>
      </c>
      <c r="AB233" s="23">
        <v>0.61224489795918369</v>
      </c>
      <c r="AC233" s="23">
        <v>0.65306122448979587</v>
      </c>
    </row>
    <row r="234" spans="1:29" hidden="1" x14ac:dyDescent="0.3">
      <c r="A234" s="25" t="s">
        <v>71</v>
      </c>
      <c r="B234" s="25" t="s">
        <v>72</v>
      </c>
      <c r="C234" s="25" t="s">
        <v>73</v>
      </c>
      <c r="D234" s="25" t="s">
        <v>74</v>
      </c>
      <c r="E234" s="19" t="str">
        <f>VLOOKUP($D234,[1]Sheet1!$A:$D,3,FALSE)</f>
        <v>A1 (Fine)</v>
      </c>
      <c r="F234" s="19" t="str">
        <f>VLOOKUP($D234,[1]Sheet1!$A:$D,4,FALSE)</f>
        <v xml:space="preserve">A1 </v>
      </c>
      <c r="G234" s="26"/>
      <c r="H234" s="26"/>
      <c r="I234" s="26"/>
      <c r="J234" s="26"/>
      <c r="K234" s="26"/>
      <c r="L234" s="26">
        <v>1</v>
      </c>
      <c r="M234" s="26">
        <v>4</v>
      </c>
      <c r="N234" s="26">
        <v>1</v>
      </c>
      <c r="O234" s="26"/>
      <c r="P234" s="27">
        <f t="shared" ref="P234:P297" si="4">SUM(G234:O234)/9</f>
        <v>0.66666666666666663</v>
      </c>
      <c r="Q234" s="25">
        <v>1</v>
      </c>
      <c r="R234" s="25">
        <v>2</v>
      </c>
      <c r="S234" s="25">
        <v>3</v>
      </c>
      <c r="T234" s="25">
        <v>3</v>
      </c>
      <c r="U234" s="25">
        <v>3</v>
      </c>
      <c r="V234" s="25">
        <v>3</v>
      </c>
      <c r="W234" s="25">
        <v>3</v>
      </c>
      <c r="X234" s="25">
        <v>3</v>
      </c>
      <c r="Y234" s="25">
        <v>3</v>
      </c>
      <c r="Z234" s="25">
        <v>3</v>
      </c>
      <c r="AA234" s="25">
        <v>3</v>
      </c>
      <c r="AB234" s="25">
        <v>3</v>
      </c>
      <c r="AC234" s="25">
        <v>3</v>
      </c>
    </row>
    <row r="235" spans="1:29" hidden="1" x14ac:dyDescent="0.3">
      <c r="A235" s="25" t="s">
        <v>71</v>
      </c>
      <c r="B235" s="25" t="s">
        <v>72</v>
      </c>
      <c r="C235" s="25" t="s">
        <v>73</v>
      </c>
      <c r="D235" s="25" t="s">
        <v>61</v>
      </c>
      <c r="E235" s="19" t="str">
        <f>VLOOKUP($D235,[1]Sheet1!$A:$D,3,FALSE)</f>
        <v>C1</v>
      </c>
      <c r="F235" s="19" t="str">
        <f>VLOOKUP($D235,[1]Sheet1!$A:$D,4,FALSE)</f>
        <v>C1 COARSE</v>
      </c>
      <c r="G235" s="26"/>
      <c r="H235" s="26"/>
      <c r="I235" s="26"/>
      <c r="J235" s="26"/>
      <c r="K235" s="26"/>
      <c r="L235" s="26"/>
      <c r="M235" s="26">
        <v>0.5</v>
      </c>
      <c r="N235" s="26"/>
      <c r="O235" s="26"/>
      <c r="P235" s="27">
        <f t="shared" si="4"/>
        <v>5.5555555555555552E-2</v>
      </c>
      <c r="Q235" s="25">
        <v>0.5</v>
      </c>
      <c r="R235" s="25">
        <v>1</v>
      </c>
      <c r="S235" s="25">
        <v>1</v>
      </c>
      <c r="T235" s="25">
        <v>1</v>
      </c>
      <c r="U235" s="25">
        <v>1</v>
      </c>
      <c r="V235" s="25">
        <v>1</v>
      </c>
      <c r="W235" s="25">
        <v>1</v>
      </c>
      <c r="X235" s="25">
        <v>1</v>
      </c>
      <c r="Y235" s="25">
        <v>1</v>
      </c>
      <c r="Z235" s="25">
        <v>1</v>
      </c>
      <c r="AA235" s="25">
        <v>1</v>
      </c>
      <c r="AB235" s="25">
        <v>1</v>
      </c>
      <c r="AC235" s="25">
        <v>1</v>
      </c>
    </row>
    <row r="236" spans="1:29" hidden="1" x14ac:dyDescent="0.3">
      <c r="A236" s="25" t="s">
        <v>71</v>
      </c>
      <c r="B236" s="25" t="s">
        <v>72</v>
      </c>
      <c r="C236" s="25" t="s">
        <v>73</v>
      </c>
      <c r="D236" s="25" t="s">
        <v>25</v>
      </c>
      <c r="E236" s="19" t="str">
        <f>VLOOKUP($D236,[1]Sheet1!$A:$D,3,FALSE)</f>
        <v>CASTER</v>
      </c>
      <c r="F236" s="19" t="str">
        <f>VLOOKUP($D236,[1]Sheet1!$A:$D,4,FALSE)</f>
        <v>CASTER</v>
      </c>
      <c r="G236" s="26"/>
      <c r="H236" s="26"/>
      <c r="I236" s="26"/>
      <c r="J236" s="26"/>
      <c r="K236" s="26"/>
      <c r="L236" s="26">
        <v>0.54</v>
      </c>
      <c r="M236" s="26">
        <v>1.08</v>
      </c>
      <c r="N236" s="26">
        <v>-0.12</v>
      </c>
      <c r="O236" s="26">
        <v>0.6</v>
      </c>
      <c r="P236" s="27">
        <f t="shared" si="4"/>
        <v>0.23333333333333334</v>
      </c>
      <c r="Q236" s="25">
        <v>1</v>
      </c>
      <c r="R236" s="25">
        <v>1</v>
      </c>
      <c r="S236" s="25">
        <v>1</v>
      </c>
      <c r="T236" s="25">
        <v>1</v>
      </c>
      <c r="U236" s="25">
        <v>1</v>
      </c>
      <c r="V236" s="25">
        <v>1</v>
      </c>
      <c r="W236" s="25">
        <v>1</v>
      </c>
      <c r="X236" s="25">
        <v>1</v>
      </c>
      <c r="Y236" s="25">
        <v>1</v>
      </c>
      <c r="Z236" s="25">
        <v>1</v>
      </c>
      <c r="AA236" s="25">
        <v>1</v>
      </c>
      <c r="AB236" s="25">
        <v>1</v>
      </c>
      <c r="AC236" s="25">
        <v>1</v>
      </c>
    </row>
    <row r="237" spans="1:29" hidden="1" x14ac:dyDescent="0.3">
      <c r="A237" s="25" t="s">
        <v>71</v>
      </c>
      <c r="B237" s="25" t="s">
        <v>72</v>
      </c>
      <c r="C237" s="25" t="s">
        <v>73</v>
      </c>
      <c r="D237" s="25" t="s">
        <v>27</v>
      </c>
      <c r="E237" s="19" t="str">
        <f>VLOOKUP($D237,[1]Sheet1!$A:$D,3,FALSE)</f>
        <v>C1</v>
      </c>
      <c r="F237" s="19" t="str">
        <f>VLOOKUP($D237,[1]Sheet1!$A:$D,4,FALSE)</f>
        <v>C1 COARSE</v>
      </c>
      <c r="G237" s="26"/>
      <c r="H237" s="26"/>
      <c r="I237" s="26"/>
      <c r="J237" s="26"/>
      <c r="K237" s="26"/>
      <c r="L237" s="26">
        <v>1.08</v>
      </c>
      <c r="M237" s="26">
        <v>1.08</v>
      </c>
      <c r="N237" s="26">
        <v>1.08</v>
      </c>
      <c r="O237" s="26">
        <v>1.0680000000000001</v>
      </c>
      <c r="P237" s="27">
        <f t="shared" si="4"/>
        <v>0.47866666666666663</v>
      </c>
      <c r="Q237" s="25">
        <v>1</v>
      </c>
      <c r="R237" s="25">
        <v>2</v>
      </c>
      <c r="S237" s="25">
        <v>1</v>
      </c>
      <c r="T237" s="25">
        <v>2</v>
      </c>
      <c r="U237" s="25">
        <v>1</v>
      </c>
      <c r="V237" s="25">
        <v>1</v>
      </c>
      <c r="W237" s="25">
        <v>1</v>
      </c>
      <c r="X237" s="25">
        <v>1</v>
      </c>
      <c r="Y237" s="25">
        <v>1</v>
      </c>
      <c r="Z237" s="25">
        <v>1</v>
      </c>
      <c r="AA237" s="25">
        <v>1</v>
      </c>
      <c r="AB237" s="25">
        <v>1</v>
      </c>
      <c r="AC237" s="25">
        <v>1</v>
      </c>
    </row>
    <row r="238" spans="1:29" hidden="1" x14ac:dyDescent="0.3">
      <c r="A238" s="25" t="s">
        <v>71</v>
      </c>
      <c r="B238" s="25" t="s">
        <v>72</v>
      </c>
      <c r="C238" s="25" t="s">
        <v>73</v>
      </c>
      <c r="D238" s="25" t="s">
        <v>30</v>
      </c>
      <c r="E238" s="19" t="str">
        <f>VLOOKUP($D238,[1]Sheet1!$A:$D,3,FALSE)</f>
        <v>A1 (Fine)</v>
      </c>
      <c r="F238" s="19" t="str">
        <f>VLOOKUP($D238,[1]Sheet1!$A:$D,4,FALSE)</f>
        <v>A1</v>
      </c>
      <c r="G238" s="26"/>
      <c r="H238" s="26"/>
      <c r="I238" s="26"/>
      <c r="J238" s="26"/>
      <c r="K238" s="26"/>
      <c r="L238" s="26"/>
      <c r="M238" s="26">
        <v>1.08</v>
      </c>
      <c r="N238" s="26"/>
      <c r="O238" s="26">
        <v>1.08</v>
      </c>
      <c r="P238" s="27">
        <f t="shared" si="4"/>
        <v>0.24000000000000002</v>
      </c>
      <c r="Q238" s="25">
        <v>1</v>
      </c>
      <c r="R238" s="25">
        <v>2</v>
      </c>
      <c r="S238" s="25">
        <v>3</v>
      </c>
      <c r="T238" s="25">
        <v>3</v>
      </c>
      <c r="U238" s="25">
        <v>2</v>
      </c>
      <c r="V238" s="25">
        <v>2</v>
      </c>
      <c r="W238" s="25">
        <v>2</v>
      </c>
      <c r="X238" s="25">
        <v>2</v>
      </c>
      <c r="Y238" s="25">
        <v>2</v>
      </c>
      <c r="Z238" s="25">
        <v>2</v>
      </c>
      <c r="AA238" s="25">
        <v>2</v>
      </c>
      <c r="AB238" s="25">
        <v>2</v>
      </c>
      <c r="AC238" s="25">
        <v>2</v>
      </c>
    </row>
    <row r="239" spans="1:29" hidden="1" x14ac:dyDescent="0.3">
      <c r="A239" s="25" t="s">
        <v>71</v>
      </c>
      <c r="B239" s="25" t="s">
        <v>72</v>
      </c>
      <c r="C239" s="25" t="s">
        <v>73</v>
      </c>
      <c r="D239" s="25" t="s">
        <v>33</v>
      </c>
      <c r="E239" s="19" t="str">
        <f>VLOOKUP($D239,[1]Sheet1!$A:$D,3,FALSE)</f>
        <v>Better Brown</v>
      </c>
      <c r="F239" s="19" t="str">
        <f>VLOOKUP($D239,[1]Sheet1!$A:$D,4,FALSE)</f>
        <v>LG</v>
      </c>
      <c r="G239" s="26"/>
      <c r="H239" s="26"/>
      <c r="I239" s="26"/>
      <c r="J239" s="26"/>
      <c r="K239" s="26"/>
      <c r="L239" s="26">
        <v>1.08</v>
      </c>
      <c r="M239" s="26">
        <v>1.08</v>
      </c>
      <c r="N239" s="26">
        <v>1.08</v>
      </c>
      <c r="O239" s="26">
        <v>2.1530000000000005</v>
      </c>
      <c r="P239" s="27">
        <f t="shared" si="4"/>
        <v>0.59922222222222232</v>
      </c>
      <c r="Q239" s="25">
        <v>1</v>
      </c>
      <c r="R239" s="25">
        <v>2</v>
      </c>
      <c r="S239" s="25">
        <v>2</v>
      </c>
      <c r="T239" s="25">
        <v>2</v>
      </c>
      <c r="U239" s="25">
        <v>2</v>
      </c>
      <c r="V239" s="25">
        <v>2</v>
      </c>
      <c r="W239" s="25">
        <v>2</v>
      </c>
      <c r="X239" s="25">
        <v>2</v>
      </c>
      <c r="Y239" s="25">
        <v>2</v>
      </c>
      <c r="Z239" s="25">
        <v>2</v>
      </c>
      <c r="AA239" s="25">
        <v>2</v>
      </c>
      <c r="AB239" s="25">
        <v>2</v>
      </c>
      <c r="AC239" s="25">
        <v>1</v>
      </c>
    </row>
    <row r="240" spans="1:29" hidden="1" x14ac:dyDescent="0.3">
      <c r="A240" s="25" t="s">
        <v>71</v>
      </c>
      <c r="B240" s="25" t="s">
        <v>72</v>
      </c>
      <c r="C240" s="25" t="s">
        <v>73</v>
      </c>
      <c r="D240" s="25" t="s">
        <v>34</v>
      </c>
      <c r="E240" s="19" t="str">
        <f>VLOOKUP($D240,[1]Sheet1!$A:$D,3,FALSE)</f>
        <v>BROWN</v>
      </c>
      <c r="F240" s="19" t="str">
        <f>VLOOKUP($D240,[1]Sheet1!$A:$D,4,FALSE)</f>
        <v>Soft Brown</v>
      </c>
      <c r="G240" s="26"/>
      <c r="H240" s="26"/>
      <c r="I240" s="26"/>
      <c r="J240" s="26"/>
      <c r="K240" s="26"/>
      <c r="L240" s="26">
        <v>0.54</v>
      </c>
      <c r="M240" s="26">
        <v>1.08</v>
      </c>
      <c r="N240" s="26"/>
      <c r="O240" s="26">
        <v>-1.2E-2</v>
      </c>
      <c r="P240" s="27">
        <f t="shared" si="4"/>
        <v>0.17866666666666667</v>
      </c>
      <c r="Q240" s="25">
        <v>0.5</v>
      </c>
      <c r="R240" s="25">
        <v>0.5</v>
      </c>
      <c r="S240" s="25">
        <v>0.5</v>
      </c>
      <c r="T240" s="25">
        <v>0.5</v>
      </c>
      <c r="U240" s="25">
        <v>0.5</v>
      </c>
      <c r="V240" s="25">
        <v>0.5</v>
      </c>
      <c r="W240" s="25">
        <v>0.5</v>
      </c>
      <c r="X240" s="25">
        <v>0.5</v>
      </c>
      <c r="Y240" s="25">
        <v>0.5</v>
      </c>
      <c r="Z240" s="25">
        <v>0.5</v>
      </c>
      <c r="AA240" s="25">
        <v>0.5</v>
      </c>
      <c r="AB240" s="25">
        <v>0.5</v>
      </c>
      <c r="AC240" s="25">
        <v>0.5</v>
      </c>
    </row>
    <row r="241" spans="1:29" hidden="1" x14ac:dyDescent="0.3">
      <c r="A241" s="25" t="s">
        <v>71</v>
      </c>
      <c r="B241" s="25" t="s">
        <v>72</v>
      </c>
      <c r="C241" s="25" t="s">
        <v>73</v>
      </c>
      <c r="D241" s="25" t="s">
        <v>75</v>
      </c>
      <c r="E241" s="19" t="str">
        <f>VLOOKUP($D241,[1]Sheet1!$A:$D,3,FALSE)</f>
        <v>Better Brown</v>
      </c>
      <c r="F241" s="19" t="str">
        <f>VLOOKUP($D241,[1]Sheet1!$A:$D,4,FALSE)</f>
        <v>LG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8">
        <f t="shared" si="4"/>
        <v>0</v>
      </c>
      <c r="Q241" s="25">
        <v>0.01</v>
      </c>
      <c r="R241" s="25">
        <v>0.01</v>
      </c>
      <c r="S241" s="25">
        <v>0.01</v>
      </c>
      <c r="T241" s="25">
        <v>0.01</v>
      </c>
      <c r="U241" s="25">
        <v>0.01</v>
      </c>
      <c r="V241" s="25">
        <v>0.01</v>
      </c>
      <c r="W241" s="25">
        <v>0.01</v>
      </c>
      <c r="X241" s="25">
        <v>0.01</v>
      </c>
      <c r="Y241" s="25">
        <v>0.01</v>
      </c>
      <c r="Z241" s="25">
        <v>0.01</v>
      </c>
      <c r="AA241" s="25">
        <v>0.01</v>
      </c>
      <c r="AB241" s="25">
        <v>0.01</v>
      </c>
      <c r="AC241" s="25">
        <v>0.01</v>
      </c>
    </row>
    <row r="242" spans="1:29" hidden="1" x14ac:dyDescent="0.3">
      <c r="A242" s="25" t="s">
        <v>71</v>
      </c>
      <c r="B242" s="25" t="s">
        <v>76</v>
      </c>
      <c r="C242" s="25" t="s">
        <v>77</v>
      </c>
      <c r="D242" s="25" t="s">
        <v>61</v>
      </c>
      <c r="E242" s="19" t="str">
        <f>VLOOKUP($D242,[1]Sheet1!$A:$D,3,FALSE)</f>
        <v>C1</v>
      </c>
      <c r="F242" s="19" t="str">
        <f>VLOOKUP($D242,[1]Sheet1!$A:$D,4,FALSE)</f>
        <v>C1 COARSE</v>
      </c>
      <c r="G242" s="26"/>
      <c r="H242" s="26"/>
      <c r="I242" s="26"/>
      <c r="J242" s="26"/>
      <c r="K242" s="26"/>
      <c r="L242" s="26"/>
      <c r="M242" s="26">
        <v>0.5</v>
      </c>
      <c r="N242" s="26">
        <v>-0.5</v>
      </c>
      <c r="O242" s="26"/>
      <c r="P242" s="27">
        <f t="shared" si="4"/>
        <v>0</v>
      </c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idden="1" x14ac:dyDescent="0.3">
      <c r="A243" s="25" t="s">
        <v>71</v>
      </c>
      <c r="B243" s="25" t="s">
        <v>76</v>
      </c>
      <c r="C243" s="25" t="s">
        <v>77</v>
      </c>
      <c r="D243" s="25" t="s">
        <v>42</v>
      </c>
      <c r="E243" s="19" t="str">
        <f>VLOOKUP($D243,[1]Sheet1!$A:$D,3,FALSE)</f>
        <v>CASTER</v>
      </c>
      <c r="F243" s="19" t="str">
        <f>VLOOKUP($D243,[1]Sheet1!$A:$D,4,FALSE)</f>
        <v>CASTER</v>
      </c>
      <c r="G243" s="26"/>
      <c r="H243" s="26"/>
      <c r="I243" s="26"/>
      <c r="J243" s="26"/>
      <c r="K243" s="26">
        <v>3.5</v>
      </c>
      <c r="L243" s="26">
        <v>1</v>
      </c>
      <c r="M243" s="26">
        <v>2</v>
      </c>
      <c r="N243" s="26">
        <v>1.5</v>
      </c>
      <c r="O243" s="26">
        <v>1</v>
      </c>
      <c r="P243" s="27">
        <f t="shared" si="4"/>
        <v>1</v>
      </c>
      <c r="Q243" s="25">
        <v>1</v>
      </c>
      <c r="R243" s="25">
        <v>1</v>
      </c>
      <c r="S243" s="25">
        <v>2</v>
      </c>
      <c r="T243" s="25">
        <v>2</v>
      </c>
      <c r="U243" s="25">
        <v>2</v>
      </c>
      <c r="V243" s="25">
        <v>2</v>
      </c>
      <c r="W243" s="25">
        <v>2</v>
      </c>
      <c r="X243" s="25">
        <v>2</v>
      </c>
      <c r="Y243" s="25">
        <v>2</v>
      </c>
      <c r="Z243" s="25">
        <v>2</v>
      </c>
      <c r="AA243" s="25">
        <v>2</v>
      </c>
      <c r="AB243" s="25">
        <v>2</v>
      </c>
      <c r="AC243" s="25">
        <v>2</v>
      </c>
    </row>
    <row r="244" spans="1:29" hidden="1" x14ac:dyDescent="0.3">
      <c r="A244" s="25" t="s">
        <v>71</v>
      </c>
      <c r="B244" s="25" t="s">
        <v>76</v>
      </c>
      <c r="C244" s="25" t="s">
        <v>77</v>
      </c>
      <c r="D244" s="25" t="s">
        <v>78</v>
      </c>
      <c r="E244" s="19" t="str">
        <f>VLOOKUP($D244,[1]Sheet1!$A:$D,3,FALSE)</f>
        <v>A1 (Fine)</v>
      </c>
      <c r="F244" s="19" t="str">
        <f>VLOOKUP($D244,[1]Sheet1!$A:$D,4,FALSE)</f>
        <v xml:space="preserve">A1 </v>
      </c>
      <c r="G244" s="26"/>
      <c r="H244" s="26"/>
      <c r="I244" s="26"/>
      <c r="J244" s="26"/>
      <c r="K244" s="26"/>
      <c r="L244" s="26"/>
      <c r="M244" s="26"/>
      <c r="N244" s="26">
        <v>0.45</v>
      </c>
      <c r="O244" s="26">
        <v>0.2</v>
      </c>
      <c r="P244" s="27">
        <f t="shared" si="4"/>
        <v>7.2222222222222229E-2</v>
      </c>
      <c r="Q244" s="25">
        <v>0.5</v>
      </c>
      <c r="R244" s="25">
        <v>1</v>
      </c>
      <c r="S244" s="25">
        <v>1</v>
      </c>
      <c r="T244" s="25">
        <v>0.5</v>
      </c>
      <c r="U244" s="25">
        <v>1</v>
      </c>
      <c r="V244" s="25">
        <v>1</v>
      </c>
      <c r="W244" s="25">
        <v>1</v>
      </c>
      <c r="X244" s="25">
        <v>1</v>
      </c>
      <c r="Y244" s="25">
        <v>1</v>
      </c>
      <c r="Z244" s="25">
        <v>1</v>
      </c>
      <c r="AA244" s="25">
        <v>1</v>
      </c>
      <c r="AB244" s="25">
        <v>1</v>
      </c>
      <c r="AC244" s="25">
        <v>1</v>
      </c>
    </row>
    <row r="245" spans="1:29" hidden="1" x14ac:dyDescent="0.3">
      <c r="A245" s="25" t="s">
        <v>71</v>
      </c>
      <c r="B245" s="25" t="s">
        <v>76</v>
      </c>
      <c r="C245" s="25" t="s">
        <v>77</v>
      </c>
      <c r="D245" s="25" t="s">
        <v>25</v>
      </c>
      <c r="E245" s="19" t="str">
        <f>VLOOKUP($D245,[1]Sheet1!$A:$D,3,FALSE)</f>
        <v>CASTER</v>
      </c>
      <c r="F245" s="19" t="str">
        <f>VLOOKUP($D245,[1]Sheet1!$A:$D,4,FALSE)</f>
        <v>CASTER</v>
      </c>
      <c r="G245" s="26"/>
      <c r="H245" s="26"/>
      <c r="I245" s="26"/>
      <c r="J245" s="26"/>
      <c r="K245" s="26">
        <v>0.96</v>
      </c>
      <c r="L245" s="26">
        <v>0.6</v>
      </c>
      <c r="M245" s="26"/>
      <c r="N245" s="26">
        <v>0.6</v>
      </c>
      <c r="O245" s="26">
        <v>1.08</v>
      </c>
      <c r="P245" s="27">
        <f t="shared" si="4"/>
        <v>0.36000000000000004</v>
      </c>
      <c r="Q245" s="25">
        <v>1</v>
      </c>
      <c r="R245" s="25">
        <v>1</v>
      </c>
      <c r="S245" s="25">
        <v>2</v>
      </c>
      <c r="T245" s="25">
        <v>2</v>
      </c>
      <c r="U245" s="25">
        <v>2</v>
      </c>
      <c r="V245" s="25">
        <v>2</v>
      </c>
      <c r="W245" s="25">
        <v>2</v>
      </c>
      <c r="X245" s="25">
        <v>2</v>
      </c>
      <c r="Y245" s="25">
        <v>2</v>
      </c>
      <c r="Z245" s="25">
        <v>2</v>
      </c>
      <c r="AA245" s="25">
        <v>2</v>
      </c>
      <c r="AB245" s="25">
        <v>2</v>
      </c>
      <c r="AC245" s="25">
        <v>2</v>
      </c>
    </row>
    <row r="246" spans="1:29" hidden="1" x14ac:dyDescent="0.3">
      <c r="A246" s="25" t="s">
        <v>71</v>
      </c>
      <c r="B246" s="25" t="s">
        <v>76</v>
      </c>
      <c r="C246" s="25" t="s">
        <v>77</v>
      </c>
      <c r="D246" s="25" t="s">
        <v>46</v>
      </c>
      <c r="E246" s="19" t="str">
        <f>VLOOKUP($D246,[1]Sheet1!$A:$D,3,FALSE)</f>
        <v>BROWN</v>
      </c>
      <c r="F246" s="19" t="str">
        <f>VLOOKUP($D246,[1]Sheet1!$A:$D,4,FALSE)</f>
        <v>Golden Brown</v>
      </c>
      <c r="G246" s="26"/>
      <c r="H246" s="26"/>
      <c r="I246" s="26"/>
      <c r="J246" s="26"/>
      <c r="K246" s="26"/>
      <c r="L246" s="26">
        <v>0.21600000000000003</v>
      </c>
      <c r="M246" s="26"/>
      <c r="N246" s="26"/>
      <c r="O246" s="26"/>
      <c r="P246" s="27">
        <f t="shared" si="4"/>
        <v>2.4000000000000004E-2</v>
      </c>
      <c r="Q246" s="25">
        <v>0.2</v>
      </c>
      <c r="R246" s="25">
        <v>0.2</v>
      </c>
      <c r="S246" s="25">
        <v>0.2</v>
      </c>
      <c r="T246" s="25">
        <v>0.2</v>
      </c>
      <c r="U246" s="25">
        <v>0.2</v>
      </c>
      <c r="V246" s="25">
        <v>0.2</v>
      </c>
      <c r="W246" s="25">
        <v>0.2</v>
      </c>
      <c r="X246" s="25">
        <v>0.2</v>
      </c>
      <c r="Y246" s="25">
        <v>0.2</v>
      </c>
      <c r="Z246" s="25">
        <v>0.2</v>
      </c>
      <c r="AA246" s="25">
        <v>0.2</v>
      </c>
      <c r="AB246" s="25">
        <v>0.2</v>
      </c>
      <c r="AC246" s="25">
        <v>0.2</v>
      </c>
    </row>
    <row r="247" spans="1:29" hidden="1" x14ac:dyDescent="0.3">
      <c r="A247" s="25" t="s">
        <v>71</v>
      </c>
      <c r="B247" s="25" t="s">
        <v>76</v>
      </c>
      <c r="C247" s="25" t="s">
        <v>77</v>
      </c>
      <c r="D247" s="25" t="s">
        <v>47</v>
      </c>
      <c r="E247" s="19" t="str">
        <f>VLOOKUP($D247,[1]Sheet1!$A:$D,3,FALSE)</f>
        <v>ICING</v>
      </c>
      <c r="F247" s="19" t="str">
        <f>VLOOKUP($D247,[1]Sheet1!$A:$D,4,FALSE)</f>
        <v>ICING</v>
      </c>
      <c r="G247" s="26"/>
      <c r="H247" s="26"/>
      <c r="I247" s="26"/>
      <c r="J247" s="26"/>
      <c r="K247" s="26">
        <v>1.4849999999999999</v>
      </c>
      <c r="L247" s="26">
        <v>0.25</v>
      </c>
      <c r="M247" s="26">
        <v>0.25</v>
      </c>
      <c r="N247" s="26">
        <v>0.5</v>
      </c>
      <c r="O247" s="26"/>
      <c r="P247" s="27">
        <f t="shared" si="4"/>
        <v>0.27611111111111108</v>
      </c>
      <c r="Q247" s="25">
        <v>0.5</v>
      </c>
      <c r="R247" s="25">
        <v>0.5</v>
      </c>
      <c r="S247" s="25">
        <v>1</v>
      </c>
      <c r="T247" s="25">
        <v>1</v>
      </c>
      <c r="U247" s="25">
        <v>1</v>
      </c>
      <c r="V247" s="25">
        <v>1</v>
      </c>
      <c r="W247" s="25">
        <v>1</v>
      </c>
      <c r="X247" s="25">
        <v>1</v>
      </c>
      <c r="Y247" s="25">
        <v>1</v>
      </c>
      <c r="Z247" s="25">
        <v>1</v>
      </c>
      <c r="AA247" s="25">
        <v>1</v>
      </c>
      <c r="AB247" s="25">
        <v>1</v>
      </c>
      <c r="AC247" s="25">
        <v>1</v>
      </c>
    </row>
    <row r="248" spans="1:29" hidden="1" x14ac:dyDescent="0.3">
      <c r="A248" s="25" t="s">
        <v>71</v>
      </c>
      <c r="B248" s="25" t="s">
        <v>76</v>
      </c>
      <c r="C248" s="25" t="s">
        <v>77</v>
      </c>
      <c r="D248" s="25" t="s">
        <v>32</v>
      </c>
      <c r="E248" s="19" t="str">
        <f>VLOOKUP($D248,[1]Sheet1!$A:$D,3,FALSE)</f>
        <v>ICING</v>
      </c>
      <c r="F248" s="19" t="str">
        <f>VLOOKUP($D248,[1]Sheet1!$A:$D,4,FALSE)</f>
        <v>ICING</v>
      </c>
      <c r="G248" s="26"/>
      <c r="H248" s="26"/>
      <c r="I248" s="26"/>
      <c r="J248" s="26"/>
      <c r="K248" s="26">
        <v>1.44</v>
      </c>
      <c r="L248" s="26">
        <v>0.36</v>
      </c>
      <c r="M248" s="26"/>
      <c r="N248" s="26">
        <v>0.6</v>
      </c>
      <c r="O248" s="26"/>
      <c r="P248" s="27">
        <f t="shared" si="4"/>
        <v>0.26666666666666666</v>
      </c>
      <c r="Q248" s="25">
        <v>1</v>
      </c>
      <c r="R248" s="25">
        <v>1</v>
      </c>
      <c r="S248" s="25">
        <v>1</v>
      </c>
      <c r="T248" s="25">
        <v>1</v>
      </c>
      <c r="U248" s="25">
        <v>1</v>
      </c>
      <c r="V248" s="25">
        <v>1</v>
      </c>
      <c r="W248" s="25">
        <v>1</v>
      </c>
      <c r="X248" s="25">
        <v>1</v>
      </c>
      <c r="Y248" s="25">
        <v>1</v>
      </c>
      <c r="Z248" s="25">
        <v>1</v>
      </c>
      <c r="AA248" s="25">
        <v>1</v>
      </c>
      <c r="AB248" s="25">
        <v>1</v>
      </c>
      <c r="AC248" s="25">
        <v>1</v>
      </c>
    </row>
    <row r="249" spans="1:29" hidden="1" x14ac:dyDescent="0.3">
      <c r="A249" s="25" t="s">
        <v>71</v>
      </c>
      <c r="B249" s="25" t="s">
        <v>76</v>
      </c>
      <c r="C249" s="25" t="s">
        <v>77</v>
      </c>
      <c r="D249" s="25" t="s">
        <v>33</v>
      </c>
      <c r="E249" s="19" t="str">
        <f>VLOOKUP($D249,[1]Sheet1!$A:$D,3,FALSE)</f>
        <v>Better Brown</v>
      </c>
      <c r="F249" s="19" t="str">
        <f>VLOOKUP($D249,[1]Sheet1!$A:$D,4,FALSE)</f>
        <v>LG</v>
      </c>
      <c r="G249" s="26"/>
      <c r="H249" s="26"/>
      <c r="I249" s="26"/>
      <c r="J249" s="26"/>
      <c r="K249" s="26">
        <v>0.06</v>
      </c>
      <c r="L249" s="26">
        <v>0.06</v>
      </c>
      <c r="M249" s="26">
        <v>0.24</v>
      </c>
      <c r="N249" s="26">
        <v>0.24</v>
      </c>
      <c r="O249" s="26"/>
      <c r="P249" s="27">
        <f t="shared" si="4"/>
        <v>6.6666666666666666E-2</v>
      </c>
      <c r="Q249" s="25">
        <v>0.5</v>
      </c>
      <c r="R249" s="25">
        <v>1</v>
      </c>
      <c r="S249" s="25">
        <v>1</v>
      </c>
      <c r="T249" s="25">
        <v>1</v>
      </c>
      <c r="U249" s="25">
        <v>1</v>
      </c>
      <c r="V249" s="25">
        <v>0.5</v>
      </c>
      <c r="W249" s="25">
        <v>0.5</v>
      </c>
      <c r="X249" s="25">
        <v>1</v>
      </c>
      <c r="Y249" s="25">
        <v>1</v>
      </c>
      <c r="Z249" s="25">
        <v>0.5</v>
      </c>
      <c r="AA249" s="25">
        <v>0.5</v>
      </c>
      <c r="AB249" s="25">
        <v>0.5</v>
      </c>
      <c r="AC249" s="25">
        <v>0.5</v>
      </c>
    </row>
    <row r="250" spans="1:29" hidden="1" x14ac:dyDescent="0.3">
      <c r="A250" s="25" t="s">
        <v>71</v>
      </c>
      <c r="B250" s="25" t="s">
        <v>76</v>
      </c>
      <c r="C250" s="25" t="s">
        <v>77</v>
      </c>
      <c r="D250" s="25" t="s">
        <v>34</v>
      </c>
      <c r="E250" s="19" t="str">
        <f>VLOOKUP($D250,[1]Sheet1!$A:$D,3,FALSE)</f>
        <v>BROWN</v>
      </c>
      <c r="F250" s="19" t="str">
        <f>VLOOKUP($D250,[1]Sheet1!$A:$D,4,FALSE)</f>
        <v>Soft Brown</v>
      </c>
      <c r="G250" s="26"/>
      <c r="H250" s="26"/>
      <c r="I250" s="26"/>
      <c r="J250" s="26"/>
      <c r="K250" s="26">
        <v>0.24</v>
      </c>
      <c r="L250" s="26">
        <v>0.24</v>
      </c>
      <c r="M250" s="26"/>
      <c r="N250" s="26">
        <v>0.48</v>
      </c>
      <c r="O250" s="26"/>
      <c r="P250" s="27">
        <f t="shared" si="4"/>
        <v>0.10666666666666666</v>
      </c>
      <c r="Q250" s="25">
        <v>0.2</v>
      </c>
      <c r="R250" s="25">
        <v>0.5</v>
      </c>
      <c r="S250" s="25">
        <v>0.5</v>
      </c>
      <c r="T250" s="25">
        <v>0.5</v>
      </c>
      <c r="U250" s="25">
        <v>0.5</v>
      </c>
      <c r="V250" s="25">
        <v>5</v>
      </c>
      <c r="W250" s="25">
        <v>0.5</v>
      </c>
      <c r="X250" s="25">
        <v>0.5</v>
      </c>
      <c r="Y250" s="25">
        <v>0.5</v>
      </c>
      <c r="Z250" s="25">
        <v>0.5</v>
      </c>
      <c r="AA250" s="25">
        <v>0.5</v>
      </c>
      <c r="AB250" s="25">
        <v>0.5</v>
      </c>
      <c r="AC250" s="25">
        <v>0.5</v>
      </c>
    </row>
    <row r="251" spans="1:29" hidden="1" x14ac:dyDescent="0.3">
      <c r="A251" s="25" t="s">
        <v>71</v>
      </c>
      <c r="B251" s="25" t="s">
        <v>76</v>
      </c>
      <c r="C251" s="25" t="s">
        <v>77</v>
      </c>
      <c r="D251" s="25" t="s">
        <v>49</v>
      </c>
      <c r="E251" s="19" t="str">
        <f>VLOOKUP($D251,[1]Sheet1!$A:$D,3,FALSE)</f>
        <v>BROWN</v>
      </c>
      <c r="F251" s="19" t="str">
        <f>VLOOKUP($D251,[1]Sheet1!$A:$D,4,FALSE)</f>
        <v>Soft Brown</v>
      </c>
      <c r="G251" s="26"/>
      <c r="H251" s="26"/>
      <c r="I251" s="26"/>
      <c r="J251" s="26"/>
      <c r="K251" s="26">
        <v>1.0691999999999999</v>
      </c>
      <c r="L251" s="26">
        <v>-0.1404</v>
      </c>
      <c r="M251" s="26"/>
      <c r="N251" s="26">
        <v>0.216</v>
      </c>
      <c r="O251" s="26"/>
      <c r="P251" s="27">
        <f t="shared" si="4"/>
        <v>0.12720000000000001</v>
      </c>
      <c r="Q251" s="25">
        <v>0.2</v>
      </c>
      <c r="R251" s="25">
        <v>0.2</v>
      </c>
      <c r="S251" s="25">
        <v>0.2</v>
      </c>
      <c r="T251" s="25">
        <v>0.2</v>
      </c>
      <c r="U251" s="25">
        <v>0.2</v>
      </c>
      <c r="V251" s="25">
        <v>0.2</v>
      </c>
      <c r="W251" s="25">
        <v>0.2</v>
      </c>
      <c r="X251" s="25">
        <v>0.2</v>
      </c>
      <c r="Y251" s="25">
        <v>0.2</v>
      </c>
      <c r="Z251" s="25">
        <v>0.2</v>
      </c>
      <c r="AA251" s="25">
        <v>0.2</v>
      </c>
      <c r="AB251" s="25">
        <v>0.2</v>
      </c>
      <c r="AC251" s="25">
        <v>0.2</v>
      </c>
    </row>
    <row r="252" spans="1:29" hidden="1" x14ac:dyDescent="0.3">
      <c r="A252" s="25" t="s">
        <v>71</v>
      </c>
      <c r="B252" s="25" t="s">
        <v>76</v>
      </c>
      <c r="C252" s="25" t="s">
        <v>77</v>
      </c>
      <c r="D252" s="25" t="s">
        <v>79</v>
      </c>
      <c r="E252" s="19" t="str">
        <f>VLOOKUP($D252,[1]Sheet1!$A:$D,3,FALSE)</f>
        <v>A1 (Fine)</v>
      </c>
      <c r="F252" s="19" t="str">
        <f>VLOOKUP($D252,[1]Sheet1!$A:$D,4,FALSE)</f>
        <v>A1</v>
      </c>
      <c r="G252" s="26"/>
      <c r="H252" s="26"/>
      <c r="I252" s="26"/>
      <c r="J252" s="26"/>
      <c r="K252" s="26"/>
      <c r="L252" s="26"/>
      <c r="M252" s="26"/>
      <c r="N252" s="26">
        <v>0.2</v>
      </c>
      <c r="O252" s="26"/>
      <c r="P252" s="27">
        <f t="shared" si="4"/>
        <v>2.2222222222222223E-2</v>
      </c>
      <c r="Q252" s="25">
        <v>0.02</v>
      </c>
      <c r="R252" s="25">
        <v>0.02</v>
      </c>
      <c r="S252" s="25">
        <v>0.02</v>
      </c>
      <c r="T252" s="25">
        <v>0.02</v>
      </c>
      <c r="U252" s="25">
        <v>0.02</v>
      </c>
      <c r="V252" s="25">
        <v>0.02</v>
      </c>
      <c r="W252" s="25">
        <v>0.02</v>
      </c>
      <c r="X252" s="25">
        <v>0.02</v>
      </c>
      <c r="Y252" s="25">
        <v>0.02</v>
      </c>
      <c r="Z252" s="25">
        <v>0.02</v>
      </c>
      <c r="AA252" s="25">
        <v>0.02</v>
      </c>
      <c r="AB252" s="25">
        <v>0.02</v>
      </c>
      <c r="AC252" s="25">
        <v>0.02</v>
      </c>
    </row>
    <row r="253" spans="1:29" hidden="1" x14ac:dyDescent="0.3">
      <c r="A253" s="25" t="s">
        <v>71</v>
      </c>
      <c r="B253" s="25" t="s">
        <v>76</v>
      </c>
      <c r="C253" s="25" t="s">
        <v>77</v>
      </c>
      <c r="D253" s="25" t="s">
        <v>75</v>
      </c>
      <c r="E253" s="19" t="str">
        <f>VLOOKUP($D253,[1]Sheet1!$A:$D,3,FALSE)</f>
        <v>Better Brown</v>
      </c>
      <c r="F253" s="19" t="str">
        <f>VLOOKUP($D253,[1]Sheet1!$A:$D,4,FALSE)</f>
        <v>LG</v>
      </c>
      <c r="G253" s="26"/>
      <c r="H253" s="26"/>
      <c r="I253" s="26"/>
      <c r="J253" s="26"/>
      <c r="K253" s="26"/>
      <c r="L253" s="26"/>
      <c r="M253" s="26">
        <v>0.2</v>
      </c>
      <c r="N253" s="26"/>
      <c r="O253" s="26"/>
      <c r="P253" s="27">
        <f t="shared" si="4"/>
        <v>2.2222222222222223E-2</v>
      </c>
      <c r="Q253" s="25">
        <v>0.02</v>
      </c>
      <c r="R253" s="25">
        <v>0.02</v>
      </c>
      <c r="S253" s="25">
        <v>0.02</v>
      </c>
      <c r="T253" s="25">
        <v>0.02</v>
      </c>
      <c r="U253" s="25">
        <v>0.02</v>
      </c>
      <c r="V253" s="25">
        <v>0.02</v>
      </c>
      <c r="W253" s="25">
        <v>0.02</v>
      </c>
      <c r="X253" s="25">
        <v>0.02</v>
      </c>
      <c r="Y253" s="25">
        <v>0.02</v>
      </c>
      <c r="Z253" s="25">
        <v>0.02</v>
      </c>
      <c r="AA253" s="25">
        <v>0.02</v>
      </c>
      <c r="AB253" s="25">
        <v>0.02</v>
      </c>
      <c r="AC253" s="25">
        <v>0.02</v>
      </c>
    </row>
    <row r="254" spans="1:29" hidden="1" x14ac:dyDescent="0.3">
      <c r="A254" s="25" t="s">
        <v>71</v>
      </c>
      <c r="B254" s="25" t="s">
        <v>76</v>
      </c>
      <c r="C254" s="25" t="s">
        <v>77</v>
      </c>
      <c r="D254" s="25" t="s">
        <v>35</v>
      </c>
      <c r="E254" s="19" t="str">
        <f>VLOOKUP($D254,[1]Sheet1!$A:$D,3,FALSE)</f>
        <v>Better Brown</v>
      </c>
      <c r="F254" s="19" t="str">
        <f>VLOOKUP($D254,[1]Sheet1!$A:$D,4,FALSE)</f>
        <v>LG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7">
        <f t="shared" si="4"/>
        <v>0</v>
      </c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idden="1" x14ac:dyDescent="0.3">
      <c r="A255" s="25" t="s">
        <v>71</v>
      </c>
      <c r="B255" s="25" t="s">
        <v>80</v>
      </c>
      <c r="C255" s="25" t="s">
        <v>81</v>
      </c>
      <c r="D255" s="25" t="s">
        <v>79</v>
      </c>
      <c r="E255" s="19" t="str">
        <f>VLOOKUP($D255,[1]Sheet1!$A:$D,3,FALSE)</f>
        <v>A1 (Fine)</v>
      </c>
      <c r="F255" s="19" t="str">
        <f>VLOOKUP($D255,[1]Sheet1!$A:$D,4,FALSE)</f>
        <v>A1</v>
      </c>
      <c r="G255" s="26"/>
      <c r="H255" s="26"/>
      <c r="I255" s="26"/>
      <c r="J255" s="26"/>
      <c r="K255" s="26"/>
      <c r="L255" s="26"/>
      <c r="M255" s="26"/>
      <c r="N255" s="26">
        <v>0.2</v>
      </c>
      <c r="O255" s="26"/>
      <c r="P255" s="27">
        <f t="shared" si="4"/>
        <v>2.2222222222222223E-2</v>
      </c>
      <c r="Q255" s="25">
        <v>0.5</v>
      </c>
      <c r="R255" s="25">
        <v>0.5</v>
      </c>
      <c r="S255" s="25">
        <v>0.5</v>
      </c>
      <c r="T255" s="25">
        <v>0.5</v>
      </c>
      <c r="U255" s="25">
        <v>0.5</v>
      </c>
      <c r="V255" s="25">
        <v>0.5</v>
      </c>
      <c r="W255" s="25">
        <v>0.5</v>
      </c>
      <c r="X255" s="25">
        <v>0.5</v>
      </c>
      <c r="Y255" s="25">
        <v>0.5</v>
      </c>
      <c r="Z255" s="25">
        <v>0.5</v>
      </c>
      <c r="AA255" s="25">
        <v>0.5</v>
      </c>
      <c r="AB255" s="25">
        <v>0.5</v>
      </c>
      <c r="AC255" s="25">
        <v>0.5</v>
      </c>
    </row>
    <row r="256" spans="1:29" hidden="1" x14ac:dyDescent="0.3">
      <c r="A256" s="25" t="s">
        <v>71</v>
      </c>
      <c r="B256" s="25" t="s">
        <v>80</v>
      </c>
      <c r="C256" s="25" t="s">
        <v>81</v>
      </c>
      <c r="D256" s="25" t="s">
        <v>75</v>
      </c>
      <c r="E256" s="19" t="str">
        <f>VLOOKUP($D256,[1]Sheet1!$A:$D,3,FALSE)</f>
        <v>Better Brown</v>
      </c>
      <c r="F256" s="19" t="str">
        <f>VLOOKUP($D256,[1]Sheet1!$A:$D,4,FALSE)</f>
        <v>LG</v>
      </c>
      <c r="G256" s="26"/>
      <c r="H256" s="26"/>
      <c r="I256" s="26"/>
      <c r="J256" s="26"/>
      <c r="K256" s="26"/>
      <c r="L256" s="26"/>
      <c r="M256" s="26"/>
      <c r="N256" s="26">
        <v>0.2</v>
      </c>
      <c r="O256" s="26"/>
      <c r="P256" s="27">
        <f t="shared" si="4"/>
        <v>2.2222222222222223E-2</v>
      </c>
      <c r="Q256" s="25">
        <v>0.5</v>
      </c>
      <c r="R256" s="25">
        <v>0.5</v>
      </c>
      <c r="S256" s="25">
        <v>0.5</v>
      </c>
      <c r="T256" s="25">
        <v>0.5</v>
      </c>
      <c r="U256" s="25">
        <v>0.5</v>
      </c>
      <c r="V256" s="25">
        <v>0.5</v>
      </c>
      <c r="W256" s="25">
        <v>0.5</v>
      </c>
      <c r="X256" s="25">
        <v>0.5</v>
      </c>
      <c r="Y256" s="25">
        <v>0.5</v>
      </c>
      <c r="Z256" s="25">
        <v>0.5</v>
      </c>
      <c r="AA256" s="25">
        <v>0.5</v>
      </c>
      <c r="AB256" s="25">
        <v>0.5</v>
      </c>
      <c r="AC256" s="25">
        <v>0.5</v>
      </c>
    </row>
    <row r="257" spans="1:29" hidden="1" x14ac:dyDescent="0.3">
      <c r="A257" s="25" t="s">
        <v>71</v>
      </c>
      <c r="B257" s="25" t="s">
        <v>80</v>
      </c>
      <c r="C257" s="25" t="s">
        <v>82</v>
      </c>
      <c r="D257" s="25" t="s">
        <v>74</v>
      </c>
      <c r="E257" s="19" t="str">
        <f>VLOOKUP($D257,[1]Sheet1!$A:$D,3,FALSE)</f>
        <v>A1 (Fine)</v>
      </c>
      <c r="F257" s="19" t="str">
        <f>VLOOKUP($D257,[1]Sheet1!$A:$D,4,FALSE)</f>
        <v xml:space="preserve">A1 </v>
      </c>
      <c r="G257" s="26"/>
      <c r="H257" s="26"/>
      <c r="I257" s="26"/>
      <c r="J257" s="26"/>
      <c r="K257" s="26"/>
      <c r="L257" s="26"/>
      <c r="M257" s="26"/>
      <c r="N257" s="26">
        <v>5</v>
      </c>
      <c r="O257" s="26">
        <v>0</v>
      </c>
      <c r="P257" s="27">
        <f t="shared" si="4"/>
        <v>0.55555555555555558</v>
      </c>
      <c r="Q257" s="25">
        <v>6</v>
      </c>
      <c r="R257" s="25">
        <v>10</v>
      </c>
      <c r="S257" s="25">
        <v>10</v>
      </c>
      <c r="T257" s="25">
        <v>10</v>
      </c>
      <c r="U257" s="25">
        <v>10</v>
      </c>
      <c r="V257" s="25">
        <v>6</v>
      </c>
      <c r="W257" s="25">
        <v>10</v>
      </c>
      <c r="X257" s="25">
        <v>10</v>
      </c>
      <c r="Y257" s="25">
        <v>10</v>
      </c>
      <c r="Z257" s="25">
        <v>10</v>
      </c>
      <c r="AA257" s="25">
        <v>10</v>
      </c>
      <c r="AB257" s="25">
        <v>10</v>
      </c>
      <c r="AC257" s="25">
        <v>10</v>
      </c>
    </row>
    <row r="258" spans="1:29" hidden="1" x14ac:dyDescent="0.3">
      <c r="A258" s="25" t="s">
        <v>71</v>
      </c>
      <c r="B258" s="25" t="s">
        <v>80</v>
      </c>
      <c r="C258" s="25" t="s">
        <v>82</v>
      </c>
      <c r="D258" s="25" t="s">
        <v>61</v>
      </c>
      <c r="E258" s="19" t="str">
        <f>VLOOKUP($D258,[1]Sheet1!$A:$D,3,FALSE)</f>
        <v>C1</v>
      </c>
      <c r="F258" s="19" t="str">
        <f>VLOOKUP($D258,[1]Sheet1!$A:$D,4,FALSE)</f>
        <v>C1 COARSE</v>
      </c>
      <c r="G258" s="26"/>
      <c r="H258" s="26"/>
      <c r="I258" s="26"/>
      <c r="J258" s="26"/>
      <c r="K258" s="26"/>
      <c r="L258" s="26"/>
      <c r="M258" s="26"/>
      <c r="N258" s="26">
        <v>5</v>
      </c>
      <c r="O258" s="26">
        <v>0</v>
      </c>
      <c r="P258" s="27">
        <f t="shared" si="4"/>
        <v>0.55555555555555558</v>
      </c>
      <c r="Q258" s="25">
        <v>6</v>
      </c>
      <c r="R258" s="25">
        <v>10</v>
      </c>
      <c r="S258" s="25">
        <v>10</v>
      </c>
      <c r="T258" s="25">
        <v>10</v>
      </c>
      <c r="U258" s="25">
        <v>10</v>
      </c>
      <c r="V258" s="25">
        <v>6</v>
      </c>
      <c r="W258" s="25">
        <v>10</v>
      </c>
      <c r="X258" s="25">
        <v>10</v>
      </c>
      <c r="Y258" s="25">
        <v>10</v>
      </c>
      <c r="Z258" s="25">
        <v>10</v>
      </c>
      <c r="AA258" s="25">
        <v>10</v>
      </c>
      <c r="AB258" s="25">
        <v>10</v>
      </c>
      <c r="AC258" s="25">
        <v>10</v>
      </c>
    </row>
    <row r="259" spans="1:29" hidden="1" x14ac:dyDescent="0.3">
      <c r="A259" s="25" t="s">
        <v>71</v>
      </c>
      <c r="B259" s="25" t="s">
        <v>80</v>
      </c>
      <c r="C259" s="25" t="s">
        <v>82</v>
      </c>
      <c r="D259" s="25" t="s">
        <v>83</v>
      </c>
      <c r="E259" s="19" t="str">
        <f>VLOOKUP($D259,[1]Sheet1!$A:$D,3,FALSE)</f>
        <v>BROWN</v>
      </c>
      <c r="F259" s="19" t="str">
        <f>VLOOKUP($D259,[1]Sheet1!$A:$D,4,FALSE)</f>
        <v>Coarse Brown</v>
      </c>
      <c r="G259" s="26"/>
      <c r="H259" s="26"/>
      <c r="I259" s="26"/>
      <c r="J259" s="26"/>
      <c r="K259" s="26"/>
      <c r="L259" s="26"/>
      <c r="M259" s="26"/>
      <c r="N259" s="26">
        <v>1</v>
      </c>
      <c r="O259" s="26"/>
      <c r="P259" s="27">
        <f t="shared" si="4"/>
        <v>0.1111111111111111</v>
      </c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idden="1" x14ac:dyDescent="0.3">
      <c r="A260" s="25" t="s">
        <v>71</v>
      </c>
      <c r="B260" s="25" t="s">
        <v>80</v>
      </c>
      <c r="C260" s="25" t="s">
        <v>82</v>
      </c>
      <c r="D260" s="25" t="s">
        <v>78</v>
      </c>
      <c r="E260" s="19" t="str">
        <f>VLOOKUP($D260,[1]Sheet1!$A:$D,3,FALSE)</f>
        <v>A1 (Fine)</v>
      </c>
      <c r="F260" s="19" t="str">
        <f>VLOOKUP($D260,[1]Sheet1!$A:$D,4,FALSE)</f>
        <v xml:space="preserve">A1 </v>
      </c>
      <c r="G260" s="26"/>
      <c r="H260" s="26"/>
      <c r="I260" s="26"/>
      <c r="J260" s="26"/>
      <c r="K260" s="26"/>
      <c r="L260" s="26"/>
      <c r="M260" s="26"/>
      <c r="N260" s="26">
        <v>1</v>
      </c>
      <c r="O260" s="26"/>
      <c r="P260" s="27">
        <f t="shared" si="4"/>
        <v>0.1111111111111111</v>
      </c>
      <c r="Q260" s="25">
        <v>2</v>
      </c>
      <c r="R260" s="25">
        <v>2</v>
      </c>
      <c r="S260" s="25">
        <v>2</v>
      </c>
      <c r="T260" s="25">
        <v>2</v>
      </c>
      <c r="U260" s="25">
        <v>2</v>
      </c>
      <c r="V260" s="25">
        <v>2</v>
      </c>
      <c r="W260" s="25">
        <v>2</v>
      </c>
      <c r="X260" s="25">
        <v>2</v>
      </c>
      <c r="Y260" s="25">
        <v>2</v>
      </c>
      <c r="Z260" s="25">
        <v>2</v>
      </c>
      <c r="AA260" s="25">
        <v>2</v>
      </c>
      <c r="AB260" s="25">
        <v>2</v>
      </c>
      <c r="AC260" s="25">
        <v>2</v>
      </c>
    </row>
    <row r="261" spans="1:29" hidden="1" x14ac:dyDescent="0.3">
      <c r="A261" s="25" t="s">
        <v>71</v>
      </c>
      <c r="B261" s="25" t="s">
        <v>80</v>
      </c>
      <c r="C261" s="25" t="s">
        <v>82</v>
      </c>
      <c r="D261" s="25" t="s">
        <v>84</v>
      </c>
      <c r="E261" s="19" t="str">
        <f>VLOOKUP($D261,[1]Sheet1!$A:$D,3,FALSE)</f>
        <v>Better Brown</v>
      </c>
      <c r="F261" s="19" t="str">
        <f>VLOOKUP($D261,[1]Sheet1!$A:$D,4,FALSE)</f>
        <v>LG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7"/>
      <c r="Q261" s="25">
        <v>1</v>
      </c>
      <c r="R261" s="25">
        <v>1</v>
      </c>
      <c r="S261" s="25">
        <v>1</v>
      </c>
      <c r="T261" s="25">
        <v>1</v>
      </c>
      <c r="U261" s="25">
        <v>1</v>
      </c>
      <c r="V261" s="25">
        <v>1</v>
      </c>
      <c r="W261" s="25">
        <v>1</v>
      </c>
      <c r="X261" s="25">
        <v>1</v>
      </c>
      <c r="Y261" s="25">
        <v>1</v>
      </c>
      <c r="Z261" s="25">
        <v>1</v>
      </c>
      <c r="AA261" s="25">
        <v>1</v>
      </c>
      <c r="AB261" s="25">
        <v>1</v>
      </c>
      <c r="AC261" s="25">
        <v>1</v>
      </c>
    </row>
    <row r="262" spans="1:29" hidden="1" x14ac:dyDescent="0.3">
      <c r="A262" s="25" t="s">
        <v>71</v>
      </c>
      <c r="B262" s="25" t="s">
        <v>80</v>
      </c>
      <c r="C262" s="25" t="s">
        <v>82</v>
      </c>
      <c r="D262" s="25" t="s">
        <v>25</v>
      </c>
      <c r="E262" s="19" t="str">
        <f>VLOOKUP($D262,[1]Sheet1!$A:$D,3,FALSE)</f>
        <v>CASTER</v>
      </c>
      <c r="F262" s="19" t="str">
        <f>VLOOKUP($D262,[1]Sheet1!$A:$D,4,FALSE)</f>
        <v>CASTER</v>
      </c>
      <c r="G262" s="26"/>
      <c r="H262" s="26"/>
      <c r="I262" s="26"/>
      <c r="J262" s="26"/>
      <c r="K262" s="26"/>
      <c r="L262" s="26"/>
      <c r="M262" s="26"/>
      <c r="N262" s="26">
        <v>0.12</v>
      </c>
      <c r="O262" s="26"/>
      <c r="P262" s="27">
        <f t="shared" si="4"/>
        <v>1.3333333333333332E-2</v>
      </c>
      <c r="Q262" s="25">
        <v>0.5</v>
      </c>
      <c r="R262" s="25">
        <v>0.5</v>
      </c>
      <c r="S262" s="25">
        <v>0.5</v>
      </c>
      <c r="T262" s="25">
        <v>0.5</v>
      </c>
      <c r="U262" s="25">
        <v>0.5</v>
      </c>
      <c r="V262" s="25">
        <v>0.5</v>
      </c>
      <c r="W262" s="25">
        <v>0.5</v>
      </c>
      <c r="X262" s="25">
        <v>0.5</v>
      </c>
      <c r="Y262" s="25">
        <v>0.5</v>
      </c>
      <c r="Z262" s="25">
        <v>0.5</v>
      </c>
      <c r="AA262" s="25">
        <v>0.5</v>
      </c>
      <c r="AB262" s="25">
        <v>0.5</v>
      </c>
      <c r="AC262" s="25">
        <v>0.5</v>
      </c>
    </row>
    <row r="263" spans="1:29" hidden="1" x14ac:dyDescent="0.3">
      <c r="A263" s="25" t="s">
        <v>71</v>
      </c>
      <c r="B263" s="25" t="s">
        <v>80</v>
      </c>
      <c r="C263" s="25" t="s">
        <v>82</v>
      </c>
      <c r="D263" s="25" t="s">
        <v>27</v>
      </c>
      <c r="E263" s="19" t="str">
        <f>VLOOKUP($D263,[1]Sheet1!$A:$D,3,FALSE)</f>
        <v>C1</v>
      </c>
      <c r="F263" s="19" t="str">
        <f>VLOOKUP($D263,[1]Sheet1!$A:$D,4,FALSE)</f>
        <v>C1 COARSE</v>
      </c>
      <c r="G263" s="26"/>
      <c r="H263" s="26"/>
      <c r="I263" s="26"/>
      <c r="J263" s="26"/>
      <c r="K263" s="26"/>
      <c r="L263" s="26"/>
      <c r="M263" s="26"/>
      <c r="N263" s="26">
        <v>12</v>
      </c>
      <c r="O263" s="26"/>
      <c r="P263" s="27">
        <f t="shared" si="4"/>
        <v>1.3333333333333333</v>
      </c>
      <c r="Q263" s="25">
        <v>13</v>
      </c>
      <c r="R263" s="25">
        <v>13</v>
      </c>
      <c r="S263" s="25">
        <v>13</v>
      </c>
      <c r="T263" s="25">
        <v>13</v>
      </c>
      <c r="U263" s="25">
        <v>13</v>
      </c>
      <c r="V263" s="25">
        <v>13</v>
      </c>
      <c r="W263" s="25">
        <v>13</v>
      </c>
      <c r="X263" s="25">
        <v>13</v>
      </c>
      <c r="Y263" s="25">
        <v>13</v>
      </c>
      <c r="Z263" s="25">
        <v>13</v>
      </c>
      <c r="AA263" s="25">
        <v>13</v>
      </c>
      <c r="AB263" s="25">
        <v>13</v>
      </c>
      <c r="AC263" s="25">
        <v>13</v>
      </c>
    </row>
    <row r="264" spans="1:29" hidden="1" x14ac:dyDescent="0.3">
      <c r="A264" s="25" t="s">
        <v>71</v>
      </c>
      <c r="B264" s="25" t="s">
        <v>80</v>
      </c>
      <c r="C264" s="25" t="s">
        <v>82</v>
      </c>
      <c r="D264" s="25" t="s">
        <v>30</v>
      </c>
      <c r="E264" s="19" t="str">
        <f>VLOOKUP($D264,[1]Sheet1!$A:$D,3,FALSE)</f>
        <v>A1 (Fine)</v>
      </c>
      <c r="F264" s="19" t="str">
        <f>VLOOKUP($D264,[1]Sheet1!$A:$D,4,FALSE)</f>
        <v>A1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7"/>
      <c r="Q264" s="25"/>
      <c r="R264" s="25">
        <v>15</v>
      </c>
      <c r="S264" s="25">
        <v>15</v>
      </c>
      <c r="T264" s="25">
        <v>10</v>
      </c>
      <c r="U264" s="25">
        <v>15</v>
      </c>
      <c r="V264" s="25">
        <v>8</v>
      </c>
      <c r="W264" s="25">
        <v>15</v>
      </c>
      <c r="X264" s="25">
        <v>10</v>
      </c>
      <c r="Y264" s="25">
        <v>15</v>
      </c>
      <c r="Z264" s="25">
        <v>10</v>
      </c>
      <c r="AA264" s="25">
        <v>10</v>
      </c>
      <c r="AB264" s="25">
        <v>10</v>
      </c>
      <c r="AC264" s="25">
        <v>10</v>
      </c>
    </row>
    <row r="265" spans="1:29" hidden="1" x14ac:dyDescent="0.3">
      <c r="A265" s="25" t="s">
        <v>71</v>
      </c>
      <c r="B265" s="25" t="s">
        <v>80</v>
      </c>
      <c r="C265" s="25" t="s">
        <v>82</v>
      </c>
      <c r="D265" s="25" t="s">
        <v>32</v>
      </c>
      <c r="E265" s="19" t="str">
        <f>VLOOKUP($D265,[1]Sheet1!$A:$D,3,FALSE)</f>
        <v>ICING</v>
      </c>
      <c r="F265" s="19" t="str">
        <f>VLOOKUP($D265,[1]Sheet1!$A:$D,4,FALSE)</f>
        <v>ICING</v>
      </c>
      <c r="G265" s="26"/>
      <c r="H265" s="26"/>
      <c r="I265" s="26"/>
      <c r="J265" s="26"/>
      <c r="K265" s="26"/>
      <c r="L265" s="26"/>
      <c r="M265" s="26"/>
      <c r="N265" s="26">
        <v>0.12</v>
      </c>
      <c r="O265" s="26"/>
      <c r="P265" s="27">
        <f t="shared" si="4"/>
        <v>1.3333333333333332E-2</v>
      </c>
      <c r="Q265" s="25">
        <v>0.02</v>
      </c>
      <c r="R265" s="25">
        <v>0.02</v>
      </c>
      <c r="S265" s="25">
        <v>0.02</v>
      </c>
      <c r="T265" s="25">
        <v>0.02</v>
      </c>
      <c r="U265" s="25">
        <v>0.02</v>
      </c>
      <c r="V265" s="25">
        <v>0.02</v>
      </c>
      <c r="W265" s="25">
        <v>0.02</v>
      </c>
      <c r="X265" s="25">
        <v>0.02</v>
      </c>
      <c r="Y265" s="25">
        <v>0.02</v>
      </c>
      <c r="Z265" s="25">
        <v>0.02</v>
      </c>
      <c r="AA265" s="25">
        <v>0.02</v>
      </c>
      <c r="AB265" s="25">
        <v>0.02</v>
      </c>
      <c r="AC265" s="25">
        <v>0.02</v>
      </c>
    </row>
    <row r="266" spans="1:29" hidden="1" x14ac:dyDescent="0.3">
      <c r="A266" s="25" t="s">
        <v>71</v>
      </c>
      <c r="B266" s="25" t="s">
        <v>80</v>
      </c>
      <c r="C266" s="25" t="s">
        <v>82</v>
      </c>
      <c r="D266" s="25" t="s">
        <v>48</v>
      </c>
      <c r="E266" s="19" t="str">
        <f>VLOOKUP($D266,[1]Sheet1!$A:$D,3,FALSE)</f>
        <v>STEVIA</v>
      </c>
      <c r="F266" s="19" t="str">
        <f>VLOOKUP($D266,[1]Sheet1!$A:$D,4,FALSE)</f>
        <v>STEVIA</v>
      </c>
      <c r="G266" s="26"/>
      <c r="H266" s="26"/>
      <c r="I266" s="26"/>
      <c r="J266" s="26"/>
      <c r="K266" s="26"/>
      <c r="L266" s="26"/>
      <c r="M266" s="26"/>
      <c r="N266" s="26">
        <v>6.0000000000000001E-3</v>
      </c>
      <c r="O266" s="26"/>
      <c r="P266" s="27">
        <f t="shared" si="4"/>
        <v>6.6666666666666664E-4</v>
      </c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idden="1" x14ac:dyDescent="0.3">
      <c r="A267" s="25" t="s">
        <v>71</v>
      </c>
      <c r="B267" s="25" t="s">
        <v>80</v>
      </c>
      <c r="C267" s="25" t="s">
        <v>82</v>
      </c>
      <c r="D267" s="25" t="s">
        <v>34</v>
      </c>
      <c r="E267" s="19" t="str">
        <f>VLOOKUP($D267,[1]Sheet1!$A:$D,3,FALSE)</f>
        <v>BROWN</v>
      </c>
      <c r="F267" s="19" t="str">
        <f>VLOOKUP($D267,[1]Sheet1!$A:$D,4,FALSE)</f>
        <v>Soft Brown</v>
      </c>
      <c r="G267" s="26"/>
      <c r="H267" s="26"/>
      <c r="I267" s="26"/>
      <c r="J267" s="26"/>
      <c r="K267" s="26"/>
      <c r="L267" s="26"/>
      <c r="M267" s="26"/>
      <c r="N267" s="26">
        <v>0.12</v>
      </c>
      <c r="O267" s="26"/>
      <c r="P267" s="27">
        <f t="shared" si="4"/>
        <v>1.3333333333333332E-2</v>
      </c>
      <c r="Q267" s="25">
        <v>0.1</v>
      </c>
      <c r="R267" s="25">
        <v>0.1</v>
      </c>
      <c r="S267" s="25">
        <v>0.1</v>
      </c>
      <c r="T267" s="25">
        <v>0.1</v>
      </c>
      <c r="U267" s="25">
        <v>0.1</v>
      </c>
      <c r="V267" s="25">
        <v>0.1</v>
      </c>
      <c r="W267" s="25">
        <v>0.1</v>
      </c>
      <c r="X267" s="25">
        <v>0.1</v>
      </c>
      <c r="Y267" s="25">
        <v>0.1</v>
      </c>
      <c r="Z267" s="25">
        <v>0.1</v>
      </c>
      <c r="AA267" s="25">
        <v>0.1</v>
      </c>
      <c r="AB267" s="25">
        <v>0.1</v>
      </c>
      <c r="AC267" s="25">
        <v>0.1</v>
      </c>
    </row>
    <row r="268" spans="1:29" hidden="1" x14ac:dyDescent="0.3">
      <c r="A268" s="25" t="s">
        <v>71</v>
      </c>
      <c r="B268" s="25" t="s">
        <v>80</v>
      </c>
      <c r="C268" s="25" t="s">
        <v>82</v>
      </c>
      <c r="D268" s="25" t="s">
        <v>79</v>
      </c>
      <c r="E268" s="19" t="str">
        <f>VLOOKUP($D268,[1]Sheet1!$A:$D,3,FALSE)</f>
        <v>A1 (Fine)</v>
      </c>
      <c r="F268" s="19" t="str">
        <f>VLOOKUP($D268,[1]Sheet1!$A:$D,4,FALSE)</f>
        <v>A1</v>
      </c>
      <c r="G268" s="26"/>
      <c r="H268" s="26"/>
      <c r="I268" s="26"/>
      <c r="J268" s="26"/>
      <c r="K268" s="26"/>
      <c r="L268" s="26"/>
      <c r="M268" s="26"/>
      <c r="N268" s="26">
        <v>0.2</v>
      </c>
      <c r="O268" s="26"/>
      <c r="P268" s="27">
        <f t="shared" si="4"/>
        <v>2.2222222222222223E-2</v>
      </c>
      <c r="Q268" s="25">
        <v>0.2</v>
      </c>
      <c r="R268" s="25">
        <v>0.2</v>
      </c>
      <c r="S268" s="25">
        <v>0.2</v>
      </c>
      <c r="T268" s="25">
        <v>0.2</v>
      </c>
      <c r="U268" s="25">
        <v>0.2</v>
      </c>
      <c r="V268" s="25">
        <v>0.2</v>
      </c>
      <c r="W268" s="25">
        <v>0.2</v>
      </c>
      <c r="X268" s="25">
        <v>0.2</v>
      </c>
      <c r="Y268" s="25">
        <v>0.2</v>
      </c>
      <c r="Z268" s="25">
        <v>0.2</v>
      </c>
      <c r="AA268" s="25">
        <v>0.2</v>
      </c>
      <c r="AB268" s="25">
        <v>0.2</v>
      </c>
      <c r="AC268" s="25">
        <v>0.2</v>
      </c>
    </row>
    <row r="269" spans="1:29" hidden="1" x14ac:dyDescent="0.3">
      <c r="A269" s="25" t="s">
        <v>71</v>
      </c>
      <c r="B269" s="25" t="s">
        <v>80</v>
      </c>
      <c r="C269" s="25" t="s">
        <v>85</v>
      </c>
      <c r="D269" s="25" t="s">
        <v>78</v>
      </c>
      <c r="E269" s="19" t="str">
        <f>VLOOKUP($D269,[1]Sheet1!$A:$D,3,FALSE)</f>
        <v>A1 (Fine)</v>
      </c>
      <c r="F269" s="19" t="str">
        <f>VLOOKUP($D269,[1]Sheet1!$A:$D,4,FALSE)</f>
        <v xml:space="preserve">A1 </v>
      </c>
      <c r="G269" s="26"/>
      <c r="H269" s="26"/>
      <c r="I269" s="26"/>
      <c r="J269" s="26"/>
      <c r="K269" s="26"/>
      <c r="L269" s="26"/>
      <c r="M269" s="26"/>
      <c r="N269" s="26">
        <v>0.79999999999999993</v>
      </c>
      <c r="O269" s="26">
        <v>0.9</v>
      </c>
      <c r="P269" s="27">
        <f t="shared" si="4"/>
        <v>0.18888888888888888</v>
      </c>
      <c r="Q269" s="25">
        <v>1</v>
      </c>
      <c r="R269" s="25">
        <v>1</v>
      </c>
      <c r="S269" s="25">
        <v>1</v>
      </c>
      <c r="T269" s="25">
        <v>1</v>
      </c>
      <c r="U269" s="25">
        <v>1</v>
      </c>
      <c r="V269" s="25">
        <v>1</v>
      </c>
      <c r="W269" s="25">
        <v>1</v>
      </c>
      <c r="X269" s="25">
        <v>1</v>
      </c>
      <c r="Y269" s="25">
        <v>1</v>
      </c>
      <c r="Z269" s="25">
        <v>1</v>
      </c>
      <c r="AA269" s="25">
        <v>1</v>
      </c>
      <c r="AB269" s="25">
        <v>1</v>
      </c>
      <c r="AC269" s="25">
        <v>1</v>
      </c>
    </row>
    <row r="270" spans="1:29" hidden="1" x14ac:dyDescent="0.3">
      <c r="A270" s="25" t="s">
        <v>71</v>
      </c>
      <c r="B270" s="25" t="s">
        <v>80</v>
      </c>
      <c r="C270" s="25" t="s">
        <v>85</v>
      </c>
      <c r="D270" s="25" t="s">
        <v>84</v>
      </c>
      <c r="E270" s="19" t="str">
        <f>VLOOKUP($D270,[1]Sheet1!$A:$D,3,FALSE)</f>
        <v>Better Brown</v>
      </c>
      <c r="F270" s="19" t="str">
        <f>VLOOKUP($D270,[1]Sheet1!$A:$D,4,FALSE)</f>
        <v>LG</v>
      </c>
      <c r="G270" s="26"/>
      <c r="H270" s="26"/>
      <c r="I270" s="26"/>
      <c r="J270" s="26"/>
      <c r="K270" s="26"/>
      <c r="L270" s="26"/>
      <c r="M270" s="26"/>
      <c r="N270" s="26">
        <v>0.3</v>
      </c>
      <c r="O270" s="26">
        <v>0.3</v>
      </c>
      <c r="P270" s="27">
        <f t="shared" si="4"/>
        <v>6.6666666666666666E-2</v>
      </c>
      <c r="Q270" s="25">
        <v>0.5</v>
      </c>
      <c r="R270" s="25">
        <v>0.5</v>
      </c>
      <c r="S270" s="25">
        <v>0.5</v>
      </c>
      <c r="T270" s="25">
        <v>0.5</v>
      </c>
      <c r="U270" s="25">
        <v>0.5</v>
      </c>
      <c r="V270" s="25">
        <v>0.5</v>
      </c>
      <c r="W270" s="25">
        <v>0.5</v>
      </c>
      <c r="X270" s="25">
        <v>0.5</v>
      </c>
      <c r="Y270" s="25">
        <v>0.5</v>
      </c>
      <c r="Z270" s="25">
        <v>0.5</v>
      </c>
      <c r="AA270" s="25">
        <v>0.5</v>
      </c>
      <c r="AB270" s="25">
        <v>0.5</v>
      </c>
      <c r="AC270" s="25">
        <v>0.5</v>
      </c>
    </row>
    <row r="271" spans="1:29" hidden="1" x14ac:dyDescent="0.3">
      <c r="A271" s="25" t="s">
        <v>71</v>
      </c>
      <c r="B271" s="25" t="s">
        <v>80</v>
      </c>
      <c r="C271" s="25" t="s">
        <v>85</v>
      </c>
      <c r="D271" s="25" t="s">
        <v>79</v>
      </c>
      <c r="E271" s="19" t="str">
        <f>VLOOKUP($D271,[1]Sheet1!$A:$D,3,FALSE)</f>
        <v>A1 (Fine)</v>
      </c>
      <c r="F271" s="19" t="str">
        <f>VLOOKUP($D271,[1]Sheet1!$A:$D,4,FALSE)</f>
        <v>A1</v>
      </c>
      <c r="G271" s="26"/>
      <c r="H271" s="26"/>
      <c r="I271" s="26"/>
      <c r="J271" s="26"/>
      <c r="K271" s="26"/>
      <c r="L271" s="26"/>
      <c r="M271" s="26"/>
      <c r="N271" s="26">
        <v>0.3</v>
      </c>
      <c r="O271" s="26">
        <v>0.3</v>
      </c>
      <c r="P271" s="27">
        <f t="shared" si="4"/>
        <v>6.6666666666666666E-2</v>
      </c>
      <c r="Q271" s="25">
        <v>0.3</v>
      </c>
      <c r="R271" s="25">
        <v>0.3</v>
      </c>
      <c r="S271" s="25">
        <v>0.3</v>
      </c>
      <c r="T271" s="25">
        <v>0.3</v>
      </c>
      <c r="U271" s="25">
        <v>0.3</v>
      </c>
      <c r="V271" s="25">
        <v>0.3</v>
      </c>
      <c r="W271" s="25">
        <v>0.3</v>
      </c>
      <c r="X271" s="25">
        <v>0.3</v>
      </c>
      <c r="Y271" s="25">
        <v>0.3</v>
      </c>
      <c r="Z271" s="25">
        <v>0.3</v>
      </c>
      <c r="AA271" s="25">
        <v>0.3</v>
      </c>
      <c r="AB271" s="25">
        <v>0.3</v>
      </c>
      <c r="AC271" s="25">
        <v>0.3</v>
      </c>
    </row>
    <row r="272" spans="1:29" hidden="1" x14ac:dyDescent="0.3">
      <c r="A272" s="25" t="s">
        <v>71</v>
      </c>
      <c r="B272" s="25" t="s">
        <v>80</v>
      </c>
      <c r="C272" s="25" t="s">
        <v>85</v>
      </c>
      <c r="D272" s="25" t="s">
        <v>75</v>
      </c>
      <c r="E272" s="19" t="str">
        <f>VLOOKUP($D272,[1]Sheet1!$A:$D,3,FALSE)</f>
        <v>Better Brown</v>
      </c>
      <c r="F272" s="19" t="str">
        <f>VLOOKUP($D272,[1]Sheet1!$A:$D,4,FALSE)</f>
        <v>LG</v>
      </c>
      <c r="G272" s="26"/>
      <c r="H272" s="26"/>
      <c r="I272" s="26"/>
      <c r="J272" s="26"/>
      <c r="K272" s="26"/>
      <c r="L272" s="26"/>
      <c r="M272" s="26"/>
      <c r="N272" s="26">
        <v>0.17</v>
      </c>
      <c r="O272" s="26">
        <v>0.43</v>
      </c>
      <c r="P272" s="27">
        <f t="shared" si="4"/>
        <v>6.6666666666666666E-2</v>
      </c>
      <c r="Q272" s="25">
        <v>0.3</v>
      </c>
      <c r="R272" s="25">
        <v>0.3</v>
      </c>
      <c r="S272" s="25">
        <v>0.3</v>
      </c>
      <c r="T272" s="25">
        <v>0.3</v>
      </c>
      <c r="U272" s="25">
        <v>0.3</v>
      </c>
      <c r="V272" s="25">
        <v>0.3</v>
      </c>
      <c r="W272" s="25">
        <v>0.3</v>
      </c>
      <c r="X272" s="25">
        <v>0.3</v>
      </c>
      <c r="Y272" s="25">
        <v>0.3</v>
      </c>
      <c r="Z272" s="25">
        <v>0.3</v>
      </c>
      <c r="AA272" s="25">
        <v>0.3</v>
      </c>
      <c r="AB272" s="25">
        <v>0.3</v>
      </c>
      <c r="AC272" s="25">
        <v>0.3</v>
      </c>
    </row>
    <row r="273" spans="1:29" hidden="1" x14ac:dyDescent="0.3">
      <c r="A273" s="25" t="s">
        <v>71</v>
      </c>
      <c r="B273" s="25" t="s">
        <v>86</v>
      </c>
      <c r="C273" s="25" t="s">
        <v>87</v>
      </c>
      <c r="D273" s="25" t="s">
        <v>42</v>
      </c>
      <c r="E273" s="19" t="str">
        <f>VLOOKUP($D273,[1]Sheet1!$A:$D,3,FALSE)</f>
        <v>CASTER</v>
      </c>
      <c r="F273" s="19" t="str">
        <f>VLOOKUP($D273,[1]Sheet1!$A:$D,4,FALSE)</f>
        <v>CASTER</v>
      </c>
      <c r="G273" s="26"/>
      <c r="H273" s="26"/>
      <c r="I273" s="26"/>
      <c r="J273" s="26"/>
      <c r="K273" s="26"/>
      <c r="L273" s="26"/>
      <c r="M273" s="26"/>
      <c r="N273" s="26">
        <v>0.75</v>
      </c>
      <c r="O273" s="26"/>
      <c r="P273" s="27">
        <f t="shared" si="4"/>
        <v>8.3333333333333329E-2</v>
      </c>
      <c r="Q273" s="25">
        <v>2</v>
      </c>
      <c r="R273" s="25">
        <v>2</v>
      </c>
      <c r="S273" s="25">
        <v>2</v>
      </c>
      <c r="T273" s="25">
        <v>2</v>
      </c>
      <c r="U273" s="25">
        <v>2</v>
      </c>
      <c r="V273" s="25">
        <v>2</v>
      </c>
      <c r="W273" s="25">
        <v>2</v>
      </c>
      <c r="X273" s="25">
        <v>2</v>
      </c>
      <c r="Y273" s="25">
        <v>2</v>
      </c>
      <c r="Z273" s="25">
        <v>2</v>
      </c>
      <c r="AA273" s="25">
        <v>2</v>
      </c>
      <c r="AB273" s="25">
        <v>2</v>
      </c>
      <c r="AC273" s="25">
        <v>2</v>
      </c>
    </row>
    <row r="274" spans="1:29" hidden="1" x14ac:dyDescent="0.3">
      <c r="A274" s="25" t="s">
        <v>71</v>
      </c>
      <c r="B274" s="25" t="s">
        <v>86</v>
      </c>
      <c r="C274" s="25" t="s">
        <v>87</v>
      </c>
      <c r="D274" s="25" t="s">
        <v>88</v>
      </c>
      <c r="E274" s="19" t="str">
        <f>VLOOKUP($D274,[1]Sheet1!$A:$D,3,FALSE)</f>
        <v>BROWN</v>
      </c>
      <c r="F274" s="19" t="str">
        <f>VLOOKUP($D274,[1]Sheet1!$A:$D,4,FALSE)</f>
        <v>GMW</v>
      </c>
      <c r="G274" s="26"/>
      <c r="H274" s="26"/>
      <c r="I274" s="26"/>
      <c r="J274" s="26"/>
      <c r="K274" s="26"/>
      <c r="L274" s="26"/>
      <c r="M274" s="26"/>
      <c r="N274" s="26">
        <v>0.15</v>
      </c>
      <c r="O274" s="26"/>
      <c r="P274" s="27">
        <f t="shared" si="4"/>
        <v>1.6666666666666666E-2</v>
      </c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idden="1" x14ac:dyDescent="0.3">
      <c r="A275" s="25" t="s">
        <v>71</v>
      </c>
      <c r="B275" s="25" t="s">
        <v>86</v>
      </c>
      <c r="C275" s="25" t="s">
        <v>87</v>
      </c>
      <c r="D275" s="25" t="s">
        <v>78</v>
      </c>
      <c r="E275" s="19" t="str">
        <f>VLOOKUP($D275,[1]Sheet1!$A:$D,3,FALSE)</f>
        <v>A1 (Fine)</v>
      </c>
      <c r="F275" s="19" t="str">
        <f>VLOOKUP($D275,[1]Sheet1!$A:$D,4,FALSE)</f>
        <v xml:space="preserve">A1 </v>
      </c>
      <c r="G275" s="26"/>
      <c r="H275" s="26"/>
      <c r="I275" s="26"/>
      <c r="J275" s="26"/>
      <c r="K275" s="26"/>
      <c r="L275" s="26"/>
      <c r="M275" s="26"/>
      <c r="N275" s="26">
        <v>0.01</v>
      </c>
      <c r="O275" s="26"/>
      <c r="P275" s="27">
        <f t="shared" si="4"/>
        <v>1.1111111111111111E-3</v>
      </c>
      <c r="Q275" s="25">
        <v>0.3</v>
      </c>
      <c r="R275" s="25">
        <v>0.3</v>
      </c>
      <c r="S275" s="25">
        <v>0.3</v>
      </c>
      <c r="T275" s="25">
        <v>0.3</v>
      </c>
      <c r="U275" s="25">
        <v>0.3</v>
      </c>
      <c r="V275" s="25">
        <v>0.3</v>
      </c>
      <c r="W275" s="25">
        <v>0.3</v>
      </c>
      <c r="X275" s="25">
        <v>0.3</v>
      </c>
      <c r="Y275" s="25">
        <v>0.3</v>
      </c>
      <c r="Z275" s="25">
        <v>0.3</v>
      </c>
      <c r="AA275" s="25">
        <v>0.3</v>
      </c>
      <c r="AB275" s="25">
        <v>0.3</v>
      </c>
      <c r="AC275" s="25">
        <v>0.3</v>
      </c>
    </row>
    <row r="276" spans="1:29" hidden="1" x14ac:dyDescent="0.3">
      <c r="A276" s="25" t="s">
        <v>71</v>
      </c>
      <c r="B276" s="25" t="s">
        <v>86</v>
      </c>
      <c r="C276" s="25" t="s">
        <v>87</v>
      </c>
      <c r="D276" s="25" t="s">
        <v>25</v>
      </c>
      <c r="E276" s="19" t="str">
        <f>VLOOKUP($D276,[1]Sheet1!$A:$D,3,FALSE)</f>
        <v>CASTER</v>
      </c>
      <c r="F276" s="19" t="str">
        <f>VLOOKUP($D276,[1]Sheet1!$A:$D,4,FALSE)</f>
        <v>CASTER</v>
      </c>
      <c r="G276" s="26"/>
      <c r="H276" s="26"/>
      <c r="I276" s="26"/>
      <c r="J276" s="26"/>
      <c r="K276" s="26"/>
      <c r="L276" s="26"/>
      <c r="M276" s="26"/>
      <c r="N276" s="26"/>
      <c r="O276" s="26">
        <v>0.58799999999999997</v>
      </c>
      <c r="P276" s="27">
        <f t="shared" si="4"/>
        <v>6.5333333333333327E-2</v>
      </c>
      <c r="Q276" s="25">
        <v>1</v>
      </c>
      <c r="R276" s="25">
        <v>1</v>
      </c>
      <c r="S276" s="25">
        <v>1</v>
      </c>
      <c r="T276" s="25">
        <v>1</v>
      </c>
      <c r="U276" s="25">
        <v>1</v>
      </c>
      <c r="V276" s="25">
        <v>1</v>
      </c>
      <c r="W276" s="25">
        <v>1</v>
      </c>
      <c r="X276" s="25">
        <v>1</v>
      </c>
      <c r="Y276" s="25">
        <v>1</v>
      </c>
      <c r="Z276" s="25">
        <v>1</v>
      </c>
      <c r="AA276" s="25">
        <v>1</v>
      </c>
      <c r="AB276" s="25">
        <v>1</v>
      </c>
      <c r="AC276" s="25">
        <v>1</v>
      </c>
    </row>
    <row r="277" spans="1:29" hidden="1" x14ac:dyDescent="0.3">
      <c r="A277" s="25" t="s">
        <v>71</v>
      </c>
      <c r="B277" s="25" t="s">
        <v>86</v>
      </c>
      <c r="C277" s="25" t="s">
        <v>87</v>
      </c>
      <c r="D277" s="25" t="s">
        <v>26</v>
      </c>
      <c r="E277" s="19" t="str">
        <f>VLOOKUP($D277,[1]Sheet1!$A:$D,3,FALSE)</f>
        <v>BROWN</v>
      </c>
      <c r="F277" s="19" t="str">
        <f>VLOOKUP($D277,[1]Sheet1!$A:$D,4,FALSE)</f>
        <v>Coarse Brown</v>
      </c>
      <c r="G277" s="26"/>
      <c r="H277" s="26"/>
      <c r="I277" s="26"/>
      <c r="J277" s="26"/>
      <c r="K277" s="26"/>
      <c r="L277" s="26"/>
      <c r="M277" s="26"/>
      <c r="N277" s="26">
        <v>0.18</v>
      </c>
      <c r="O277" s="26">
        <v>0.12</v>
      </c>
      <c r="P277" s="27">
        <f t="shared" si="4"/>
        <v>3.3333333333333333E-2</v>
      </c>
      <c r="Q277" s="25">
        <v>0.3</v>
      </c>
      <c r="R277" s="25">
        <v>0.3</v>
      </c>
      <c r="S277" s="25">
        <v>0.3</v>
      </c>
      <c r="T277" s="25">
        <v>0.3</v>
      </c>
      <c r="U277" s="25">
        <v>0.3</v>
      </c>
      <c r="V277" s="25">
        <v>0.3</v>
      </c>
      <c r="W277" s="25">
        <v>0.3</v>
      </c>
      <c r="X277" s="25">
        <v>0.3</v>
      </c>
      <c r="Y277" s="25">
        <v>0.3</v>
      </c>
      <c r="Z277" s="25">
        <v>0.3</v>
      </c>
      <c r="AA277" s="25">
        <v>0.3</v>
      </c>
      <c r="AB277" s="25">
        <v>0.3</v>
      </c>
      <c r="AC277" s="25">
        <v>0.3</v>
      </c>
    </row>
    <row r="278" spans="1:29" hidden="1" x14ac:dyDescent="0.3">
      <c r="A278" s="25" t="s">
        <v>71</v>
      </c>
      <c r="B278" s="25" t="s">
        <v>86</v>
      </c>
      <c r="C278" s="25" t="s">
        <v>87</v>
      </c>
      <c r="D278" s="25" t="s">
        <v>31</v>
      </c>
      <c r="E278" s="19" t="str">
        <f>VLOOKUP($D278,[1]Sheet1!$A:$D,3,FALSE)</f>
        <v>BROWN</v>
      </c>
      <c r="F278" s="19" t="str">
        <f>VLOOKUP($D278,[1]Sheet1!$A:$D,4,FALSE)</f>
        <v>Golden Brown</v>
      </c>
      <c r="G278" s="26"/>
      <c r="H278" s="26"/>
      <c r="I278" s="26"/>
      <c r="J278" s="26"/>
      <c r="K278" s="26"/>
      <c r="L278" s="26"/>
      <c r="M278" s="26"/>
      <c r="N278" s="26">
        <v>2.8439999999999999</v>
      </c>
      <c r="O278" s="26"/>
      <c r="P278" s="27">
        <f t="shared" si="4"/>
        <v>0.316</v>
      </c>
      <c r="Q278" s="25">
        <v>2</v>
      </c>
      <c r="R278" s="25">
        <v>2</v>
      </c>
      <c r="S278" s="25">
        <v>2</v>
      </c>
      <c r="T278" s="25">
        <v>2</v>
      </c>
      <c r="U278" s="25">
        <v>2</v>
      </c>
      <c r="V278" s="25">
        <v>2</v>
      </c>
      <c r="W278" s="25">
        <v>2</v>
      </c>
      <c r="X278" s="25">
        <v>2</v>
      </c>
      <c r="Y278" s="25">
        <v>2</v>
      </c>
      <c r="Z278" s="25">
        <v>2</v>
      </c>
      <c r="AA278" s="25">
        <v>2</v>
      </c>
      <c r="AB278" s="25">
        <v>2</v>
      </c>
      <c r="AC278" s="25">
        <v>2</v>
      </c>
    </row>
    <row r="279" spans="1:29" hidden="1" x14ac:dyDescent="0.3">
      <c r="A279" s="25" t="s">
        <v>71</v>
      </c>
      <c r="B279" s="25" t="s">
        <v>86</v>
      </c>
      <c r="C279" s="25" t="s">
        <v>87</v>
      </c>
      <c r="D279" s="25" t="s">
        <v>47</v>
      </c>
      <c r="E279" s="19" t="str">
        <f>VLOOKUP($D279,[1]Sheet1!$A:$D,3,FALSE)</f>
        <v>ICING</v>
      </c>
      <c r="F279" s="19" t="str">
        <f>VLOOKUP($D279,[1]Sheet1!$A:$D,4,FALSE)</f>
        <v>ICING</v>
      </c>
      <c r="G279" s="26"/>
      <c r="H279" s="26"/>
      <c r="I279" s="26"/>
      <c r="J279" s="26"/>
      <c r="K279" s="26"/>
      <c r="L279" s="26"/>
      <c r="M279" s="26"/>
      <c r="N279" s="26">
        <v>0.25</v>
      </c>
      <c r="O279" s="26"/>
      <c r="P279" s="27">
        <f t="shared" si="4"/>
        <v>2.7777777777777776E-2</v>
      </c>
      <c r="Q279" s="25">
        <v>0.5</v>
      </c>
      <c r="R279" s="25">
        <v>0.5</v>
      </c>
      <c r="S279" s="25">
        <v>0.5</v>
      </c>
      <c r="T279" s="25">
        <v>0.5</v>
      </c>
      <c r="U279" s="25">
        <v>0.5</v>
      </c>
      <c r="V279" s="25">
        <v>0.5</v>
      </c>
      <c r="W279" s="25">
        <v>0.5</v>
      </c>
      <c r="X279" s="25">
        <v>0.5</v>
      </c>
      <c r="Y279" s="25">
        <v>0.5</v>
      </c>
      <c r="Z279" s="25">
        <v>0.5</v>
      </c>
      <c r="AA279" s="25">
        <v>0.5</v>
      </c>
      <c r="AB279" s="25">
        <v>0.5</v>
      </c>
      <c r="AC279" s="25">
        <v>0.5</v>
      </c>
    </row>
    <row r="280" spans="1:29" hidden="1" x14ac:dyDescent="0.3">
      <c r="A280" s="25" t="s">
        <v>71</v>
      </c>
      <c r="B280" s="25" t="s">
        <v>86</v>
      </c>
      <c r="C280" s="25" t="s">
        <v>87</v>
      </c>
      <c r="D280" s="25" t="s">
        <v>32</v>
      </c>
      <c r="E280" s="19" t="str">
        <f>VLOOKUP($D280,[1]Sheet1!$A:$D,3,FALSE)</f>
        <v>ICING</v>
      </c>
      <c r="F280" s="19" t="str">
        <f>VLOOKUP($D280,[1]Sheet1!$A:$D,4,FALSE)</f>
        <v>ICING</v>
      </c>
      <c r="G280" s="26"/>
      <c r="H280" s="26"/>
      <c r="I280" s="26"/>
      <c r="J280" s="26"/>
      <c r="K280" s="26"/>
      <c r="L280" s="26"/>
      <c r="M280" s="26"/>
      <c r="N280" s="26"/>
      <c r="O280" s="26">
        <v>0.12</v>
      </c>
      <c r="P280" s="27">
        <f t="shared" si="4"/>
        <v>1.3333333333333332E-2</v>
      </c>
      <c r="Q280" s="25">
        <v>0.5</v>
      </c>
      <c r="R280" s="25">
        <v>0.5</v>
      </c>
      <c r="S280" s="25">
        <v>0.5</v>
      </c>
      <c r="T280" s="25">
        <v>0.5</v>
      </c>
      <c r="U280" s="25">
        <v>0.5</v>
      </c>
      <c r="V280" s="25">
        <v>0.5</v>
      </c>
      <c r="W280" s="25">
        <v>0.5</v>
      </c>
      <c r="X280" s="25">
        <v>0.5</v>
      </c>
      <c r="Y280" s="25">
        <v>0.5</v>
      </c>
      <c r="Z280" s="25">
        <v>0.5</v>
      </c>
      <c r="AA280" s="25">
        <v>0.5</v>
      </c>
      <c r="AB280" s="25">
        <v>0.5</v>
      </c>
      <c r="AC280" s="25">
        <v>0.5</v>
      </c>
    </row>
    <row r="281" spans="1:29" hidden="1" x14ac:dyDescent="0.3">
      <c r="A281" s="25" t="s">
        <v>71</v>
      </c>
      <c r="B281" s="25" t="s">
        <v>86</v>
      </c>
      <c r="C281" s="25" t="s">
        <v>87</v>
      </c>
      <c r="D281" s="25" t="s">
        <v>33</v>
      </c>
      <c r="E281" s="19" t="str">
        <f>VLOOKUP($D281,[1]Sheet1!$A:$D,3,FALSE)</f>
        <v>Better Brown</v>
      </c>
      <c r="F281" s="19" t="str">
        <f>VLOOKUP($D281,[1]Sheet1!$A:$D,4,FALSE)</f>
        <v>LG</v>
      </c>
      <c r="G281" s="26"/>
      <c r="H281" s="26"/>
      <c r="I281" s="26"/>
      <c r="J281" s="26"/>
      <c r="K281" s="26"/>
      <c r="L281" s="26"/>
      <c r="M281" s="26"/>
      <c r="N281" s="26">
        <v>0.24</v>
      </c>
      <c r="O281" s="26">
        <v>0.6</v>
      </c>
      <c r="P281" s="27">
        <f t="shared" si="4"/>
        <v>9.3333333333333324E-2</v>
      </c>
      <c r="Q281" s="25">
        <v>1</v>
      </c>
      <c r="R281" s="25">
        <v>1</v>
      </c>
      <c r="S281" s="25">
        <v>1</v>
      </c>
      <c r="T281" s="25">
        <v>1</v>
      </c>
      <c r="U281" s="25">
        <v>1</v>
      </c>
      <c r="V281" s="25">
        <v>1</v>
      </c>
      <c r="W281" s="25">
        <v>1</v>
      </c>
      <c r="X281" s="25">
        <v>1</v>
      </c>
      <c r="Y281" s="25">
        <v>1</v>
      </c>
      <c r="Z281" s="25">
        <v>1</v>
      </c>
      <c r="AA281" s="25">
        <v>1</v>
      </c>
      <c r="AB281" s="25">
        <v>1</v>
      </c>
      <c r="AC281" s="25">
        <v>1</v>
      </c>
    </row>
    <row r="282" spans="1:29" hidden="1" x14ac:dyDescent="0.3">
      <c r="A282" s="25" t="s">
        <v>71</v>
      </c>
      <c r="B282" s="25" t="s">
        <v>86</v>
      </c>
      <c r="C282" s="25" t="s">
        <v>87</v>
      </c>
      <c r="D282" s="25" t="s">
        <v>34</v>
      </c>
      <c r="E282" s="19" t="str">
        <f>VLOOKUP($D282,[1]Sheet1!$A:$D,3,FALSE)</f>
        <v>BROWN</v>
      </c>
      <c r="F282" s="19" t="str">
        <f>VLOOKUP($D282,[1]Sheet1!$A:$D,4,FALSE)</f>
        <v>Soft Brown</v>
      </c>
      <c r="G282" s="26"/>
      <c r="H282" s="26"/>
      <c r="I282" s="26"/>
      <c r="J282" s="26"/>
      <c r="K282" s="26"/>
      <c r="L282" s="26"/>
      <c r="M282" s="26"/>
      <c r="N282" s="26"/>
      <c r="O282" s="26">
        <v>1.44</v>
      </c>
      <c r="P282" s="27">
        <f t="shared" si="4"/>
        <v>0.16</v>
      </c>
      <c r="Q282" s="25">
        <v>1</v>
      </c>
      <c r="R282" s="25">
        <v>1</v>
      </c>
      <c r="S282" s="25">
        <v>1</v>
      </c>
      <c r="T282" s="25">
        <v>1</v>
      </c>
      <c r="U282" s="25">
        <v>1</v>
      </c>
      <c r="V282" s="25">
        <v>1</v>
      </c>
      <c r="W282" s="25">
        <v>1</v>
      </c>
      <c r="X282" s="25">
        <v>1</v>
      </c>
      <c r="Y282" s="25">
        <v>1</v>
      </c>
      <c r="Z282" s="25">
        <v>1</v>
      </c>
      <c r="AA282" s="25">
        <v>1</v>
      </c>
      <c r="AB282" s="25">
        <v>1</v>
      </c>
      <c r="AC282" s="25">
        <v>1</v>
      </c>
    </row>
    <row r="283" spans="1:29" hidden="1" x14ac:dyDescent="0.3">
      <c r="A283" s="25" t="s">
        <v>71</v>
      </c>
      <c r="B283" s="25" t="s">
        <v>86</v>
      </c>
      <c r="C283" s="25" t="s">
        <v>87</v>
      </c>
      <c r="D283" s="25" t="s">
        <v>79</v>
      </c>
      <c r="E283" s="19" t="str">
        <f>VLOOKUP($D283,[1]Sheet1!$A:$D,3,FALSE)</f>
        <v>A1 (Fine)</v>
      </c>
      <c r="F283" s="19" t="str">
        <f>VLOOKUP($D283,[1]Sheet1!$A:$D,4,FALSE)</f>
        <v>A1</v>
      </c>
      <c r="G283" s="26"/>
      <c r="H283" s="26"/>
      <c r="I283" s="26"/>
      <c r="J283" s="26"/>
      <c r="K283" s="26"/>
      <c r="L283" s="26"/>
      <c r="M283" s="26"/>
      <c r="N283" s="26">
        <v>0.01</v>
      </c>
      <c r="O283" s="26"/>
      <c r="P283" s="27">
        <f t="shared" si="4"/>
        <v>1.1111111111111111E-3</v>
      </c>
      <c r="Q283" s="25">
        <v>0.3</v>
      </c>
      <c r="R283" s="25">
        <v>0.3</v>
      </c>
      <c r="S283" s="25">
        <v>0.3</v>
      </c>
      <c r="T283" s="25">
        <v>0.3</v>
      </c>
      <c r="U283" s="25">
        <v>0.3</v>
      </c>
      <c r="V283" s="25">
        <v>0.3</v>
      </c>
      <c r="W283" s="25">
        <v>0.3</v>
      </c>
      <c r="X283" s="25">
        <v>0.3</v>
      </c>
      <c r="Y283" s="25">
        <v>0.3</v>
      </c>
      <c r="Z283" s="25">
        <v>0.3</v>
      </c>
      <c r="AA283" s="25">
        <v>0.3</v>
      </c>
      <c r="AB283" s="25">
        <v>0.3</v>
      </c>
      <c r="AC283" s="25">
        <v>0.3</v>
      </c>
    </row>
    <row r="284" spans="1:29" hidden="1" x14ac:dyDescent="0.3">
      <c r="A284" s="25" t="s">
        <v>71</v>
      </c>
      <c r="B284" s="25" t="s">
        <v>86</v>
      </c>
      <c r="C284" s="25" t="s">
        <v>87</v>
      </c>
      <c r="D284" s="25" t="s">
        <v>75</v>
      </c>
      <c r="E284" s="19" t="str">
        <f>VLOOKUP($D284,[1]Sheet1!$A:$D,3,FALSE)</f>
        <v>Better Brown</v>
      </c>
      <c r="F284" s="19" t="str">
        <f>VLOOKUP($D284,[1]Sheet1!$A:$D,4,FALSE)</f>
        <v>LG</v>
      </c>
      <c r="G284" s="26"/>
      <c r="H284" s="26"/>
      <c r="I284" s="26"/>
      <c r="J284" s="26"/>
      <c r="K284" s="26"/>
      <c r="L284" s="26"/>
      <c r="M284" s="26"/>
      <c r="N284" s="26">
        <v>0.01</v>
      </c>
      <c r="O284" s="26"/>
      <c r="P284" s="27">
        <f t="shared" si="4"/>
        <v>1.1111111111111111E-3</v>
      </c>
      <c r="Q284" s="25">
        <v>0.3</v>
      </c>
      <c r="R284" s="25">
        <v>0.3</v>
      </c>
      <c r="S284" s="25">
        <v>0.3</v>
      </c>
      <c r="T284" s="25">
        <v>0.3</v>
      </c>
      <c r="U284" s="25">
        <v>0.3</v>
      </c>
      <c r="V284" s="25">
        <v>0.3</v>
      </c>
      <c r="W284" s="25">
        <v>0.3</v>
      </c>
      <c r="X284" s="25">
        <v>0.3</v>
      </c>
      <c r="Y284" s="25">
        <v>0.3</v>
      </c>
      <c r="Z284" s="25">
        <v>0.3</v>
      </c>
      <c r="AA284" s="25">
        <v>0.3</v>
      </c>
      <c r="AB284" s="25">
        <v>0.3</v>
      </c>
      <c r="AC284" s="25">
        <v>0.3</v>
      </c>
    </row>
    <row r="285" spans="1:29" hidden="1" x14ac:dyDescent="0.3">
      <c r="A285" s="25" t="s">
        <v>71</v>
      </c>
      <c r="B285" s="25" t="s">
        <v>89</v>
      </c>
      <c r="C285" s="25" t="s">
        <v>90</v>
      </c>
      <c r="D285" s="25" t="s">
        <v>74</v>
      </c>
      <c r="E285" s="19" t="str">
        <f>VLOOKUP($D285,[1]Sheet1!$A:$D,3,FALSE)</f>
        <v>A1 (Fine)</v>
      </c>
      <c r="F285" s="19" t="str">
        <f>VLOOKUP($D285,[1]Sheet1!$A:$D,4,FALSE)</f>
        <v xml:space="preserve">A1 </v>
      </c>
      <c r="G285" s="26"/>
      <c r="H285" s="26"/>
      <c r="I285" s="26"/>
      <c r="J285" s="26">
        <v>3</v>
      </c>
      <c r="K285" s="26">
        <v>1.95</v>
      </c>
      <c r="L285" s="26"/>
      <c r="M285" s="26"/>
      <c r="N285" s="26"/>
      <c r="O285" s="26"/>
      <c r="P285" s="27">
        <f t="shared" si="4"/>
        <v>0.55000000000000004</v>
      </c>
      <c r="Q285" s="25">
        <v>10</v>
      </c>
      <c r="R285" s="25">
        <v>28</v>
      </c>
      <c r="S285" s="25">
        <v>35</v>
      </c>
      <c r="T285" s="25">
        <v>40</v>
      </c>
      <c r="U285" s="25">
        <v>40</v>
      </c>
      <c r="V285" s="25">
        <v>40</v>
      </c>
      <c r="W285" s="25">
        <v>35</v>
      </c>
      <c r="X285" s="25">
        <v>40</v>
      </c>
      <c r="Y285" s="25">
        <v>40</v>
      </c>
      <c r="Z285" s="25">
        <v>40</v>
      </c>
      <c r="AA285" s="25">
        <v>40</v>
      </c>
      <c r="AB285" s="25">
        <v>40</v>
      </c>
      <c r="AC285" s="25">
        <v>40</v>
      </c>
    </row>
    <row r="286" spans="1:29" hidden="1" x14ac:dyDescent="0.3">
      <c r="A286" s="25" t="s">
        <v>71</v>
      </c>
      <c r="B286" s="25" t="s">
        <v>89</v>
      </c>
      <c r="C286" s="25" t="s">
        <v>90</v>
      </c>
      <c r="D286" s="25" t="s">
        <v>61</v>
      </c>
      <c r="E286" s="19" t="str">
        <f>VLOOKUP($D286,[1]Sheet1!$A:$D,3,FALSE)</f>
        <v>C1</v>
      </c>
      <c r="F286" s="19" t="str">
        <f>VLOOKUP($D286,[1]Sheet1!$A:$D,4,FALSE)</f>
        <v>C1 COARSE</v>
      </c>
      <c r="G286" s="26"/>
      <c r="H286" s="26"/>
      <c r="I286" s="26"/>
      <c r="J286" s="26">
        <v>1</v>
      </c>
      <c r="K286" s="26"/>
      <c r="L286" s="26"/>
      <c r="M286" s="26"/>
      <c r="N286" s="26"/>
      <c r="O286" s="26"/>
      <c r="P286" s="27">
        <f t="shared" si="4"/>
        <v>0.1111111111111111</v>
      </c>
      <c r="Q286" s="25">
        <v>5</v>
      </c>
      <c r="R286" s="25">
        <v>20</v>
      </c>
      <c r="S286" s="25">
        <v>20</v>
      </c>
      <c r="T286" s="25">
        <v>20</v>
      </c>
      <c r="U286" s="25">
        <v>20</v>
      </c>
      <c r="V286" s="25">
        <v>20</v>
      </c>
      <c r="W286" s="25">
        <v>22</v>
      </c>
      <c r="X286" s="25">
        <v>25</v>
      </c>
      <c r="Y286" s="25">
        <v>20</v>
      </c>
      <c r="Z286" s="25">
        <v>20</v>
      </c>
      <c r="AA286" s="25">
        <v>20</v>
      </c>
      <c r="AB286" s="25">
        <v>25</v>
      </c>
      <c r="AC286" s="25">
        <v>25</v>
      </c>
    </row>
    <row r="287" spans="1:29" hidden="1" x14ac:dyDescent="0.3">
      <c r="A287" s="25" t="s">
        <v>71</v>
      </c>
      <c r="B287" s="25" t="s">
        <v>89</v>
      </c>
      <c r="C287" s="25" t="s">
        <v>90</v>
      </c>
      <c r="D287" s="25" t="s">
        <v>42</v>
      </c>
      <c r="E287" s="19" t="str">
        <f>VLOOKUP($D287,[1]Sheet1!$A:$D,3,FALSE)</f>
        <v>CASTER</v>
      </c>
      <c r="F287" s="19" t="str">
        <f>VLOOKUP($D287,[1]Sheet1!$A:$D,4,FALSE)</f>
        <v>CASTER</v>
      </c>
      <c r="G287" s="26"/>
      <c r="H287" s="26"/>
      <c r="I287" s="26"/>
      <c r="J287" s="26">
        <v>1.5</v>
      </c>
      <c r="K287" s="26">
        <v>0.25</v>
      </c>
      <c r="L287" s="26"/>
      <c r="M287" s="26"/>
      <c r="N287" s="26">
        <v>0.75</v>
      </c>
      <c r="O287" s="26">
        <v>0.25</v>
      </c>
      <c r="P287" s="27">
        <f t="shared" si="4"/>
        <v>0.30555555555555558</v>
      </c>
      <c r="Q287" s="25">
        <v>1</v>
      </c>
      <c r="R287" s="25">
        <v>2</v>
      </c>
      <c r="S287" s="25">
        <v>2</v>
      </c>
      <c r="T287" s="25">
        <v>2</v>
      </c>
      <c r="U287" s="25">
        <v>2</v>
      </c>
      <c r="V287" s="25">
        <v>2</v>
      </c>
      <c r="W287" s="25">
        <v>2</v>
      </c>
      <c r="X287" s="25">
        <v>2</v>
      </c>
      <c r="Y287" s="25">
        <v>2</v>
      </c>
      <c r="Z287" s="25">
        <v>2</v>
      </c>
      <c r="AA287" s="25">
        <v>2</v>
      </c>
      <c r="AB287" s="25">
        <v>2</v>
      </c>
      <c r="AC287" s="25">
        <v>2</v>
      </c>
    </row>
    <row r="288" spans="1:29" hidden="1" x14ac:dyDescent="0.3">
      <c r="A288" s="25" t="s">
        <v>71</v>
      </c>
      <c r="B288" s="25" t="s">
        <v>89</v>
      </c>
      <c r="C288" s="25" t="s">
        <v>90</v>
      </c>
      <c r="D288" s="25" t="s">
        <v>91</v>
      </c>
      <c r="E288" s="19" t="str">
        <f>VLOOKUP($D288,[1]Sheet1!$A:$D,3,FALSE)</f>
        <v>BROWN</v>
      </c>
      <c r="F288" s="19" t="str">
        <f>VLOOKUP($D288,[1]Sheet1!$A:$D,4,FALSE)</f>
        <v>Coarse Brown</v>
      </c>
      <c r="G288" s="26"/>
      <c r="H288" s="26"/>
      <c r="I288" s="26"/>
      <c r="J288" s="26">
        <v>0.25</v>
      </c>
      <c r="K288" s="26"/>
      <c r="L288" s="26"/>
      <c r="M288" s="26"/>
      <c r="N288" s="26"/>
      <c r="O288" s="26"/>
      <c r="P288" s="27">
        <f t="shared" si="4"/>
        <v>2.7777777777777776E-2</v>
      </c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idden="1" x14ac:dyDescent="0.3">
      <c r="A289" s="25" t="s">
        <v>71</v>
      </c>
      <c r="B289" s="25" t="s">
        <v>89</v>
      </c>
      <c r="C289" s="25" t="s">
        <v>90</v>
      </c>
      <c r="D289" s="25" t="s">
        <v>92</v>
      </c>
      <c r="E289" s="19" t="str">
        <f>VLOOKUP($D289,[1]Sheet1!$A:$D,3,FALSE)</f>
        <v>Better Brown</v>
      </c>
      <c r="F289" s="19" t="str">
        <f>VLOOKUP($D289,[1]Sheet1!$A:$D,4,FALSE)</f>
        <v>LG</v>
      </c>
      <c r="G289" s="26"/>
      <c r="H289" s="26"/>
      <c r="I289" s="26"/>
      <c r="J289" s="26"/>
      <c r="K289" s="26"/>
      <c r="L289" s="26"/>
      <c r="M289" s="26"/>
      <c r="N289" s="26">
        <v>0.05</v>
      </c>
      <c r="O289" s="26"/>
      <c r="P289" s="27">
        <f t="shared" si="4"/>
        <v>5.5555555555555558E-3</v>
      </c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idden="1" x14ac:dyDescent="0.3">
      <c r="A290" s="25" t="s">
        <v>71</v>
      </c>
      <c r="B290" s="25" t="s">
        <v>89</v>
      </c>
      <c r="C290" s="25" t="s">
        <v>90</v>
      </c>
      <c r="D290" s="25" t="s">
        <v>25</v>
      </c>
      <c r="E290" s="19" t="str">
        <f>VLOOKUP($D290,[1]Sheet1!$A:$D,3,FALSE)</f>
        <v>CASTER</v>
      </c>
      <c r="F290" s="19" t="str">
        <f>VLOOKUP($D290,[1]Sheet1!$A:$D,4,FALSE)</f>
        <v>CASTER</v>
      </c>
      <c r="G290" s="26"/>
      <c r="H290" s="26"/>
      <c r="I290" s="26"/>
      <c r="J290" s="26">
        <v>5.4</v>
      </c>
      <c r="K290" s="26">
        <v>1.08</v>
      </c>
      <c r="L290" s="26"/>
      <c r="M290" s="26">
        <v>1.08</v>
      </c>
      <c r="N290" s="26">
        <v>0.36</v>
      </c>
      <c r="O290" s="26">
        <v>2.04</v>
      </c>
      <c r="P290" s="27">
        <f t="shared" si="4"/>
        <v>1.1066666666666667</v>
      </c>
      <c r="Q290" s="25">
        <v>2</v>
      </c>
      <c r="R290" s="25">
        <v>3</v>
      </c>
      <c r="S290" s="25">
        <v>3</v>
      </c>
      <c r="T290" s="25">
        <v>3</v>
      </c>
      <c r="U290" s="25">
        <v>3</v>
      </c>
      <c r="V290" s="25">
        <v>3</v>
      </c>
      <c r="W290" s="25">
        <v>3</v>
      </c>
      <c r="X290" s="25">
        <v>3</v>
      </c>
      <c r="Y290" s="25">
        <v>3</v>
      </c>
      <c r="Z290" s="25">
        <v>3</v>
      </c>
      <c r="AA290" s="25">
        <v>3</v>
      </c>
      <c r="AB290" s="25">
        <v>3</v>
      </c>
      <c r="AC290" s="25">
        <v>3</v>
      </c>
    </row>
    <row r="291" spans="1:29" hidden="1" x14ac:dyDescent="0.3">
      <c r="A291" s="25" t="s">
        <v>71</v>
      </c>
      <c r="B291" s="25" t="s">
        <v>89</v>
      </c>
      <c r="C291" s="25" t="s">
        <v>90</v>
      </c>
      <c r="D291" s="25" t="s">
        <v>27</v>
      </c>
      <c r="E291" s="19" t="str">
        <f>VLOOKUP($D291,[1]Sheet1!$A:$D,3,FALSE)</f>
        <v>C1</v>
      </c>
      <c r="F291" s="19" t="str">
        <f>VLOOKUP($D291,[1]Sheet1!$A:$D,4,FALSE)</f>
        <v>C1 COARSE</v>
      </c>
      <c r="G291" s="26"/>
      <c r="H291" s="26"/>
      <c r="I291" s="26"/>
      <c r="J291" s="26">
        <v>4.32</v>
      </c>
      <c r="K291" s="26">
        <v>3.24</v>
      </c>
      <c r="L291" s="26">
        <v>5.4</v>
      </c>
      <c r="M291" s="26">
        <v>6.48</v>
      </c>
      <c r="N291" s="26">
        <v>9.7200000000000006</v>
      </c>
      <c r="O291" s="26">
        <v>7.5600000000000005</v>
      </c>
      <c r="P291" s="27">
        <f t="shared" si="4"/>
        <v>4.080000000000001</v>
      </c>
      <c r="Q291" s="25">
        <v>8</v>
      </c>
      <c r="R291" s="25">
        <v>10</v>
      </c>
      <c r="S291" s="25">
        <v>15</v>
      </c>
      <c r="T291" s="25">
        <v>20</v>
      </c>
      <c r="U291" s="25">
        <v>20</v>
      </c>
      <c r="V291" s="25">
        <v>10</v>
      </c>
      <c r="W291" s="25">
        <v>15</v>
      </c>
      <c r="X291" s="25">
        <v>15</v>
      </c>
      <c r="Y291" s="25">
        <v>15</v>
      </c>
      <c r="Z291" s="25">
        <v>15</v>
      </c>
      <c r="AA291" s="25">
        <v>20</v>
      </c>
      <c r="AB291" s="25">
        <v>15</v>
      </c>
      <c r="AC291" s="25">
        <v>15</v>
      </c>
    </row>
    <row r="292" spans="1:29" hidden="1" x14ac:dyDescent="0.3">
      <c r="A292" s="25" t="s">
        <v>71</v>
      </c>
      <c r="B292" s="25" t="s">
        <v>89</v>
      </c>
      <c r="C292" s="25" t="s">
        <v>90</v>
      </c>
      <c r="D292" s="25" t="s">
        <v>30</v>
      </c>
      <c r="E292" s="19" t="str">
        <f>VLOOKUP($D292,[1]Sheet1!$A:$D,3,FALSE)</f>
        <v>A1 (Fine)</v>
      </c>
      <c r="F292" s="19" t="str">
        <f>VLOOKUP($D292,[1]Sheet1!$A:$D,4,FALSE)</f>
        <v>A1</v>
      </c>
      <c r="G292" s="26"/>
      <c r="H292" s="26"/>
      <c r="I292" s="26"/>
      <c r="J292" s="26">
        <v>4.32</v>
      </c>
      <c r="K292" s="26">
        <v>3.24</v>
      </c>
      <c r="L292" s="26">
        <v>5.4</v>
      </c>
      <c r="M292" s="26">
        <v>4.32</v>
      </c>
      <c r="N292" s="26">
        <v>5.4</v>
      </c>
      <c r="O292" s="26">
        <v>6.48</v>
      </c>
      <c r="P292" s="27">
        <f t="shared" si="4"/>
        <v>3.24</v>
      </c>
      <c r="Q292" s="25">
        <v>8</v>
      </c>
      <c r="R292" s="25">
        <v>15</v>
      </c>
      <c r="S292" s="25">
        <v>20</v>
      </c>
      <c r="T292" s="25">
        <v>30</v>
      </c>
      <c r="U292" s="25">
        <v>25</v>
      </c>
      <c r="V292" s="25">
        <v>15</v>
      </c>
      <c r="W292" s="25">
        <v>20</v>
      </c>
      <c r="X292" s="25">
        <v>20</v>
      </c>
      <c r="Y292" s="25">
        <v>20</v>
      </c>
      <c r="Z292" s="25">
        <v>22</v>
      </c>
      <c r="AA292" s="25">
        <v>25</v>
      </c>
      <c r="AB292" s="25">
        <v>20</v>
      </c>
      <c r="AC292" s="25">
        <v>20</v>
      </c>
    </row>
    <row r="293" spans="1:29" hidden="1" x14ac:dyDescent="0.3">
      <c r="A293" s="25" t="s">
        <v>71</v>
      </c>
      <c r="B293" s="25" t="s">
        <v>89</v>
      </c>
      <c r="C293" s="25" t="s">
        <v>90</v>
      </c>
      <c r="D293" s="25" t="s">
        <v>31</v>
      </c>
      <c r="E293" s="19" t="str">
        <f>VLOOKUP($D293,[1]Sheet1!$A:$D,3,FALSE)</f>
        <v>BROWN</v>
      </c>
      <c r="F293" s="19" t="str">
        <f>VLOOKUP($D293,[1]Sheet1!$A:$D,4,FALSE)</f>
        <v>Golden Brown</v>
      </c>
      <c r="G293" s="26"/>
      <c r="H293" s="26"/>
      <c r="I293" s="26"/>
      <c r="J293" s="26">
        <v>1.08</v>
      </c>
      <c r="K293" s="26"/>
      <c r="L293" s="26"/>
      <c r="M293" s="26"/>
      <c r="N293" s="26"/>
      <c r="O293" s="26"/>
      <c r="P293" s="27">
        <f t="shared" si="4"/>
        <v>0.12000000000000001</v>
      </c>
      <c r="Q293" s="25">
        <v>0.2</v>
      </c>
      <c r="R293" s="25">
        <v>0.2</v>
      </c>
      <c r="S293" s="25">
        <v>0.2</v>
      </c>
      <c r="T293" s="25">
        <v>0.2</v>
      </c>
      <c r="U293" s="25">
        <v>0.2</v>
      </c>
      <c r="V293" s="25">
        <v>0.2</v>
      </c>
      <c r="W293" s="25">
        <v>0.2</v>
      </c>
      <c r="X293" s="25">
        <v>0.2</v>
      </c>
      <c r="Y293" s="25">
        <v>0.2</v>
      </c>
      <c r="Z293" s="25">
        <v>0.2</v>
      </c>
      <c r="AA293" s="25">
        <v>0.2</v>
      </c>
      <c r="AB293" s="25">
        <v>0.2</v>
      </c>
      <c r="AC293" s="25">
        <v>0.2</v>
      </c>
    </row>
    <row r="294" spans="1:29" hidden="1" x14ac:dyDescent="0.3">
      <c r="A294" s="25" t="s">
        <v>71</v>
      </c>
      <c r="B294" s="25" t="s">
        <v>89</v>
      </c>
      <c r="C294" s="25" t="s">
        <v>90</v>
      </c>
      <c r="D294" s="25" t="s">
        <v>47</v>
      </c>
      <c r="E294" s="19" t="str">
        <f>VLOOKUP($D294,[1]Sheet1!$A:$D,3,FALSE)</f>
        <v>ICING</v>
      </c>
      <c r="F294" s="19" t="str">
        <f>VLOOKUP($D294,[1]Sheet1!$A:$D,4,FALSE)</f>
        <v>ICING</v>
      </c>
      <c r="G294" s="26"/>
      <c r="H294" s="26"/>
      <c r="I294" s="26"/>
      <c r="J294" s="26">
        <v>1.5</v>
      </c>
      <c r="K294" s="26">
        <v>1.5</v>
      </c>
      <c r="L294" s="26">
        <v>0.5</v>
      </c>
      <c r="M294" s="26">
        <v>0.5</v>
      </c>
      <c r="N294" s="26">
        <v>1.5</v>
      </c>
      <c r="O294" s="26">
        <v>1.5</v>
      </c>
      <c r="P294" s="27">
        <f t="shared" si="4"/>
        <v>0.77777777777777779</v>
      </c>
      <c r="Q294" s="25">
        <v>1</v>
      </c>
      <c r="R294" s="25">
        <v>1</v>
      </c>
      <c r="S294" s="25">
        <v>1</v>
      </c>
      <c r="T294" s="25">
        <v>1</v>
      </c>
      <c r="U294" s="25">
        <v>1</v>
      </c>
      <c r="V294" s="25">
        <v>1</v>
      </c>
      <c r="W294" s="25">
        <v>1</v>
      </c>
      <c r="X294" s="25">
        <v>1</v>
      </c>
      <c r="Y294" s="25">
        <v>1</v>
      </c>
      <c r="Z294" s="25">
        <v>1</v>
      </c>
      <c r="AA294" s="25">
        <v>1</v>
      </c>
      <c r="AB294" s="25">
        <v>1</v>
      </c>
      <c r="AC294" s="25">
        <v>1</v>
      </c>
    </row>
    <row r="295" spans="1:29" hidden="1" x14ac:dyDescent="0.3">
      <c r="A295" s="25" t="s">
        <v>71</v>
      </c>
      <c r="B295" s="25" t="s">
        <v>89</v>
      </c>
      <c r="C295" s="25" t="s">
        <v>90</v>
      </c>
      <c r="D295" s="25" t="s">
        <v>32</v>
      </c>
      <c r="E295" s="19" t="str">
        <f>VLOOKUP($D295,[1]Sheet1!$A:$D,3,FALSE)</f>
        <v>ICING</v>
      </c>
      <c r="F295" s="19" t="str">
        <f>VLOOKUP($D295,[1]Sheet1!$A:$D,4,FALSE)</f>
        <v>ICING</v>
      </c>
      <c r="G295" s="26"/>
      <c r="H295" s="26"/>
      <c r="I295" s="26"/>
      <c r="J295" s="26">
        <v>1.08</v>
      </c>
      <c r="K295" s="26">
        <v>2.04</v>
      </c>
      <c r="L295" s="26">
        <v>1.3199999999999998</v>
      </c>
      <c r="M295" s="26">
        <v>0.6</v>
      </c>
      <c r="N295" s="26">
        <v>1.2</v>
      </c>
      <c r="O295" s="26">
        <v>1.08</v>
      </c>
      <c r="P295" s="27">
        <f t="shared" si="4"/>
        <v>0.81333333333333324</v>
      </c>
      <c r="Q295" s="25">
        <v>1</v>
      </c>
      <c r="R295" s="25">
        <v>1</v>
      </c>
      <c r="S295" s="25">
        <v>1</v>
      </c>
      <c r="T295" s="25">
        <v>1</v>
      </c>
      <c r="U295" s="25">
        <v>1</v>
      </c>
      <c r="V295" s="25">
        <v>1</v>
      </c>
      <c r="W295" s="25">
        <v>1</v>
      </c>
      <c r="X295" s="25">
        <v>1</v>
      </c>
      <c r="Y295" s="25">
        <v>1</v>
      </c>
      <c r="Z295" s="25">
        <v>1</v>
      </c>
      <c r="AA295" s="25">
        <v>1</v>
      </c>
      <c r="AB295" s="25">
        <v>1</v>
      </c>
      <c r="AC295" s="25">
        <v>1</v>
      </c>
    </row>
    <row r="296" spans="1:29" hidden="1" x14ac:dyDescent="0.3">
      <c r="A296" s="25" t="s">
        <v>71</v>
      </c>
      <c r="B296" s="25" t="s">
        <v>89</v>
      </c>
      <c r="C296" s="25" t="s">
        <v>90</v>
      </c>
      <c r="D296" s="25" t="s">
        <v>33</v>
      </c>
      <c r="E296" s="19" t="str">
        <f>VLOOKUP($D296,[1]Sheet1!$A:$D,3,FALSE)</f>
        <v>Better Brown</v>
      </c>
      <c r="F296" s="19" t="str">
        <f>VLOOKUP($D296,[1]Sheet1!$A:$D,4,FALSE)</f>
        <v>LG</v>
      </c>
      <c r="G296" s="26"/>
      <c r="H296" s="26"/>
      <c r="I296" s="26"/>
      <c r="J296" s="26">
        <v>0.06</v>
      </c>
      <c r="K296" s="26"/>
      <c r="L296" s="26"/>
      <c r="M296" s="26"/>
      <c r="N296" s="26"/>
      <c r="O296" s="26"/>
      <c r="P296" s="27">
        <f t="shared" si="4"/>
        <v>6.6666666666666662E-3</v>
      </c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idden="1" x14ac:dyDescent="0.3">
      <c r="A297" s="25" t="s">
        <v>71</v>
      </c>
      <c r="B297" s="25" t="s">
        <v>89</v>
      </c>
      <c r="C297" s="25" t="s">
        <v>90</v>
      </c>
      <c r="D297" s="25" t="s">
        <v>34</v>
      </c>
      <c r="E297" s="19" t="str">
        <f>VLOOKUP($D297,[1]Sheet1!$A:$D,3,FALSE)</f>
        <v>BROWN</v>
      </c>
      <c r="F297" s="19" t="str">
        <f>VLOOKUP($D297,[1]Sheet1!$A:$D,4,FALSE)</f>
        <v>Soft Brown</v>
      </c>
      <c r="G297" s="26"/>
      <c r="H297" s="26"/>
      <c r="I297" s="26"/>
      <c r="J297" s="26">
        <v>7.0200000000000005</v>
      </c>
      <c r="K297" s="26"/>
      <c r="L297" s="26"/>
      <c r="M297" s="26">
        <v>2.16</v>
      </c>
      <c r="N297" s="26">
        <v>3.24</v>
      </c>
      <c r="O297" s="26">
        <v>1.6800000000000002</v>
      </c>
      <c r="P297" s="27">
        <f t="shared" si="4"/>
        <v>1.5666666666666667</v>
      </c>
      <c r="Q297" s="25">
        <v>15</v>
      </c>
      <c r="R297" s="25">
        <v>15</v>
      </c>
      <c r="S297" s="25">
        <v>15</v>
      </c>
      <c r="T297" s="25">
        <v>15</v>
      </c>
      <c r="U297" s="25">
        <v>15</v>
      </c>
      <c r="V297" s="25">
        <v>15</v>
      </c>
      <c r="W297" s="25">
        <v>15</v>
      </c>
      <c r="X297" s="25">
        <v>15</v>
      </c>
      <c r="Y297" s="25">
        <v>15</v>
      </c>
      <c r="Z297" s="25">
        <v>15</v>
      </c>
      <c r="AA297" s="25">
        <v>15</v>
      </c>
      <c r="AB297" s="25">
        <v>15</v>
      </c>
      <c r="AC297" s="25">
        <v>15</v>
      </c>
    </row>
    <row r="298" spans="1:29" hidden="1" x14ac:dyDescent="0.3">
      <c r="A298" s="25" t="s">
        <v>71</v>
      </c>
      <c r="B298" s="25" t="s">
        <v>89</v>
      </c>
      <c r="C298" s="25" t="s">
        <v>90</v>
      </c>
      <c r="D298" s="25" t="s">
        <v>49</v>
      </c>
      <c r="E298" s="19" t="str">
        <f>VLOOKUP($D298,[1]Sheet1!$A:$D,3,FALSE)</f>
        <v>BROWN</v>
      </c>
      <c r="F298" s="19" t="str">
        <f>VLOOKUP($D298,[1]Sheet1!$A:$D,4,FALSE)</f>
        <v>Soft Brown</v>
      </c>
      <c r="G298" s="26"/>
      <c r="H298" s="26"/>
      <c r="I298" s="26"/>
      <c r="J298" s="26">
        <v>0.32400000000000001</v>
      </c>
      <c r="K298" s="26">
        <v>0.54</v>
      </c>
      <c r="L298" s="26"/>
      <c r="M298" s="26">
        <v>-0.10799999999999998</v>
      </c>
      <c r="N298" s="26">
        <v>0.432</v>
      </c>
      <c r="O298" s="26"/>
      <c r="P298" s="27">
        <f>SUM(G298:O298)/9</f>
        <v>0.13200000000000001</v>
      </c>
      <c r="Q298" s="25">
        <v>0.2</v>
      </c>
      <c r="R298" s="25">
        <v>0.2</v>
      </c>
      <c r="S298" s="25">
        <v>0.2</v>
      </c>
      <c r="T298" s="25">
        <v>0.2</v>
      </c>
      <c r="U298" s="25">
        <v>0.2</v>
      </c>
      <c r="V298" s="25">
        <v>0.2</v>
      </c>
      <c r="W298" s="25">
        <v>0.2</v>
      </c>
      <c r="X298" s="25">
        <v>0.2</v>
      </c>
      <c r="Y298" s="25">
        <v>0.2</v>
      </c>
      <c r="Z298" s="25">
        <v>0.2</v>
      </c>
      <c r="AA298" s="25">
        <v>0.2</v>
      </c>
      <c r="AB298" s="25">
        <v>0.2</v>
      </c>
      <c r="AC298" s="25">
        <v>0.2</v>
      </c>
    </row>
    <row r="299" spans="1:29" hidden="1" x14ac:dyDescent="0.3">
      <c r="A299" s="25" t="s">
        <v>71</v>
      </c>
      <c r="B299" s="25" t="s">
        <v>93</v>
      </c>
      <c r="C299" s="25" t="s">
        <v>94</v>
      </c>
      <c r="D299" s="25" t="s">
        <v>74</v>
      </c>
      <c r="E299" s="19" t="str">
        <f>VLOOKUP($D299,[1]Sheet1!$A:$D,3,FALSE)</f>
        <v>A1 (Fine)</v>
      </c>
      <c r="F299" s="19" t="str">
        <f>VLOOKUP($D299,[1]Sheet1!$A:$D,4,FALSE)</f>
        <v xml:space="preserve">A1 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7"/>
      <c r="Q299" s="25">
        <v>5</v>
      </c>
      <c r="R299" s="25">
        <v>8</v>
      </c>
      <c r="S299" s="25">
        <v>8</v>
      </c>
      <c r="T299" s="25">
        <v>8</v>
      </c>
      <c r="U299" s="25">
        <v>8</v>
      </c>
      <c r="V299" s="25">
        <v>8</v>
      </c>
      <c r="W299" s="25">
        <v>8</v>
      </c>
      <c r="X299" s="25">
        <v>8</v>
      </c>
      <c r="Y299" s="25">
        <v>8</v>
      </c>
      <c r="Z299" s="25">
        <v>8</v>
      </c>
      <c r="AA299" s="25">
        <v>8</v>
      </c>
      <c r="AB299" s="25">
        <v>8</v>
      </c>
      <c r="AC299" s="25">
        <v>5</v>
      </c>
    </row>
    <row r="300" spans="1:29" hidden="1" x14ac:dyDescent="0.3">
      <c r="A300" s="25" t="s">
        <v>71</v>
      </c>
      <c r="B300" s="25" t="s">
        <v>93</v>
      </c>
      <c r="C300" s="25" t="s">
        <v>94</v>
      </c>
      <c r="D300" s="25" t="s">
        <v>61</v>
      </c>
      <c r="E300" s="19" t="str">
        <f>VLOOKUP($D300,[1]Sheet1!$A:$D,3,FALSE)</f>
        <v>C1</v>
      </c>
      <c r="F300" s="19" t="str">
        <f>VLOOKUP($D300,[1]Sheet1!$A:$D,4,FALSE)</f>
        <v>C1 COARSE</v>
      </c>
      <c r="G300" s="26"/>
      <c r="H300" s="26"/>
      <c r="I300" s="26"/>
      <c r="J300" s="26"/>
      <c r="K300" s="26"/>
      <c r="L300" s="26"/>
      <c r="M300" s="26"/>
      <c r="N300" s="26"/>
      <c r="O300" s="26"/>
      <c r="P300" s="27"/>
      <c r="Q300" s="25">
        <v>5</v>
      </c>
      <c r="R300" s="25">
        <v>5</v>
      </c>
      <c r="S300" s="25">
        <v>5</v>
      </c>
      <c r="T300" s="25">
        <v>5</v>
      </c>
      <c r="U300" s="25">
        <v>5</v>
      </c>
      <c r="V300" s="25">
        <v>5</v>
      </c>
      <c r="W300" s="25">
        <v>5</v>
      </c>
      <c r="X300" s="25">
        <v>5</v>
      </c>
      <c r="Y300" s="25">
        <v>5</v>
      </c>
      <c r="Z300" s="25">
        <v>5</v>
      </c>
      <c r="AA300" s="25">
        <v>5</v>
      </c>
      <c r="AB300" s="25">
        <v>5</v>
      </c>
      <c r="AC300" s="25">
        <v>5</v>
      </c>
    </row>
    <row r="301" spans="1:29" hidden="1" x14ac:dyDescent="0.3">
      <c r="A301" s="25" t="s">
        <v>71</v>
      </c>
      <c r="B301" s="25" t="s">
        <v>93</v>
      </c>
      <c r="C301" s="25" t="s">
        <v>94</v>
      </c>
      <c r="D301" s="25" t="s">
        <v>27</v>
      </c>
      <c r="E301" s="19" t="str">
        <f>VLOOKUP($D301,[1]Sheet1!$A:$D,3,FALSE)</f>
        <v>C1</v>
      </c>
      <c r="F301" s="19" t="str">
        <f>VLOOKUP($D301,[1]Sheet1!$A:$D,4,FALSE)</f>
        <v>C1 COARSE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7"/>
      <c r="Q301" s="25">
        <v>5</v>
      </c>
      <c r="R301" s="25">
        <v>5</v>
      </c>
      <c r="S301" s="25">
        <v>5</v>
      </c>
      <c r="T301" s="25">
        <v>5</v>
      </c>
      <c r="U301" s="25">
        <v>5</v>
      </c>
      <c r="V301" s="25">
        <v>5</v>
      </c>
      <c r="W301" s="25">
        <v>5</v>
      </c>
      <c r="X301" s="25">
        <v>5</v>
      </c>
      <c r="Y301" s="25">
        <v>5</v>
      </c>
      <c r="Z301" s="25">
        <v>5</v>
      </c>
      <c r="AA301" s="25">
        <v>5</v>
      </c>
      <c r="AB301" s="25">
        <v>5</v>
      </c>
      <c r="AC301" s="25">
        <v>5</v>
      </c>
    </row>
    <row r="302" spans="1:29" hidden="1" x14ac:dyDescent="0.3">
      <c r="A302" s="25" t="s">
        <v>71</v>
      </c>
      <c r="B302" s="25" t="s">
        <v>93</v>
      </c>
      <c r="C302" s="25" t="s">
        <v>94</v>
      </c>
      <c r="D302" s="25" t="s">
        <v>30</v>
      </c>
      <c r="E302" s="19" t="str">
        <f>VLOOKUP($D302,[1]Sheet1!$A:$D,3,FALSE)</f>
        <v>A1 (Fine)</v>
      </c>
      <c r="F302" s="19" t="str">
        <f>VLOOKUP($D302,[1]Sheet1!$A:$D,4,FALSE)</f>
        <v>A1</v>
      </c>
      <c r="G302" s="26"/>
      <c r="H302" s="26"/>
      <c r="I302" s="26"/>
      <c r="J302" s="26"/>
      <c r="K302" s="26"/>
      <c r="L302" s="26"/>
      <c r="M302" s="26"/>
      <c r="N302" s="26"/>
      <c r="O302" s="26"/>
      <c r="P302" s="27"/>
      <c r="Q302" s="25">
        <v>5</v>
      </c>
      <c r="R302" s="25">
        <v>5</v>
      </c>
      <c r="S302" s="25">
        <v>5</v>
      </c>
      <c r="T302" s="25">
        <v>5</v>
      </c>
      <c r="U302" s="25">
        <v>5</v>
      </c>
      <c r="V302" s="25">
        <v>5</v>
      </c>
      <c r="W302" s="25">
        <v>5</v>
      </c>
      <c r="X302" s="25">
        <v>5</v>
      </c>
      <c r="Y302" s="25">
        <v>5</v>
      </c>
      <c r="Z302" s="25">
        <v>5</v>
      </c>
      <c r="AA302" s="25">
        <v>5</v>
      </c>
      <c r="AB302" s="25">
        <v>5</v>
      </c>
      <c r="AC302" s="25">
        <v>5</v>
      </c>
    </row>
    <row r="303" spans="1:29" hidden="1" x14ac:dyDescent="0.3">
      <c r="A303" s="25" t="s">
        <v>71</v>
      </c>
      <c r="B303" s="25" t="s">
        <v>93</v>
      </c>
      <c r="C303" s="25" t="s">
        <v>94</v>
      </c>
      <c r="D303" s="25" t="s">
        <v>33</v>
      </c>
      <c r="E303" s="19" t="str">
        <f>VLOOKUP($D303,[1]Sheet1!$A:$D,3,FALSE)</f>
        <v>Better Brown</v>
      </c>
      <c r="F303" s="19" t="str">
        <f>VLOOKUP($D303,[1]Sheet1!$A:$D,4,FALSE)</f>
        <v>LG</v>
      </c>
      <c r="G303" s="26"/>
      <c r="H303" s="26"/>
      <c r="I303" s="26"/>
      <c r="J303" s="26"/>
      <c r="K303" s="26"/>
      <c r="L303" s="26"/>
      <c r="M303" s="26"/>
      <c r="N303" s="26"/>
      <c r="O303" s="26"/>
      <c r="P303" s="27"/>
      <c r="Q303" s="25">
        <v>1</v>
      </c>
      <c r="R303" s="25">
        <v>1</v>
      </c>
      <c r="S303" s="25">
        <v>1</v>
      </c>
      <c r="T303" s="25">
        <v>1</v>
      </c>
      <c r="U303" s="25">
        <v>1</v>
      </c>
      <c r="V303" s="25">
        <v>1</v>
      </c>
      <c r="W303" s="25">
        <v>1</v>
      </c>
      <c r="X303" s="25">
        <v>1</v>
      </c>
      <c r="Y303" s="25">
        <v>1</v>
      </c>
      <c r="Z303" s="25">
        <v>1</v>
      </c>
      <c r="AA303" s="25">
        <v>1</v>
      </c>
      <c r="AB303" s="25">
        <v>1</v>
      </c>
      <c r="AC303" s="25">
        <v>1</v>
      </c>
    </row>
    <row r="304" spans="1:29" hidden="1" x14ac:dyDescent="0.3">
      <c r="A304" s="19" t="s">
        <v>95</v>
      </c>
      <c r="B304" s="19" t="s">
        <v>96</v>
      </c>
      <c r="C304" s="19" t="s">
        <v>97</v>
      </c>
      <c r="D304" s="19" t="s">
        <v>74</v>
      </c>
      <c r="E304" s="19" t="str">
        <f>VLOOKUP($D304,[1]Sheet1!$A:$D,3,FALSE)</f>
        <v>A1 (Fine)</v>
      </c>
      <c r="F304" s="19" t="str">
        <f>VLOOKUP($D304,[1]Sheet1!$A:$D,4,FALSE)</f>
        <v xml:space="preserve">A1 </v>
      </c>
      <c r="P304">
        <v>47.488307594186189</v>
      </c>
      <c r="Q304">
        <v>50</v>
      </c>
      <c r="R304">
        <v>42.721785833333328</v>
      </c>
      <c r="S304">
        <v>47.274287480138263</v>
      </c>
      <c r="T304">
        <v>50.688663715241958</v>
      </c>
      <c r="U304">
        <v>50.135786738059451</v>
      </c>
      <c r="V304">
        <v>43.307034267852053</v>
      </c>
      <c r="W304">
        <v>47.290473208806368</v>
      </c>
      <c r="X304">
        <v>48.44478434917572</v>
      </c>
      <c r="Y304">
        <v>47.875721643325107</v>
      </c>
      <c r="Z304">
        <v>47.306658937474481</v>
      </c>
      <c r="AA304">
        <v>49.030194640981122</v>
      </c>
      <c r="AB304">
        <v>48.461131935130517</v>
      </c>
      <c r="AC304">
        <v>47.323168380715956</v>
      </c>
    </row>
    <row r="305" spans="1:29" hidden="1" x14ac:dyDescent="0.3">
      <c r="A305" s="19" t="s">
        <v>95</v>
      </c>
      <c r="B305" s="19" t="s">
        <v>96</v>
      </c>
      <c r="C305" s="19" t="s">
        <v>97</v>
      </c>
      <c r="D305" s="19" t="s">
        <v>61</v>
      </c>
      <c r="E305" s="19" t="str">
        <f>VLOOKUP($D305,[1]Sheet1!$A:$D,3,FALSE)</f>
        <v>C1</v>
      </c>
      <c r="F305" s="19" t="str">
        <f>VLOOKUP($D305,[1]Sheet1!$A:$D,4,FALSE)</f>
        <v>C1 COARSE</v>
      </c>
      <c r="P305">
        <v>94.976615188372378</v>
      </c>
      <c r="Q305">
        <v>100</v>
      </c>
      <c r="R305">
        <v>85.443571666666656</v>
      </c>
      <c r="S305">
        <v>94.548574960276525</v>
      </c>
      <c r="T305">
        <v>101.37732743048392</v>
      </c>
      <c r="U305">
        <v>100.2715734761189</v>
      </c>
      <c r="V305">
        <v>86.614068535704106</v>
      </c>
      <c r="W305">
        <v>94.580946417612736</v>
      </c>
      <c r="X305">
        <v>96.889568698351439</v>
      </c>
      <c r="Y305">
        <v>95.751443286650215</v>
      </c>
      <c r="Z305">
        <v>94.613317874948962</v>
      </c>
      <c r="AA305">
        <v>98.060389281962244</v>
      </c>
      <c r="AB305">
        <v>96.922263870261034</v>
      </c>
      <c r="AC305">
        <v>94.646336761431911</v>
      </c>
    </row>
    <row r="306" spans="1:29" hidden="1" x14ac:dyDescent="0.3">
      <c r="A306" s="19" t="s">
        <v>95</v>
      </c>
      <c r="B306" s="19" t="s">
        <v>96</v>
      </c>
      <c r="C306" s="19" t="s">
        <v>97</v>
      </c>
      <c r="D306" s="19" t="s">
        <v>98</v>
      </c>
      <c r="E306" s="19" t="e">
        <f>VLOOKUP($D306,[1]Sheet1!$A:$D,3,FALSE)</f>
        <v>#N/A</v>
      </c>
      <c r="F306" s="19" t="e">
        <f>VLOOKUP($D306,[1]Sheet1!$A:$D,4,FALSE)</f>
        <v>#N/A</v>
      </c>
      <c r="P306">
        <v>189.95323037674476</v>
      </c>
      <c r="Q306">
        <v>200</v>
      </c>
      <c r="R306">
        <v>170.88714333333331</v>
      </c>
      <c r="S306">
        <v>189.09714992055305</v>
      </c>
      <c r="T306">
        <v>202.75465486096783</v>
      </c>
      <c r="U306">
        <v>200.54314695223781</v>
      </c>
      <c r="V306">
        <v>173.22813707140821</v>
      </c>
      <c r="W306">
        <v>189.16189283522547</v>
      </c>
      <c r="X306">
        <v>193.77913739670288</v>
      </c>
      <c r="Y306">
        <v>191.50288657330043</v>
      </c>
      <c r="Z306">
        <v>189.22663574989792</v>
      </c>
      <c r="AA306">
        <v>196.12077856392449</v>
      </c>
      <c r="AB306">
        <v>193.84452774052207</v>
      </c>
      <c r="AC306">
        <v>189.29267352286382</v>
      </c>
    </row>
    <row r="307" spans="1:29" hidden="1" x14ac:dyDescent="0.3">
      <c r="A307" s="19" t="s">
        <v>95</v>
      </c>
      <c r="B307" s="19" t="s">
        <v>96</v>
      </c>
      <c r="C307" s="19" t="s">
        <v>97</v>
      </c>
      <c r="D307" s="19" t="s">
        <v>99</v>
      </c>
      <c r="E307" s="19" t="e">
        <f>VLOOKUP($D307,[1]Sheet1!$A:$D,3,FALSE)</f>
        <v>#N/A</v>
      </c>
      <c r="F307" s="19" t="e">
        <f>VLOOKUP($D307,[1]Sheet1!$A:$D,4,FALSE)</f>
        <v>#N/A</v>
      </c>
      <c r="P307">
        <v>20</v>
      </c>
      <c r="Q307">
        <v>25</v>
      </c>
      <c r="R307">
        <v>21.360892916666664</v>
      </c>
      <c r="S307">
        <v>23.637143740069131</v>
      </c>
      <c r="T307">
        <v>25.344331857620979</v>
      </c>
      <c r="U307">
        <v>25.067893369029726</v>
      </c>
      <c r="V307">
        <v>21.653517133926027</v>
      </c>
      <c r="W307">
        <v>23.645236604403184</v>
      </c>
      <c r="X307">
        <v>24.22239217458786</v>
      </c>
      <c r="Y307">
        <v>23.937860821662554</v>
      </c>
      <c r="Z307">
        <v>23.65332946873724</v>
      </c>
      <c r="AA307">
        <v>24.515097320490561</v>
      </c>
      <c r="AB307">
        <v>24.230565967565258</v>
      </c>
      <c r="AC307">
        <v>23.661584190357978</v>
      </c>
    </row>
    <row r="308" spans="1:29" hidden="1" x14ac:dyDescent="0.3">
      <c r="A308" s="19" t="s">
        <v>95</v>
      </c>
      <c r="B308" s="19" t="s">
        <v>96</v>
      </c>
      <c r="C308" s="19" t="s">
        <v>97</v>
      </c>
      <c r="D308" s="19" t="s">
        <v>100</v>
      </c>
      <c r="E308" s="19" t="e">
        <f>VLOOKUP($D308,[1]Sheet1!$A:$D,3,FALSE)</f>
        <v>#N/A</v>
      </c>
      <c r="F308" s="19" t="e">
        <f>VLOOKUP($D308,[1]Sheet1!$A:$D,4,FALSE)</f>
        <v>#N/A</v>
      </c>
      <c r="P308">
        <v>100</v>
      </c>
      <c r="Q308">
        <v>174</v>
      </c>
      <c r="R308">
        <v>148.67181469999997</v>
      </c>
      <c r="S308">
        <v>164.51452043088116</v>
      </c>
      <c r="T308">
        <v>176.39654972904202</v>
      </c>
      <c r="U308">
        <v>174.4725378484469</v>
      </c>
      <c r="V308">
        <v>150.70847925212513</v>
      </c>
      <c r="W308">
        <v>164.57084676664618</v>
      </c>
      <c r="X308">
        <v>168.58784953513151</v>
      </c>
      <c r="Y308">
        <v>166.60751131877137</v>
      </c>
      <c r="Z308">
        <v>164.62717310241121</v>
      </c>
      <c r="AA308">
        <v>170.6250773506143</v>
      </c>
      <c r="AB308">
        <v>168.64473913425419</v>
      </c>
      <c r="AC308">
        <v>164.68462596489152</v>
      </c>
    </row>
    <row r="309" spans="1:29" hidden="1" x14ac:dyDescent="0.3">
      <c r="A309" s="19" t="s">
        <v>95</v>
      </c>
      <c r="B309" s="19" t="s">
        <v>96</v>
      </c>
      <c r="C309" s="19" t="s">
        <v>97</v>
      </c>
      <c r="D309" s="19" t="s">
        <v>101</v>
      </c>
      <c r="E309" s="19" t="e">
        <f>VLOOKUP($D309,[1]Sheet1!$A:$D,3,FALSE)</f>
        <v>#N/A</v>
      </c>
      <c r="F309" s="19" t="e">
        <f>VLOOKUP($D309,[1]Sheet1!$A:$D,4,FALSE)</f>
        <v>#N/A</v>
      </c>
      <c r="P309">
        <v>1329.6726126372134</v>
      </c>
      <c r="Q309">
        <v>1400</v>
      </c>
      <c r="R309">
        <v>1196.2100033333331</v>
      </c>
      <c r="S309">
        <v>1323.6800494438712</v>
      </c>
      <c r="T309">
        <v>1419.2825840267747</v>
      </c>
      <c r="U309">
        <v>1403.8020286656647</v>
      </c>
      <c r="V309">
        <v>1212.5969594998573</v>
      </c>
      <c r="W309">
        <v>1324.1332498465783</v>
      </c>
      <c r="X309">
        <v>1356.4539617769201</v>
      </c>
      <c r="Y309">
        <v>1340.5202060131028</v>
      </c>
      <c r="Z309">
        <v>1324.5864502492855</v>
      </c>
      <c r="AA309">
        <v>1372.8454499474715</v>
      </c>
      <c r="AB309">
        <v>1356.9116941836544</v>
      </c>
      <c r="AC309">
        <v>1325.0487146600467</v>
      </c>
    </row>
    <row r="310" spans="1:29" hidden="1" x14ac:dyDescent="0.3">
      <c r="A310" s="19" t="s">
        <v>95</v>
      </c>
      <c r="B310" s="19" t="s">
        <v>96</v>
      </c>
      <c r="C310" s="19" t="s">
        <v>97</v>
      </c>
      <c r="D310" s="19" t="s">
        <v>33</v>
      </c>
      <c r="E310" s="19" t="str">
        <f>VLOOKUP($D310,[1]Sheet1!$A:$D,3,FALSE)</f>
        <v>Better Brown</v>
      </c>
      <c r="F310" s="19" t="str">
        <f>VLOOKUP($D310,[1]Sheet1!$A:$D,4,FALSE)</f>
        <v>LG</v>
      </c>
      <c r="P310">
        <v>10</v>
      </c>
      <c r="Q310">
        <v>10</v>
      </c>
      <c r="R310">
        <v>10</v>
      </c>
      <c r="S310">
        <v>10</v>
      </c>
      <c r="T310">
        <v>10</v>
      </c>
      <c r="U310">
        <v>13.846153846153847</v>
      </c>
      <c r="V310">
        <v>13.846153846153847</v>
      </c>
      <c r="W310">
        <v>13.846153846153847</v>
      </c>
      <c r="X310">
        <v>17.692307692307693</v>
      </c>
      <c r="Y310">
        <v>17.692307692307693</v>
      </c>
      <c r="Z310">
        <v>17.692307692307693</v>
      </c>
      <c r="AA310">
        <v>21.57692307692308</v>
      </c>
      <c r="AB310">
        <v>21.57692307692308</v>
      </c>
      <c r="AC310">
        <v>21.615384615384617</v>
      </c>
    </row>
    <row r="311" spans="1:29" hidden="1" x14ac:dyDescent="0.3">
      <c r="A311" s="19" t="s">
        <v>95</v>
      </c>
      <c r="B311" s="19" t="s">
        <v>96</v>
      </c>
      <c r="C311" s="19" t="s">
        <v>97</v>
      </c>
      <c r="D311" s="19" t="s">
        <v>102</v>
      </c>
      <c r="E311" s="19" t="str">
        <f>VLOOKUP($D311,[1]Sheet1!$A:$D,3,FALSE)</f>
        <v>Better Brown</v>
      </c>
      <c r="F311" s="19" t="str">
        <f>VLOOKUP($D311,[1]Sheet1!$A:$D,4,FALSE)</f>
        <v>LG</v>
      </c>
      <c r="P311">
        <v>2</v>
      </c>
      <c r="Q311">
        <v>2</v>
      </c>
      <c r="R311">
        <v>5</v>
      </c>
      <c r="S311">
        <v>5</v>
      </c>
      <c r="T311">
        <v>5</v>
      </c>
      <c r="U311">
        <v>6.9230769230769234</v>
      </c>
      <c r="V311">
        <v>6.9230769230769234</v>
      </c>
      <c r="W311">
        <v>6.9230769230769234</v>
      </c>
      <c r="X311">
        <v>8.8461538461538467</v>
      </c>
      <c r="Y311">
        <v>8.8461538461538467</v>
      </c>
      <c r="Z311">
        <v>8.8461538461538467</v>
      </c>
      <c r="AA311">
        <v>10.78846153846154</v>
      </c>
      <c r="AB311">
        <v>10.78846153846154</v>
      </c>
      <c r="AC311">
        <v>10.807692307692308</v>
      </c>
    </row>
    <row r="312" spans="1:29" hidden="1" x14ac:dyDescent="0.3">
      <c r="A312" s="19" t="s">
        <v>95</v>
      </c>
      <c r="B312" s="19" t="s">
        <v>96</v>
      </c>
      <c r="C312" s="19" t="s">
        <v>97</v>
      </c>
      <c r="D312" s="19" t="s">
        <v>26</v>
      </c>
      <c r="E312" s="19" t="str">
        <f>VLOOKUP($D312,[1]Sheet1!$A:$D,3,FALSE)</f>
        <v>BROWN</v>
      </c>
      <c r="F312" s="19" t="str">
        <f>VLOOKUP($D312,[1]Sheet1!$A:$D,4,FALSE)</f>
        <v>Coarse Brown</v>
      </c>
      <c r="P312">
        <v>0.25</v>
      </c>
      <c r="Q312">
        <v>2</v>
      </c>
      <c r="R312">
        <v>1.708871433333333</v>
      </c>
      <c r="S312">
        <v>1.8909714992055302</v>
      </c>
      <c r="T312">
        <v>2.0275465486096782</v>
      </c>
      <c r="U312">
        <v>2.0054314695223781</v>
      </c>
      <c r="V312">
        <v>1.7322813707140821</v>
      </c>
      <c r="W312">
        <v>1.8916189283522546</v>
      </c>
      <c r="X312">
        <v>1.9377913739670287</v>
      </c>
      <c r="Y312">
        <v>1.9150288657330041</v>
      </c>
      <c r="Z312">
        <v>1.8922663574989791</v>
      </c>
      <c r="AA312">
        <v>1.9612077856392449</v>
      </c>
      <c r="AB312">
        <v>1.9384452774052205</v>
      </c>
      <c r="AC312">
        <v>1.8929267352286381</v>
      </c>
    </row>
    <row r="313" spans="1:29" hidden="1" x14ac:dyDescent="0.3">
      <c r="A313" s="19" t="s">
        <v>95</v>
      </c>
      <c r="B313" s="19" t="s">
        <v>96</v>
      </c>
      <c r="C313" s="19" t="s">
        <v>97</v>
      </c>
      <c r="D313" s="19" t="s">
        <v>37</v>
      </c>
      <c r="E313" s="19" t="str">
        <f>VLOOKUP($D313,[1]Sheet1!$A:$D,3,FALSE)</f>
        <v>BROWN</v>
      </c>
      <c r="F313" s="19" t="str">
        <f>VLOOKUP($D313,[1]Sheet1!$A:$D,4,FALSE)</f>
        <v>GMW</v>
      </c>
      <c r="P313">
        <v>0.25</v>
      </c>
      <c r="Q313">
        <v>2</v>
      </c>
      <c r="R313">
        <v>1.708871433333333</v>
      </c>
      <c r="S313">
        <v>1.8909714992055302</v>
      </c>
      <c r="T313">
        <v>2.0275465486096782</v>
      </c>
      <c r="U313">
        <v>2.0054314695223781</v>
      </c>
      <c r="V313">
        <v>1.7322813707140821</v>
      </c>
      <c r="W313">
        <v>1.8916189283522546</v>
      </c>
      <c r="X313">
        <v>1.9377913739670287</v>
      </c>
      <c r="Y313">
        <v>1.9150288657330041</v>
      </c>
      <c r="Z313">
        <v>1.8922663574989791</v>
      </c>
      <c r="AA313">
        <v>1.9612077856392449</v>
      </c>
      <c r="AB313">
        <v>1.9384452774052205</v>
      </c>
      <c r="AC313">
        <v>1.8929267352286381</v>
      </c>
    </row>
    <row r="314" spans="1:29" hidden="1" x14ac:dyDescent="0.3">
      <c r="A314" s="19" t="s">
        <v>95</v>
      </c>
      <c r="B314" s="19" t="s">
        <v>96</v>
      </c>
      <c r="C314" s="19" t="s">
        <v>97</v>
      </c>
      <c r="D314" s="19" t="s">
        <v>31</v>
      </c>
      <c r="E314" s="19" t="str">
        <f>VLOOKUP($D314,[1]Sheet1!$A:$D,3,FALSE)</f>
        <v>BROWN</v>
      </c>
      <c r="F314" s="19" t="str">
        <f>VLOOKUP($D314,[1]Sheet1!$A:$D,4,FALSE)</f>
        <v>Golden Brown</v>
      </c>
      <c r="P314">
        <v>0.25</v>
      </c>
      <c r="Q314">
        <v>2</v>
      </c>
      <c r="R314">
        <v>1.708871433333333</v>
      </c>
      <c r="S314">
        <v>1.8909714992055302</v>
      </c>
      <c r="T314">
        <v>2.0275465486096782</v>
      </c>
      <c r="U314">
        <v>2.0054314695223781</v>
      </c>
      <c r="V314">
        <v>1.7322813707140821</v>
      </c>
      <c r="W314">
        <v>1.8916189283522546</v>
      </c>
      <c r="X314">
        <v>1.9377913739670287</v>
      </c>
      <c r="Y314">
        <v>1.9150288657330041</v>
      </c>
      <c r="Z314">
        <v>1.8922663574989791</v>
      </c>
      <c r="AA314">
        <v>1.9612077856392449</v>
      </c>
      <c r="AB314">
        <v>1.9384452774052205</v>
      </c>
      <c r="AC314">
        <v>1.8929267352286381</v>
      </c>
    </row>
    <row r="315" spans="1:29" hidden="1" x14ac:dyDescent="0.3">
      <c r="A315" s="19" t="s">
        <v>95</v>
      </c>
      <c r="B315" s="19" t="s">
        <v>96</v>
      </c>
      <c r="C315" s="19" t="s">
        <v>97</v>
      </c>
      <c r="D315" s="19" t="s">
        <v>34</v>
      </c>
      <c r="E315" s="19" t="str">
        <f>VLOOKUP($D315,[1]Sheet1!$A:$D,3,FALSE)</f>
        <v>BROWN</v>
      </c>
      <c r="F315" s="19" t="str">
        <f>VLOOKUP($D315,[1]Sheet1!$A:$D,4,FALSE)</f>
        <v>Soft Brown</v>
      </c>
      <c r="P315">
        <v>5</v>
      </c>
      <c r="Q315">
        <v>5</v>
      </c>
      <c r="R315">
        <v>4.272178583333333</v>
      </c>
      <c r="S315">
        <v>4.7274287480138266</v>
      </c>
      <c r="T315">
        <v>5.0688663715241962</v>
      </c>
      <c r="U315">
        <v>5.013578673805946</v>
      </c>
      <c r="V315">
        <v>4.3307034267852051</v>
      </c>
      <c r="W315">
        <v>4.7290473208806372</v>
      </c>
      <c r="X315">
        <v>4.8444784349175718</v>
      </c>
      <c r="Y315">
        <v>4.7875721643325111</v>
      </c>
      <c r="Z315">
        <v>4.7306658937474486</v>
      </c>
      <c r="AA315">
        <v>4.9030194640981124</v>
      </c>
      <c r="AB315">
        <v>4.8461131935130517</v>
      </c>
      <c r="AC315">
        <v>4.7323168380715961</v>
      </c>
    </row>
    <row r="316" spans="1:29" hidden="1" x14ac:dyDescent="0.3">
      <c r="A316" s="19" t="s">
        <v>95</v>
      </c>
      <c r="B316" s="19" t="s">
        <v>96</v>
      </c>
      <c r="C316" s="19" t="s">
        <v>97</v>
      </c>
      <c r="D316" s="19" t="s">
        <v>103</v>
      </c>
      <c r="E316" s="19" t="str">
        <f>VLOOKUP($D316,[1]Sheet1!$A:$D,3,FALSE)</f>
        <v>CASTER</v>
      </c>
      <c r="F316" s="19" t="str">
        <f>VLOOKUP($D316,[1]Sheet1!$A:$D,4,FALSE)</f>
        <v>CASTER</v>
      </c>
      <c r="P316">
        <v>0.7</v>
      </c>
      <c r="Q316">
        <v>2</v>
      </c>
      <c r="R316">
        <v>1.708871433333333</v>
      </c>
      <c r="S316">
        <v>1.8909714992055302</v>
      </c>
      <c r="T316">
        <v>2.0275465486096782</v>
      </c>
      <c r="U316">
        <v>2.0054314695223781</v>
      </c>
      <c r="V316">
        <v>1.7322813707140821</v>
      </c>
      <c r="W316">
        <v>1.8916189283522546</v>
      </c>
      <c r="X316">
        <v>1.9377913739670287</v>
      </c>
      <c r="Y316">
        <v>1.9150288657330041</v>
      </c>
      <c r="Z316">
        <v>1.8922663574989791</v>
      </c>
      <c r="AA316">
        <v>1.9612077856392449</v>
      </c>
      <c r="AB316">
        <v>1.9384452774052205</v>
      </c>
      <c r="AC316">
        <v>1.8929267352286381</v>
      </c>
    </row>
    <row r="317" spans="1:29" hidden="1" x14ac:dyDescent="0.3">
      <c r="A317" s="19" t="s">
        <v>95</v>
      </c>
      <c r="B317" s="19" t="s">
        <v>96</v>
      </c>
      <c r="C317" s="19" t="s">
        <v>97</v>
      </c>
      <c r="D317" s="19" t="s">
        <v>47</v>
      </c>
      <c r="E317" s="19" t="str">
        <f>VLOOKUP($D317,[1]Sheet1!$A:$D,3,FALSE)</f>
        <v>ICING</v>
      </c>
      <c r="F317" s="19" t="str">
        <f>VLOOKUP($D317,[1]Sheet1!$A:$D,4,FALSE)</f>
        <v>ICING</v>
      </c>
      <c r="P317">
        <v>0</v>
      </c>
      <c r="Q317">
        <v>2</v>
      </c>
      <c r="R317">
        <v>1.708871433333333</v>
      </c>
      <c r="S317">
        <v>1.8909714992055302</v>
      </c>
      <c r="T317">
        <v>2.0275465486096782</v>
      </c>
      <c r="U317">
        <v>2.0054314695223781</v>
      </c>
      <c r="V317">
        <v>1.7322813707140821</v>
      </c>
      <c r="W317">
        <v>1.8916189283522546</v>
      </c>
      <c r="X317">
        <v>1.9377913739670287</v>
      </c>
      <c r="Y317">
        <v>1.9150288657330041</v>
      </c>
      <c r="Z317">
        <v>1.8922663574989791</v>
      </c>
      <c r="AA317">
        <v>1.9612077856392449</v>
      </c>
      <c r="AB317">
        <v>1.9384452774052205</v>
      </c>
      <c r="AC317">
        <v>1.8929267352286381</v>
      </c>
    </row>
    <row r="318" spans="1:29" hidden="1" x14ac:dyDescent="0.3">
      <c r="A318" s="19" t="s">
        <v>95</v>
      </c>
      <c r="B318" s="19" t="s">
        <v>96</v>
      </c>
      <c r="C318" s="19" t="s">
        <v>97</v>
      </c>
      <c r="D318" s="19" t="s">
        <v>92</v>
      </c>
      <c r="E318" s="19" t="str">
        <f>VLOOKUP($D318,[1]Sheet1!$A:$D,3,FALSE)</f>
        <v>Better Brown</v>
      </c>
      <c r="F318" s="19" t="str">
        <f>VLOOKUP($D318,[1]Sheet1!$A:$D,4,FALSE)</f>
        <v>LG</v>
      </c>
      <c r="P318">
        <v>0</v>
      </c>
      <c r="Q318">
        <v>0</v>
      </c>
      <c r="R318">
        <v>5</v>
      </c>
      <c r="S318">
        <v>5</v>
      </c>
      <c r="T318">
        <v>5</v>
      </c>
      <c r="U318">
        <v>6.9230769230769234</v>
      </c>
      <c r="V318">
        <v>6.9230769230769234</v>
      </c>
      <c r="W318">
        <v>6.9230769230769234</v>
      </c>
      <c r="X318">
        <v>8.8461538461538467</v>
      </c>
      <c r="Y318">
        <v>8.8461538461538467</v>
      </c>
      <c r="Z318">
        <v>8.8461538461538467</v>
      </c>
      <c r="AA318">
        <v>10.78846153846154</v>
      </c>
      <c r="AB318">
        <v>10.78846153846154</v>
      </c>
      <c r="AC318">
        <v>10.807692307692308</v>
      </c>
    </row>
    <row r="319" spans="1:29" hidden="1" x14ac:dyDescent="0.3">
      <c r="A319" s="19" t="s">
        <v>95</v>
      </c>
      <c r="B319" s="19" t="s">
        <v>104</v>
      </c>
      <c r="C319" s="19" t="s">
        <v>105</v>
      </c>
      <c r="D319" s="19" t="s">
        <v>98</v>
      </c>
      <c r="E319" s="19" t="e">
        <f>VLOOKUP($D319,[1]Sheet1!$A:$D,3,FALSE)</f>
        <v>#N/A</v>
      </c>
      <c r="F319" s="19" t="e">
        <f>VLOOKUP($D319,[1]Sheet1!$A:$D,4,FALSE)</f>
        <v>#N/A</v>
      </c>
      <c r="P319">
        <v>18.995323037674481</v>
      </c>
      <c r="Q319">
        <v>20</v>
      </c>
      <c r="R319">
        <v>17.088714333333332</v>
      </c>
      <c r="S319">
        <v>18.909714992055306</v>
      </c>
      <c r="T319">
        <v>20.275465486096785</v>
      </c>
      <c r="U319">
        <v>20.054314695223784</v>
      </c>
      <c r="V319">
        <v>17.322813707140821</v>
      </c>
      <c r="W319">
        <v>18.916189283522549</v>
      </c>
      <c r="X319">
        <v>19.377913739670287</v>
      </c>
      <c r="Y319">
        <v>19.150288657330044</v>
      </c>
      <c r="Z319">
        <v>18.922663574989794</v>
      </c>
      <c r="AA319">
        <v>19.61207785639245</v>
      </c>
      <c r="AB319">
        <v>19.384452774052207</v>
      </c>
      <c r="AC319">
        <v>18.929267352286384</v>
      </c>
    </row>
    <row r="320" spans="1:29" hidden="1" x14ac:dyDescent="0.3">
      <c r="A320" s="19" t="s">
        <v>95</v>
      </c>
      <c r="B320" s="19" t="s">
        <v>104</v>
      </c>
      <c r="C320" s="19" t="s">
        <v>105</v>
      </c>
      <c r="D320" s="19" t="s">
        <v>99</v>
      </c>
      <c r="E320" s="19" t="e">
        <f>VLOOKUP($D320,[1]Sheet1!$A:$D,3,FALSE)</f>
        <v>#N/A</v>
      </c>
      <c r="F320" s="19" t="e">
        <f>VLOOKUP($D320,[1]Sheet1!$A:$D,4,FALSE)</f>
        <v>#N/A</v>
      </c>
      <c r="P320">
        <v>2.8492984556511716</v>
      </c>
      <c r="Q320">
        <v>3</v>
      </c>
      <c r="R320">
        <v>2.5633071499999995</v>
      </c>
      <c r="S320">
        <v>2.8364572488082955</v>
      </c>
      <c r="T320">
        <v>3.0413198229145175</v>
      </c>
      <c r="U320">
        <v>3.0081472042835671</v>
      </c>
      <c r="V320">
        <v>2.5984220560711231</v>
      </c>
      <c r="W320">
        <v>2.8374283925283823</v>
      </c>
      <c r="X320">
        <v>2.9066870609505431</v>
      </c>
      <c r="Y320">
        <v>2.8725432985995063</v>
      </c>
      <c r="Z320">
        <v>2.8383995362484691</v>
      </c>
      <c r="AA320">
        <v>2.9418116784588673</v>
      </c>
      <c r="AB320">
        <v>2.9076679161078309</v>
      </c>
      <c r="AC320">
        <v>2.8393901028429571</v>
      </c>
    </row>
    <row r="321" spans="1:29" hidden="1" x14ac:dyDescent="0.3">
      <c r="A321" s="19" t="s">
        <v>95</v>
      </c>
      <c r="B321" s="19" t="s">
        <v>104</v>
      </c>
      <c r="C321" s="19" t="s">
        <v>105</v>
      </c>
      <c r="D321" s="19" t="s">
        <v>100</v>
      </c>
      <c r="E321" s="19" t="e">
        <f>VLOOKUP($D321,[1]Sheet1!$A:$D,3,FALSE)</f>
        <v>#N/A</v>
      </c>
      <c r="F321" s="19" t="e">
        <f>VLOOKUP($D321,[1]Sheet1!$A:$D,4,FALSE)</f>
        <v>#N/A</v>
      </c>
      <c r="P321">
        <v>10</v>
      </c>
      <c r="Q321">
        <v>10</v>
      </c>
      <c r="R321">
        <v>8.544357166666666</v>
      </c>
      <c r="S321">
        <v>9.4548574960276532</v>
      </c>
      <c r="T321">
        <v>10.137732743048392</v>
      </c>
      <c r="U321">
        <v>10.027157347611892</v>
      </c>
      <c r="V321">
        <v>8.6614068535704103</v>
      </c>
      <c r="W321">
        <v>9.4580946417612743</v>
      </c>
      <c r="X321">
        <v>9.6889568698351436</v>
      </c>
      <c r="Y321">
        <v>9.5751443286650222</v>
      </c>
      <c r="Z321">
        <v>9.4613317874948972</v>
      </c>
      <c r="AA321">
        <v>9.8060389281962248</v>
      </c>
      <c r="AB321">
        <v>9.6922263870261034</v>
      </c>
      <c r="AC321">
        <v>9.4646336761431922</v>
      </c>
    </row>
    <row r="322" spans="1:29" hidden="1" x14ac:dyDescent="0.3">
      <c r="A322" s="19" t="s">
        <v>95</v>
      </c>
      <c r="B322" s="19" t="s">
        <v>104</v>
      </c>
      <c r="C322" s="19" t="s">
        <v>105</v>
      </c>
      <c r="D322" s="19" t="s">
        <v>101</v>
      </c>
      <c r="E322" s="19" t="e">
        <f>VLOOKUP($D322,[1]Sheet1!$A:$D,3,FALSE)</f>
        <v>#N/A</v>
      </c>
      <c r="F322" s="19" t="e">
        <f>VLOOKUP($D322,[1]Sheet1!$A:$D,4,FALSE)</f>
        <v>#N/A</v>
      </c>
      <c r="P322">
        <v>602.48271688685122</v>
      </c>
      <c r="Q322">
        <v>700</v>
      </c>
      <c r="R322">
        <v>542.01</v>
      </c>
      <c r="S322">
        <v>599.76745019674468</v>
      </c>
      <c r="T322">
        <v>643.08553784430319</v>
      </c>
      <c r="U322">
        <v>636.07120441798656</v>
      </c>
      <c r="V322">
        <v>549.43502912286954</v>
      </c>
      <c r="W322">
        <v>599.97279804502114</v>
      </c>
      <c r="X322">
        <v>614.61750844248377</v>
      </c>
      <c r="Y322">
        <v>607.3978271678908</v>
      </c>
      <c r="Z322">
        <v>600.1781458932976</v>
      </c>
      <c r="AA322">
        <v>622.04459104383602</v>
      </c>
      <c r="AB322">
        <v>614.82490976924305</v>
      </c>
      <c r="AC322">
        <v>600.38760069853959</v>
      </c>
    </row>
    <row r="323" spans="1:29" hidden="1" x14ac:dyDescent="0.3">
      <c r="A323" s="19" t="s">
        <v>95</v>
      </c>
      <c r="B323" s="19" t="s">
        <v>104</v>
      </c>
      <c r="C323" s="19" t="s">
        <v>105</v>
      </c>
      <c r="D323" s="19" t="s">
        <v>33</v>
      </c>
      <c r="E323" s="19" t="str">
        <f>VLOOKUP($D323,[1]Sheet1!$A:$D,3,FALSE)</f>
        <v>Better Brown</v>
      </c>
      <c r="F323" s="19" t="str">
        <f>VLOOKUP($D323,[1]Sheet1!$A:$D,4,FALSE)</f>
        <v>LG</v>
      </c>
      <c r="P323">
        <v>11.047435897435896</v>
      </c>
      <c r="Q323">
        <v>3</v>
      </c>
      <c r="R323">
        <v>7</v>
      </c>
      <c r="S323">
        <v>7</v>
      </c>
      <c r="T323">
        <v>7</v>
      </c>
      <c r="U323">
        <v>9.6923076923076916</v>
      </c>
      <c r="V323">
        <v>9.6923076923076916</v>
      </c>
      <c r="W323">
        <v>9.6923076923076916</v>
      </c>
      <c r="X323">
        <v>12.384615384615383</v>
      </c>
      <c r="Y323">
        <v>12.384615384615383</v>
      </c>
      <c r="Z323">
        <v>12.384615384615383</v>
      </c>
      <c r="AA323">
        <v>15.103846153846154</v>
      </c>
      <c r="AB323">
        <v>15.103846153846154</v>
      </c>
      <c r="AC323">
        <v>15.13076923076923</v>
      </c>
    </row>
    <row r="324" spans="1:29" hidden="1" x14ac:dyDescent="0.3">
      <c r="A324" s="19" t="s">
        <v>95</v>
      </c>
      <c r="B324" s="19" t="s">
        <v>104</v>
      </c>
      <c r="C324" s="19" t="s">
        <v>105</v>
      </c>
      <c r="D324" s="19" t="s">
        <v>102</v>
      </c>
      <c r="E324" s="19" t="str">
        <f>VLOOKUP($D324,[1]Sheet1!$A:$D,3,FALSE)</f>
        <v>Better Brown</v>
      </c>
      <c r="F324" s="19" t="str">
        <f>VLOOKUP($D324,[1]Sheet1!$A:$D,4,FALSE)</f>
        <v>LG</v>
      </c>
      <c r="P324">
        <v>4.7346153846153847</v>
      </c>
      <c r="Q324">
        <v>2</v>
      </c>
      <c r="R324">
        <v>3</v>
      </c>
      <c r="S324">
        <v>3</v>
      </c>
      <c r="T324">
        <v>3</v>
      </c>
      <c r="U324">
        <v>4.1538461538461542</v>
      </c>
      <c r="V324">
        <v>4.1538461538461542</v>
      </c>
      <c r="W324">
        <v>4.1538461538461542</v>
      </c>
      <c r="X324">
        <v>5.3076923076923084</v>
      </c>
      <c r="Y324">
        <v>5.3076923076923084</v>
      </c>
      <c r="Z324">
        <v>5.3076923076923084</v>
      </c>
      <c r="AA324">
        <v>6.4730769230769232</v>
      </c>
      <c r="AB324">
        <v>6.4730769230769232</v>
      </c>
      <c r="AC324">
        <v>6.4846153846153856</v>
      </c>
    </row>
    <row r="325" spans="1:29" hidden="1" x14ac:dyDescent="0.3">
      <c r="A325" s="19" t="s">
        <v>95</v>
      </c>
      <c r="B325" s="19" t="s">
        <v>104</v>
      </c>
      <c r="C325" s="19" t="s">
        <v>105</v>
      </c>
      <c r="D325" s="19" t="s">
        <v>26</v>
      </c>
      <c r="E325" s="19" t="str">
        <f>VLOOKUP($D325,[1]Sheet1!$A:$D,3,FALSE)</f>
        <v>BROWN</v>
      </c>
      <c r="F325" s="19" t="str">
        <f>VLOOKUP($D325,[1]Sheet1!$A:$D,4,FALSE)</f>
        <v>Coarse Brown</v>
      </c>
      <c r="P325">
        <v>0</v>
      </c>
      <c r="Q325">
        <v>2</v>
      </c>
      <c r="R325">
        <v>1.708871433333333</v>
      </c>
      <c r="S325">
        <v>1.8909714992055302</v>
      </c>
      <c r="T325">
        <v>2.0275465486096782</v>
      </c>
      <c r="U325">
        <v>2.0054314695223781</v>
      </c>
      <c r="V325">
        <v>1.7322813707140821</v>
      </c>
      <c r="W325">
        <v>1.8916189283522546</v>
      </c>
      <c r="X325">
        <v>1.9377913739670287</v>
      </c>
      <c r="Y325">
        <v>1.9150288657330041</v>
      </c>
      <c r="Z325">
        <v>1.8922663574989791</v>
      </c>
      <c r="AA325">
        <v>1.9612077856392449</v>
      </c>
      <c r="AB325">
        <v>1.9384452774052205</v>
      </c>
      <c r="AC325">
        <v>1.8929267352286381</v>
      </c>
    </row>
    <row r="326" spans="1:29" hidden="1" x14ac:dyDescent="0.3">
      <c r="A326" s="19" t="s">
        <v>95</v>
      </c>
      <c r="B326" s="19" t="s">
        <v>104</v>
      </c>
      <c r="C326" s="19" t="s">
        <v>105</v>
      </c>
      <c r="D326" s="19" t="s">
        <v>37</v>
      </c>
      <c r="E326" s="19" t="str">
        <f>VLOOKUP($D326,[1]Sheet1!$A:$D,3,FALSE)</f>
        <v>BROWN</v>
      </c>
      <c r="F326" s="19" t="str">
        <f>VLOOKUP($D326,[1]Sheet1!$A:$D,4,FALSE)</f>
        <v>GMW</v>
      </c>
      <c r="P326">
        <v>0</v>
      </c>
      <c r="Q326">
        <v>2</v>
      </c>
      <c r="R326" s="7">
        <v>1.708871433333333</v>
      </c>
      <c r="S326" s="7">
        <v>1.8909714992055302</v>
      </c>
      <c r="T326" s="7">
        <v>2.0275465486096782</v>
      </c>
      <c r="U326" s="7">
        <v>2.0054314695223781</v>
      </c>
      <c r="V326" s="7">
        <v>1.7322813707140821</v>
      </c>
      <c r="W326" s="7">
        <v>1.8916189283522546</v>
      </c>
      <c r="X326" s="7">
        <v>1.9377913739670287</v>
      </c>
      <c r="Y326" s="7">
        <v>1.9150288657330041</v>
      </c>
      <c r="Z326" s="7">
        <v>1.8922663574989791</v>
      </c>
      <c r="AA326" s="7">
        <v>1.9612077856392449</v>
      </c>
      <c r="AB326" s="7">
        <v>1.9384452774052205</v>
      </c>
      <c r="AC326" s="7">
        <v>1.8929267352286381</v>
      </c>
    </row>
    <row r="327" spans="1:29" hidden="1" x14ac:dyDescent="0.3">
      <c r="A327" s="19" t="s">
        <v>95</v>
      </c>
      <c r="B327" s="19" t="s">
        <v>104</v>
      </c>
      <c r="C327" s="19" t="s">
        <v>105</v>
      </c>
      <c r="D327" s="19" t="s">
        <v>31</v>
      </c>
      <c r="E327" s="19" t="str">
        <f>VLOOKUP($D327,[1]Sheet1!$A:$D,3,FALSE)</f>
        <v>BROWN</v>
      </c>
      <c r="F327" s="19" t="str">
        <f>VLOOKUP($D327,[1]Sheet1!$A:$D,4,FALSE)</f>
        <v>Golden Brown</v>
      </c>
      <c r="P327">
        <v>0</v>
      </c>
      <c r="Q327">
        <v>2</v>
      </c>
      <c r="R327" s="7">
        <v>1.708871433333333</v>
      </c>
      <c r="S327" s="7">
        <v>1.8909714992055302</v>
      </c>
      <c r="T327" s="7">
        <v>2.0275465486096782</v>
      </c>
      <c r="U327" s="7">
        <v>2.0054314695223781</v>
      </c>
      <c r="V327" s="7">
        <v>1.7322813707140821</v>
      </c>
      <c r="W327" s="7">
        <v>1.8916189283522546</v>
      </c>
      <c r="X327" s="7">
        <v>1.9377913739670287</v>
      </c>
      <c r="Y327" s="7">
        <v>1.9150288657330041</v>
      </c>
      <c r="Z327" s="7">
        <v>1.8922663574989791</v>
      </c>
      <c r="AA327" s="7">
        <v>1.9612077856392449</v>
      </c>
      <c r="AB327" s="7">
        <v>1.9384452774052205</v>
      </c>
      <c r="AC327" s="7">
        <v>1.8929267352286381</v>
      </c>
    </row>
    <row r="328" spans="1:29" hidden="1" x14ac:dyDescent="0.3">
      <c r="A328" s="19" t="s">
        <v>95</v>
      </c>
      <c r="B328" s="19" t="s">
        <v>104</v>
      </c>
      <c r="C328" s="19" t="s">
        <v>105</v>
      </c>
      <c r="D328" s="19" t="s">
        <v>34</v>
      </c>
      <c r="E328" s="19" t="str">
        <f>VLOOKUP($D328,[1]Sheet1!$A:$D,3,FALSE)</f>
        <v>BROWN</v>
      </c>
      <c r="F328" s="19" t="str">
        <f>VLOOKUP($D328,[1]Sheet1!$A:$D,4,FALSE)</f>
        <v>Soft Brown</v>
      </c>
      <c r="P328">
        <v>0</v>
      </c>
      <c r="Q328">
        <v>2</v>
      </c>
      <c r="R328" s="7">
        <v>1.708871433333333</v>
      </c>
      <c r="S328" s="7">
        <v>1.8909714992055302</v>
      </c>
      <c r="T328" s="7">
        <v>2.0275465486096782</v>
      </c>
      <c r="U328" s="7">
        <v>2.0054314695223781</v>
      </c>
      <c r="V328" s="7">
        <v>1.7322813707140821</v>
      </c>
      <c r="W328" s="7">
        <v>1.8916189283522546</v>
      </c>
      <c r="X328" s="7">
        <v>1.9377913739670287</v>
      </c>
      <c r="Y328" s="7">
        <v>1.9150288657330041</v>
      </c>
      <c r="Z328" s="7">
        <v>1.8922663574989791</v>
      </c>
      <c r="AA328" s="7">
        <v>1.9612077856392449</v>
      </c>
      <c r="AB328" s="7">
        <v>1.9384452774052205</v>
      </c>
      <c r="AC328" s="7">
        <v>1.8929267352286381</v>
      </c>
    </row>
    <row r="329" spans="1:29" hidden="1" x14ac:dyDescent="0.3">
      <c r="A329" s="19" t="s">
        <v>95</v>
      </c>
      <c r="B329" s="19" t="s">
        <v>104</v>
      </c>
      <c r="C329" s="19" t="s">
        <v>105</v>
      </c>
      <c r="D329" s="19" t="s">
        <v>103</v>
      </c>
      <c r="E329" s="19" t="str">
        <f>VLOOKUP($D329,[1]Sheet1!$A:$D,3,FALSE)</f>
        <v>CASTER</v>
      </c>
      <c r="F329" s="19" t="str">
        <f>VLOOKUP($D329,[1]Sheet1!$A:$D,4,FALSE)</f>
        <v>CASTER</v>
      </c>
      <c r="P329">
        <v>0</v>
      </c>
      <c r="Q329">
        <v>2</v>
      </c>
      <c r="R329" s="7">
        <v>1.708871433333333</v>
      </c>
      <c r="S329" s="7">
        <v>1.8909714992055302</v>
      </c>
      <c r="T329" s="7">
        <v>2.0275465486096782</v>
      </c>
      <c r="U329" s="7">
        <v>2.0054314695223781</v>
      </c>
      <c r="V329" s="7">
        <v>1.7322813707140821</v>
      </c>
      <c r="W329" s="7">
        <v>1.8916189283522546</v>
      </c>
      <c r="X329" s="7">
        <v>1.9377913739670287</v>
      </c>
      <c r="Y329" s="7">
        <v>1.9150288657330041</v>
      </c>
      <c r="Z329" s="7">
        <v>1.8922663574989791</v>
      </c>
      <c r="AA329" s="7">
        <v>1.9612077856392449</v>
      </c>
      <c r="AB329" s="7">
        <v>1.9384452774052205</v>
      </c>
      <c r="AC329" s="7">
        <v>1.8929267352286381</v>
      </c>
    </row>
    <row r="330" spans="1:29" hidden="1" x14ac:dyDescent="0.3">
      <c r="A330" s="19" t="s">
        <v>95</v>
      </c>
      <c r="B330" s="19" t="s">
        <v>104</v>
      </c>
      <c r="C330" s="19" t="s">
        <v>105</v>
      </c>
      <c r="D330" s="19" t="s">
        <v>47</v>
      </c>
      <c r="E330" s="19" t="str">
        <f>VLOOKUP($D330,[1]Sheet1!$A:$D,3,FALSE)</f>
        <v>ICING</v>
      </c>
      <c r="F330" s="19" t="str">
        <f>VLOOKUP($D330,[1]Sheet1!$A:$D,4,FALSE)</f>
        <v>ICING</v>
      </c>
      <c r="P330">
        <v>0</v>
      </c>
      <c r="Q330">
        <v>2</v>
      </c>
      <c r="R330" s="7">
        <v>1.708871433333333</v>
      </c>
      <c r="S330" s="7">
        <v>1.8909714992055302</v>
      </c>
      <c r="T330" s="7">
        <v>2.0275465486096782</v>
      </c>
      <c r="U330" s="7">
        <v>2.0054314695223781</v>
      </c>
      <c r="V330" s="7">
        <v>1.7322813707140821</v>
      </c>
      <c r="W330" s="7">
        <v>1.8916189283522546</v>
      </c>
      <c r="X330" s="7">
        <v>1.9377913739670287</v>
      </c>
      <c r="Y330" s="7">
        <v>1.9150288657330041</v>
      </c>
      <c r="Z330" s="7">
        <v>1.8922663574989791</v>
      </c>
      <c r="AA330" s="7">
        <v>1.9612077856392449</v>
      </c>
      <c r="AB330" s="7">
        <v>1.9384452774052205</v>
      </c>
      <c r="AC330" s="7">
        <v>1.8929267352286381</v>
      </c>
    </row>
    <row r="331" spans="1:29" hidden="1" x14ac:dyDescent="0.3">
      <c r="A331" s="19" t="s">
        <v>95</v>
      </c>
      <c r="B331" s="19" t="s">
        <v>106</v>
      </c>
      <c r="C331" s="19" t="s">
        <v>107</v>
      </c>
      <c r="D331" s="19" t="s">
        <v>98</v>
      </c>
      <c r="E331" s="19" t="e">
        <f>VLOOKUP($D331,[1]Sheet1!$A:$D,3,FALSE)</f>
        <v>#N/A</v>
      </c>
      <c r="F331" s="19" t="e">
        <f>VLOOKUP($D331,[1]Sheet1!$A:$D,4,FALSE)</f>
        <v>#N/A</v>
      </c>
      <c r="P331">
        <v>18.995323037674481</v>
      </c>
      <c r="Q331">
        <v>20</v>
      </c>
      <c r="R331" s="7">
        <v>17.088714333333332</v>
      </c>
      <c r="S331" s="7">
        <v>18.909714992055306</v>
      </c>
      <c r="T331" s="7">
        <v>20.275465486096785</v>
      </c>
      <c r="U331" s="7">
        <v>20.054314695223784</v>
      </c>
      <c r="V331" s="7">
        <v>17.322813707140821</v>
      </c>
      <c r="W331" s="7">
        <v>18.916189283522549</v>
      </c>
      <c r="X331" s="7">
        <v>19.377913739670287</v>
      </c>
      <c r="Y331" s="7">
        <v>19.150288657330044</v>
      </c>
      <c r="Z331" s="7">
        <v>18.922663574989794</v>
      </c>
      <c r="AA331" s="7">
        <v>19.61207785639245</v>
      </c>
      <c r="AB331" s="7">
        <v>19.384452774052207</v>
      </c>
      <c r="AC331" s="7">
        <v>18.929267352286384</v>
      </c>
    </row>
    <row r="332" spans="1:29" hidden="1" x14ac:dyDescent="0.3">
      <c r="A332" s="19" t="s">
        <v>95</v>
      </c>
      <c r="B332" s="19" t="s">
        <v>106</v>
      </c>
      <c r="C332" s="19" t="s">
        <v>107</v>
      </c>
      <c r="D332" s="19" t="s">
        <v>99</v>
      </c>
      <c r="E332" s="19" t="e">
        <f>VLOOKUP($D332,[1]Sheet1!$A:$D,3,FALSE)</f>
        <v>#N/A</v>
      </c>
      <c r="F332" s="19" t="e">
        <f>VLOOKUP($D332,[1]Sheet1!$A:$D,4,FALSE)</f>
        <v>#N/A</v>
      </c>
      <c r="P332">
        <v>2.8492984556511716</v>
      </c>
      <c r="Q332">
        <v>3</v>
      </c>
      <c r="R332" s="7">
        <v>2.5633071499999995</v>
      </c>
      <c r="S332" s="7">
        <v>2.8364572488082955</v>
      </c>
      <c r="T332" s="7">
        <v>3.0413198229145175</v>
      </c>
      <c r="U332" s="7">
        <v>3.0081472042835671</v>
      </c>
      <c r="V332" s="7">
        <v>2.5984220560711231</v>
      </c>
      <c r="W332" s="7">
        <v>2.8374283925283823</v>
      </c>
      <c r="X332" s="7">
        <v>2.9066870609505431</v>
      </c>
      <c r="Y332" s="7">
        <v>2.8725432985995063</v>
      </c>
      <c r="Z332" s="7">
        <v>2.8383995362484691</v>
      </c>
      <c r="AA332" s="7">
        <v>2.9418116784588673</v>
      </c>
      <c r="AB332" s="7">
        <v>2.9076679161078309</v>
      </c>
      <c r="AC332" s="7">
        <v>2.8393901028429571</v>
      </c>
    </row>
    <row r="333" spans="1:29" hidden="1" x14ac:dyDescent="0.3">
      <c r="A333" s="19" t="s">
        <v>95</v>
      </c>
      <c r="B333" s="19" t="s">
        <v>106</v>
      </c>
      <c r="C333" s="19" t="s">
        <v>107</v>
      </c>
      <c r="D333" s="19" t="s">
        <v>100</v>
      </c>
      <c r="E333" s="19" t="e">
        <f>VLOOKUP($D333,[1]Sheet1!$A:$D,3,FALSE)</f>
        <v>#N/A</v>
      </c>
      <c r="F333" s="19" t="e">
        <f>VLOOKUP($D333,[1]Sheet1!$A:$D,4,FALSE)</f>
        <v>#N/A</v>
      </c>
      <c r="P333">
        <v>10</v>
      </c>
      <c r="Q333">
        <v>10</v>
      </c>
      <c r="R333" s="7">
        <v>8.544357166666666</v>
      </c>
      <c r="S333" s="7">
        <v>9.4548574960276532</v>
      </c>
      <c r="T333" s="7">
        <v>10.137732743048392</v>
      </c>
      <c r="U333" s="7">
        <v>10.027157347611892</v>
      </c>
      <c r="V333" s="7">
        <v>8.6614068535704103</v>
      </c>
      <c r="W333" s="7">
        <v>9.4580946417612743</v>
      </c>
      <c r="X333" s="7">
        <v>9.6889568698351436</v>
      </c>
      <c r="Y333" s="7">
        <v>9.5751443286650222</v>
      </c>
      <c r="Z333" s="7">
        <v>9.4613317874948972</v>
      </c>
      <c r="AA333" s="7">
        <v>9.8060389281962248</v>
      </c>
      <c r="AB333" s="7">
        <v>9.6922263870261034</v>
      </c>
      <c r="AC333" s="7">
        <v>9.4646336761431922</v>
      </c>
    </row>
    <row r="334" spans="1:29" hidden="1" x14ac:dyDescent="0.3">
      <c r="A334" s="19" t="s">
        <v>95</v>
      </c>
      <c r="B334" s="19" t="s">
        <v>106</v>
      </c>
      <c r="C334" s="19" t="s">
        <v>107</v>
      </c>
      <c r="D334" s="19" t="s">
        <v>101</v>
      </c>
      <c r="E334" s="19" t="e">
        <f>VLOOKUP($D334,[1]Sheet1!$A:$D,3,FALSE)</f>
        <v>#N/A</v>
      </c>
      <c r="F334" s="19" t="e">
        <f>VLOOKUP($D334,[1]Sheet1!$A:$D,4,FALSE)</f>
        <v>#N/A</v>
      </c>
      <c r="P334">
        <v>189.95323037674476</v>
      </c>
      <c r="Q334">
        <v>200</v>
      </c>
      <c r="R334" s="7">
        <v>170.88714333333331</v>
      </c>
      <c r="S334" s="7">
        <v>189.09714992055305</v>
      </c>
      <c r="T334" s="7">
        <v>202.75465486096783</v>
      </c>
      <c r="U334" s="7">
        <v>200.54314695223781</v>
      </c>
      <c r="V334" s="7">
        <v>173.22813707140821</v>
      </c>
      <c r="W334" s="7">
        <v>189.16189283522547</v>
      </c>
      <c r="X334" s="7">
        <v>193.77913739670288</v>
      </c>
      <c r="Y334" s="7">
        <v>191.50288657330043</v>
      </c>
      <c r="Z334" s="7">
        <v>189.22663574989792</v>
      </c>
      <c r="AA334" s="7">
        <v>196.12077856392449</v>
      </c>
      <c r="AB334" s="7">
        <v>193.84452774052207</v>
      </c>
      <c r="AC334" s="7">
        <v>189.29267352286382</v>
      </c>
    </row>
    <row r="335" spans="1:29" hidden="1" x14ac:dyDescent="0.3">
      <c r="A335" s="19" t="s">
        <v>95</v>
      </c>
      <c r="B335" s="19" t="s">
        <v>106</v>
      </c>
      <c r="C335" s="19" t="s">
        <v>107</v>
      </c>
      <c r="D335" s="19" t="s">
        <v>33</v>
      </c>
      <c r="E335" s="19" t="str">
        <f>VLOOKUP($D335,[1]Sheet1!$A:$D,3,FALSE)</f>
        <v>Better Brown</v>
      </c>
      <c r="F335" s="19" t="str">
        <f>VLOOKUP($D335,[1]Sheet1!$A:$D,4,FALSE)</f>
        <v>LG</v>
      </c>
      <c r="P335">
        <v>6.3128205128205153</v>
      </c>
      <c r="Q335">
        <v>3</v>
      </c>
      <c r="R335" s="7">
        <v>4</v>
      </c>
      <c r="S335" s="7">
        <v>4</v>
      </c>
      <c r="T335" s="7">
        <v>4</v>
      </c>
      <c r="U335" s="7">
        <v>5.5384615384615383</v>
      </c>
      <c r="V335" s="7">
        <v>5.5384615384615383</v>
      </c>
      <c r="W335" s="7">
        <v>5.5384615384615383</v>
      </c>
      <c r="X335" s="7">
        <v>7.0769230769230775</v>
      </c>
      <c r="Y335" s="7">
        <v>7.0769230769230775</v>
      </c>
      <c r="Z335" s="7">
        <v>7.0769230769230775</v>
      </c>
      <c r="AA335" s="7">
        <v>8.6307692307692321</v>
      </c>
      <c r="AB335" s="7">
        <v>8.6307692307692321</v>
      </c>
      <c r="AC335" s="7">
        <v>8.6461538461538474</v>
      </c>
    </row>
    <row r="336" spans="1:29" hidden="1" x14ac:dyDescent="0.3">
      <c r="A336" s="19" t="s">
        <v>95</v>
      </c>
      <c r="B336" s="19" t="s">
        <v>106</v>
      </c>
      <c r="C336" s="19" t="s">
        <v>107</v>
      </c>
      <c r="D336" s="19" t="s">
        <v>102</v>
      </c>
      <c r="E336" s="19" t="str">
        <f>VLOOKUP($D336,[1]Sheet1!$A:$D,3,FALSE)</f>
        <v>Better Brown</v>
      </c>
      <c r="F336" s="19" t="str">
        <f>VLOOKUP($D336,[1]Sheet1!$A:$D,4,FALSE)</f>
        <v>LG</v>
      </c>
      <c r="P336">
        <v>4.7346153846153847</v>
      </c>
      <c r="Q336">
        <v>2</v>
      </c>
      <c r="R336" s="7">
        <v>3</v>
      </c>
      <c r="S336" s="7">
        <v>3</v>
      </c>
      <c r="T336" s="7">
        <v>3</v>
      </c>
      <c r="U336" s="7">
        <v>4.1538461538461542</v>
      </c>
      <c r="V336" s="7">
        <v>4.1538461538461542</v>
      </c>
      <c r="W336" s="7">
        <v>4.1538461538461542</v>
      </c>
      <c r="X336" s="7">
        <v>5.3076923076923084</v>
      </c>
      <c r="Y336" s="7">
        <v>5.3076923076923084</v>
      </c>
      <c r="Z336" s="7">
        <v>5.3076923076923084</v>
      </c>
      <c r="AA336" s="7">
        <v>6.4730769230769232</v>
      </c>
      <c r="AB336" s="7">
        <v>6.4730769230769232</v>
      </c>
      <c r="AC336" s="7">
        <v>6.4846153846153856</v>
      </c>
    </row>
    <row r="337" spans="1:29" hidden="1" x14ac:dyDescent="0.3">
      <c r="A337" s="19" t="s">
        <v>95</v>
      </c>
      <c r="B337" s="19" t="s">
        <v>108</v>
      </c>
      <c r="C337" s="19" t="s">
        <v>109</v>
      </c>
      <c r="D337" s="19" t="s">
        <v>98</v>
      </c>
      <c r="E337" s="19" t="e">
        <f>VLOOKUP($D337,[1]Sheet1!$A:$D,3,FALSE)</f>
        <v>#N/A</v>
      </c>
      <c r="F337" s="19" t="e">
        <f>VLOOKUP($D337,[1]Sheet1!$A:$D,4,FALSE)</f>
        <v>#N/A</v>
      </c>
      <c r="P337">
        <v>18.995323037674481</v>
      </c>
      <c r="Q337">
        <v>20</v>
      </c>
      <c r="R337" s="7">
        <v>17.088714333333332</v>
      </c>
      <c r="S337" s="7">
        <v>18.909714992055306</v>
      </c>
      <c r="T337" s="7">
        <v>20.275465486096785</v>
      </c>
      <c r="U337" s="7">
        <v>20.054314695223784</v>
      </c>
      <c r="V337" s="7">
        <v>17.322813707140821</v>
      </c>
      <c r="W337" s="7">
        <v>18.916189283522549</v>
      </c>
      <c r="X337" s="7">
        <v>19.377913739670287</v>
      </c>
      <c r="Y337" s="7">
        <v>19.150288657330044</v>
      </c>
      <c r="Z337" s="7">
        <v>18.922663574989794</v>
      </c>
      <c r="AA337" s="7">
        <v>19.61207785639245</v>
      </c>
      <c r="AB337" s="7">
        <v>19.384452774052207</v>
      </c>
      <c r="AC337" s="7">
        <v>18.929267352286384</v>
      </c>
    </row>
    <row r="338" spans="1:29" hidden="1" x14ac:dyDescent="0.3">
      <c r="A338" s="19" t="s">
        <v>95</v>
      </c>
      <c r="B338" s="19" t="s">
        <v>108</v>
      </c>
      <c r="C338" s="19" t="s">
        <v>109</v>
      </c>
      <c r="D338" s="19" t="s">
        <v>99</v>
      </c>
      <c r="E338" s="19" t="e">
        <f>VLOOKUP($D338,[1]Sheet1!$A:$D,3,FALSE)</f>
        <v>#N/A</v>
      </c>
      <c r="F338" s="19" t="e">
        <f>VLOOKUP($D338,[1]Sheet1!$A:$D,4,FALSE)</f>
        <v>#N/A</v>
      </c>
      <c r="P338">
        <v>2.8492984556511716</v>
      </c>
      <c r="Q338">
        <v>3</v>
      </c>
      <c r="R338" s="7">
        <v>2.5633071499999995</v>
      </c>
      <c r="S338" s="7">
        <v>2.8364572488082955</v>
      </c>
      <c r="T338" s="7">
        <v>3.0413198229145175</v>
      </c>
      <c r="U338" s="7">
        <v>3.0081472042835671</v>
      </c>
      <c r="V338" s="7">
        <v>2.5984220560711231</v>
      </c>
      <c r="W338" s="7">
        <v>2.8374283925283823</v>
      </c>
      <c r="X338" s="7">
        <v>2.9066870609505431</v>
      </c>
      <c r="Y338" s="7">
        <v>2.8725432985995063</v>
      </c>
      <c r="Z338" s="7">
        <v>2.8383995362484691</v>
      </c>
      <c r="AA338" s="7">
        <v>2.9418116784588673</v>
      </c>
      <c r="AB338" s="7">
        <v>2.9076679161078309</v>
      </c>
      <c r="AC338" s="7">
        <v>2.8393901028429571</v>
      </c>
    </row>
    <row r="339" spans="1:29" hidden="1" x14ac:dyDescent="0.3">
      <c r="A339" s="19" t="s">
        <v>95</v>
      </c>
      <c r="B339" s="19" t="s">
        <v>108</v>
      </c>
      <c r="C339" s="19" t="s">
        <v>109</v>
      </c>
      <c r="D339" s="19" t="s">
        <v>100</v>
      </c>
      <c r="E339" s="19" t="e">
        <f>VLOOKUP($D339,[1]Sheet1!$A:$D,3,FALSE)</f>
        <v>#N/A</v>
      </c>
      <c r="F339" s="19" t="e">
        <f>VLOOKUP($D339,[1]Sheet1!$A:$D,4,FALSE)</f>
        <v>#N/A</v>
      </c>
      <c r="P339">
        <v>10</v>
      </c>
      <c r="Q339">
        <v>10</v>
      </c>
      <c r="R339" s="7">
        <v>8.544357166666666</v>
      </c>
      <c r="S339" s="7">
        <v>9.4548574960276532</v>
      </c>
      <c r="T339" s="7">
        <v>10.137732743048392</v>
      </c>
      <c r="U339" s="7">
        <v>10.027157347611892</v>
      </c>
      <c r="V339" s="7">
        <v>8.6614068535704103</v>
      </c>
      <c r="W339" s="7">
        <v>9.4580946417612743</v>
      </c>
      <c r="X339" s="7">
        <v>9.6889568698351436</v>
      </c>
      <c r="Y339" s="7">
        <v>9.5751443286650222</v>
      </c>
      <c r="Z339" s="7">
        <v>9.4613317874948972</v>
      </c>
      <c r="AA339" s="7">
        <v>9.8060389281962248</v>
      </c>
      <c r="AB339" s="7">
        <v>9.6922263870261034</v>
      </c>
      <c r="AC339" s="7">
        <v>9.4646336761431922</v>
      </c>
    </row>
    <row r="340" spans="1:29" hidden="1" x14ac:dyDescent="0.3">
      <c r="A340" s="19" t="s">
        <v>95</v>
      </c>
      <c r="B340" s="19" t="s">
        <v>108</v>
      </c>
      <c r="C340" s="19" t="s">
        <v>109</v>
      </c>
      <c r="D340" s="19" t="s">
        <v>101</v>
      </c>
      <c r="E340" s="19" t="e">
        <f>VLOOKUP($D340,[1]Sheet1!$A:$D,3,FALSE)</f>
        <v>#N/A</v>
      </c>
      <c r="F340" s="19" t="e">
        <f>VLOOKUP($D340,[1]Sheet1!$A:$D,4,FALSE)</f>
        <v>#N/A</v>
      </c>
      <c r="P340">
        <v>379.90646075348951</v>
      </c>
      <c r="Q340">
        <v>400</v>
      </c>
      <c r="R340" s="7">
        <v>341.77428666666663</v>
      </c>
      <c r="S340" s="7">
        <v>378.1942998411061</v>
      </c>
      <c r="T340" s="7">
        <v>405.50930972193567</v>
      </c>
      <c r="U340" s="7">
        <v>401.08629390447561</v>
      </c>
      <c r="V340" s="7">
        <v>346.45627414281643</v>
      </c>
      <c r="W340" s="7">
        <v>378.32378567045095</v>
      </c>
      <c r="X340" s="7">
        <v>387.55827479340576</v>
      </c>
      <c r="Y340" s="7">
        <v>383.00577314660086</v>
      </c>
      <c r="Z340" s="7">
        <v>378.45327149979585</v>
      </c>
      <c r="AA340" s="7">
        <v>392.24155712784898</v>
      </c>
      <c r="AB340" s="7">
        <v>387.68905548104414</v>
      </c>
      <c r="AC340" s="7">
        <v>378.58534704572764</v>
      </c>
    </row>
    <row r="341" spans="1:29" hidden="1" x14ac:dyDescent="0.3">
      <c r="A341" s="19" t="s">
        <v>95</v>
      </c>
      <c r="B341" s="19" t="s">
        <v>108</v>
      </c>
      <c r="C341" s="19" t="s">
        <v>109</v>
      </c>
      <c r="D341" s="19" t="s">
        <v>33</v>
      </c>
      <c r="E341" s="19" t="str">
        <f>VLOOKUP($D341,[1]Sheet1!$A:$D,3,FALSE)</f>
        <v>Better Brown</v>
      </c>
      <c r="F341" s="19" t="str">
        <f>VLOOKUP($D341,[1]Sheet1!$A:$D,4,FALSE)</f>
        <v>LG</v>
      </c>
      <c r="P341">
        <v>6.3128205128205153</v>
      </c>
      <c r="Q341">
        <v>3</v>
      </c>
      <c r="R341" s="7">
        <v>4</v>
      </c>
      <c r="S341" s="7">
        <v>4</v>
      </c>
      <c r="T341" s="7">
        <v>4</v>
      </c>
      <c r="U341" s="7">
        <v>5.5384615384615383</v>
      </c>
      <c r="V341" s="7">
        <v>5.5384615384615383</v>
      </c>
      <c r="W341" s="7">
        <v>5.5384615384615383</v>
      </c>
      <c r="X341" s="7">
        <v>7.0769230769230775</v>
      </c>
      <c r="Y341" s="7">
        <v>7.0769230769230775</v>
      </c>
      <c r="Z341" s="7">
        <v>7.0769230769230775</v>
      </c>
      <c r="AA341" s="7">
        <v>8.6307692307692321</v>
      </c>
      <c r="AB341" s="7">
        <v>8.6307692307692321</v>
      </c>
      <c r="AC341" s="7">
        <v>8.6461538461538474</v>
      </c>
    </row>
    <row r="342" spans="1:29" hidden="1" x14ac:dyDescent="0.3">
      <c r="A342" s="19" t="s">
        <v>95</v>
      </c>
      <c r="B342" s="19" t="s">
        <v>108</v>
      </c>
      <c r="C342" s="19" t="s">
        <v>109</v>
      </c>
      <c r="D342" s="19" t="s">
        <v>102</v>
      </c>
      <c r="E342" s="19" t="str">
        <f>VLOOKUP($D342,[1]Sheet1!$A:$D,3,FALSE)</f>
        <v>Better Brown</v>
      </c>
      <c r="F342" s="19" t="str">
        <f>VLOOKUP($D342,[1]Sheet1!$A:$D,4,FALSE)</f>
        <v>LG</v>
      </c>
      <c r="P342">
        <v>4.7346153846153847</v>
      </c>
      <c r="Q342">
        <v>2</v>
      </c>
      <c r="R342" s="7">
        <v>3</v>
      </c>
      <c r="S342" s="7">
        <v>3</v>
      </c>
      <c r="T342" s="7">
        <v>3</v>
      </c>
      <c r="U342" s="7">
        <v>4.1538461538461542</v>
      </c>
      <c r="V342" s="7">
        <v>4.1538461538461542</v>
      </c>
      <c r="W342" s="7">
        <v>4.1538461538461542</v>
      </c>
      <c r="X342" s="7">
        <v>5.3076923076923084</v>
      </c>
      <c r="Y342" s="7">
        <v>5.3076923076923084</v>
      </c>
      <c r="Z342" s="7">
        <v>5.3076923076923084</v>
      </c>
      <c r="AA342" s="7">
        <v>6.4730769230769232</v>
      </c>
      <c r="AB342" s="7">
        <v>6.4730769230769232</v>
      </c>
      <c r="AC342" s="7">
        <v>6.4846153846153856</v>
      </c>
    </row>
    <row r="343" spans="1:29" hidden="1" x14ac:dyDescent="0.3">
      <c r="A343" s="19" t="s">
        <v>95</v>
      </c>
      <c r="B343" s="19" t="s">
        <v>110</v>
      </c>
      <c r="C343" s="19" t="s">
        <v>111</v>
      </c>
      <c r="D343" s="19" t="s">
        <v>98</v>
      </c>
      <c r="E343" s="19" t="e">
        <f>VLOOKUP($D343,[1]Sheet1!$A:$D,3,FALSE)</f>
        <v>#N/A</v>
      </c>
      <c r="F343" s="19" t="e">
        <f>VLOOKUP($D343,[1]Sheet1!$A:$D,4,FALSE)</f>
        <v>#N/A</v>
      </c>
      <c r="P343">
        <v>47.488307594186189</v>
      </c>
      <c r="Q343">
        <v>50</v>
      </c>
      <c r="R343" s="7">
        <v>42.721785833333328</v>
      </c>
      <c r="S343" s="7">
        <v>47.274287480138263</v>
      </c>
      <c r="T343" s="7">
        <v>50.688663715241958</v>
      </c>
      <c r="U343" s="7">
        <v>50.135786738059451</v>
      </c>
      <c r="V343" s="7">
        <v>43.307034267852053</v>
      </c>
      <c r="W343" s="7">
        <v>47.290473208806368</v>
      </c>
      <c r="X343" s="7">
        <v>48.44478434917572</v>
      </c>
      <c r="Y343" s="7">
        <v>47.875721643325107</v>
      </c>
      <c r="Z343" s="7">
        <v>47.306658937474481</v>
      </c>
      <c r="AA343" s="7">
        <v>49.030194640981122</v>
      </c>
      <c r="AB343" s="7">
        <v>48.461131935130517</v>
      </c>
      <c r="AC343" s="7">
        <v>47.323168380715956</v>
      </c>
    </row>
    <row r="344" spans="1:29" hidden="1" x14ac:dyDescent="0.3">
      <c r="A344" s="19" t="s">
        <v>95</v>
      </c>
      <c r="B344" s="19" t="s">
        <v>110</v>
      </c>
      <c r="C344" s="19" t="s">
        <v>111</v>
      </c>
      <c r="D344" s="19" t="s">
        <v>99</v>
      </c>
      <c r="E344" s="19" t="e">
        <f>VLOOKUP($D344,[1]Sheet1!$A:$D,3,FALSE)</f>
        <v>#N/A</v>
      </c>
      <c r="F344" s="19" t="e">
        <f>VLOOKUP($D344,[1]Sheet1!$A:$D,4,FALSE)</f>
        <v>#N/A</v>
      </c>
      <c r="P344">
        <v>3.7990646075348962</v>
      </c>
      <c r="Q344">
        <v>4</v>
      </c>
      <c r="R344" s="7">
        <v>3.417742866666666</v>
      </c>
      <c r="S344" s="7">
        <v>3.7819429984110604</v>
      </c>
      <c r="T344" s="7">
        <v>4.0550930972193564</v>
      </c>
      <c r="U344" s="7">
        <v>4.0108629390447561</v>
      </c>
      <c r="V344" s="7">
        <v>3.4645627414281641</v>
      </c>
      <c r="W344" s="7">
        <v>3.7832378567045093</v>
      </c>
      <c r="X344" s="7">
        <v>3.8755827479340574</v>
      </c>
      <c r="Y344" s="7">
        <v>3.8300577314660083</v>
      </c>
      <c r="Z344" s="7">
        <v>3.7845327149979582</v>
      </c>
      <c r="AA344" s="7">
        <v>3.9224155712784898</v>
      </c>
      <c r="AB344" s="7">
        <v>3.8768905548104411</v>
      </c>
      <c r="AC344" s="7">
        <v>3.7858534704572762</v>
      </c>
    </row>
    <row r="345" spans="1:29" hidden="1" x14ac:dyDescent="0.3">
      <c r="A345" s="19" t="s">
        <v>95</v>
      </c>
      <c r="B345" s="19" t="s">
        <v>110</v>
      </c>
      <c r="C345" s="19" t="s">
        <v>111</v>
      </c>
      <c r="D345" s="19" t="s">
        <v>100</v>
      </c>
      <c r="E345" s="19" t="e">
        <f>VLOOKUP($D345,[1]Sheet1!$A:$D,3,FALSE)</f>
        <v>#N/A</v>
      </c>
      <c r="F345" s="19" t="e">
        <f>VLOOKUP($D345,[1]Sheet1!$A:$D,4,FALSE)</f>
        <v>#N/A</v>
      </c>
      <c r="P345">
        <v>10</v>
      </c>
      <c r="Q345">
        <v>10</v>
      </c>
      <c r="R345" s="7">
        <v>8.544357166666666</v>
      </c>
      <c r="S345" s="7">
        <v>9.4548574960276532</v>
      </c>
      <c r="T345" s="7">
        <v>10.137732743048392</v>
      </c>
      <c r="U345" s="7">
        <v>10.027157347611892</v>
      </c>
      <c r="V345" s="7">
        <v>8.6614068535704103</v>
      </c>
      <c r="W345" s="7">
        <v>9.4580946417612743</v>
      </c>
      <c r="X345" s="7">
        <v>9.6889568698351436</v>
      </c>
      <c r="Y345" s="7">
        <v>9.5751443286650222</v>
      </c>
      <c r="Z345" s="7">
        <v>9.4613317874948972</v>
      </c>
      <c r="AA345" s="7">
        <v>9.8060389281962248</v>
      </c>
      <c r="AB345" s="7">
        <v>9.6922263870261034</v>
      </c>
      <c r="AC345" s="7">
        <v>9.4646336761431922</v>
      </c>
    </row>
    <row r="346" spans="1:29" hidden="1" x14ac:dyDescent="0.3">
      <c r="A346" s="19" t="s">
        <v>95</v>
      </c>
      <c r="B346" s="19" t="s">
        <v>110</v>
      </c>
      <c r="C346" s="19" t="s">
        <v>111</v>
      </c>
      <c r="D346" s="19" t="s">
        <v>101</v>
      </c>
      <c r="E346" s="19" t="e">
        <f>VLOOKUP($D346,[1]Sheet1!$A:$D,3,FALSE)</f>
        <v>#N/A</v>
      </c>
      <c r="F346" s="19" t="e">
        <f>VLOOKUP($D346,[1]Sheet1!$A:$D,4,FALSE)</f>
        <v>#N/A</v>
      </c>
      <c r="P346">
        <v>284.92984556511715</v>
      </c>
      <c r="Q346">
        <v>300</v>
      </c>
      <c r="R346" s="7">
        <v>256.33071499999994</v>
      </c>
      <c r="S346" s="7">
        <v>283.64572488082956</v>
      </c>
      <c r="T346" s="7">
        <v>304.13198229145172</v>
      </c>
      <c r="U346" s="7">
        <v>300.81472042835668</v>
      </c>
      <c r="V346" s="7">
        <v>259.84220560711231</v>
      </c>
      <c r="W346" s="7">
        <v>283.74283925283822</v>
      </c>
      <c r="X346" s="7">
        <v>290.66870609505429</v>
      </c>
      <c r="Y346" s="7">
        <v>287.25432985995059</v>
      </c>
      <c r="Z346" s="7">
        <v>283.83995362484688</v>
      </c>
      <c r="AA346" s="7">
        <v>294.1811678458867</v>
      </c>
      <c r="AB346" s="7">
        <v>290.76679161078306</v>
      </c>
      <c r="AC346" s="7">
        <v>283.9390102842957</v>
      </c>
    </row>
    <row r="347" spans="1:29" hidden="1" x14ac:dyDescent="0.3">
      <c r="A347" s="19" t="s">
        <v>95</v>
      </c>
      <c r="B347" s="19" t="s">
        <v>110</v>
      </c>
      <c r="C347" s="19" t="s">
        <v>111</v>
      </c>
      <c r="D347" s="19" t="s">
        <v>33</v>
      </c>
      <c r="E347" s="19" t="str">
        <f>VLOOKUP($D347,[1]Sheet1!$A:$D,3,FALSE)</f>
        <v>Better Brown</v>
      </c>
      <c r="F347" s="19" t="str">
        <f>VLOOKUP($D347,[1]Sheet1!$A:$D,4,FALSE)</f>
        <v>LG</v>
      </c>
      <c r="P347">
        <v>7.8910256410256414</v>
      </c>
      <c r="Q347">
        <v>3</v>
      </c>
      <c r="R347" s="7">
        <v>5</v>
      </c>
      <c r="S347" s="7">
        <v>5</v>
      </c>
      <c r="T347" s="7">
        <v>5</v>
      </c>
      <c r="U347" s="7">
        <v>6.9230769230769234</v>
      </c>
      <c r="V347" s="7">
        <v>6.9230769230769234</v>
      </c>
      <c r="W347" s="7">
        <v>6.9230769230769234</v>
      </c>
      <c r="X347" s="7">
        <v>8.8461538461538467</v>
      </c>
      <c r="Y347" s="7">
        <v>8.8461538461538467</v>
      </c>
      <c r="Z347" s="7">
        <v>8.8461538461538467</v>
      </c>
      <c r="AA347" s="7">
        <v>10.78846153846154</v>
      </c>
      <c r="AB347" s="7">
        <v>10.78846153846154</v>
      </c>
      <c r="AC347" s="7">
        <v>10.807692307692308</v>
      </c>
    </row>
    <row r="348" spans="1:29" hidden="1" x14ac:dyDescent="0.3">
      <c r="A348" s="19" t="s">
        <v>95</v>
      </c>
      <c r="B348" s="19" t="s">
        <v>110</v>
      </c>
      <c r="C348" s="19" t="s">
        <v>111</v>
      </c>
      <c r="D348" s="19" t="s">
        <v>102</v>
      </c>
      <c r="E348" s="19" t="str">
        <f>VLOOKUP($D348,[1]Sheet1!$A:$D,3,FALSE)</f>
        <v>Better Brown</v>
      </c>
      <c r="F348" s="19" t="str">
        <f>VLOOKUP($D348,[1]Sheet1!$A:$D,4,FALSE)</f>
        <v>LG</v>
      </c>
      <c r="P348">
        <v>4.7346153846153847</v>
      </c>
      <c r="Q348">
        <v>2</v>
      </c>
      <c r="R348" s="7">
        <v>3</v>
      </c>
      <c r="S348" s="7">
        <v>3</v>
      </c>
      <c r="T348" s="7">
        <v>3</v>
      </c>
      <c r="U348" s="7">
        <v>4.1538461538461542</v>
      </c>
      <c r="V348" s="7">
        <v>4.1538461538461542</v>
      </c>
      <c r="W348" s="7">
        <v>4.1538461538461542</v>
      </c>
      <c r="X348" s="7">
        <v>5.3076923076923084</v>
      </c>
      <c r="Y348" s="7">
        <v>5.3076923076923084</v>
      </c>
      <c r="Z348" s="7">
        <v>5.3076923076923084</v>
      </c>
      <c r="AA348" s="7">
        <v>6.4730769230769232</v>
      </c>
      <c r="AB348" s="7">
        <v>6.4730769230769232</v>
      </c>
      <c r="AC348" s="7">
        <v>6.4846153846153856</v>
      </c>
    </row>
    <row r="349" spans="1:29" hidden="1" x14ac:dyDescent="0.3">
      <c r="A349" s="19" t="s">
        <v>95</v>
      </c>
      <c r="B349" s="19" t="s">
        <v>112</v>
      </c>
      <c r="C349" s="19" t="s">
        <v>113</v>
      </c>
      <c r="D349" s="19" t="s">
        <v>98</v>
      </c>
      <c r="E349" s="19" t="e">
        <f>VLOOKUP($D349,[1]Sheet1!$A:$D,3,FALSE)</f>
        <v>#N/A</v>
      </c>
      <c r="F349" s="19" t="e">
        <f>VLOOKUP($D349,[1]Sheet1!$A:$D,4,FALSE)</f>
        <v>#N/A</v>
      </c>
      <c r="P349">
        <v>94.976615188372378</v>
      </c>
      <c r="Q349">
        <v>100</v>
      </c>
      <c r="R349" s="7">
        <v>85.443571666666656</v>
      </c>
      <c r="S349" s="7">
        <v>94.548574960276525</v>
      </c>
      <c r="T349" s="7">
        <v>101.37732743048392</v>
      </c>
      <c r="U349" s="7">
        <v>100.2715734761189</v>
      </c>
      <c r="V349" s="7">
        <v>86.614068535704106</v>
      </c>
      <c r="W349" s="7">
        <v>94.580946417612736</v>
      </c>
      <c r="X349" s="7">
        <v>96.889568698351439</v>
      </c>
      <c r="Y349" s="7">
        <v>95.751443286650215</v>
      </c>
      <c r="Z349" s="7">
        <v>94.613317874948962</v>
      </c>
      <c r="AA349" s="7">
        <v>98.060389281962244</v>
      </c>
      <c r="AB349" s="7">
        <v>96.922263870261034</v>
      </c>
      <c r="AC349" s="7">
        <v>94.646336761431911</v>
      </c>
    </row>
    <row r="350" spans="1:29" hidden="1" x14ac:dyDescent="0.3">
      <c r="A350" s="19" t="s">
        <v>95</v>
      </c>
      <c r="B350" s="19" t="s">
        <v>112</v>
      </c>
      <c r="C350" s="19" t="s">
        <v>113</v>
      </c>
      <c r="D350" s="19" t="s">
        <v>99</v>
      </c>
      <c r="E350" s="19" t="e">
        <f>VLOOKUP($D350,[1]Sheet1!$A:$D,3,FALSE)</f>
        <v>#N/A</v>
      </c>
      <c r="F350" s="19" t="e">
        <f>VLOOKUP($D350,[1]Sheet1!$A:$D,4,FALSE)</f>
        <v>#N/A</v>
      </c>
      <c r="P350">
        <v>9.4976615188372406</v>
      </c>
      <c r="Q350">
        <v>10</v>
      </c>
      <c r="R350" s="7">
        <v>8.544357166666666</v>
      </c>
      <c r="S350" s="7">
        <v>9.4548574960276532</v>
      </c>
      <c r="T350" s="7">
        <v>10.137732743048392</v>
      </c>
      <c r="U350" s="7">
        <v>10.027157347611892</v>
      </c>
      <c r="V350" s="7">
        <v>8.6614068535704103</v>
      </c>
      <c r="W350" s="7">
        <v>9.4580946417612743</v>
      </c>
      <c r="X350" s="7">
        <v>9.6889568698351436</v>
      </c>
      <c r="Y350" s="7">
        <v>9.5751443286650222</v>
      </c>
      <c r="Z350" s="7">
        <v>9.4613317874948972</v>
      </c>
      <c r="AA350" s="7">
        <v>9.8060389281962248</v>
      </c>
      <c r="AB350" s="7">
        <v>9.6922263870261034</v>
      </c>
      <c r="AC350" s="7">
        <v>9.4646336761431922</v>
      </c>
    </row>
    <row r="351" spans="1:29" hidden="1" x14ac:dyDescent="0.3">
      <c r="A351" s="19" t="s">
        <v>95</v>
      </c>
      <c r="B351" s="19" t="s">
        <v>112</v>
      </c>
      <c r="C351" s="19" t="s">
        <v>113</v>
      </c>
      <c r="D351" s="19" t="s">
        <v>100</v>
      </c>
      <c r="E351" s="19" t="e">
        <f>VLOOKUP($D351,[1]Sheet1!$A:$D,3,FALSE)</f>
        <v>#N/A</v>
      </c>
      <c r="F351" s="19" t="e">
        <f>VLOOKUP($D351,[1]Sheet1!$A:$D,4,FALSE)</f>
        <v>#N/A</v>
      </c>
      <c r="P351">
        <v>50</v>
      </c>
      <c r="Q351">
        <v>50</v>
      </c>
      <c r="R351" s="7">
        <v>42.721785833333328</v>
      </c>
      <c r="S351" s="7">
        <v>47.274287480138263</v>
      </c>
      <c r="T351" s="7">
        <v>50.688663715241958</v>
      </c>
      <c r="U351" s="7">
        <v>50.135786738059451</v>
      </c>
      <c r="V351" s="7">
        <v>43.307034267852053</v>
      </c>
      <c r="W351" s="7">
        <v>47.290473208806368</v>
      </c>
      <c r="X351" s="7">
        <v>48.44478434917572</v>
      </c>
      <c r="Y351" s="7">
        <v>47.875721643325107</v>
      </c>
      <c r="Z351" s="7">
        <v>47.306658937474481</v>
      </c>
      <c r="AA351" s="7">
        <v>49.030194640981122</v>
      </c>
      <c r="AB351" s="7">
        <v>48.461131935130517</v>
      </c>
      <c r="AC351" s="7">
        <v>47.323168380715956</v>
      </c>
    </row>
    <row r="352" spans="1:29" hidden="1" x14ac:dyDescent="0.3">
      <c r="A352" s="19" t="s">
        <v>95</v>
      </c>
      <c r="B352" s="19" t="s">
        <v>112</v>
      </c>
      <c r="C352" s="19" t="s">
        <v>113</v>
      </c>
      <c r="D352" s="19" t="s">
        <v>101</v>
      </c>
      <c r="E352" s="19" t="e">
        <f>VLOOKUP($D352,[1]Sheet1!$A:$D,3,FALSE)</f>
        <v>#N/A</v>
      </c>
      <c r="F352" s="19" t="e">
        <f>VLOOKUP($D352,[1]Sheet1!$A:$D,4,FALSE)</f>
        <v>#N/A</v>
      </c>
      <c r="P352">
        <v>351.4134761969778</v>
      </c>
      <c r="Q352">
        <v>370</v>
      </c>
      <c r="R352" s="7">
        <v>316.1412151666666</v>
      </c>
      <c r="S352" s="7">
        <v>349.82972735302309</v>
      </c>
      <c r="T352" s="7">
        <v>375.0961114927905</v>
      </c>
      <c r="U352" s="7">
        <v>371.00482186163993</v>
      </c>
      <c r="V352" s="7">
        <v>320.47205358210516</v>
      </c>
      <c r="W352" s="7">
        <v>349.94950174516714</v>
      </c>
      <c r="X352" s="7">
        <v>358.49140418390033</v>
      </c>
      <c r="Y352" s="7">
        <v>354.28034016060576</v>
      </c>
      <c r="Z352" s="7">
        <v>350.06927613731114</v>
      </c>
      <c r="AA352" s="7">
        <v>362.8234403432603</v>
      </c>
      <c r="AB352" s="7">
        <v>358.61237631996579</v>
      </c>
      <c r="AC352" s="7">
        <v>350.19144601729806</v>
      </c>
    </row>
    <row r="353" spans="1:29" hidden="1" x14ac:dyDescent="0.3">
      <c r="A353" s="19" t="s">
        <v>95</v>
      </c>
      <c r="B353" s="19" t="s">
        <v>112</v>
      </c>
      <c r="C353" s="19" t="s">
        <v>113</v>
      </c>
      <c r="D353" s="19" t="s">
        <v>33</v>
      </c>
      <c r="E353" s="19" t="str">
        <f>VLOOKUP($D353,[1]Sheet1!$A:$D,3,FALSE)</f>
        <v>Better Brown</v>
      </c>
      <c r="F353" s="19" t="str">
        <f>VLOOKUP($D353,[1]Sheet1!$A:$D,4,FALSE)</f>
        <v>LG</v>
      </c>
      <c r="P353">
        <v>9.4692307692307693</v>
      </c>
      <c r="Q353">
        <v>3</v>
      </c>
      <c r="R353" s="7">
        <v>6</v>
      </c>
      <c r="S353" s="7">
        <v>6</v>
      </c>
      <c r="T353" s="7">
        <v>6</v>
      </c>
      <c r="U353" s="7">
        <v>8.3076923076923084</v>
      </c>
      <c r="V353" s="7">
        <v>8.3076923076923084</v>
      </c>
      <c r="W353" s="7">
        <v>8.3076923076923084</v>
      </c>
      <c r="X353" s="7">
        <v>10.615384615384617</v>
      </c>
      <c r="Y353" s="7">
        <v>10.615384615384617</v>
      </c>
      <c r="Z353" s="7">
        <v>10.615384615384617</v>
      </c>
      <c r="AA353" s="7">
        <v>12.946153846153846</v>
      </c>
      <c r="AB353" s="7">
        <v>12.946153846153846</v>
      </c>
      <c r="AC353" s="7">
        <v>12.969230769230771</v>
      </c>
    </row>
    <row r="354" spans="1:29" hidden="1" x14ac:dyDescent="0.3">
      <c r="A354" s="19" t="s">
        <v>95</v>
      </c>
      <c r="B354" s="19" t="s">
        <v>112</v>
      </c>
      <c r="C354" s="19" t="s">
        <v>113</v>
      </c>
      <c r="D354" s="19" t="s">
        <v>102</v>
      </c>
      <c r="E354" s="19" t="str">
        <f>VLOOKUP($D354,[1]Sheet1!$A:$D,3,FALSE)</f>
        <v>Better Brown</v>
      </c>
      <c r="F354" s="19" t="str">
        <f>VLOOKUP($D354,[1]Sheet1!$A:$D,4,FALSE)</f>
        <v>LG</v>
      </c>
      <c r="P354">
        <v>4.7346153846153847</v>
      </c>
      <c r="Q354">
        <v>2</v>
      </c>
      <c r="R354" s="7">
        <v>3</v>
      </c>
      <c r="S354" s="7">
        <v>3</v>
      </c>
      <c r="T354" s="7">
        <v>3</v>
      </c>
      <c r="U354" s="7">
        <v>4.1538461538461542</v>
      </c>
      <c r="V354" s="7">
        <v>4.1538461538461542</v>
      </c>
      <c r="W354" s="7">
        <v>4.1538461538461542</v>
      </c>
      <c r="X354" s="7">
        <v>5.3076923076923084</v>
      </c>
      <c r="Y354" s="7">
        <v>5.3076923076923084</v>
      </c>
      <c r="Z354" s="7">
        <v>5.3076923076923084</v>
      </c>
      <c r="AA354" s="7">
        <v>6.4730769230769232</v>
      </c>
      <c r="AB354" s="7">
        <v>6.4730769230769232</v>
      </c>
      <c r="AC354" s="7">
        <v>6.4846153846153856</v>
      </c>
    </row>
    <row r="355" spans="1:29" hidden="1" x14ac:dyDescent="0.3">
      <c r="A355" s="19" t="s">
        <v>95</v>
      </c>
      <c r="B355" s="19" t="s">
        <v>114</v>
      </c>
      <c r="C355" s="19" t="s">
        <v>115</v>
      </c>
      <c r="D355" s="19" t="s">
        <v>98</v>
      </c>
      <c r="E355" s="19" t="e">
        <f>VLOOKUP($D355,[1]Sheet1!$A:$D,3,FALSE)</f>
        <v>#N/A</v>
      </c>
      <c r="F355" s="19" t="e">
        <f>VLOOKUP($D355,[1]Sheet1!$A:$D,4,FALSE)</f>
        <v>#N/A</v>
      </c>
      <c r="P355">
        <v>18.995323037674481</v>
      </c>
      <c r="Q355">
        <v>20</v>
      </c>
      <c r="R355" s="7">
        <v>17.088714333333332</v>
      </c>
      <c r="S355" s="7">
        <v>18.909714992055306</v>
      </c>
      <c r="T355" s="7">
        <v>20.275465486096785</v>
      </c>
      <c r="U355" s="7">
        <v>20.054314695223784</v>
      </c>
      <c r="V355" s="7">
        <v>17.322813707140821</v>
      </c>
      <c r="W355" s="7">
        <v>18.916189283522549</v>
      </c>
      <c r="X355" s="7">
        <v>19.377913739670287</v>
      </c>
      <c r="Y355" s="7">
        <v>19.150288657330044</v>
      </c>
      <c r="Z355" s="7">
        <v>18.922663574989794</v>
      </c>
      <c r="AA355" s="7">
        <v>19.61207785639245</v>
      </c>
      <c r="AB355" s="7">
        <v>19.384452774052207</v>
      </c>
      <c r="AC355" s="7">
        <v>18.929267352286384</v>
      </c>
    </row>
    <row r="356" spans="1:29" hidden="1" x14ac:dyDescent="0.3">
      <c r="A356" s="19" t="s">
        <v>95</v>
      </c>
      <c r="B356" s="19" t="s">
        <v>114</v>
      </c>
      <c r="C356" s="19" t="s">
        <v>115</v>
      </c>
      <c r="D356" s="19" t="s">
        <v>99</v>
      </c>
      <c r="E356" s="19" t="e">
        <f>VLOOKUP($D356,[1]Sheet1!$A:$D,3,FALSE)</f>
        <v>#N/A</v>
      </c>
      <c r="F356" s="19" t="e">
        <f>VLOOKUP($D356,[1]Sheet1!$A:$D,4,FALSE)</f>
        <v>#N/A</v>
      </c>
      <c r="P356">
        <v>0</v>
      </c>
      <c r="Q356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r="357" spans="1:29" hidden="1" x14ac:dyDescent="0.3">
      <c r="A357" s="19" t="s">
        <v>95</v>
      </c>
      <c r="B357" s="19" t="s">
        <v>114</v>
      </c>
      <c r="C357" s="19" t="s">
        <v>115</v>
      </c>
      <c r="D357" s="19" t="s">
        <v>100</v>
      </c>
      <c r="E357" s="19" t="e">
        <f>VLOOKUP($D357,[1]Sheet1!$A:$D,3,FALSE)</f>
        <v>#N/A</v>
      </c>
      <c r="F357" s="19" t="e">
        <f>VLOOKUP($D357,[1]Sheet1!$A:$D,4,FALSE)</f>
        <v>#N/A</v>
      </c>
      <c r="P357">
        <v>10</v>
      </c>
      <c r="Q357">
        <v>10</v>
      </c>
      <c r="R357" s="7">
        <v>8.544357166666666</v>
      </c>
      <c r="S357" s="7">
        <v>9.4548574960276532</v>
      </c>
      <c r="T357" s="7">
        <v>10.137732743048392</v>
      </c>
      <c r="U357" s="7">
        <v>10.027157347611892</v>
      </c>
      <c r="V357" s="7">
        <v>8.6614068535704103</v>
      </c>
      <c r="W357" s="7">
        <v>9.4580946417612743</v>
      </c>
      <c r="X357" s="7">
        <v>9.6889568698351436</v>
      </c>
      <c r="Y357" s="7">
        <v>9.5751443286650222</v>
      </c>
      <c r="Z357" s="7">
        <v>9.4613317874948972</v>
      </c>
      <c r="AA357" s="7">
        <v>9.8060389281962248</v>
      </c>
      <c r="AB357" s="7">
        <v>9.6922263870261034</v>
      </c>
      <c r="AC357" s="7">
        <v>9.4646336761431922</v>
      </c>
    </row>
    <row r="358" spans="1:29" hidden="1" x14ac:dyDescent="0.3">
      <c r="A358" s="19" t="s">
        <v>95</v>
      </c>
      <c r="B358" s="19" t="s">
        <v>114</v>
      </c>
      <c r="C358" s="19" t="s">
        <v>115</v>
      </c>
      <c r="D358" s="19" t="s">
        <v>101</v>
      </c>
      <c r="E358" s="19" t="e">
        <f>VLOOKUP($D358,[1]Sheet1!$A:$D,3,FALSE)</f>
        <v>#N/A</v>
      </c>
      <c r="F358" s="19" t="e">
        <f>VLOOKUP($D358,[1]Sheet1!$A:$D,4,FALSE)</f>
        <v>#N/A</v>
      </c>
      <c r="P358">
        <v>664.83630631860672</v>
      </c>
      <c r="Q358">
        <v>700</v>
      </c>
      <c r="R358" s="7">
        <v>598.10500166666657</v>
      </c>
      <c r="S358" s="7">
        <v>661.84002472193561</v>
      </c>
      <c r="T358" s="7">
        <v>709.64129201338733</v>
      </c>
      <c r="U358" s="7">
        <v>701.90101433283235</v>
      </c>
      <c r="V358" s="7">
        <v>606.29847974992867</v>
      </c>
      <c r="W358" s="7">
        <v>662.06662492328917</v>
      </c>
      <c r="X358" s="7">
        <v>678.22698088846005</v>
      </c>
      <c r="Y358" s="7">
        <v>670.26010300655139</v>
      </c>
      <c r="Z358" s="7">
        <v>662.29322512464273</v>
      </c>
      <c r="AA358" s="7">
        <v>686.42272497373574</v>
      </c>
      <c r="AB358" s="7">
        <v>678.4558470918272</v>
      </c>
      <c r="AC358" s="7">
        <v>662.52435733002335</v>
      </c>
    </row>
    <row r="359" spans="1:29" hidden="1" x14ac:dyDescent="0.3">
      <c r="A359" s="19" t="s">
        <v>95</v>
      </c>
      <c r="B359" s="19" t="s">
        <v>114</v>
      </c>
      <c r="C359" s="19" t="s">
        <v>115</v>
      </c>
      <c r="D359" s="19" t="s">
        <v>33</v>
      </c>
      <c r="E359" s="19" t="str">
        <f>VLOOKUP($D359,[1]Sheet1!$A:$D,3,FALSE)</f>
        <v>Better Brown</v>
      </c>
      <c r="F359" s="19" t="str">
        <f>VLOOKUP($D359,[1]Sheet1!$A:$D,4,FALSE)</f>
        <v>LG</v>
      </c>
      <c r="P359">
        <v>47.346153846153847</v>
      </c>
      <c r="Q359">
        <v>10</v>
      </c>
      <c r="R359" s="7">
        <v>30</v>
      </c>
      <c r="S359" s="7">
        <v>29.999999999999996</v>
      </c>
      <c r="T359" s="7">
        <v>29.999999999999996</v>
      </c>
      <c r="U359" s="7">
        <v>41.538461538461533</v>
      </c>
      <c r="V359" s="7">
        <v>41.538461538461533</v>
      </c>
      <c r="W359" s="7">
        <v>41.538461538461533</v>
      </c>
      <c r="X359" s="7">
        <v>53.076923076923073</v>
      </c>
      <c r="Y359" s="7">
        <v>53.076923076923073</v>
      </c>
      <c r="Z359" s="7">
        <v>53.076923076923073</v>
      </c>
      <c r="AA359" s="7">
        <v>64.730769230769226</v>
      </c>
      <c r="AB359" s="7">
        <v>64.730769230769226</v>
      </c>
      <c r="AC359" s="7">
        <v>64.84615384615384</v>
      </c>
    </row>
    <row r="360" spans="1:29" hidden="1" x14ac:dyDescent="0.3">
      <c r="A360" s="19" t="s">
        <v>95</v>
      </c>
      <c r="B360" s="19" t="s">
        <v>114</v>
      </c>
      <c r="C360" s="19" t="s">
        <v>115</v>
      </c>
      <c r="D360" s="19" t="s">
        <v>102</v>
      </c>
      <c r="E360" s="19" t="str">
        <f>VLOOKUP($D360,[1]Sheet1!$A:$D,3,FALSE)</f>
        <v>Better Brown</v>
      </c>
      <c r="F360" s="19" t="str">
        <f>VLOOKUP($D360,[1]Sheet1!$A:$D,4,FALSE)</f>
        <v>LG</v>
      </c>
      <c r="P360">
        <v>7.8910256410256414</v>
      </c>
      <c r="Q360">
        <v>2</v>
      </c>
      <c r="R360" s="7">
        <v>5</v>
      </c>
      <c r="S360" s="7">
        <v>5</v>
      </c>
      <c r="T360" s="7">
        <v>5</v>
      </c>
      <c r="U360" s="7">
        <v>6.9230769230769234</v>
      </c>
      <c r="V360" s="7">
        <v>6.9230769230769234</v>
      </c>
      <c r="W360" s="7">
        <v>6.9230769230769234</v>
      </c>
      <c r="X360" s="7">
        <v>8.8461538461538467</v>
      </c>
      <c r="Y360" s="7">
        <v>8.8461538461538467</v>
      </c>
      <c r="Z360" s="7">
        <v>8.8461538461538467</v>
      </c>
      <c r="AA360" s="7">
        <v>10.78846153846154</v>
      </c>
      <c r="AB360" s="7">
        <v>10.78846153846154</v>
      </c>
      <c r="AC360" s="7">
        <v>10.807692307692308</v>
      </c>
    </row>
    <row r="361" spans="1:29" x14ac:dyDescent="0.3">
      <c r="A361" s="19" t="s">
        <v>95</v>
      </c>
      <c r="B361" s="19" t="s">
        <v>114</v>
      </c>
      <c r="C361" s="19" t="s">
        <v>116</v>
      </c>
      <c r="D361" s="19" t="s">
        <v>98</v>
      </c>
      <c r="E361" s="19" t="e">
        <f>VLOOKUP($D361,[1]Sheet1!$A:$D,3,FALSE)</f>
        <v>#N/A</v>
      </c>
      <c r="F361" s="19" t="e">
        <f>VLOOKUP($D361,[1]Sheet1!$A:$D,4,FALSE)</f>
        <v>#N/A</v>
      </c>
      <c r="P361">
        <v>4.7488307594186203</v>
      </c>
      <c r="Q361">
        <v>5</v>
      </c>
      <c r="R361" s="7">
        <v>4.272178583333333</v>
      </c>
      <c r="S361" s="7">
        <v>4.7274287480138266</v>
      </c>
      <c r="T361" s="7">
        <v>5.0688663715241962</v>
      </c>
      <c r="U361" s="7">
        <v>5.013578673805946</v>
      </c>
      <c r="V361" s="7">
        <v>4.3307034267852051</v>
      </c>
      <c r="W361" s="7">
        <v>4.7290473208806372</v>
      </c>
      <c r="X361" s="7">
        <v>4.8444784349175718</v>
      </c>
      <c r="Y361" s="7">
        <v>4.7875721643325111</v>
      </c>
      <c r="Z361" s="7">
        <v>4.7306658937474486</v>
      </c>
      <c r="AA361" s="7">
        <v>4.9030194640981124</v>
      </c>
      <c r="AB361" s="7">
        <v>4.8461131935130517</v>
      </c>
      <c r="AC361" s="7">
        <v>4.7323168380715961</v>
      </c>
    </row>
    <row r="362" spans="1:29" x14ac:dyDescent="0.3">
      <c r="A362" s="19" t="s">
        <v>95</v>
      </c>
      <c r="B362" s="19" t="s">
        <v>114</v>
      </c>
      <c r="C362" s="19" t="s">
        <v>116</v>
      </c>
      <c r="D362" s="19" t="s">
        <v>99</v>
      </c>
      <c r="E362" s="19" t="e">
        <f>VLOOKUP($D362,[1]Sheet1!$A:$D,3,FALSE)</f>
        <v>#N/A</v>
      </c>
      <c r="F362" s="19" t="e">
        <f>VLOOKUP($D362,[1]Sheet1!$A:$D,4,FALSE)</f>
        <v>#N/A</v>
      </c>
      <c r="P362">
        <v>0</v>
      </c>
      <c r="Q362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r="363" spans="1:29" x14ac:dyDescent="0.3">
      <c r="A363" s="19" t="s">
        <v>95</v>
      </c>
      <c r="B363" s="19" t="s">
        <v>114</v>
      </c>
      <c r="C363" s="19" t="s">
        <v>116</v>
      </c>
      <c r="D363" s="19" t="s">
        <v>100</v>
      </c>
      <c r="E363" s="19" t="e">
        <f>VLOOKUP($D363,[1]Sheet1!$A:$D,3,FALSE)</f>
        <v>#N/A</v>
      </c>
      <c r="F363" s="19" t="e">
        <f>VLOOKUP($D363,[1]Sheet1!$A:$D,4,FALSE)</f>
        <v>#N/A</v>
      </c>
      <c r="P363">
        <v>0</v>
      </c>
      <c r="Q363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r="364" spans="1:29" x14ac:dyDescent="0.3">
      <c r="A364" s="19" t="s">
        <v>95</v>
      </c>
      <c r="B364" s="19" t="s">
        <v>114</v>
      </c>
      <c r="C364" s="19" t="s">
        <v>116</v>
      </c>
      <c r="D364" s="19" t="s">
        <v>101</v>
      </c>
      <c r="E364" s="19" t="e">
        <f>VLOOKUP($D364,[1]Sheet1!$A:$D,3,FALSE)</f>
        <v>#N/A</v>
      </c>
      <c r="F364" s="19" t="e">
        <f>VLOOKUP($D364,[1]Sheet1!$A:$D,4,FALSE)</f>
        <v>#N/A</v>
      </c>
      <c r="P364">
        <v>0</v>
      </c>
      <c r="Q364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1:29" x14ac:dyDescent="0.3">
      <c r="A365" s="19" t="s">
        <v>95</v>
      </c>
      <c r="B365" s="19" t="s">
        <v>114</v>
      </c>
      <c r="C365" s="19" t="s">
        <v>116</v>
      </c>
      <c r="D365" s="19" t="s">
        <v>33</v>
      </c>
      <c r="E365" s="19" t="str">
        <f>VLOOKUP($D365,[1]Sheet1!$A:$D,3,FALSE)</f>
        <v>Better Brown</v>
      </c>
      <c r="F365" s="19" t="str">
        <f>VLOOKUP($D365,[1]Sheet1!$A:$D,4,FALSE)</f>
        <v>LG</v>
      </c>
      <c r="P365">
        <v>7.8910256410256414</v>
      </c>
      <c r="Q365">
        <v>5</v>
      </c>
      <c r="R365" s="7">
        <v>5</v>
      </c>
      <c r="S365" s="7">
        <v>5</v>
      </c>
      <c r="T365" s="7">
        <v>5</v>
      </c>
      <c r="U365" s="7">
        <v>6.9230769230769234</v>
      </c>
      <c r="V365" s="7">
        <v>6.9230769230769234</v>
      </c>
      <c r="W365" s="7">
        <v>6.9230769230769234</v>
      </c>
      <c r="X365" s="7">
        <v>8.8461538461538467</v>
      </c>
      <c r="Y365" s="7">
        <v>8.8461538461538467</v>
      </c>
      <c r="Z365" s="7">
        <v>8.8461538461538467</v>
      </c>
      <c r="AA365" s="7">
        <v>10.78846153846154</v>
      </c>
      <c r="AB365" s="7">
        <v>10.78846153846154</v>
      </c>
      <c r="AC365" s="7">
        <v>10.807692307692308</v>
      </c>
    </row>
    <row r="366" spans="1:29" x14ac:dyDescent="0.3">
      <c r="A366" s="19" t="s">
        <v>95</v>
      </c>
      <c r="B366" s="19" t="s">
        <v>114</v>
      </c>
      <c r="C366" s="19" t="s">
        <v>116</v>
      </c>
      <c r="D366" s="19" t="s">
        <v>102</v>
      </c>
      <c r="E366" s="19" t="str">
        <f>VLOOKUP($D366,[1]Sheet1!$A:$D,3,FALSE)</f>
        <v>Better Brown</v>
      </c>
      <c r="F366" s="19" t="str">
        <f>VLOOKUP($D366,[1]Sheet1!$A:$D,4,FALSE)</f>
        <v>LG</v>
      </c>
      <c r="P366">
        <v>4.7346153846153847</v>
      </c>
      <c r="Q366">
        <v>2</v>
      </c>
      <c r="R366" s="7">
        <v>3</v>
      </c>
      <c r="S366" s="7">
        <v>3</v>
      </c>
      <c r="T366" s="7">
        <v>3</v>
      </c>
      <c r="U366" s="7">
        <v>4.1538461538461542</v>
      </c>
      <c r="V366" s="7">
        <v>4.1538461538461542</v>
      </c>
      <c r="W366" s="7">
        <v>4.1538461538461542</v>
      </c>
      <c r="X366" s="7">
        <v>5.3076923076923084</v>
      </c>
      <c r="Y366" s="7">
        <v>5.3076923076923084</v>
      </c>
      <c r="Z366" s="7">
        <v>5.3076923076923084</v>
      </c>
      <c r="AA366" s="7">
        <v>6.4730769230769232</v>
      </c>
      <c r="AB366" s="7">
        <v>6.4730769230769232</v>
      </c>
      <c r="AC366" s="7">
        <v>6.4846153846153856</v>
      </c>
    </row>
    <row r="367" spans="1:29" hidden="1" x14ac:dyDescent="0.3">
      <c r="A367" s="19" t="s">
        <v>95</v>
      </c>
      <c r="B367" s="19" t="s">
        <v>117</v>
      </c>
      <c r="C367" s="19" t="s">
        <v>118</v>
      </c>
      <c r="D367" s="19" t="s">
        <v>74</v>
      </c>
      <c r="E367" s="19" t="str">
        <f>VLOOKUP($D367,[1]Sheet1!$A:$D,3,FALSE)</f>
        <v>A1 (Fine)</v>
      </c>
      <c r="F367" s="19" t="str">
        <f>VLOOKUP($D367,[1]Sheet1!$A:$D,4,FALSE)</f>
        <v xml:space="preserve">A1 </v>
      </c>
      <c r="P367">
        <v>47.488307594186189</v>
      </c>
      <c r="Q367">
        <v>50</v>
      </c>
      <c r="R367" s="7">
        <v>42.721785833333328</v>
      </c>
      <c r="S367" s="7">
        <v>47.274287480138263</v>
      </c>
      <c r="T367" s="7">
        <v>50.688663715241958</v>
      </c>
      <c r="U367" s="7">
        <v>50.135786738059451</v>
      </c>
      <c r="V367" s="7">
        <v>43.307034267852053</v>
      </c>
      <c r="W367" s="7">
        <v>47.290473208806368</v>
      </c>
      <c r="X367" s="7">
        <v>48.44478434917572</v>
      </c>
      <c r="Y367" s="7">
        <v>47.875721643325107</v>
      </c>
      <c r="Z367" s="7">
        <v>47.306658937474481</v>
      </c>
      <c r="AA367" s="7">
        <v>49.030194640981122</v>
      </c>
      <c r="AB367" s="7">
        <v>48.461131935130517</v>
      </c>
      <c r="AC367" s="7">
        <v>47.323168380715956</v>
      </c>
    </row>
    <row r="368" spans="1:29" hidden="1" x14ac:dyDescent="0.3">
      <c r="A368" s="19" t="s">
        <v>95</v>
      </c>
      <c r="B368" s="19" t="s">
        <v>117</v>
      </c>
      <c r="C368" s="19" t="s">
        <v>118</v>
      </c>
      <c r="D368" s="19" t="s">
        <v>61</v>
      </c>
      <c r="E368" s="19" t="str">
        <f>VLOOKUP($D368,[1]Sheet1!$A:$D,3,FALSE)</f>
        <v>C1</v>
      </c>
      <c r="F368" s="19" t="str">
        <f>VLOOKUP($D368,[1]Sheet1!$A:$D,4,FALSE)</f>
        <v>C1 COARSE</v>
      </c>
      <c r="P368">
        <v>47.488307594186189</v>
      </c>
      <c r="Q368">
        <v>50</v>
      </c>
      <c r="R368" s="7">
        <v>42.721785833333328</v>
      </c>
      <c r="S368" s="7">
        <v>47.274287480138263</v>
      </c>
      <c r="T368" s="7">
        <v>50.688663715241958</v>
      </c>
      <c r="U368" s="7">
        <v>50.135786738059451</v>
      </c>
      <c r="V368" s="7">
        <v>43.307034267852053</v>
      </c>
      <c r="W368" s="7">
        <v>47.290473208806368</v>
      </c>
      <c r="X368" s="7">
        <v>48.44478434917572</v>
      </c>
      <c r="Y368" s="7">
        <v>47.875721643325107</v>
      </c>
      <c r="Z368" s="7">
        <v>47.306658937474481</v>
      </c>
      <c r="AA368" s="7">
        <v>49.030194640981122</v>
      </c>
      <c r="AB368" s="7">
        <v>48.461131935130517</v>
      </c>
      <c r="AC368" s="7">
        <v>47.323168380715956</v>
      </c>
    </row>
    <row r="369" spans="1:29" hidden="1" x14ac:dyDescent="0.3">
      <c r="A369" s="19" t="s">
        <v>95</v>
      </c>
      <c r="B369" s="19" t="s">
        <v>117</v>
      </c>
      <c r="C369" s="19" t="s">
        <v>118</v>
      </c>
      <c r="D369" s="19" t="s">
        <v>98</v>
      </c>
      <c r="E369" s="19" t="e">
        <f>VLOOKUP($D369,[1]Sheet1!$A:$D,3,FALSE)</f>
        <v>#N/A</v>
      </c>
      <c r="F369" s="19" t="e">
        <f>VLOOKUP($D369,[1]Sheet1!$A:$D,4,FALSE)</f>
        <v>#N/A</v>
      </c>
      <c r="P369">
        <v>0</v>
      </c>
      <c r="Q369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</row>
    <row r="370" spans="1:29" hidden="1" x14ac:dyDescent="0.3">
      <c r="A370" s="19" t="s">
        <v>95</v>
      </c>
      <c r="B370" s="19" t="s">
        <v>117</v>
      </c>
      <c r="C370" s="19" t="s">
        <v>118</v>
      </c>
      <c r="D370" s="19" t="s">
        <v>99</v>
      </c>
      <c r="E370" s="19" t="e">
        <f>VLOOKUP($D370,[1]Sheet1!$A:$D,3,FALSE)</f>
        <v>#N/A</v>
      </c>
      <c r="F370" s="19" t="e">
        <f>VLOOKUP($D370,[1]Sheet1!$A:$D,4,FALSE)</f>
        <v>#N/A</v>
      </c>
      <c r="P370">
        <v>0</v>
      </c>
      <c r="Q370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</row>
    <row r="371" spans="1:29" hidden="1" x14ac:dyDescent="0.3">
      <c r="A371" s="19" t="s">
        <v>95</v>
      </c>
      <c r="B371" s="19" t="s">
        <v>117</v>
      </c>
      <c r="C371" s="19" t="s">
        <v>118</v>
      </c>
      <c r="D371" s="19" t="s">
        <v>100</v>
      </c>
      <c r="E371" s="19" t="e">
        <f>VLOOKUP($D371,[1]Sheet1!$A:$D,3,FALSE)</f>
        <v>#N/A</v>
      </c>
      <c r="F371" s="19" t="e">
        <f>VLOOKUP($D371,[1]Sheet1!$A:$D,4,FALSE)</f>
        <v>#N/A</v>
      </c>
      <c r="P371">
        <v>50</v>
      </c>
      <c r="Q371">
        <v>50</v>
      </c>
      <c r="R371" s="7">
        <v>42.721785833333328</v>
      </c>
      <c r="S371" s="7">
        <v>47.274287480138263</v>
      </c>
      <c r="T371" s="7">
        <v>50.688663715241958</v>
      </c>
      <c r="U371" s="7">
        <v>50.135786738059451</v>
      </c>
      <c r="V371" s="7">
        <v>43.307034267852053</v>
      </c>
      <c r="W371" s="7">
        <v>47.290473208806368</v>
      </c>
      <c r="X371" s="7">
        <v>48.44478434917572</v>
      </c>
      <c r="Y371" s="7">
        <v>47.875721643325107</v>
      </c>
      <c r="Z371" s="7">
        <v>47.306658937474481</v>
      </c>
      <c r="AA371" s="7">
        <v>49.030194640981122</v>
      </c>
      <c r="AB371" s="7">
        <v>48.461131935130517</v>
      </c>
      <c r="AC371" s="7">
        <v>47.323168380715956</v>
      </c>
    </row>
    <row r="372" spans="1:29" hidden="1" x14ac:dyDescent="0.3">
      <c r="A372" s="19" t="s">
        <v>95</v>
      </c>
      <c r="B372" s="19" t="s">
        <v>117</v>
      </c>
      <c r="C372" s="19" t="s">
        <v>118</v>
      </c>
      <c r="D372" s="19" t="s">
        <v>101</v>
      </c>
      <c r="E372" s="19" t="e">
        <f>VLOOKUP($D372,[1]Sheet1!$A:$D,3,FALSE)</f>
        <v>#N/A</v>
      </c>
      <c r="F372" s="19" t="e">
        <f>VLOOKUP($D372,[1]Sheet1!$A:$D,4,FALSE)</f>
        <v>#N/A</v>
      </c>
      <c r="P372">
        <v>0</v>
      </c>
      <c r="Q372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</row>
    <row r="373" spans="1:29" hidden="1" x14ac:dyDescent="0.3">
      <c r="A373" s="19" t="s">
        <v>95</v>
      </c>
      <c r="B373" s="19" t="s">
        <v>119</v>
      </c>
      <c r="C373" s="19" t="s">
        <v>120</v>
      </c>
      <c r="D373" s="19" t="s">
        <v>61</v>
      </c>
      <c r="E373" s="19" t="str">
        <f>VLOOKUP($D373,[1]Sheet1!$A:$D,3,FALSE)</f>
        <v>C1</v>
      </c>
      <c r="F373" s="19" t="str">
        <f>VLOOKUP($D373,[1]Sheet1!$A:$D,4,FALSE)</f>
        <v>C1 COARSE</v>
      </c>
      <c r="P373">
        <v>47.488307594186189</v>
      </c>
      <c r="Q373">
        <v>50</v>
      </c>
      <c r="R373" s="7">
        <v>42.721785833333328</v>
      </c>
      <c r="S373" s="7">
        <v>47.274287480138263</v>
      </c>
      <c r="T373" s="7">
        <v>50.688663715241958</v>
      </c>
      <c r="U373" s="7">
        <v>50.135786738059451</v>
      </c>
      <c r="V373" s="7">
        <v>43.307034267852053</v>
      </c>
      <c r="W373" s="7">
        <v>47.290473208806368</v>
      </c>
      <c r="X373" s="7">
        <v>48.44478434917572</v>
      </c>
      <c r="Y373" s="7">
        <v>47.875721643325107</v>
      </c>
      <c r="Z373" s="7">
        <v>47.306658937474481</v>
      </c>
      <c r="AA373" s="7">
        <v>49.030194640981122</v>
      </c>
      <c r="AB373" s="7">
        <v>48.461131935130517</v>
      </c>
      <c r="AC373" s="7">
        <v>47.323168380715956</v>
      </c>
    </row>
    <row r="374" spans="1:29" hidden="1" x14ac:dyDescent="0.3">
      <c r="A374" s="19" t="s">
        <v>95</v>
      </c>
      <c r="B374" s="19" t="s">
        <v>119</v>
      </c>
      <c r="C374" s="19" t="s">
        <v>120</v>
      </c>
      <c r="D374" s="19" t="s">
        <v>98</v>
      </c>
      <c r="E374" s="19" t="e">
        <f>VLOOKUP($D374,[1]Sheet1!$A:$D,3,FALSE)</f>
        <v>#N/A</v>
      </c>
      <c r="F374" s="19" t="e">
        <f>VLOOKUP($D374,[1]Sheet1!$A:$D,4,FALSE)</f>
        <v>#N/A</v>
      </c>
      <c r="P374">
        <v>133.91702741560508</v>
      </c>
      <c r="Q374">
        <v>141</v>
      </c>
      <c r="R374" s="7">
        <v>120.47543604999998</v>
      </c>
      <c r="S374" s="7">
        <v>133.31349069398991</v>
      </c>
      <c r="T374" s="7">
        <v>142.94203167698231</v>
      </c>
      <c r="U374" s="7">
        <v>141.38291860132767</v>
      </c>
      <c r="V374" s="7">
        <v>122.12583663534278</v>
      </c>
      <c r="W374" s="7">
        <v>133.35913444883397</v>
      </c>
      <c r="X374" s="7">
        <v>136.61429186467552</v>
      </c>
      <c r="Y374" s="7">
        <v>135.00953503417679</v>
      </c>
      <c r="Z374" s="7">
        <v>133.40477820367803</v>
      </c>
      <c r="AA374" s="7">
        <v>138.26514888756677</v>
      </c>
      <c r="AB374" s="7">
        <v>136.66039205706807</v>
      </c>
      <c r="AC374" s="7">
        <v>133.451334833619</v>
      </c>
    </row>
    <row r="375" spans="1:29" hidden="1" x14ac:dyDescent="0.3">
      <c r="A375" s="19" t="s">
        <v>95</v>
      </c>
      <c r="B375" s="19" t="s">
        <v>119</v>
      </c>
      <c r="C375" s="19" t="s">
        <v>120</v>
      </c>
      <c r="D375" s="19" t="s">
        <v>99</v>
      </c>
      <c r="E375" s="19" t="e">
        <f>VLOOKUP($D375,[1]Sheet1!$A:$D,3,FALSE)</f>
        <v>#N/A</v>
      </c>
      <c r="F375" s="19" t="e">
        <f>VLOOKUP($D375,[1]Sheet1!$A:$D,4,FALSE)</f>
        <v>#N/A</v>
      </c>
      <c r="P375">
        <v>0</v>
      </c>
      <c r="Q375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</row>
    <row r="376" spans="1:29" hidden="1" x14ac:dyDescent="0.3">
      <c r="A376" s="19" t="s">
        <v>95</v>
      </c>
      <c r="B376" s="19" t="s">
        <v>119</v>
      </c>
      <c r="C376" s="19" t="s">
        <v>120</v>
      </c>
      <c r="D376" s="19" t="s">
        <v>100</v>
      </c>
      <c r="E376" s="19" t="e">
        <f>VLOOKUP($D376,[1]Sheet1!$A:$D,3,FALSE)</f>
        <v>#N/A</v>
      </c>
      <c r="F376" s="19" t="e">
        <f>VLOOKUP($D376,[1]Sheet1!$A:$D,4,FALSE)</f>
        <v>#N/A</v>
      </c>
      <c r="P376">
        <v>100</v>
      </c>
      <c r="Q376">
        <v>100</v>
      </c>
      <c r="R376" s="7">
        <v>85.443571666666656</v>
      </c>
      <c r="S376" s="7">
        <v>94.548574960276525</v>
      </c>
      <c r="T376" s="7">
        <v>101.37732743048392</v>
      </c>
      <c r="U376" s="7">
        <v>100.2715734761189</v>
      </c>
      <c r="V376" s="7">
        <v>86.614068535704106</v>
      </c>
      <c r="W376" s="7">
        <v>94.580946417612736</v>
      </c>
      <c r="X376" s="7">
        <v>96.889568698351439</v>
      </c>
      <c r="Y376" s="7">
        <v>95.751443286650215</v>
      </c>
      <c r="Z376" s="7">
        <v>94.613317874948962</v>
      </c>
      <c r="AA376" s="7">
        <v>98.060389281962244</v>
      </c>
      <c r="AB376" s="7">
        <v>96.922263870261034</v>
      </c>
      <c r="AC376" s="7">
        <v>94.646336761431911</v>
      </c>
    </row>
    <row r="377" spans="1:29" hidden="1" x14ac:dyDescent="0.3">
      <c r="A377" s="19" t="s">
        <v>95</v>
      </c>
      <c r="B377" s="19" t="s">
        <v>119</v>
      </c>
      <c r="C377" s="19" t="s">
        <v>120</v>
      </c>
      <c r="D377" s="19" t="s">
        <v>101</v>
      </c>
      <c r="E377" s="19" t="e">
        <f>VLOOKUP($D377,[1]Sheet1!$A:$D,3,FALSE)</f>
        <v>#N/A</v>
      </c>
      <c r="F377" s="19" t="e">
        <f>VLOOKUP($D377,[1]Sheet1!$A:$D,4,FALSE)</f>
        <v>#N/A</v>
      </c>
      <c r="P377">
        <v>284.92984556511715</v>
      </c>
      <c r="Q377">
        <v>300</v>
      </c>
      <c r="R377" s="7">
        <v>256.33071499999994</v>
      </c>
      <c r="S377" s="7">
        <v>283.64572488082956</v>
      </c>
      <c r="T377" s="7">
        <v>304.13198229145172</v>
      </c>
      <c r="U377" s="7">
        <v>300.81472042835668</v>
      </c>
      <c r="V377" s="7">
        <v>259.84220560711231</v>
      </c>
      <c r="W377" s="7">
        <v>283.74283925283822</v>
      </c>
      <c r="X377" s="7">
        <v>290.66870609505429</v>
      </c>
      <c r="Y377" s="7">
        <v>287.25432985995059</v>
      </c>
      <c r="Z377" s="7">
        <v>283.83995362484688</v>
      </c>
      <c r="AA377" s="7">
        <v>294.1811678458867</v>
      </c>
      <c r="AB377" s="7">
        <v>290.76679161078306</v>
      </c>
      <c r="AC377" s="7">
        <v>283.9390102842957</v>
      </c>
    </row>
    <row r="378" spans="1:29" hidden="1" x14ac:dyDescent="0.3">
      <c r="A378" s="19" t="s">
        <v>95</v>
      </c>
      <c r="B378" s="19" t="s">
        <v>121</v>
      </c>
      <c r="C378" s="19" t="s">
        <v>122</v>
      </c>
      <c r="D378" s="19" t="s">
        <v>98</v>
      </c>
      <c r="E378" s="19" t="e">
        <f>VLOOKUP($D378,[1]Sheet1!$A:$D,3,FALSE)</f>
        <v>#N/A</v>
      </c>
      <c r="F378" s="19" t="e">
        <f>VLOOKUP($D378,[1]Sheet1!$A:$D,4,FALSE)</f>
        <v>#N/A</v>
      </c>
      <c r="P378">
        <v>4.7488307594186203</v>
      </c>
      <c r="Q378">
        <v>5</v>
      </c>
      <c r="R378" s="7">
        <v>4.272178583333333</v>
      </c>
      <c r="S378" s="7">
        <v>4.7274287480138266</v>
      </c>
      <c r="T378" s="7">
        <v>5.0688663715241962</v>
      </c>
      <c r="U378" s="7">
        <v>5.013578673805946</v>
      </c>
      <c r="V378" s="7">
        <v>4.3307034267852051</v>
      </c>
      <c r="W378" s="7">
        <v>4.7290473208806372</v>
      </c>
      <c r="X378" s="7">
        <v>4.8444784349175718</v>
      </c>
      <c r="Y378" s="7">
        <v>4.7875721643325111</v>
      </c>
      <c r="Z378" s="7">
        <v>4.7306658937474486</v>
      </c>
      <c r="AA378" s="7">
        <v>4.9030194640981124</v>
      </c>
      <c r="AB378" s="7">
        <v>4.8461131935130517</v>
      </c>
      <c r="AC378" s="7">
        <v>4.7323168380715961</v>
      </c>
    </row>
    <row r="379" spans="1:29" hidden="1" x14ac:dyDescent="0.3">
      <c r="A379" s="19" t="s">
        <v>95</v>
      </c>
      <c r="B379" s="19" t="s">
        <v>121</v>
      </c>
      <c r="C379" s="19" t="s">
        <v>122</v>
      </c>
      <c r="D379" s="19" t="s">
        <v>101</v>
      </c>
      <c r="E379" s="19" t="e">
        <f>VLOOKUP($D379,[1]Sheet1!$A:$D,3,FALSE)</f>
        <v>#N/A</v>
      </c>
      <c r="F379" s="19" t="e">
        <f>VLOOKUP($D379,[1]Sheet1!$A:$D,4,FALSE)</f>
        <v>#N/A</v>
      </c>
      <c r="P379">
        <v>33.241815315930332</v>
      </c>
      <c r="Q379">
        <v>35</v>
      </c>
      <c r="R379" s="7">
        <v>29.905250083333332</v>
      </c>
      <c r="S379" s="7">
        <v>33.092001236096785</v>
      </c>
      <c r="T379" s="7">
        <v>35.482064600669375</v>
      </c>
      <c r="U379" s="7">
        <v>35.095050716641623</v>
      </c>
      <c r="V379" s="7">
        <v>30.314923987496439</v>
      </c>
      <c r="W379" s="7">
        <v>33.103331246164466</v>
      </c>
      <c r="X379" s="7">
        <v>33.911349044423005</v>
      </c>
      <c r="Y379" s="7">
        <v>33.513005150327579</v>
      </c>
      <c r="Z379" s="7">
        <v>33.114661256232139</v>
      </c>
      <c r="AA379" s="7">
        <v>34.321136248686791</v>
      </c>
      <c r="AB379" s="7">
        <v>33.922792354591365</v>
      </c>
      <c r="AC379" s="7">
        <v>33.126217866501172</v>
      </c>
    </row>
    <row r="380" spans="1:29" hidden="1" x14ac:dyDescent="0.3">
      <c r="A380" s="19" t="s">
        <v>95</v>
      </c>
      <c r="B380" s="19" t="s">
        <v>123</v>
      </c>
      <c r="C380" s="19" t="s">
        <v>124</v>
      </c>
      <c r="D380" s="19" t="s">
        <v>98</v>
      </c>
      <c r="E380" s="19" t="e">
        <f>VLOOKUP($D380,[1]Sheet1!$A:$D,3,FALSE)</f>
        <v>#N/A</v>
      </c>
      <c r="F380" s="19" t="e">
        <f>VLOOKUP($D380,[1]Sheet1!$A:$D,4,FALSE)</f>
        <v>#N/A</v>
      </c>
      <c r="P380">
        <v>4.7488307594186203</v>
      </c>
      <c r="Q380">
        <v>5</v>
      </c>
      <c r="R380" s="7">
        <v>4.272178583333333</v>
      </c>
      <c r="S380" s="7">
        <v>4.7274287480138266</v>
      </c>
      <c r="T380" s="7">
        <v>5.0688663715241962</v>
      </c>
      <c r="U380" s="7">
        <v>5.013578673805946</v>
      </c>
      <c r="V380" s="7">
        <v>4.3307034267852051</v>
      </c>
      <c r="W380" s="7">
        <v>4.7290473208806372</v>
      </c>
      <c r="X380" s="7">
        <v>4.8444784349175718</v>
      </c>
      <c r="Y380" s="7">
        <v>4.7875721643325111</v>
      </c>
      <c r="Z380" s="7">
        <v>4.7306658937474486</v>
      </c>
      <c r="AA380" s="7">
        <v>4.9030194640981124</v>
      </c>
      <c r="AB380" s="7">
        <v>4.8461131935130517</v>
      </c>
      <c r="AC380" s="7">
        <v>4.7323168380715961</v>
      </c>
    </row>
    <row r="381" spans="1:29" hidden="1" x14ac:dyDescent="0.3">
      <c r="A381" s="19" t="s">
        <v>95</v>
      </c>
      <c r="B381" s="19" t="s">
        <v>123</v>
      </c>
      <c r="C381" s="19" t="s">
        <v>124</v>
      </c>
      <c r="D381" s="19" t="s">
        <v>101</v>
      </c>
      <c r="E381" s="19" t="e">
        <f>VLOOKUP($D381,[1]Sheet1!$A:$D,3,FALSE)</f>
        <v>#N/A</v>
      </c>
      <c r="F381" s="19" t="e">
        <f>VLOOKUP($D381,[1]Sheet1!$A:$D,4,FALSE)</f>
        <v>#N/A</v>
      </c>
      <c r="P381">
        <v>18.995323037674481</v>
      </c>
      <c r="Q381">
        <v>20</v>
      </c>
      <c r="R381" s="7">
        <v>17.088714333333332</v>
      </c>
      <c r="S381" s="7">
        <v>18.909714992055306</v>
      </c>
      <c r="T381" s="7">
        <v>20.275465486096785</v>
      </c>
      <c r="U381" s="7">
        <v>20.054314695223784</v>
      </c>
      <c r="V381" s="7">
        <v>17.322813707140821</v>
      </c>
      <c r="W381" s="7">
        <v>18.916189283522549</v>
      </c>
      <c r="X381" s="7">
        <v>19.377913739670287</v>
      </c>
      <c r="Y381" s="7">
        <v>19.150288657330044</v>
      </c>
      <c r="Z381" s="7">
        <v>18.922663574989794</v>
      </c>
      <c r="AA381" s="7">
        <v>19.61207785639245</v>
      </c>
      <c r="AB381" s="7">
        <v>19.384452774052207</v>
      </c>
      <c r="AC381" s="7">
        <v>18.929267352286384</v>
      </c>
    </row>
    <row r="382" spans="1:29" hidden="1" x14ac:dyDescent="0.3">
      <c r="A382" s="19" t="s">
        <v>95</v>
      </c>
      <c r="B382" s="19" t="s">
        <v>125</v>
      </c>
      <c r="C382" s="19" t="s">
        <v>126</v>
      </c>
      <c r="D382" s="19" t="s">
        <v>98</v>
      </c>
      <c r="E382" s="19" t="e">
        <f>VLOOKUP($D382,[1]Sheet1!$A:$D,3,FALSE)</f>
        <v>#N/A</v>
      </c>
      <c r="F382" s="19" t="e">
        <f>VLOOKUP($D382,[1]Sheet1!$A:$D,4,FALSE)</f>
        <v>#N/A</v>
      </c>
      <c r="P382">
        <v>4.7488307594186203</v>
      </c>
      <c r="Q382">
        <v>5</v>
      </c>
      <c r="R382" s="7">
        <v>4.272178583333333</v>
      </c>
      <c r="S382" s="7">
        <v>4.7274287480138266</v>
      </c>
      <c r="T382" s="7">
        <v>5.0688663715241962</v>
      </c>
      <c r="U382" s="7">
        <v>5.013578673805946</v>
      </c>
      <c r="V382" s="7">
        <v>4.3307034267852051</v>
      </c>
      <c r="W382" s="7">
        <v>4.7290473208806372</v>
      </c>
      <c r="X382" s="7">
        <v>4.8444784349175718</v>
      </c>
      <c r="Y382" s="7">
        <v>4.7875721643325111</v>
      </c>
      <c r="Z382" s="7">
        <v>4.7306658937474486</v>
      </c>
      <c r="AA382" s="7">
        <v>4.9030194640981124</v>
      </c>
      <c r="AB382" s="7">
        <v>4.8461131935130517</v>
      </c>
      <c r="AC382" s="7">
        <v>4.7323168380715961</v>
      </c>
    </row>
    <row r="383" spans="1:29" hidden="1" x14ac:dyDescent="0.3">
      <c r="A383" s="19" t="s">
        <v>95</v>
      </c>
      <c r="B383" s="19" t="s">
        <v>125</v>
      </c>
      <c r="C383" s="19" t="s">
        <v>126</v>
      </c>
      <c r="D383" s="19" t="s">
        <v>101</v>
      </c>
      <c r="E383" s="19" t="e">
        <f>VLOOKUP($D383,[1]Sheet1!$A:$D,3,FALSE)</f>
        <v>#N/A</v>
      </c>
      <c r="F383" s="19" t="e">
        <f>VLOOKUP($D383,[1]Sheet1!$A:$D,4,FALSE)</f>
        <v>#N/A</v>
      </c>
      <c r="P383">
        <v>18.995323037674481</v>
      </c>
      <c r="Q383">
        <v>20</v>
      </c>
      <c r="R383" s="7">
        <v>17.088714333333332</v>
      </c>
      <c r="S383" s="7">
        <v>18.909714992055306</v>
      </c>
      <c r="T383" s="7">
        <v>20.275465486096785</v>
      </c>
      <c r="U383" s="7">
        <v>20.054314695223784</v>
      </c>
      <c r="V383" s="7">
        <v>17.322813707140821</v>
      </c>
      <c r="W383" s="7">
        <v>18.916189283522549</v>
      </c>
      <c r="X383" s="7">
        <v>19.377913739670287</v>
      </c>
      <c r="Y383" s="7">
        <v>19.150288657330044</v>
      </c>
      <c r="Z383" s="7">
        <v>18.922663574989794</v>
      </c>
      <c r="AA383" s="7">
        <v>19.61207785639245</v>
      </c>
      <c r="AB383" s="7">
        <v>19.384452774052207</v>
      </c>
      <c r="AC383" s="7">
        <v>18.929267352286384</v>
      </c>
    </row>
    <row r="384" spans="1:29" hidden="1" x14ac:dyDescent="0.3">
      <c r="A384" s="19" t="s">
        <v>95</v>
      </c>
      <c r="B384" s="19" t="s">
        <v>125</v>
      </c>
      <c r="C384" s="19" t="s">
        <v>127</v>
      </c>
      <c r="D384" s="19" t="s">
        <v>61</v>
      </c>
      <c r="E384" s="19" t="str">
        <f>VLOOKUP($D384,[1]Sheet1!$A:$D,3,FALSE)</f>
        <v>C1</v>
      </c>
      <c r="F384" s="19" t="str">
        <f>VLOOKUP($D384,[1]Sheet1!$A:$D,4,FALSE)</f>
        <v>C1 COARSE</v>
      </c>
      <c r="P384">
        <v>47.488307594186189</v>
      </c>
      <c r="Q384">
        <v>50</v>
      </c>
      <c r="R384" s="7">
        <v>42.721785833333328</v>
      </c>
      <c r="S384" s="7">
        <v>47.274287480138263</v>
      </c>
      <c r="T384" s="7">
        <v>50.688663715241958</v>
      </c>
      <c r="U384" s="7">
        <v>50.135786738059451</v>
      </c>
      <c r="V384" s="7">
        <v>43.307034267852053</v>
      </c>
      <c r="W384" s="7">
        <v>47.290473208806368</v>
      </c>
      <c r="X384" s="7">
        <v>48.44478434917572</v>
      </c>
      <c r="Y384" s="7">
        <v>47.875721643325107</v>
      </c>
      <c r="Z384" s="7">
        <v>47.306658937474481</v>
      </c>
      <c r="AA384" s="7">
        <v>49.030194640981122</v>
      </c>
      <c r="AB384" s="7">
        <v>48.461131935130517</v>
      </c>
      <c r="AC384" s="7">
        <v>47.323168380715956</v>
      </c>
    </row>
    <row r="385" spans="1:29" hidden="1" x14ac:dyDescent="0.3">
      <c r="A385" s="19" t="s">
        <v>95</v>
      </c>
      <c r="B385" s="19" t="s">
        <v>125</v>
      </c>
      <c r="C385" s="19" t="s">
        <v>127</v>
      </c>
      <c r="D385" s="19" t="s">
        <v>98</v>
      </c>
      <c r="E385" s="19" t="e">
        <f>VLOOKUP($D385,[1]Sheet1!$A:$D,3,FALSE)</f>
        <v>#N/A</v>
      </c>
      <c r="F385" s="19" t="e">
        <f>VLOOKUP($D385,[1]Sheet1!$A:$D,4,FALSE)</f>
        <v>#N/A</v>
      </c>
      <c r="P385">
        <v>47.488307594186189</v>
      </c>
      <c r="Q385">
        <v>50</v>
      </c>
      <c r="R385" s="7">
        <v>42.721785833333328</v>
      </c>
      <c r="S385" s="7">
        <v>47.274287480138263</v>
      </c>
      <c r="T385" s="7">
        <v>50.688663715241958</v>
      </c>
      <c r="U385" s="7">
        <v>50.135786738059451</v>
      </c>
      <c r="V385" s="7">
        <v>43.307034267852053</v>
      </c>
      <c r="W385" s="7">
        <v>47.290473208806368</v>
      </c>
      <c r="X385" s="7">
        <v>48.44478434917572</v>
      </c>
      <c r="Y385" s="7">
        <v>47.875721643325107</v>
      </c>
      <c r="Z385" s="7">
        <v>47.306658937474481</v>
      </c>
      <c r="AA385" s="7">
        <v>49.030194640981122</v>
      </c>
      <c r="AB385" s="7">
        <v>48.461131935130517</v>
      </c>
      <c r="AC385" s="7">
        <v>47.323168380715956</v>
      </c>
    </row>
    <row r="386" spans="1:29" hidden="1" x14ac:dyDescent="0.3">
      <c r="A386" s="19" t="s">
        <v>95</v>
      </c>
      <c r="B386" s="19" t="s">
        <v>125</v>
      </c>
      <c r="C386" s="19" t="s">
        <v>127</v>
      </c>
      <c r="D386" s="19" t="s">
        <v>99</v>
      </c>
      <c r="E386" s="19" t="e">
        <f>VLOOKUP($D386,[1]Sheet1!$A:$D,3,FALSE)</f>
        <v>#N/A</v>
      </c>
      <c r="F386" s="19" t="e">
        <f>VLOOKUP($D386,[1]Sheet1!$A:$D,4,FALSE)</f>
        <v>#N/A</v>
      </c>
      <c r="P386">
        <v>0</v>
      </c>
      <c r="Q386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</row>
    <row r="387" spans="1:29" hidden="1" x14ac:dyDescent="0.3">
      <c r="A387" s="19" t="s">
        <v>95</v>
      </c>
      <c r="B387" s="19" t="s">
        <v>125</v>
      </c>
      <c r="C387" s="19" t="s">
        <v>127</v>
      </c>
      <c r="D387" s="19" t="s">
        <v>100</v>
      </c>
      <c r="E387" s="19" t="e">
        <f>VLOOKUP($D387,[1]Sheet1!$A:$D,3,FALSE)</f>
        <v>#N/A</v>
      </c>
      <c r="F387" s="19" t="e">
        <f>VLOOKUP($D387,[1]Sheet1!$A:$D,4,FALSE)</f>
        <v>#N/A</v>
      </c>
      <c r="P387">
        <v>50</v>
      </c>
      <c r="Q387">
        <v>50</v>
      </c>
      <c r="R387" s="7">
        <v>42.721785833333328</v>
      </c>
      <c r="S387" s="7">
        <v>47.274287480138263</v>
      </c>
      <c r="T387" s="7">
        <v>50.688663715241958</v>
      </c>
      <c r="U387" s="7">
        <v>50.135786738059451</v>
      </c>
      <c r="V387" s="7">
        <v>43.307034267852053</v>
      </c>
      <c r="W387" s="7">
        <v>47.290473208806368</v>
      </c>
      <c r="X387" s="7">
        <v>48.44478434917572</v>
      </c>
      <c r="Y387" s="7">
        <v>47.875721643325107</v>
      </c>
      <c r="Z387" s="7">
        <v>47.306658937474481</v>
      </c>
      <c r="AA387" s="7">
        <v>49.030194640981122</v>
      </c>
      <c r="AB387" s="7">
        <v>48.461131935130517</v>
      </c>
      <c r="AC387" s="7">
        <v>47.323168380715956</v>
      </c>
    </row>
    <row r="388" spans="1:29" hidden="1" x14ac:dyDescent="0.3">
      <c r="A388" s="19" t="s">
        <v>95</v>
      </c>
      <c r="B388" s="19" t="s">
        <v>125</v>
      </c>
      <c r="C388" s="19" t="s">
        <v>127</v>
      </c>
      <c r="D388" s="19" t="s">
        <v>101</v>
      </c>
      <c r="E388" s="19" t="e">
        <f>VLOOKUP($D388,[1]Sheet1!$A:$D,3,FALSE)</f>
        <v>#N/A</v>
      </c>
      <c r="F388" s="19" t="e">
        <f>VLOOKUP($D388,[1]Sheet1!$A:$D,4,FALSE)</f>
        <v>#N/A</v>
      </c>
      <c r="P388">
        <v>237.44153797093097</v>
      </c>
      <c r="Q388">
        <v>250</v>
      </c>
      <c r="R388" s="7">
        <v>213.60892916666663</v>
      </c>
      <c r="S388" s="7">
        <v>236.37143740069132</v>
      </c>
      <c r="T388" s="7">
        <v>253.4433185762098</v>
      </c>
      <c r="U388" s="7">
        <v>250.67893369029727</v>
      </c>
      <c r="V388" s="7">
        <v>216.53517133926027</v>
      </c>
      <c r="W388" s="7">
        <v>236.45236604403186</v>
      </c>
      <c r="X388" s="7">
        <v>242.22392174587861</v>
      </c>
      <c r="Y388" s="7">
        <v>239.37860821662554</v>
      </c>
      <c r="Z388" s="7">
        <v>236.53329468737243</v>
      </c>
      <c r="AA388" s="7">
        <v>245.15097320490563</v>
      </c>
      <c r="AB388" s="7">
        <v>242.30565967565258</v>
      </c>
      <c r="AC388" s="7">
        <v>236.61584190357979</v>
      </c>
    </row>
    <row r="389" spans="1:29" hidden="1" x14ac:dyDescent="0.3">
      <c r="A389" s="19" t="s">
        <v>95</v>
      </c>
      <c r="B389" s="19" t="s">
        <v>128</v>
      </c>
      <c r="C389" s="19" t="s">
        <v>129</v>
      </c>
      <c r="D389" s="19" t="s">
        <v>98</v>
      </c>
      <c r="E389" s="19" t="e">
        <f>VLOOKUP($D389,[1]Sheet1!$A:$D,3,FALSE)</f>
        <v>#N/A</v>
      </c>
      <c r="F389" s="19" t="e">
        <f>VLOOKUP($D389,[1]Sheet1!$A:$D,4,FALSE)</f>
        <v>#N/A</v>
      </c>
      <c r="P389">
        <v>3.7990646075348962</v>
      </c>
      <c r="Q389">
        <v>4</v>
      </c>
      <c r="R389" s="7">
        <v>3.417742866666666</v>
      </c>
      <c r="S389" s="7">
        <v>3.7819429984110604</v>
      </c>
      <c r="T389" s="7">
        <v>4.0550930972193564</v>
      </c>
      <c r="U389" s="7">
        <v>4.0108629390447561</v>
      </c>
      <c r="V389" s="7">
        <v>3.4645627414281641</v>
      </c>
      <c r="W389" s="7">
        <v>3.7832378567045093</v>
      </c>
      <c r="X389" s="7">
        <v>3.8755827479340574</v>
      </c>
      <c r="Y389" s="7">
        <v>3.8300577314660083</v>
      </c>
      <c r="Z389" s="7">
        <v>3.7845327149979582</v>
      </c>
      <c r="AA389" s="7">
        <v>3.9224155712784898</v>
      </c>
      <c r="AB389" s="7">
        <v>3.8768905548104411</v>
      </c>
      <c r="AC389" s="7">
        <v>3.7858534704572762</v>
      </c>
    </row>
    <row r="390" spans="1:29" hidden="1" x14ac:dyDescent="0.3">
      <c r="A390" s="19" t="s">
        <v>95</v>
      </c>
      <c r="B390" s="19" t="s">
        <v>128</v>
      </c>
      <c r="C390" s="19" t="s">
        <v>130</v>
      </c>
      <c r="D390" s="19" t="s">
        <v>101</v>
      </c>
      <c r="E390" s="19" t="e">
        <f>VLOOKUP($D390,[1]Sheet1!$A:$D,3,FALSE)</f>
        <v>#N/A</v>
      </c>
      <c r="F390" s="19" t="e">
        <f>VLOOKUP($D390,[1]Sheet1!$A:$D,4,FALSE)</f>
        <v>#N/A</v>
      </c>
      <c r="P390">
        <v>0.94976615188372404</v>
      </c>
      <c r="Q390">
        <v>1</v>
      </c>
      <c r="R390" s="7">
        <v>0.85443571666666651</v>
      </c>
      <c r="S390" s="7">
        <v>0.9454857496027651</v>
      </c>
      <c r="T390" s="7">
        <v>1.0137732743048391</v>
      </c>
      <c r="U390" s="7">
        <v>1.002715734761189</v>
      </c>
      <c r="V390" s="7">
        <v>0.86614068535704103</v>
      </c>
      <c r="W390" s="7">
        <v>0.94580946417612732</v>
      </c>
      <c r="X390" s="7">
        <v>0.96889568698351436</v>
      </c>
      <c r="Y390" s="7">
        <v>0.95751443286650206</v>
      </c>
      <c r="Z390" s="7">
        <v>0.94613317874948955</v>
      </c>
      <c r="AA390" s="7">
        <v>0.98060389281962246</v>
      </c>
      <c r="AB390" s="7">
        <v>0.96922263870261027</v>
      </c>
      <c r="AC390" s="7">
        <v>0.94646336761431904</v>
      </c>
    </row>
    <row r="391" spans="1:29" hidden="1" x14ac:dyDescent="0.3">
      <c r="A391" s="19" t="s">
        <v>95</v>
      </c>
      <c r="B391" s="19" t="s">
        <v>128</v>
      </c>
      <c r="C391" s="19" t="s">
        <v>131</v>
      </c>
      <c r="D391" s="19" t="s">
        <v>101</v>
      </c>
      <c r="E391" s="19" t="e">
        <f>VLOOKUP($D391,[1]Sheet1!$A:$D,3,FALSE)</f>
        <v>#N/A</v>
      </c>
      <c r="F391" s="19" t="e">
        <f>VLOOKUP($D391,[1]Sheet1!$A:$D,4,FALSE)</f>
        <v>#N/A</v>
      </c>
      <c r="P391">
        <v>1.8995323037674481</v>
      </c>
      <c r="Q391">
        <v>2</v>
      </c>
      <c r="R391" s="7">
        <v>1.708871433333333</v>
      </c>
      <c r="S391" s="7">
        <v>1.8909714992055302</v>
      </c>
      <c r="T391" s="7">
        <v>2.0275465486096782</v>
      </c>
      <c r="U391" s="7">
        <v>2.0054314695223781</v>
      </c>
      <c r="V391" s="7">
        <v>1.7322813707140821</v>
      </c>
      <c r="W391" s="7">
        <v>1.8916189283522546</v>
      </c>
      <c r="X391" s="7">
        <v>1.9377913739670287</v>
      </c>
      <c r="Y391" s="7">
        <v>1.9150288657330041</v>
      </c>
      <c r="Z391" s="7">
        <v>1.8922663574989791</v>
      </c>
      <c r="AA391" s="7">
        <v>1.9612077856392449</v>
      </c>
      <c r="AB391" s="7">
        <v>1.9384452774052205</v>
      </c>
      <c r="AC391" s="7">
        <v>1.8929267352286381</v>
      </c>
    </row>
    <row r="392" spans="1:29" hidden="1" x14ac:dyDescent="0.3">
      <c r="A392" s="19" t="s">
        <v>95</v>
      </c>
      <c r="B392" s="19" t="s">
        <v>117</v>
      </c>
      <c r="C392" s="19" t="s">
        <v>132</v>
      </c>
      <c r="D392" s="19" t="s">
        <v>101</v>
      </c>
      <c r="E392" s="19" t="e">
        <f>VLOOKUP($D392,[1]Sheet1!$A:$D,3,FALSE)</f>
        <v>#N/A</v>
      </c>
      <c r="F392" s="19" t="e">
        <f>VLOOKUP($D392,[1]Sheet1!$A:$D,4,FALSE)</f>
        <v>#N/A</v>
      </c>
      <c r="P392">
        <v>1.8995323037674481</v>
      </c>
      <c r="Q392">
        <v>2</v>
      </c>
      <c r="R392" s="7">
        <v>1.708871433333333</v>
      </c>
      <c r="S392" s="7">
        <v>1.8909714992055302</v>
      </c>
      <c r="T392" s="7">
        <v>2.0275465486096782</v>
      </c>
      <c r="U392" s="7">
        <v>2.0054314695223781</v>
      </c>
      <c r="V392" s="7">
        <v>1.7322813707140821</v>
      </c>
      <c r="W392" s="7">
        <v>1.8916189283522546</v>
      </c>
      <c r="X392" s="7">
        <v>1.9377913739670287</v>
      </c>
      <c r="Y392" s="7">
        <v>1.9150288657330041</v>
      </c>
      <c r="Z392" s="7">
        <v>1.8922663574989791</v>
      </c>
      <c r="AA392" s="7">
        <v>1.9612077856392449</v>
      </c>
      <c r="AB392" s="7">
        <v>1.9384452774052205</v>
      </c>
      <c r="AC392" s="7">
        <v>1.8929267352286381</v>
      </c>
    </row>
    <row r="393" spans="1:29" hidden="1" x14ac:dyDescent="0.3">
      <c r="A393" s="29" t="s">
        <v>133</v>
      </c>
      <c r="B393" s="9" t="s">
        <v>134</v>
      </c>
      <c r="C393" s="9" t="s">
        <v>135</v>
      </c>
      <c r="D393" s="13" t="s">
        <v>99</v>
      </c>
      <c r="E393" s="19" t="e">
        <f>VLOOKUP($D393,[1]Sheet1!$A:$D,3,FALSE)</f>
        <v>#N/A</v>
      </c>
      <c r="F393" s="19" t="e">
        <f>VLOOKUP($D393,[1]Sheet1!$A:$D,4,FALSE)</f>
        <v>#N/A</v>
      </c>
      <c r="P393" s="11">
        <f>AVERAGE(R393:AC393)</f>
        <v>450</v>
      </c>
      <c r="Q393" s="12">
        <v>350</v>
      </c>
      <c r="R393" s="7">
        <v>450</v>
      </c>
      <c r="S393" s="7">
        <v>450</v>
      </c>
      <c r="T393" s="7">
        <v>450</v>
      </c>
      <c r="U393" s="7">
        <v>450</v>
      </c>
      <c r="V393" s="7">
        <v>450</v>
      </c>
      <c r="W393" s="7">
        <v>450</v>
      </c>
      <c r="X393" s="7">
        <v>450</v>
      </c>
      <c r="Y393" s="7">
        <v>450</v>
      </c>
      <c r="Z393" s="7">
        <v>450</v>
      </c>
      <c r="AA393" s="7">
        <v>450</v>
      </c>
      <c r="AB393" s="7">
        <v>450</v>
      </c>
      <c r="AC393" s="7">
        <v>450</v>
      </c>
    </row>
    <row r="394" spans="1:29" hidden="1" x14ac:dyDescent="0.3">
      <c r="A394" s="29" t="s">
        <v>133</v>
      </c>
      <c r="B394" s="9" t="s">
        <v>136</v>
      </c>
      <c r="C394" s="9" t="s">
        <v>137</v>
      </c>
      <c r="D394" s="13" t="s">
        <v>98</v>
      </c>
      <c r="E394" s="19" t="e">
        <f>VLOOKUP($D394,[1]Sheet1!$A:$D,3,FALSE)</f>
        <v>#N/A</v>
      </c>
      <c r="F394" s="19" t="e">
        <f>VLOOKUP($D394,[1]Sheet1!$A:$D,4,FALSE)</f>
        <v>#N/A</v>
      </c>
      <c r="P394" s="14">
        <v>50</v>
      </c>
      <c r="Q394" s="14">
        <v>50</v>
      </c>
      <c r="R394" s="7">
        <v>54</v>
      </c>
      <c r="S394" s="7">
        <v>59.760000000000005</v>
      </c>
      <c r="T394" s="7">
        <v>64.08</v>
      </c>
      <c r="U394" s="7">
        <v>63.359999999999992</v>
      </c>
      <c r="V394" s="7">
        <v>54.72</v>
      </c>
      <c r="W394" s="7">
        <v>59.760000000000005</v>
      </c>
      <c r="X394" s="7">
        <v>61.2</v>
      </c>
      <c r="Y394" s="7">
        <v>60.480000000000011</v>
      </c>
      <c r="Z394" s="7">
        <v>59.760000000000005</v>
      </c>
      <c r="AA394" s="7">
        <v>61.919999999999995</v>
      </c>
      <c r="AB394" s="7">
        <v>61.2</v>
      </c>
      <c r="AC394" s="7">
        <v>59.760000000000005</v>
      </c>
    </row>
    <row r="395" spans="1:29" hidden="1" x14ac:dyDescent="0.3">
      <c r="A395" s="29" t="s">
        <v>133</v>
      </c>
      <c r="B395" s="9" t="s">
        <v>138</v>
      </c>
      <c r="C395" s="9" t="s">
        <v>139</v>
      </c>
      <c r="D395" s="13" t="s">
        <v>98</v>
      </c>
      <c r="E395" s="19" t="e">
        <f>VLOOKUP($D395,[1]Sheet1!$A:$D,3,FALSE)</f>
        <v>#N/A</v>
      </c>
      <c r="F395" s="19" t="e">
        <f>VLOOKUP($D395,[1]Sheet1!$A:$D,4,FALSE)</f>
        <v>#N/A</v>
      </c>
      <c r="P395" s="14">
        <v>25</v>
      </c>
      <c r="Q395" s="14">
        <v>25</v>
      </c>
      <c r="R395" s="7">
        <v>45</v>
      </c>
      <c r="S395" s="7">
        <v>45</v>
      </c>
      <c r="T395" s="7">
        <v>45</v>
      </c>
      <c r="U395" s="7">
        <v>45</v>
      </c>
      <c r="V395" s="7">
        <v>45</v>
      </c>
      <c r="W395" s="7">
        <v>45</v>
      </c>
      <c r="X395" s="7">
        <v>45</v>
      </c>
      <c r="Y395" s="7">
        <v>45</v>
      </c>
      <c r="Z395" s="7">
        <v>45</v>
      </c>
      <c r="AA395" s="7">
        <v>45</v>
      </c>
      <c r="AB395" s="7">
        <v>45</v>
      </c>
      <c r="AC395" s="7">
        <v>45</v>
      </c>
    </row>
    <row r="396" spans="1:29" hidden="1" x14ac:dyDescent="0.3">
      <c r="A396" s="29" t="s">
        <v>133</v>
      </c>
      <c r="B396" s="9" t="s">
        <v>136</v>
      </c>
      <c r="C396" s="9" t="s">
        <v>140</v>
      </c>
      <c r="D396" s="13" t="s">
        <v>99</v>
      </c>
      <c r="E396" s="19" t="e">
        <f>VLOOKUP($D396,[1]Sheet1!$A:$D,3,FALSE)</f>
        <v>#N/A</v>
      </c>
      <c r="F396" s="19" t="e">
        <f>VLOOKUP($D396,[1]Sheet1!$A:$D,4,FALSE)</f>
        <v>#N/A</v>
      </c>
      <c r="P396" s="11">
        <f>AVERAGE(R396:AC396)</f>
        <v>2.4</v>
      </c>
      <c r="Q396" s="14">
        <v>2</v>
      </c>
      <c r="R396" s="7">
        <v>2.16</v>
      </c>
      <c r="S396" s="7">
        <v>2.3904000000000001</v>
      </c>
      <c r="T396" s="7">
        <v>2.5631999999999997</v>
      </c>
      <c r="U396" s="7">
        <v>2.5343999999999998</v>
      </c>
      <c r="V396" s="7">
        <v>2.1887999999999996</v>
      </c>
      <c r="W396" s="7">
        <v>2.3904000000000001</v>
      </c>
      <c r="X396" s="7">
        <v>2.448</v>
      </c>
      <c r="Y396" s="7">
        <v>2.4192000000000005</v>
      </c>
      <c r="Z396" s="7">
        <v>2.3904000000000001</v>
      </c>
      <c r="AA396" s="7">
        <v>2.4767999999999999</v>
      </c>
      <c r="AB396" s="7">
        <v>2.448</v>
      </c>
      <c r="AC396" s="7">
        <v>2.3904000000000001</v>
      </c>
    </row>
    <row r="397" spans="1:29" hidden="1" x14ac:dyDescent="0.3">
      <c r="A397" s="29" t="s">
        <v>133</v>
      </c>
      <c r="B397" s="9" t="s">
        <v>134</v>
      </c>
      <c r="C397" s="9" t="s">
        <v>141</v>
      </c>
      <c r="D397" s="13" t="s">
        <v>98</v>
      </c>
      <c r="E397" s="19" t="e">
        <f>VLOOKUP($D397,[1]Sheet1!$A:$D,3,FALSE)</f>
        <v>#N/A</v>
      </c>
      <c r="F397" s="19" t="e">
        <f>VLOOKUP($D397,[1]Sheet1!$A:$D,4,FALSE)</f>
        <v>#N/A</v>
      </c>
      <c r="P397" s="14">
        <v>15</v>
      </c>
      <c r="Q397" s="14">
        <v>15</v>
      </c>
      <c r="R397" s="7">
        <v>16.2</v>
      </c>
      <c r="S397" s="7">
        <v>17.928000000000001</v>
      </c>
      <c r="T397" s="7">
        <v>19.223999999999997</v>
      </c>
      <c r="U397" s="7">
        <v>19.007999999999996</v>
      </c>
      <c r="V397" s="7">
        <v>16.415999999999997</v>
      </c>
      <c r="W397" s="7">
        <v>17.928000000000001</v>
      </c>
      <c r="X397" s="7">
        <v>18.36</v>
      </c>
      <c r="Y397" s="7">
        <v>18.144000000000002</v>
      </c>
      <c r="Z397" s="7">
        <v>17.928000000000001</v>
      </c>
      <c r="AA397" s="7">
        <v>18.575999999999997</v>
      </c>
      <c r="AB397" s="7">
        <v>18.36</v>
      </c>
      <c r="AC397" s="7">
        <v>17.928000000000001</v>
      </c>
    </row>
    <row r="398" spans="1:29" hidden="1" x14ac:dyDescent="0.3">
      <c r="A398" s="29" t="s">
        <v>133</v>
      </c>
      <c r="B398" s="9" t="s">
        <v>142</v>
      </c>
      <c r="C398" s="9" t="s">
        <v>143</v>
      </c>
      <c r="D398" s="13" t="s">
        <v>98</v>
      </c>
      <c r="E398" s="19" t="e">
        <f>VLOOKUP($D398,[1]Sheet1!$A:$D,3,FALSE)</f>
        <v>#N/A</v>
      </c>
      <c r="F398" s="19" t="e">
        <f>VLOOKUP($D398,[1]Sheet1!$A:$D,4,FALSE)</f>
        <v>#N/A</v>
      </c>
      <c r="P398" s="11">
        <f t="shared" ref="P398:P403" si="5">AVERAGE(R398:AC398)</f>
        <v>12</v>
      </c>
      <c r="Q398" s="14">
        <v>10</v>
      </c>
      <c r="R398" s="7">
        <v>10.8</v>
      </c>
      <c r="S398" s="7">
        <v>11.952</v>
      </c>
      <c r="T398" s="7">
        <v>12.815999999999999</v>
      </c>
      <c r="U398" s="7">
        <v>12.671999999999999</v>
      </c>
      <c r="V398" s="7">
        <v>10.943999999999999</v>
      </c>
      <c r="W398" s="7">
        <v>11.952</v>
      </c>
      <c r="X398" s="7">
        <v>12.24</v>
      </c>
      <c r="Y398" s="7">
        <v>12.096000000000002</v>
      </c>
      <c r="Z398" s="7">
        <v>11.952</v>
      </c>
      <c r="AA398" s="7">
        <v>12.383999999999999</v>
      </c>
      <c r="AB398" s="7">
        <v>12.24</v>
      </c>
      <c r="AC398" s="7">
        <v>11.952</v>
      </c>
    </row>
    <row r="399" spans="1:29" hidden="1" x14ac:dyDescent="0.3">
      <c r="A399" s="29" t="s">
        <v>133</v>
      </c>
      <c r="B399" s="9" t="s">
        <v>144</v>
      </c>
      <c r="C399" s="9" t="s">
        <v>145</v>
      </c>
      <c r="D399" s="13" t="s">
        <v>146</v>
      </c>
      <c r="E399" s="19" t="e">
        <f>VLOOKUP($D399,[1]Sheet1!$A:$D,3,FALSE)</f>
        <v>#N/A</v>
      </c>
      <c r="F399" s="19" t="e">
        <f>VLOOKUP($D399,[1]Sheet1!$A:$D,4,FALSE)</f>
        <v>#N/A</v>
      </c>
      <c r="P399" s="11">
        <f t="shared" si="5"/>
        <v>266</v>
      </c>
      <c r="Q399" s="12">
        <v>200</v>
      </c>
      <c r="R399" s="7">
        <v>266</v>
      </c>
      <c r="S399" s="7">
        <v>266</v>
      </c>
      <c r="T399" s="7">
        <v>266</v>
      </c>
      <c r="U399" s="7">
        <v>266</v>
      </c>
      <c r="V399" s="7">
        <v>266</v>
      </c>
      <c r="W399" s="7">
        <v>266</v>
      </c>
      <c r="X399" s="7">
        <v>266</v>
      </c>
      <c r="Y399" s="7">
        <v>266</v>
      </c>
      <c r="Z399" s="7">
        <v>266</v>
      </c>
      <c r="AA399" s="7">
        <v>266</v>
      </c>
      <c r="AB399" s="7">
        <v>266</v>
      </c>
      <c r="AC399" s="7">
        <v>266</v>
      </c>
    </row>
    <row r="400" spans="1:29" hidden="1" x14ac:dyDescent="0.3">
      <c r="A400" s="29" t="s">
        <v>133</v>
      </c>
      <c r="B400" s="9" t="s">
        <v>147</v>
      </c>
      <c r="C400" s="9" t="s">
        <v>148</v>
      </c>
      <c r="D400" s="13" t="s">
        <v>98</v>
      </c>
      <c r="E400" s="19" t="e">
        <f>VLOOKUP($D400,[1]Sheet1!$A:$D,3,FALSE)</f>
        <v>#N/A</v>
      </c>
      <c r="F400" s="19" t="e">
        <f>VLOOKUP($D400,[1]Sheet1!$A:$D,4,FALSE)</f>
        <v>#N/A</v>
      </c>
      <c r="P400" s="11">
        <f t="shared" si="5"/>
        <v>10</v>
      </c>
      <c r="Q400" s="14">
        <v>5</v>
      </c>
      <c r="R400" s="7">
        <v>10</v>
      </c>
      <c r="S400" s="7">
        <v>10</v>
      </c>
      <c r="T400" s="7">
        <v>10</v>
      </c>
      <c r="U400" s="7">
        <v>10</v>
      </c>
      <c r="V400" s="7">
        <v>10</v>
      </c>
      <c r="W400" s="7">
        <v>10</v>
      </c>
      <c r="X400" s="7">
        <v>10</v>
      </c>
      <c r="Y400" s="7">
        <v>10</v>
      </c>
      <c r="Z400" s="7">
        <v>10</v>
      </c>
      <c r="AA400" s="7">
        <v>10</v>
      </c>
      <c r="AB400" s="7">
        <v>10</v>
      </c>
      <c r="AC400" s="7">
        <v>10</v>
      </c>
    </row>
    <row r="401" spans="1:29" hidden="1" x14ac:dyDescent="0.3">
      <c r="A401" s="29" t="s">
        <v>133</v>
      </c>
      <c r="B401" t="s">
        <v>149</v>
      </c>
      <c r="C401" t="s">
        <v>150</v>
      </c>
      <c r="D401" s="10" t="s">
        <v>61</v>
      </c>
      <c r="E401" s="19" t="str">
        <f>VLOOKUP($D401,[1]Sheet1!$A:$D,3,FALSE)</f>
        <v>C1</v>
      </c>
      <c r="F401" s="19" t="str">
        <f>VLOOKUP($D401,[1]Sheet1!$A:$D,4,FALSE)</f>
        <v>C1 COARSE</v>
      </c>
      <c r="P401" s="11">
        <f t="shared" si="5"/>
        <v>180</v>
      </c>
      <c r="Q401" s="14">
        <v>150</v>
      </c>
      <c r="R401" s="7">
        <v>162</v>
      </c>
      <c r="S401" s="7">
        <v>179.28</v>
      </c>
      <c r="T401" s="7">
        <v>192.23999999999998</v>
      </c>
      <c r="U401" s="7">
        <v>190.07999999999996</v>
      </c>
      <c r="V401" s="7">
        <v>164.15999999999997</v>
      </c>
      <c r="W401" s="7">
        <v>179.28</v>
      </c>
      <c r="X401" s="7">
        <v>183.6</v>
      </c>
      <c r="Y401" s="7">
        <v>181.44000000000003</v>
      </c>
      <c r="Z401" s="7">
        <v>179.28</v>
      </c>
      <c r="AA401" s="7">
        <v>185.75999999999996</v>
      </c>
      <c r="AB401" s="7">
        <v>183.6</v>
      </c>
      <c r="AC401" s="7">
        <v>179.28</v>
      </c>
    </row>
    <row r="402" spans="1:29" hidden="1" x14ac:dyDescent="0.3">
      <c r="A402" s="29" t="s">
        <v>133</v>
      </c>
      <c r="B402" t="s">
        <v>149</v>
      </c>
      <c r="C402" t="s">
        <v>150</v>
      </c>
      <c r="D402" s="13" t="s">
        <v>98</v>
      </c>
      <c r="E402" s="19" t="e">
        <f>VLOOKUP($D402,[1]Sheet1!$A:$D,3,FALSE)</f>
        <v>#N/A</v>
      </c>
      <c r="F402" s="19" t="e">
        <f>VLOOKUP($D402,[1]Sheet1!$A:$D,4,FALSE)</f>
        <v>#N/A</v>
      </c>
      <c r="P402" s="11">
        <f t="shared" si="5"/>
        <v>180</v>
      </c>
      <c r="Q402" s="14">
        <v>150</v>
      </c>
      <c r="R402" s="7">
        <v>162</v>
      </c>
      <c r="S402" s="7">
        <v>179.28</v>
      </c>
      <c r="T402" s="7">
        <v>192.23999999999998</v>
      </c>
      <c r="U402" s="7">
        <v>190.07999999999996</v>
      </c>
      <c r="V402" s="7">
        <v>164.15999999999997</v>
      </c>
      <c r="W402" s="7">
        <v>179.28</v>
      </c>
      <c r="X402" s="7">
        <v>183.6</v>
      </c>
      <c r="Y402" s="7">
        <v>181.44000000000003</v>
      </c>
      <c r="Z402" s="7">
        <v>179.28</v>
      </c>
      <c r="AA402" s="7">
        <v>185.75999999999996</v>
      </c>
      <c r="AB402" s="7">
        <v>183.6</v>
      </c>
      <c r="AC402" s="7">
        <v>179.28</v>
      </c>
    </row>
    <row r="403" spans="1:29" ht="14.1" hidden="1" customHeight="1" x14ac:dyDescent="0.3">
      <c r="A403" s="29" t="s">
        <v>133</v>
      </c>
      <c r="B403" t="s">
        <v>149</v>
      </c>
      <c r="C403" t="s">
        <v>150</v>
      </c>
      <c r="D403" s="13" t="s">
        <v>99</v>
      </c>
      <c r="E403" s="19" t="e">
        <f>VLOOKUP($D403,[1]Sheet1!$A:$D,3,FALSE)</f>
        <v>#N/A</v>
      </c>
      <c r="F403" s="19" t="e">
        <f>VLOOKUP($D403,[1]Sheet1!$A:$D,4,FALSE)</f>
        <v>#N/A</v>
      </c>
      <c r="P403" s="11">
        <f t="shared" si="5"/>
        <v>51.599999999999994</v>
      </c>
      <c r="Q403" s="14">
        <v>43</v>
      </c>
      <c r="R403" s="7">
        <v>46.44</v>
      </c>
      <c r="S403" s="7">
        <v>51.393599999999999</v>
      </c>
      <c r="T403" s="7">
        <v>55.108799999999995</v>
      </c>
      <c r="U403" s="7">
        <v>54.489599999999989</v>
      </c>
      <c r="V403" s="7">
        <v>47.05919999999999</v>
      </c>
      <c r="W403" s="7">
        <v>51.393599999999999</v>
      </c>
      <c r="X403" s="7">
        <v>52.631999999999998</v>
      </c>
      <c r="Y403" s="7">
        <v>52.012799999999999</v>
      </c>
      <c r="Z403" s="7">
        <v>51.393599999999999</v>
      </c>
      <c r="AA403" s="7">
        <v>53.25119999999999</v>
      </c>
      <c r="AB403" s="7">
        <v>52.631999999999998</v>
      </c>
      <c r="AC403" s="7">
        <v>51.393599999999999</v>
      </c>
    </row>
    <row r="404" spans="1:29" hidden="1" x14ac:dyDescent="0.3">
      <c r="A404" s="19" t="s">
        <v>151</v>
      </c>
      <c r="B404" s="1" t="s">
        <v>89</v>
      </c>
      <c r="C404" s="1" t="s">
        <v>152</v>
      </c>
      <c r="D404" t="s">
        <v>74</v>
      </c>
      <c r="E404" s="19" t="str">
        <f>VLOOKUP($D404,[1]Sheet1!$A:$D,3,FALSE)</f>
        <v>A1 (Fine)</v>
      </c>
      <c r="F404" s="19" t="str">
        <f>VLOOKUP($D404,[1]Sheet1!$A:$D,4,FALSE)</f>
        <v xml:space="preserve">A1 </v>
      </c>
      <c r="G404" s="2"/>
      <c r="H404" s="2"/>
      <c r="I404" s="2"/>
      <c r="J404" s="2"/>
      <c r="K404" s="2">
        <v>2</v>
      </c>
      <c r="L404" s="2"/>
      <c r="M404" s="2"/>
      <c r="N404" s="2"/>
      <c r="O404" s="2"/>
      <c r="P404" s="3">
        <f>SUM(G404:O404)/9</f>
        <v>0.22222222222222221</v>
      </c>
      <c r="Q404" s="5">
        <v>10</v>
      </c>
      <c r="R404" s="5">
        <v>10</v>
      </c>
      <c r="S404" s="5">
        <v>10</v>
      </c>
      <c r="T404" s="5">
        <v>10</v>
      </c>
      <c r="U404" s="5">
        <v>10</v>
      </c>
      <c r="V404" s="5">
        <v>10</v>
      </c>
      <c r="W404" s="5">
        <v>10</v>
      </c>
      <c r="X404" s="5">
        <v>10</v>
      </c>
      <c r="Y404" s="5">
        <v>10</v>
      </c>
      <c r="Z404" s="5">
        <v>10</v>
      </c>
      <c r="AA404" s="5">
        <v>10</v>
      </c>
      <c r="AB404" s="5">
        <v>10</v>
      </c>
      <c r="AC404" s="5">
        <v>10</v>
      </c>
    </row>
    <row r="405" spans="1:29" hidden="1" x14ac:dyDescent="0.3">
      <c r="A405" s="19" t="s">
        <v>151</v>
      </c>
      <c r="B405" s="1" t="s">
        <v>89</v>
      </c>
      <c r="C405" s="1" t="s">
        <v>152</v>
      </c>
      <c r="D405" t="s">
        <v>43</v>
      </c>
      <c r="E405" s="19" t="str">
        <f>VLOOKUP($D405,[1]Sheet1!$A:$D,3,FALSE)</f>
        <v>BROWN</v>
      </c>
      <c r="F405" s="19" t="str">
        <f>VLOOKUP($D405,[1]Sheet1!$A:$D,4,FALSE)</f>
        <v>Soft Brown</v>
      </c>
      <c r="G405" s="2"/>
      <c r="H405" s="2"/>
      <c r="I405" s="2"/>
      <c r="J405" s="2"/>
      <c r="K405" s="2">
        <v>5</v>
      </c>
      <c r="L405" s="2"/>
      <c r="M405" s="2"/>
      <c r="N405" s="2"/>
      <c r="O405" s="2">
        <v>3</v>
      </c>
      <c r="P405" s="3">
        <f t="shared" ref="P405:P468" si="6">SUM(G405:O405)/9</f>
        <v>0.88888888888888884</v>
      </c>
      <c r="Q405" s="5">
        <v>10</v>
      </c>
      <c r="R405" s="5">
        <v>10</v>
      </c>
      <c r="S405" s="5">
        <v>10</v>
      </c>
      <c r="T405" s="5">
        <v>10</v>
      </c>
      <c r="U405" s="5">
        <v>10</v>
      </c>
      <c r="V405" s="5">
        <v>10</v>
      </c>
      <c r="W405" s="5">
        <v>10</v>
      </c>
      <c r="X405" s="5">
        <v>10</v>
      </c>
      <c r="Y405" s="5">
        <v>10</v>
      </c>
      <c r="Z405" s="5">
        <v>10</v>
      </c>
      <c r="AA405" s="5">
        <v>10</v>
      </c>
      <c r="AB405" s="5">
        <v>10</v>
      </c>
      <c r="AC405" s="5">
        <v>10</v>
      </c>
    </row>
    <row r="406" spans="1:29" hidden="1" x14ac:dyDescent="0.3">
      <c r="A406" s="19" t="s">
        <v>151</v>
      </c>
      <c r="B406" s="1" t="s">
        <v>89</v>
      </c>
      <c r="C406" s="1" t="s">
        <v>152</v>
      </c>
      <c r="D406" t="s">
        <v>47</v>
      </c>
      <c r="E406" s="19" t="str">
        <f>VLOOKUP($D406,[1]Sheet1!$A:$D,3,FALSE)</f>
        <v>ICING</v>
      </c>
      <c r="F406" s="19" t="str">
        <f>VLOOKUP($D406,[1]Sheet1!$A:$D,4,FALSE)</f>
        <v>ICING</v>
      </c>
      <c r="G406" s="2"/>
      <c r="H406" s="2"/>
      <c r="I406" s="2"/>
      <c r="J406" s="2"/>
      <c r="K406" s="2">
        <v>1.5</v>
      </c>
      <c r="L406" s="2"/>
      <c r="M406" s="2"/>
      <c r="N406" s="2"/>
      <c r="O406" s="2">
        <v>4</v>
      </c>
      <c r="P406" s="3">
        <f t="shared" si="6"/>
        <v>0.61111111111111116</v>
      </c>
      <c r="Q406" s="5">
        <v>5</v>
      </c>
      <c r="R406" s="5">
        <v>5</v>
      </c>
      <c r="S406" s="5">
        <v>5</v>
      </c>
      <c r="T406" s="5">
        <v>5</v>
      </c>
      <c r="U406" s="5">
        <v>5</v>
      </c>
      <c r="V406" s="5">
        <v>5</v>
      </c>
      <c r="W406" s="5">
        <v>5</v>
      </c>
      <c r="X406" s="5">
        <v>5</v>
      </c>
      <c r="Y406" s="5">
        <v>5</v>
      </c>
      <c r="Z406" s="5">
        <v>5</v>
      </c>
      <c r="AA406" s="5">
        <v>5</v>
      </c>
      <c r="AB406" s="5">
        <v>5</v>
      </c>
      <c r="AC406" s="5">
        <v>5</v>
      </c>
    </row>
    <row r="407" spans="1:29" hidden="1" x14ac:dyDescent="0.3">
      <c r="A407" s="19" t="s">
        <v>151</v>
      </c>
      <c r="B407" s="1" t="s">
        <v>134</v>
      </c>
      <c r="C407" s="1" t="s">
        <v>153</v>
      </c>
      <c r="D407" t="s">
        <v>34</v>
      </c>
      <c r="E407" s="19" t="str">
        <f>VLOOKUP($D407,[1]Sheet1!$A:$D,3,FALSE)</f>
        <v>BROWN</v>
      </c>
      <c r="F407" s="19" t="str">
        <f>VLOOKUP($D407,[1]Sheet1!$A:$D,4,FALSE)</f>
        <v>Soft Brown</v>
      </c>
      <c r="G407" s="2"/>
      <c r="H407" s="2"/>
      <c r="I407" s="2"/>
      <c r="J407" s="2"/>
      <c r="K407" s="2"/>
      <c r="L407" s="2"/>
      <c r="M407" s="2"/>
      <c r="N407" s="2"/>
      <c r="O407" s="2">
        <v>4.2</v>
      </c>
      <c r="P407" s="3">
        <f t="shared" si="6"/>
        <v>0.46666666666666667</v>
      </c>
      <c r="Q407" s="5">
        <v>5</v>
      </c>
      <c r="R407" s="5">
        <v>5</v>
      </c>
      <c r="S407" s="5">
        <v>5</v>
      </c>
      <c r="T407" s="5">
        <v>5</v>
      </c>
      <c r="U407" s="5">
        <v>5</v>
      </c>
      <c r="V407" s="5">
        <v>5</v>
      </c>
      <c r="W407" s="5">
        <v>5</v>
      </c>
      <c r="X407" s="5">
        <v>5</v>
      </c>
      <c r="Y407" s="5">
        <v>5</v>
      </c>
      <c r="Z407" s="5">
        <v>5</v>
      </c>
      <c r="AA407" s="5">
        <v>5</v>
      </c>
      <c r="AB407" s="5">
        <v>5</v>
      </c>
      <c r="AC407" s="5">
        <v>5</v>
      </c>
    </row>
    <row r="408" spans="1:29" hidden="1" x14ac:dyDescent="0.3">
      <c r="A408" s="19" t="s">
        <v>151</v>
      </c>
      <c r="B408" s="1" t="s">
        <v>154</v>
      </c>
      <c r="C408" s="1" t="s">
        <v>155</v>
      </c>
      <c r="D408" t="s">
        <v>61</v>
      </c>
      <c r="E408" s="19" t="str">
        <f>VLOOKUP($D408,[1]Sheet1!$A:$D,3,FALSE)</f>
        <v>C1</v>
      </c>
      <c r="F408" s="19" t="str">
        <f>VLOOKUP($D408,[1]Sheet1!$A:$D,4,FALSE)</f>
        <v>C1 COARSE</v>
      </c>
      <c r="G408" s="2"/>
      <c r="H408" s="2"/>
      <c r="I408" s="2"/>
      <c r="J408" s="2"/>
      <c r="K408" s="2"/>
      <c r="L408" s="2"/>
      <c r="M408" s="2"/>
      <c r="N408" s="2"/>
      <c r="O408" s="2">
        <v>18</v>
      </c>
      <c r="P408" s="3">
        <f t="shared" si="6"/>
        <v>2</v>
      </c>
      <c r="Q408" s="5">
        <v>3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idden="1" x14ac:dyDescent="0.3">
      <c r="A409" s="19" t="s">
        <v>151</v>
      </c>
      <c r="B409" s="1" t="s">
        <v>93</v>
      </c>
      <c r="C409" s="1" t="s">
        <v>156</v>
      </c>
      <c r="D409" t="s">
        <v>74</v>
      </c>
      <c r="E409" s="19" t="str">
        <f>VLOOKUP($D409,[1]Sheet1!$A:$D,3,FALSE)</f>
        <v>A1 (Fine)</v>
      </c>
      <c r="F409" s="19" t="str">
        <f>VLOOKUP($D409,[1]Sheet1!$A:$D,4,FALSE)</f>
        <v xml:space="preserve">A1 </v>
      </c>
      <c r="G409" s="2"/>
      <c r="H409" s="2"/>
      <c r="I409" s="2"/>
      <c r="J409" s="2"/>
      <c r="K409" s="2"/>
      <c r="L409" s="2"/>
      <c r="M409" s="2"/>
      <c r="N409" s="2"/>
      <c r="O409" s="2"/>
      <c r="P409" s="3">
        <f t="shared" si="6"/>
        <v>0</v>
      </c>
      <c r="Q409" s="5">
        <v>80</v>
      </c>
      <c r="R409" s="5">
        <v>80</v>
      </c>
      <c r="S409" s="5">
        <v>80</v>
      </c>
      <c r="T409" s="5">
        <v>80</v>
      </c>
      <c r="U409" s="5">
        <v>80</v>
      </c>
      <c r="V409" s="5">
        <v>80</v>
      </c>
      <c r="W409" s="5">
        <v>80</v>
      </c>
      <c r="X409" s="5">
        <v>80</v>
      </c>
      <c r="Y409" s="5">
        <v>80</v>
      </c>
      <c r="Z409" s="5">
        <v>80</v>
      </c>
      <c r="AA409" s="5">
        <v>80</v>
      </c>
      <c r="AB409" s="5">
        <v>80</v>
      </c>
      <c r="AC409" s="5">
        <v>80</v>
      </c>
    </row>
    <row r="410" spans="1:29" hidden="1" x14ac:dyDescent="0.3">
      <c r="A410" s="19" t="s">
        <v>151</v>
      </c>
      <c r="B410" s="1" t="s">
        <v>93</v>
      </c>
      <c r="C410" s="1" t="s">
        <v>157</v>
      </c>
      <c r="D410" t="s">
        <v>43</v>
      </c>
      <c r="E410" s="19" t="str">
        <f>VLOOKUP($D410,[1]Sheet1!$A:$D,3,FALSE)</f>
        <v>BROWN</v>
      </c>
      <c r="F410" s="19" t="str">
        <f>VLOOKUP($D410,[1]Sheet1!$A:$D,4,FALSE)</f>
        <v>Soft Brown</v>
      </c>
      <c r="G410" s="2"/>
      <c r="H410" s="2">
        <v>1</v>
      </c>
      <c r="I410" s="2"/>
      <c r="J410" s="2"/>
      <c r="K410" s="2"/>
      <c r="L410" s="2"/>
      <c r="M410" s="2"/>
      <c r="N410" s="2">
        <v>0.2</v>
      </c>
      <c r="O410" s="2"/>
      <c r="P410" s="3">
        <f t="shared" si="6"/>
        <v>0.13333333333333333</v>
      </c>
      <c r="Q410" s="5">
        <v>2</v>
      </c>
      <c r="R410" s="5">
        <v>2</v>
      </c>
      <c r="S410" s="5">
        <v>2</v>
      </c>
      <c r="T410" s="5">
        <v>2</v>
      </c>
      <c r="U410" s="5">
        <v>2</v>
      </c>
      <c r="V410" s="5">
        <v>2</v>
      </c>
      <c r="W410" s="5">
        <v>2</v>
      </c>
      <c r="X410" s="5">
        <v>2</v>
      </c>
      <c r="Y410" s="5">
        <v>2</v>
      </c>
      <c r="Z410" s="5">
        <v>2</v>
      </c>
      <c r="AA410" s="5">
        <v>2</v>
      </c>
      <c r="AB410" s="5">
        <v>2</v>
      </c>
      <c r="AC410" s="5">
        <v>2</v>
      </c>
    </row>
    <row r="411" spans="1:29" hidden="1" x14ac:dyDescent="0.3">
      <c r="A411" s="19" t="s">
        <v>151</v>
      </c>
      <c r="B411" s="1" t="s">
        <v>93</v>
      </c>
      <c r="C411" s="1" t="s">
        <v>157</v>
      </c>
      <c r="D411" t="s">
        <v>33</v>
      </c>
      <c r="E411" s="19" t="str">
        <f>VLOOKUP($D411,[1]Sheet1!$A:$D,3,FALSE)</f>
        <v>Better Brown</v>
      </c>
      <c r="F411" s="19" t="str">
        <f>VLOOKUP($D411,[1]Sheet1!$A:$D,4,FALSE)</f>
        <v>LG</v>
      </c>
      <c r="G411" s="2"/>
      <c r="H411" s="2"/>
      <c r="I411" s="2"/>
      <c r="J411" s="2"/>
      <c r="K411" s="2"/>
      <c r="L411" s="2"/>
      <c r="M411" s="2"/>
      <c r="N411" s="2">
        <v>0.3</v>
      </c>
      <c r="O411" s="2"/>
      <c r="P411" s="3">
        <f t="shared" si="6"/>
        <v>3.3333333333333333E-2</v>
      </c>
      <c r="Q411" s="5">
        <v>2</v>
      </c>
      <c r="R411" s="5">
        <v>2</v>
      </c>
      <c r="S411" s="5">
        <v>2</v>
      </c>
      <c r="T411" s="5">
        <v>2</v>
      </c>
      <c r="U411" s="5">
        <v>2</v>
      </c>
      <c r="V411" s="5">
        <v>2</v>
      </c>
      <c r="W411" s="5">
        <v>2</v>
      </c>
      <c r="X411" s="5">
        <v>2</v>
      </c>
      <c r="Y411" s="5">
        <v>2</v>
      </c>
      <c r="Z411" s="5">
        <v>2</v>
      </c>
      <c r="AA411" s="5">
        <v>2</v>
      </c>
      <c r="AB411" s="5">
        <v>2</v>
      </c>
      <c r="AC411" s="5">
        <v>2</v>
      </c>
    </row>
    <row r="412" spans="1:29" hidden="1" x14ac:dyDescent="0.3">
      <c r="A412" s="19" t="s">
        <v>151</v>
      </c>
      <c r="B412" s="1" t="s">
        <v>93</v>
      </c>
      <c r="C412" s="1" t="s">
        <v>158</v>
      </c>
      <c r="D412" t="s">
        <v>74</v>
      </c>
      <c r="E412" s="19" t="str">
        <f>VLOOKUP($D412,[1]Sheet1!$A:$D,3,FALSE)</f>
        <v>A1 (Fine)</v>
      </c>
      <c r="F412" s="19" t="str">
        <f>VLOOKUP($D412,[1]Sheet1!$A:$D,4,FALSE)</f>
        <v xml:space="preserve">A1 </v>
      </c>
      <c r="G412" s="2">
        <v>200</v>
      </c>
      <c r="H412" s="2">
        <v>200</v>
      </c>
      <c r="I412" s="2">
        <v>120</v>
      </c>
      <c r="J412" s="2">
        <v>30</v>
      </c>
      <c r="K412" s="2">
        <v>130</v>
      </c>
      <c r="L412" s="2">
        <v>180</v>
      </c>
      <c r="M412" s="2">
        <v>30</v>
      </c>
      <c r="N412" s="2">
        <v>50</v>
      </c>
      <c r="O412" s="2"/>
      <c r="P412" s="3">
        <f t="shared" si="6"/>
        <v>104.44444444444444</v>
      </c>
      <c r="Q412" s="5">
        <v>130</v>
      </c>
      <c r="R412" s="5">
        <v>130</v>
      </c>
      <c r="S412" s="5">
        <v>130</v>
      </c>
      <c r="T412" s="5">
        <v>130</v>
      </c>
      <c r="U412" s="5">
        <v>130</v>
      </c>
      <c r="V412" s="5">
        <v>130</v>
      </c>
      <c r="W412" s="5">
        <v>130</v>
      </c>
      <c r="X412" s="5">
        <v>130</v>
      </c>
      <c r="Y412" s="5">
        <v>130</v>
      </c>
      <c r="Z412" s="5">
        <v>130</v>
      </c>
      <c r="AA412" s="5">
        <v>130</v>
      </c>
      <c r="AB412" s="5">
        <v>130</v>
      </c>
      <c r="AC412" s="5">
        <v>130</v>
      </c>
    </row>
    <row r="413" spans="1:29" hidden="1" x14ac:dyDescent="0.3">
      <c r="A413" s="19" t="s">
        <v>151</v>
      </c>
      <c r="B413" s="1" t="s">
        <v>93</v>
      </c>
      <c r="C413" s="1" t="s">
        <v>159</v>
      </c>
      <c r="D413" t="s">
        <v>74</v>
      </c>
      <c r="E413" s="19" t="str">
        <f>VLOOKUP($D413,[1]Sheet1!$A:$D,3,FALSE)</f>
        <v>A1 (Fine)</v>
      </c>
      <c r="F413" s="19" t="str">
        <f>VLOOKUP($D413,[1]Sheet1!$A:$D,4,FALSE)</f>
        <v xml:space="preserve">A1 </v>
      </c>
      <c r="G413" s="2"/>
      <c r="H413" s="2">
        <v>95</v>
      </c>
      <c r="I413" s="2">
        <v>338</v>
      </c>
      <c r="J413" s="2">
        <v>22</v>
      </c>
      <c r="K413" s="2">
        <v>23</v>
      </c>
      <c r="L413" s="2">
        <v>488</v>
      </c>
      <c r="M413" s="2">
        <v>118.5</v>
      </c>
      <c r="N413" s="2">
        <v>91</v>
      </c>
      <c r="O413" s="2">
        <v>366.55</v>
      </c>
      <c r="P413" s="3">
        <f t="shared" si="6"/>
        <v>171.33888888888887</v>
      </c>
      <c r="Q413" s="5">
        <v>180</v>
      </c>
      <c r="R413" s="5">
        <v>180</v>
      </c>
      <c r="S413" s="5">
        <v>180</v>
      </c>
      <c r="T413" s="5">
        <v>180</v>
      </c>
      <c r="U413" s="5">
        <v>180</v>
      </c>
      <c r="V413" s="5">
        <v>180</v>
      </c>
      <c r="W413" s="5">
        <v>180</v>
      </c>
      <c r="X413" s="5">
        <v>180</v>
      </c>
      <c r="Y413" s="5">
        <v>190</v>
      </c>
      <c r="Z413" s="5">
        <v>180</v>
      </c>
      <c r="AA413" s="5">
        <v>300</v>
      </c>
      <c r="AB413" s="5">
        <v>300</v>
      </c>
      <c r="AC413" s="5">
        <v>300</v>
      </c>
    </row>
    <row r="414" spans="1:29" hidden="1" x14ac:dyDescent="0.3">
      <c r="A414" s="19" t="s">
        <v>151</v>
      </c>
      <c r="B414" s="1" t="s">
        <v>93</v>
      </c>
      <c r="C414" s="1" t="s">
        <v>159</v>
      </c>
      <c r="D414" t="s">
        <v>160</v>
      </c>
      <c r="E414" s="19" t="str">
        <f>VLOOKUP($D414,[1]Sheet1!$A:$D,3,FALSE)</f>
        <v>A1 (Fine)</v>
      </c>
      <c r="F414" s="19" t="str">
        <f>VLOOKUP($D414,[1]Sheet1!$A:$D,4,FALSE)</f>
        <v xml:space="preserve">A1 </v>
      </c>
      <c r="G414" s="2"/>
      <c r="H414" s="2"/>
      <c r="I414" s="2"/>
      <c r="J414" s="2"/>
      <c r="K414" s="2"/>
      <c r="L414" s="2"/>
      <c r="M414" s="2"/>
      <c r="N414" s="2"/>
      <c r="O414" s="2">
        <v>-5</v>
      </c>
      <c r="P414" s="3">
        <f t="shared" si="6"/>
        <v>-0.55555555555555558</v>
      </c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  <c r="AC414" s="5">
        <v>1</v>
      </c>
    </row>
    <row r="415" spans="1:29" hidden="1" x14ac:dyDescent="0.3">
      <c r="A415" s="19" t="s">
        <v>151</v>
      </c>
      <c r="B415" s="1" t="s">
        <v>93</v>
      </c>
      <c r="C415" s="1" t="s">
        <v>159</v>
      </c>
      <c r="D415" t="s">
        <v>161</v>
      </c>
      <c r="E415" s="19" t="str">
        <f>VLOOKUP($D415,[1]Sheet1!$A:$D,3,FALSE)</f>
        <v>A1 (Fine)</v>
      </c>
      <c r="F415" s="19" t="str">
        <f>VLOOKUP($D415,[1]Sheet1!$A:$D,4,FALSE)</f>
        <v xml:space="preserve">A1 </v>
      </c>
      <c r="G415" s="2"/>
      <c r="H415" s="2"/>
      <c r="I415" s="2"/>
      <c r="J415" s="2">
        <v>4</v>
      </c>
      <c r="K415" s="2"/>
      <c r="L415" s="2"/>
      <c r="M415" s="2"/>
      <c r="N415" s="2"/>
      <c r="O415" s="2"/>
      <c r="P415" s="3">
        <f t="shared" si="6"/>
        <v>0.44444444444444442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hidden="1" x14ac:dyDescent="0.3">
      <c r="A416" s="19" t="s">
        <v>151</v>
      </c>
      <c r="B416" s="1" t="s">
        <v>93</v>
      </c>
      <c r="C416" s="1" t="s">
        <v>159</v>
      </c>
      <c r="D416" t="s">
        <v>162</v>
      </c>
      <c r="E416" s="19" t="str">
        <f>VLOOKUP($D416,[1]Sheet1!$A:$D,3,FALSE)</f>
        <v>A1 (Fine)</v>
      </c>
      <c r="F416" s="19" t="str">
        <f>VLOOKUP($D416,[1]Sheet1!$A:$D,4,FALSE)</f>
        <v xml:space="preserve">A1 </v>
      </c>
      <c r="G416" s="2"/>
      <c r="H416" s="2">
        <v>20</v>
      </c>
      <c r="I416" s="2">
        <v>30</v>
      </c>
      <c r="J416" s="2">
        <v>40</v>
      </c>
      <c r="K416" s="2"/>
      <c r="L416" s="2">
        <v>20</v>
      </c>
      <c r="M416" s="2">
        <v>40</v>
      </c>
      <c r="N416" s="2"/>
      <c r="O416" s="2">
        <v>20</v>
      </c>
      <c r="P416" s="3">
        <f t="shared" si="6"/>
        <v>18.888888888888889</v>
      </c>
      <c r="Q416" s="5">
        <v>20</v>
      </c>
      <c r="R416" s="5">
        <v>22</v>
      </c>
      <c r="S416" s="5">
        <v>23</v>
      </c>
      <c r="T416" s="5">
        <v>20</v>
      </c>
      <c r="U416" s="5">
        <v>20</v>
      </c>
      <c r="V416" s="5">
        <v>20</v>
      </c>
      <c r="W416" s="5">
        <v>20</v>
      </c>
      <c r="X416" s="5">
        <v>20</v>
      </c>
      <c r="Y416" s="5">
        <v>20</v>
      </c>
      <c r="Z416" s="5">
        <v>20</v>
      </c>
      <c r="AA416" s="5">
        <v>20</v>
      </c>
      <c r="AB416" s="5">
        <v>20</v>
      </c>
      <c r="AC416" s="5">
        <v>20</v>
      </c>
    </row>
    <row r="417" spans="1:29" hidden="1" x14ac:dyDescent="0.3">
      <c r="A417" s="19" t="s">
        <v>151</v>
      </c>
      <c r="B417" s="1" t="s">
        <v>93</v>
      </c>
      <c r="C417" s="1" t="s">
        <v>159</v>
      </c>
      <c r="D417" t="s">
        <v>61</v>
      </c>
      <c r="E417" s="19" t="str">
        <f>VLOOKUP($D417,[1]Sheet1!$A:$D,3,FALSE)</f>
        <v>C1</v>
      </c>
      <c r="F417" s="19" t="str">
        <f>VLOOKUP($D417,[1]Sheet1!$A:$D,4,FALSE)</f>
        <v>C1 COARSE</v>
      </c>
      <c r="G417" s="2"/>
      <c r="H417" s="2">
        <v>272</v>
      </c>
      <c r="I417" s="2">
        <v>354.5</v>
      </c>
      <c r="J417" s="2">
        <v>33</v>
      </c>
      <c r="K417" s="2">
        <v>338</v>
      </c>
      <c r="L417" s="2">
        <v>444</v>
      </c>
      <c r="M417" s="2">
        <v>678</v>
      </c>
      <c r="N417" s="2">
        <v>29.85</v>
      </c>
      <c r="O417" s="2">
        <v>221</v>
      </c>
      <c r="P417" s="3">
        <f t="shared" si="6"/>
        <v>263.37222222222221</v>
      </c>
      <c r="Q417" s="5">
        <v>280</v>
      </c>
      <c r="R417" s="5">
        <v>280</v>
      </c>
      <c r="S417" s="5">
        <v>280</v>
      </c>
      <c r="T417" s="5">
        <v>280</v>
      </c>
      <c r="U417" s="5">
        <v>280</v>
      </c>
      <c r="V417" s="5">
        <v>280</v>
      </c>
      <c r="W417" s="5">
        <v>280</v>
      </c>
      <c r="X417" s="5">
        <v>280</v>
      </c>
      <c r="Y417" s="5">
        <v>280</v>
      </c>
      <c r="Z417" s="5">
        <v>280</v>
      </c>
      <c r="AA417" s="5">
        <v>400</v>
      </c>
      <c r="AB417" s="5">
        <v>400</v>
      </c>
      <c r="AC417" s="5">
        <v>400</v>
      </c>
    </row>
    <row r="418" spans="1:29" hidden="1" x14ac:dyDescent="0.3">
      <c r="A418" s="19" t="s">
        <v>151</v>
      </c>
      <c r="B418" s="1" t="s">
        <v>93</v>
      </c>
      <c r="C418" s="1" t="s">
        <v>159</v>
      </c>
      <c r="D418" t="s">
        <v>163</v>
      </c>
      <c r="E418" s="19" t="str">
        <f>VLOOKUP($D418,[1]Sheet1!$A:$D,3,FALSE)</f>
        <v>C1</v>
      </c>
      <c r="F418" s="19" t="str">
        <f>VLOOKUP($D418,[1]Sheet1!$A:$D,4,FALSE)</f>
        <v>C1 COARSE</v>
      </c>
      <c r="G418" s="2"/>
      <c r="H418" s="2"/>
      <c r="I418" s="2"/>
      <c r="J418" s="2">
        <v>26</v>
      </c>
      <c r="K418" s="2"/>
      <c r="L418" s="2"/>
      <c r="M418" s="2"/>
      <c r="N418" s="2"/>
      <c r="O418" s="2"/>
      <c r="P418" s="3">
        <f t="shared" si="6"/>
        <v>2.8888888888888888</v>
      </c>
      <c r="Q418" s="5">
        <v>3</v>
      </c>
      <c r="R418" s="5">
        <v>3</v>
      </c>
      <c r="S418" s="5">
        <v>3</v>
      </c>
      <c r="T418" s="5">
        <v>3</v>
      </c>
      <c r="U418" s="5">
        <v>3</v>
      </c>
      <c r="V418" s="5">
        <v>3</v>
      </c>
      <c r="W418" s="5">
        <v>3</v>
      </c>
      <c r="X418" s="5">
        <v>3</v>
      </c>
      <c r="Y418" s="5">
        <v>3</v>
      </c>
      <c r="Z418" s="5">
        <v>3</v>
      </c>
      <c r="AA418" s="5">
        <v>3</v>
      </c>
      <c r="AB418" s="5">
        <v>3</v>
      </c>
      <c r="AC418" s="5">
        <v>3</v>
      </c>
    </row>
    <row r="419" spans="1:29" hidden="1" x14ac:dyDescent="0.3">
      <c r="A419" s="19" t="s">
        <v>151</v>
      </c>
      <c r="B419" s="1" t="s">
        <v>93</v>
      </c>
      <c r="C419" s="1" t="s">
        <v>159</v>
      </c>
      <c r="D419" t="s">
        <v>91</v>
      </c>
      <c r="E419" s="19" t="str">
        <f>VLOOKUP($D419,[1]Sheet1!$A:$D,3,FALSE)</f>
        <v>BROWN</v>
      </c>
      <c r="F419" s="19" t="str">
        <f>VLOOKUP($D419,[1]Sheet1!$A:$D,4,FALSE)</f>
        <v>Coarse Brown</v>
      </c>
      <c r="G419" s="2"/>
      <c r="H419" s="2"/>
      <c r="I419" s="2"/>
      <c r="J419" s="2"/>
      <c r="K419" s="2"/>
      <c r="L419" s="2">
        <v>-60</v>
      </c>
      <c r="M419" s="2">
        <v>15</v>
      </c>
      <c r="N419" s="2"/>
      <c r="O419" s="2"/>
      <c r="P419" s="3">
        <f t="shared" si="6"/>
        <v>-5</v>
      </c>
      <c r="Q419" s="5">
        <v>6</v>
      </c>
      <c r="R419" s="5">
        <v>6</v>
      </c>
      <c r="S419" s="5">
        <v>6</v>
      </c>
      <c r="T419" s="5">
        <v>6</v>
      </c>
      <c r="U419" s="5">
        <v>6</v>
      </c>
      <c r="V419" s="5">
        <v>6</v>
      </c>
      <c r="W419" s="5">
        <v>6</v>
      </c>
      <c r="X419" s="5">
        <v>6</v>
      </c>
      <c r="Y419" s="5">
        <v>6</v>
      </c>
      <c r="Z419" s="5">
        <v>6</v>
      </c>
      <c r="AA419" s="5">
        <v>6</v>
      </c>
      <c r="AB419" s="5">
        <v>6</v>
      </c>
      <c r="AC419" s="5">
        <v>6</v>
      </c>
    </row>
    <row r="420" spans="1:29" hidden="1" x14ac:dyDescent="0.3">
      <c r="A420" s="19" t="s">
        <v>151</v>
      </c>
      <c r="B420" s="1" t="s">
        <v>93</v>
      </c>
      <c r="C420" s="1" t="s">
        <v>159</v>
      </c>
      <c r="D420" t="s">
        <v>164</v>
      </c>
      <c r="E420" s="19" t="str">
        <f>VLOOKUP($D420,[1]Sheet1!$A:$D,3,FALSE)</f>
        <v>IG Fine</v>
      </c>
      <c r="F420" s="19" t="str">
        <f>VLOOKUP($D420,[1]Sheet1!$A:$D,4,FALSE)</f>
        <v xml:space="preserve">IG  </v>
      </c>
      <c r="G420" s="2"/>
      <c r="H420" s="2"/>
      <c r="I420" s="2"/>
      <c r="J420" s="2">
        <v>22</v>
      </c>
      <c r="K420" s="2"/>
      <c r="L420" s="2"/>
      <c r="M420" s="2"/>
      <c r="N420" s="2">
        <v>48</v>
      </c>
      <c r="O420" s="2"/>
      <c r="P420" s="3">
        <f t="shared" si="6"/>
        <v>7.7777777777777777</v>
      </c>
      <c r="Q420" s="5">
        <v>9</v>
      </c>
      <c r="R420" s="5">
        <v>9</v>
      </c>
      <c r="S420" s="5">
        <v>9</v>
      </c>
      <c r="T420" s="5">
        <v>9</v>
      </c>
      <c r="U420" s="5">
        <v>9</v>
      </c>
      <c r="V420" s="5">
        <v>9</v>
      </c>
      <c r="W420" s="5">
        <v>9</v>
      </c>
      <c r="X420" s="5">
        <v>9</v>
      </c>
      <c r="Y420" s="5">
        <v>9</v>
      </c>
      <c r="Z420" s="5">
        <v>9</v>
      </c>
      <c r="AA420" s="5">
        <v>9</v>
      </c>
      <c r="AB420" s="5">
        <v>9</v>
      </c>
      <c r="AC420" s="5">
        <v>9</v>
      </c>
    </row>
    <row r="421" spans="1:29" hidden="1" x14ac:dyDescent="0.3">
      <c r="A421" s="19" t="s">
        <v>151</v>
      </c>
      <c r="B421" s="1" t="s">
        <v>93</v>
      </c>
      <c r="C421" s="1" t="s">
        <v>159</v>
      </c>
      <c r="D421" t="s">
        <v>43</v>
      </c>
      <c r="E421" s="19" t="str">
        <f>VLOOKUP($D421,[1]Sheet1!$A:$D,3,FALSE)</f>
        <v>BROWN</v>
      </c>
      <c r="F421" s="19" t="str">
        <f>VLOOKUP($D421,[1]Sheet1!$A:$D,4,FALSE)</f>
        <v>Soft Brown</v>
      </c>
      <c r="G421" s="2"/>
      <c r="H421" s="2"/>
      <c r="I421" s="2">
        <v>10</v>
      </c>
      <c r="J421" s="2">
        <v>5</v>
      </c>
      <c r="K421" s="2"/>
      <c r="L421" s="2">
        <v>15</v>
      </c>
      <c r="M421" s="2">
        <v>5</v>
      </c>
      <c r="N421" s="2">
        <v>4.05</v>
      </c>
      <c r="O421" s="2">
        <v>12</v>
      </c>
      <c r="P421" s="3">
        <f t="shared" si="6"/>
        <v>5.6722222222222216</v>
      </c>
      <c r="Q421" s="5">
        <v>7</v>
      </c>
      <c r="R421" s="5">
        <v>7</v>
      </c>
      <c r="S421" s="5">
        <v>7</v>
      </c>
      <c r="T421" s="5">
        <v>7</v>
      </c>
      <c r="U421" s="5">
        <v>7</v>
      </c>
      <c r="V421" s="5">
        <v>7</v>
      </c>
      <c r="W421" s="5">
        <v>7</v>
      </c>
      <c r="X421" s="5">
        <v>7</v>
      </c>
      <c r="Y421" s="5">
        <v>7</v>
      </c>
      <c r="Z421" s="5">
        <v>7</v>
      </c>
      <c r="AA421" s="5">
        <v>7</v>
      </c>
      <c r="AB421" s="5">
        <v>7</v>
      </c>
      <c r="AC421" s="5">
        <v>7</v>
      </c>
    </row>
    <row r="422" spans="1:29" hidden="1" x14ac:dyDescent="0.3">
      <c r="A422" s="19" t="s">
        <v>151</v>
      </c>
      <c r="B422" s="1" t="s">
        <v>93</v>
      </c>
      <c r="C422" s="1" t="s">
        <v>165</v>
      </c>
      <c r="D422" t="s">
        <v>61</v>
      </c>
      <c r="E422" s="19" t="str">
        <f>VLOOKUP($D422,[1]Sheet1!$A:$D,3,FALSE)</f>
        <v>C1</v>
      </c>
      <c r="F422" s="19" t="str">
        <f>VLOOKUP($D422,[1]Sheet1!$A:$D,4,FALSE)</f>
        <v>C1 COARSE</v>
      </c>
      <c r="G422" s="2"/>
      <c r="H422" s="2">
        <v>30</v>
      </c>
      <c r="I422" s="2">
        <v>115</v>
      </c>
      <c r="J422" s="2"/>
      <c r="K422" s="2">
        <v>150</v>
      </c>
      <c r="L422" s="2">
        <v>150</v>
      </c>
      <c r="M422" s="2"/>
      <c r="N422" s="2"/>
      <c r="O422" s="2"/>
      <c r="P422" s="3">
        <f t="shared" si="6"/>
        <v>49.444444444444443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</row>
    <row r="423" spans="1:29" hidden="1" x14ac:dyDescent="0.3">
      <c r="A423" s="19" t="s">
        <v>151</v>
      </c>
      <c r="B423" s="1" t="s">
        <v>93</v>
      </c>
      <c r="C423" s="1" t="s">
        <v>166</v>
      </c>
      <c r="D423" t="s">
        <v>167</v>
      </c>
      <c r="E423" s="19" t="str">
        <f>VLOOKUP($D423,[1]Sheet1!$A:$D,3,FALSE)</f>
        <v>BROWN</v>
      </c>
      <c r="F423" s="19" t="str">
        <f>VLOOKUP($D423,[1]Sheet1!$A:$D,4,FALSE)</f>
        <v>Coarse Brown</v>
      </c>
      <c r="G423" s="2"/>
      <c r="H423" s="2"/>
      <c r="I423" s="2"/>
      <c r="J423" s="2">
        <v>3.75</v>
      </c>
      <c r="K423" s="2"/>
      <c r="L423" s="2"/>
      <c r="M423" s="2"/>
      <c r="N423" s="2"/>
      <c r="O423" s="2"/>
      <c r="P423" s="3">
        <f t="shared" si="6"/>
        <v>0.41666666666666669</v>
      </c>
      <c r="Q423" s="5">
        <v>3</v>
      </c>
      <c r="R423" s="5">
        <v>3</v>
      </c>
      <c r="S423" s="5">
        <v>3</v>
      </c>
      <c r="T423" s="5">
        <v>3</v>
      </c>
      <c r="U423" s="5">
        <v>3</v>
      </c>
      <c r="V423" s="5">
        <v>3</v>
      </c>
      <c r="W423" s="5">
        <v>3</v>
      </c>
      <c r="X423" s="5">
        <v>3</v>
      </c>
      <c r="Y423" s="5">
        <v>3</v>
      </c>
      <c r="Z423" s="5">
        <v>3</v>
      </c>
      <c r="AA423" s="5">
        <v>3</v>
      </c>
      <c r="AB423" s="5">
        <v>3</v>
      </c>
      <c r="AC423" s="5">
        <v>3</v>
      </c>
    </row>
    <row r="424" spans="1:29" hidden="1" x14ac:dyDescent="0.3">
      <c r="A424" s="19" t="s">
        <v>151</v>
      </c>
      <c r="B424" s="1" t="s">
        <v>93</v>
      </c>
      <c r="C424" s="1" t="s">
        <v>166</v>
      </c>
      <c r="D424" t="s">
        <v>168</v>
      </c>
      <c r="E424" s="19" t="str">
        <f>VLOOKUP($D424,[1]Sheet1!$A:$D,3,FALSE)</f>
        <v>IG Fine</v>
      </c>
      <c r="F424" s="19" t="str">
        <f>VLOOKUP($D424,[1]Sheet1!$A:$D,4,FALSE)</f>
        <v xml:space="preserve">IG  </v>
      </c>
      <c r="G424" s="2"/>
      <c r="H424" s="2"/>
      <c r="I424" s="2"/>
      <c r="J424" s="2">
        <v>21</v>
      </c>
      <c r="K424" s="2"/>
      <c r="L424" s="2"/>
      <c r="M424" s="2"/>
      <c r="N424" s="2"/>
      <c r="O424" s="2"/>
      <c r="P424" s="3">
        <f t="shared" si="6"/>
        <v>2.3333333333333335</v>
      </c>
      <c r="Q424" s="5">
        <v>10</v>
      </c>
      <c r="R424" s="5">
        <v>10</v>
      </c>
      <c r="S424" s="5">
        <v>10</v>
      </c>
      <c r="T424" s="5">
        <v>10</v>
      </c>
      <c r="U424" s="5">
        <v>10</v>
      </c>
      <c r="V424" s="5">
        <v>10</v>
      </c>
      <c r="W424" s="5">
        <v>10</v>
      </c>
      <c r="X424" s="5">
        <v>10</v>
      </c>
      <c r="Y424" s="5">
        <v>10</v>
      </c>
      <c r="Z424" s="5">
        <v>10</v>
      </c>
      <c r="AA424" s="5">
        <v>10</v>
      </c>
      <c r="AB424" s="5">
        <v>10</v>
      </c>
      <c r="AC424" s="5">
        <v>10</v>
      </c>
    </row>
    <row r="425" spans="1:29" hidden="1" x14ac:dyDescent="0.3">
      <c r="A425" s="19" t="s">
        <v>151</v>
      </c>
      <c r="B425" s="1" t="s">
        <v>93</v>
      </c>
      <c r="C425" s="1" t="s">
        <v>169</v>
      </c>
      <c r="D425" t="s">
        <v>74</v>
      </c>
      <c r="E425" s="19" t="str">
        <f>VLOOKUP($D425,[1]Sheet1!$A:$D,3,FALSE)</f>
        <v>A1 (Fine)</v>
      </c>
      <c r="F425" s="19" t="str">
        <f>VLOOKUP($D425,[1]Sheet1!$A:$D,4,FALSE)</f>
        <v xml:space="preserve">A1 </v>
      </c>
      <c r="G425" s="2">
        <v>216</v>
      </c>
      <c r="H425" s="2">
        <v>0.5</v>
      </c>
      <c r="I425" s="2">
        <v>20</v>
      </c>
      <c r="J425" s="2">
        <v>86</v>
      </c>
      <c r="K425" s="2">
        <v>148</v>
      </c>
      <c r="L425" s="2">
        <v>503</v>
      </c>
      <c r="M425" s="2"/>
      <c r="N425" s="2">
        <v>90</v>
      </c>
      <c r="O425" s="2">
        <v>408</v>
      </c>
      <c r="P425" s="3">
        <f t="shared" si="6"/>
        <v>163.5</v>
      </c>
      <c r="Q425" s="5">
        <v>200</v>
      </c>
      <c r="R425" s="5">
        <v>175</v>
      </c>
      <c r="S425" s="5">
        <v>175</v>
      </c>
      <c r="T425" s="5">
        <v>175</v>
      </c>
      <c r="U425" s="5">
        <v>175</v>
      </c>
      <c r="V425" s="5">
        <v>175</v>
      </c>
      <c r="W425" s="5">
        <v>175</v>
      </c>
      <c r="X425" s="5">
        <v>175</v>
      </c>
      <c r="Y425" s="5">
        <v>175</v>
      </c>
      <c r="Z425" s="5">
        <v>175</v>
      </c>
      <c r="AA425" s="5">
        <v>175</v>
      </c>
      <c r="AB425" s="5">
        <v>175</v>
      </c>
      <c r="AC425" s="5">
        <v>175</v>
      </c>
    </row>
    <row r="426" spans="1:29" hidden="1" x14ac:dyDescent="0.3">
      <c r="A426" s="19" t="s">
        <v>151</v>
      </c>
      <c r="B426" s="1" t="s">
        <v>93</v>
      </c>
      <c r="C426" s="1" t="s">
        <v>169</v>
      </c>
      <c r="D426" t="s">
        <v>160</v>
      </c>
      <c r="E426" s="19" t="str">
        <f>VLOOKUP($D426,[1]Sheet1!$A:$D,3,FALSE)</f>
        <v>A1 (Fine)</v>
      </c>
      <c r="F426" s="19" t="str">
        <f>VLOOKUP($D426,[1]Sheet1!$A:$D,4,FALSE)</f>
        <v xml:space="preserve">A1 </v>
      </c>
      <c r="G426" s="2"/>
      <c r="H426" s="2"/>
      <c r="I426" s="2"/>
      <c r="J426" s="2">
        <v>-29.25</v>
      </c>
      <c r="K426" s="2">
        <v>-9</v>
      </c>
      <c r="L426" s="2"/>
      <c r="M426" s="2"/>
      <c r="N426" s="2">
        <v>-5</v>
      </c>
      <c r="O426" s="2"/>
      <c r="P426" s="3">
        <f t="shared" si="6"/>
        <v>-4.8055555555555554</v>
      </c>
      <c r="Q426" s="5">
        <v>6</v>
      </c>
      <c r="R426" s="5">
        <v>6</v>
      </c>
      <c r="S426" s="5">
        <v>6</v>
      </c>
      <c r="T426" s="5">
        <v>6</v>
      </c>
      <c r="U426" s="5">
        <v>6</v>
      </c>
      <c r="V426" s="5">
        <v>6</v>
      </c>
      <c r="W426" s="5">
        <v>6</v>
      </c>
      <c r="X426" s="5">
        <v>6</v>
      </c>
      <c r="Y426" s="5">
        <v>6</v>
      </c>
      <c r="Z426" s="5">
        <v>6</v>
      </c>
      <c r="AA426" s="5">
        <v>6</v>
      </c>
      <c r="AB426" s="5">
        <v>6</v>
      </c>
      <c r="AC426" s="5">
        <v>6</v>
      </c>
    </row>
    <row r="427" spans="1:29" hidden="1" x14ac:dyDescent="0.3">
      <c r="A427" s="19" t="s">
        <v>151</v>
      </c>
      <c r="B427" s="1" t="s">
        <v>93</v>
      </c>
      <c r="C427" s="1" t="s">
        <v>169</v>
      </c>
      <c r="D427" t="s">
        <v>74</v>
      </c>
      <c r="E427" s="19" t="str">
        <f>VLOOKUP($D427,[1]Sheet1!$A:$D,3,FALSE)</f>
        <v>A1 (Fine)</v>
      </c>
      <c r="F427" s="19" t="str">
        <f>VLOOKUP($D427,[1]Sheet1!$A:$D,4,FALSE)</f>
        <v xml:space="preserve">A1 </v>
      </c>
      <c r="G427" s="2">
        <v>550.5</v>
      </c>
      <c r="H427" s="2">
        <v>468</v>
      </c>
      <c r="I427" s="2">
        <v>30</v>
      </c>
      <c r="J427" s="2">
        <v>1272</v>
      </c>
      <c r="K427" s="2">
        <v>217</v>
      </c>
      <c r="L427" s="2">
        <v>288</v>
      </c>
      <c r="M427" s="2">
        <v>346</v>
      </c>
      <c r="N427" s="2"/>
      <c r="O427" s="2"/>
      <c r="P427" s="3">
        <f t="shared" si="6"/>
        <v>352.38888888888891</v>
      </c>
      <c r="Q427" s="5">
        <v>370</v>
      </c>
      <c r="R427" s="5">
        <v>370</v>
      </c>
      <c r="S427" s="5">
        <v>370</v>
      </c>
      <c r="T427" s="5">
        <v>370</v>
      </c>
      <c r="U427" s="5">
        <v>370</v>
      </c>
      <c r="V427" s="5">
        <v>370</v>
      </c>
      <c r="W427" s="5">
        <v>370</v>
      </c>
      <c r="X427" s="5">
        <v>370</v>
      </c>
      <c r="Y427" s="5">
        <v>370</v>
      </c>
      <c r="Z427" s="5">
        <v>450</v>
      </c>
      <c r="AA427" s="5">
        <v>370</v>
      </c>
      <c r="AB427" s="5">
        <v>370</v>
      </c>
      <c r="AC427" s="5">
        <v>370</v>
      </c>
    </row>
    <row r="428" spans="1:29" hidden="1" x14ac:dyDescent="0.3">
      <c r="A428" s="19" t="s">
        <v>151</v>
      </c>
      <c r="B428" s="1" t="s">
        <v>93</v>
      </c>
      <c r="C428" s="1" t="s">
        <v>169</v>
      </c>
      <c r="D428" t="s">
        <v>162</v>
      </c>
      <c r="E428" s="19" t="str">
        <f>VLOOKUP($D428,[1]Sheet1!$A:$D,3,FALSE)</f>
        <v>A1 (Fine)</v>
      </c>
      <c r="F428" s="19" t="str">
        <f>VLOOKUP($D428,[1]Sheet1!$A:$D,4,FALSE)</f>
        <v xml:space="preserve">A1 </v>
      </c>
      <c r="G428" s="2">
        <v>20</v>
      </c>
      <c r="H428" s="2">
        <v>14</v>
      </c>
      <c r="I428" s="2"/>
      <c r="J428" s="2"/>
      <c r="K428" s="2">
        <v>20</v>
      </c>
      <c r="L428" s="2"/>
      <c r="M428" s="2"/>
      <c r="N428" s="2">
        <v>20</v>
      </c>
      <c r="O428" s="2"/>
      <c r="P428" s="3">
        <f t="shared" si="6"/>
        <v>8.2222222222222214</v>
      </c>
      <c r="Q428" s="5">
        <v>9</v>
      </c>
      <c r="R428" s="5">
        <v>9</v>
      </c>
      <c r="S428" s="5">
        <v>9</v>
      </c>
      <c r="T428" s="5">
        <v>9</v>
      </c>
      <c r="U428" s="5">
        <v>9</v>
      </c>
      <c r="V428" s="5">
        <v>9</v>
      </c>
      <c r="W428" s="5">
        <v>9</v>
      </c>
      <c r="X428" s="5">
        <v>9</v>
      </c>
      <c r="Y428" s="5">
        <v>9</v>
      </c>
      <c r="Z428" s="5">
        <v>9</v>
      </c>
      <c r="AA428" s="5">
        <v>9</v>
      </c>
      <c r="AB428" s="5">
        <v>9</v>
      </c>
      <c r="AC428" s="5">
        <v>9</v>
      </c>
    </row>
    <row r="429" spans="1:29" hidden="1" x14ac:dyDescent="0.3">
      <c r="A429" s="19" t="s">
        <v>151</v>
      </c>
      <c r="B429" s="1" t="s">
        <v>93</v>
      </c>
      <c r="C429" s="1" t="s">
        <v>169</v>
      </c>
      <c r="D429" t="s">
        <v>61</v>
      </c>
      <c r="E429" s="19" t="str">
        <f>VLOOKUP($D429,[1]Sheet1!$A:$D,3,FALSE)</f>
        <v>C1</v>
      </c>
      <c r="F429" s="19" t="str">
        <f>VLOOKUP($D429,[1]Sheet1!$A:$D,4,FALSE)</f>
        <v>C1 COARSE</v>
      </c>
      <c r="G429" s="2">
        <v>479</v>
      </c>
      <c r="H429" s="2">
        <v>75</v>
      </c>
      <c r="I429" s="2">
        <v>29</v>
      </c>
      <c r="J429" s="2"/>
      <c r="K429" s="2"/>
      <c r="L429" s="2">
        <v>235</v>
      </c>
      <c r="M429" s="2">
        <v>162</v>
      </c>
      <c r="N429" s="2">
        <v>105</v>
      </c>
      <c r="O429" s="2">
        <v>886</v>
      </c>
      <c r="P429" s="3">
        <f t="shared" si="6"/>
        <v>219</v>
      </c>
      <c r="Q429" s="5">
        <v>235</v>
      </c>
      <c r="R429" s="5">
        <v>235</v>
      </c>
      <c r="S429" s="5">
        <v>235</v>
      </c>
      <c r="T429" s="5">
        <v>235</v>
      </c>
      <c r="U429" s="5">
        <v>235</v>
      </c>
      <c r="V429" s="5">
        <v>235</v>
      </c>
      <c r="W429" s="5">
        <v>235</v>
      </c>
      <c r="X429" s="5">
        <v>235</v>
      </c>
      <c r="Y429" s="5">
        <v>235</v>
      </c>
      <c r="Z429" s="5">
        <v>235</v>
      </c>
      <c r="AA429" s="5">
        <v>250</v>
      </c>
      <c r="AB429" s="5">
        <v>250</v>
      </c>
      <c r="AC429" s="5">
        <v>250</v>
      </c>
    </row>
    <row r="430" spans="1:29" hidden="1" x14ac:dyDescent="0.3">
      <c r="A430" s="19" t="s">
        <v>151</v>
      </c>
      <c r="B430" s="1" t="s">
        <v>93</v>
      </c>
      <c r="C430" s="1" t="s">
        <v>169</v>
      </c>
      <c r="D430" t="s">
        <v>42</v>
      </c>
      <c r="E430" s="19" t="str">
        <f>VLOOKUP($D430,[1]Sheet1!$A:$D,3,FALSE)</f>
        <v>CASTER</v>
      </c>
      <c r="F430" s="19" t="str">
        <f>VLOOKUP($D430,[1]Sheet1!$A:$D,4,FALSE)</f>
        <v>CASTER</v>
      </c>
      <c r="G430" s="2">
        <v>30</v>
      </c>
      <c r="H430" s="2"/>
      <c r="I430" s="2"/>
      <c r="J430" s="2">
        <v>30.4</v>
      </c>
      <c r="K430" s="2">
        <v>62</v>
      </c>
      <c r="L430" s="2">
        <v>20</v>
      </c>
      <c r="M430" s="2"/>
      <c r="N430" s="2">
        <v>13.65</v>
      </c>
      <c r="O430" s="2">
        <v>5.5</v>
      </c>
      <c r="P430" s="3">
        <f t="shared" si="6"/>
        <v>17.950000000000003</v>
      </c>
      <c r="Q430" s="5">
        <v>20</v>
      </c>
      <c r="R430" s="5">
        <v>20</v>
      </c>
      <c r="S430" s="5">
        <v>20</v>
      </c>
      <c r="T430" s="5">
        <v>20</v>
      </c>
      <c r="U430" s="5">
        <v>20</v>
      </c>
      <c r="V430" s="5">
        <v>20</v>
      </c>
      <c r="W430" s="5">
        <v>20</v>
      </c>
      <c r="X430" s="5">
        <v>20</v>
      </c>
      <c r="Y430" s="5">
        <v>20</v>
      </c>
      <c r="Z430" s="5">
        <v>20</v>
      </c>
      <c r="AA430" s="5">
        <v>20</v>
      </c>
      <c r="AB430" s="5">
        <v>20</v>
      </c>
      <c r="AC430" s="5">
        <v>20</v>
      </c>
    </row>
    <row r="431" spans="1:29" hidden="1" x14ac:dyDescent="0.3">
      <c r="A431" s="19" t="s">
        <v>151</v>
      </c>
      <c r="B431" s="1" t="s">
        <v>93</v>
      </c>
      <c r="C431" s="1" t="s">
        <v>169</v>
      </c>
      <c r="D431" t="s">
        <v>91</v>
      </c>
      <c r="E431" s="19" t="str">
        <f>VLOOKUP($D431,[1]Sheet1!$A:$D,3,FALSE)</f>
        <v>BROWN</v>
      </c>
      <c r="F431" s="19" t="str">
        <f>VLOOKUP($D431,[1]Sheet1!$A:$D,4,FALSE)</f>
        <v>Coarse Brown</v>
      </c>
      <c r="G431" s="2"/>
      <c r="H431" s="2"/>
      <c r="I431" s="2"/>
      <c r="J431" s="2"/>
      <c r="K431" s="2"/>
      <c r="L431" s="2">
        <v>-12</v>
      </c>
      <c r="M431" s="2"/>
      <c r="N431" s="2">
        <v>-0.5</v>
      </c>
      <c r="O431" s="2"/>
      <c r="P431" s="3">
        <f t="shared" si="6"/>
        <v>-1.3888888888888888</v>
      </c>
      <c r="Q431" s="5">
        <v>2</v>
      </c>
      <c r="R431" s="5">
        <v>2</v>
      </c>
      <c r="S431" s="5">
        <v>2</v>
      </c>
      <c r="T431" s="5">
        <v>2</v>
      </c>
      <c r="U431" s="5">
        <v>2</v>
      </c>
      <c r="V431" s="5">
        <v>2</v>
      </c>
      <c r="W431" s="5">
        <v>2</v>
      </c>
      <c r="X431" s="5">
        <v>2</v>
      </c>
      <c r="Y431" s="5">
        <v>2</v>
      </c>
      <c r="Z431" s="5">
        <v>2</v>
      </c>
      <c r="AA431" s="5">
        <v>2</v>
      </c>
      <c r="AB431" s="5">
        <v>2</v>
      </c>
      <c r="AC431" s="5">
        <v>2</v>
      </c>
    </row>
    <row r="432" spans="1:29" hidden="1" x14ac:dyDescent="0.3">
      <c r="A432" s="19" t="s">
        <v>151</v>
      </c>
      <c r="B432" s="1" t="s">
        <v>93</v>
      </c>
      <c r="C432" s="1" t="s">
        <v>169</v>
      </c>
      <c r="D432" t="s">
        <v>164</v>
      </c>
      <c r="E432" s="19" t="str">
        <f>VLOOKUP($D432,[1]Sheet1!$A:$D,3,FALSE)</f>
        <v>IG Fine</v>
      </c>
      <c r="F432" s="19" t="str">
        <f>VLOOKUP($D432,[1]Sheet1!$A:$D,4,FALSE)</f>
        <v xml:space="preserve">IG  </v>
      </c>
      <c r="G432" s="2"/>
      <c r="H432" s="2">
        <v>36</v>
      </c>
      <c r="I432" s="2"/>
      <c r="J432" s="2"/>
      <c r="K432" s="2"/>
      <c r="L432" s="2">
        <v>-11.6</v>
      </c>
      <c r="M432" s="2"/>
      <c r="N432" s="2"/>
      <c r="O432" s="2"/>
      <c r="P432" s="3">
        <f t="shared" si="6"/>
        <v>2.7111111111111108</v>
      </c>
      <c r="Q432" s="5">
        <v>3</v>
      </c>
      <c r="R432" s="5">
        <v>3</v>
      </c>
      <c r="S432" s="5">
        <v>3</v>
      </c>
      <c r="T432" s="5">
        <v>3</v>
      </c>
      <c r="U432" s="5">
        <v>3</v>
      </c>
      <c r="V432" s="5">
        <v>3</v>
      </c>
      <c r="W432" s="5">
        <v>3</v>
      </c>
      <c r="X432" s="5">
        <v>3</v>
      </c>
      <c r="Y432" s="5">
        <v>3</v>
      </c>
      <c r="Z432" s="5">
        <v>3</v>
      </c>
      <c r="AA432" s="5">
        <v>3</v>
      </c>
      <c r="AB432" s="5">
        <v>3</v>
      </c>
      <c r="AC432" s="5">
        <v>3</v>
      </c>
    </row>
    <row r="433" spans="1:29" hidden="1" x14ac:dyDescent="0.3">
      <c r="A433" s="19" t="s">
        <v>151</v>
      </c>
      <c r="B433" s="1" t="s">
        <v>93</v>
      </c>
      <c r="C433" s="1" t="s">
        <v>169</v>
      </c>
      <c r="D433" t="s">
        <v>43</v>
      </c>
      <c r="E433" s="19" t="str">
        <f>VLOOKUP($D433,[1]Sheet1!$A:$D,3,FALSE)</f>
        <v>BROWN</v>
      </c>
      <c r="F433" s="19" t="str">
        <f>VLOOKUP($D433,[1]Sheet1!$A:$D,4,FALSE)</f>
        <v>Soft Brown</v>
      </c>
      <c r="G433" s="2"/>
      <c r="H433" s="2"/>
      <c r="I433" s="2">
        <v>8</v>
      </c>
      <c r="J433" s="2"/>
      <c r="K433" s="2">
        <v>13.7</v>
      </c>
      <c r="L433" s="2">
        <v>5</v>
      </c>
      <c r="M433" s="2"/>
      <c r="N433" s="2"/>
      <c r="O433" s="2">
        <v>-1.3</v>
      </c>
      <c r="P433" s="3">
        <f t="shared" si="6"/>
        <v>2.822222222222222</v>
      </c>
      <c r="Q433" s="5">
        <v>5</v>
      </c>
      <c r="R433" s="5">
        <v>5</v>
      </c>
      <c r="S433" s="5">
        <v>5</v>
      </c>
      <c r="T433" s="5">
        <v>5</v>
      </c>
      <c r="U433" s="5">
        <v>5</v>
      </c>
      <c r="V433" s="5">
        <v>5</v>
      </c>
      <c r="W433" s="5">
        <v>5</v>
      </c>
      <c r="X433" s="5">
        <v>5</v>
      </c>
      <c r="Y433" s="5">
        <v>5</v>
      </c>
      <c r="Z433" s="5">
        <v>5</v>
      </c>
      <c r="AA433" s="5">
        <v>5</v>
      </c>
      <c r="AB433" s="5">
        <v>5</v>
      </c>
      <c r="AC433" s="5">
        <v>5</v>
      </c>
    </row>
    <row r="434" spans="1:29" hidden="1" x14ac:dyDescent="0.3">
      <c r="A434" s="19" t="s">
        <v>151</v>
      </c>
      <c r="B434" s="1" t="s">
        <v>93</v>
      </c>
      <c r="C434" s="1" t="s">
        <v>169</v>
      </c>
      <c r="D434" t="s">
        <v>47</v>
      </c>
      <c r="E434" s="19" t="str">
        <f>VLOOKUP($D434,[1]Sheet1!$A:$D,3,FALSE)</f>
        <v>ICING</v>
      </c>
      <c r="F434" s="19" t="str">
        <f>VLOOKUP($D434,[1]Sheet1!$A:$D,4,FALSE)</f>
        <v>ICING</v>
      </c>
      <c r="G434" s="2">
        <v>1</v>
      </c>
      <c r="H434" s="2">
        <v>0.8</v>
      </c>
      <c r="I434" s="2">
        <v>22.25</v>
      </c>
      <c r="J434" s="2">
        <v>24.574999999999999</v>
      </c>
      <c r="K434" s="2">
        <v>98</v>
      </c>
      <c r="L434" s="2">
        <v>0.5</v>
      </c>
      <c r="M434" s="2"/>
      <c r="N434" s="2">
        <v>22.725000000000001</v>
      </c>
      <c r="O434" s="2">
        <v>24.5</v>
      </c>
      <c r="P434" s="3">
        <f t="shared" si="6"/>
        <v>21.594444444444445</v>
      </c>
      <c r="Q434" s="5">
        <v>24</v>
      </c>
      <c r="R434" s="5">
        <v>24</v>
      </c>
      <c r="S434" s="5">
        <v>24</v>
      </c>
      <c r="T434" s="5">
        <v>24</v>
      </c>
      <c r="U434" s="5">
        <v>24</v>
      </c>
      <c r="V434" s="5">
        <v>24</v>
      </c>
      <c r="W434" s="5">
        <v>24</v>
      </c>
      <c r="X434" s="5">
        <v>24</v>
      </c>
      <c r="Y434" s="5">
        <v>24</v>
      </c>
      <c r="Z434" s="5">
        <v>24</v>
      </c>
      <c r="AA434" s="5">
        <v>24</v>
      </c>
      <c r="AB434" s="5">
        <v>24</v>
      </c>
      <c r="AC434" s="5">
        <v>24</v>
      </c>
    </row>
    <row r="435" spans="1:29" hidden="1" x14ac:dyDescent="0.3">
      <c r="A435" s="19" t="s">
        <v>151</v>
      </c>
      <c r="B435" s="1" t="s">
        <v>93</v>
      </c>
      <c r="C435" s="1" t="s">
        <v>170</v>
      </c>
      <c r="D435" t="s">
        <v>171</v>
      </c>
      <c r="E435" s="19" t="str">
        <f>VLOOKUP($D435,[1]Sheet1!$A:$D,3,FALSE)</f>
        <v>A1 (Fine)</v>
      </c>
      <c r="F435" s="19" t="str">
        <f>VLOOKUP($D435,[1]Sheet1!$A:$D,4,FALSE)</f>
        <v xml:space="preserve">A1 </v>
      </c>
      <c r="G435" s="2"/>
      <c r="H435" s="2"/>
      <c r="I435" s="2">
        <v>10</v>
      </c>
      <c r="J435" s="2">
        <v>10</v>
      </c>
      <c r="K435" s="2">
        <v>5</v>
      </c>
      <c r="L435" s="2">
        <v>5</v>
      </c>
      <c r="M435" s="2">
        <v>11</v>
      </c>
      <c r="N435" s="2">
        <v>15</v>
      </c>
      <c r="O435" s="2"/>
      <c r="P435" s="3">
        <f t="shared" si="6"/>
        <v>6.2222222222222223</v>
      </c>
      <c r="Q435" s="5">
        <v>8</v>
      </c>
      <c r="R435" s="5">
        <v>8</v>
      </c>
      <c r="S435" s="5">
        <v>8</v>
      </c>
      <c r="T435" s="5">
        <v>8</v>
      </c>
      <c r="U435" s="5">
        <v>8</v>
      </c>
      <c r="V435" s="5">
        <v>8</v>
      </c>
      <c r="W435" s="5">
        <v>8</v>
      </c>
      <c r="X435" s="5">
        <v>8</v>
      </c>
      <c r="Y435" s="5">
        <v>8</v>
      </c>
      <c r="Z435" s="5">
        <v>8</v>
      </c>
      <c r="AA435" s="5">
        <v>8</v>
      </c>
      <c r="AB435" s="5">
        <v>8</v>
      </c>
      <c r="AC435" s="5">
        <v>8</v>
      </c>
    </row>
    <row r="436" spans="1:29" hidden="1" x14ac:dyDescent="0.3">
      <c r="A436" s="19" t="s">
        <v>151</v>
      </c>
      <c r="B436" s="1" t="s">
        <v>93</v>
      </c>
      <c r="C436" s="1" t="s">
        <v>172</v>
      </c>
      <c r="D436" t="s">
        <v>74</v>
      </c>
      <c r="E436" s="19" t="str">
        <f>VLOOKUP($D436,[1]Sheet1!$A:$D,3,FALSE)</f>
        <v>A1 (Fine)</v>
      </c>
      <c r="F436" s="19" t="str">
        <f>VLOOKUP($D436,[1]Sheet1!$A:$D,4,FALSE)</f>
        <v xml:space="preserve">A1 </v>
      </c>
      <c r="G436" s="2">
        <v>30</v>
      </c>
      <c r="H436" s="2">
        <v>30</v>
      </c>
      <c r="I436" s="2">
        <v>30</v>
      </c>
      <c r="J436" s="2">
        <v>30</v>
      </c>
      <c r="K436" s="2"/>
      <c r="L436" s="2">
        <v>30</v>
      </c>
      <c r="M436" s="2"/>
      <c r="N436" s="2"/>
      <c r="O436" s="2"/>
      <c r="P436" s="3">
        <f t="shared" si="6"/>
        <v>16.666666666666668</v>
      </c>
      <c r="Q436" s="5">
        <v>30</v>
      </c>
      <c r="R436" s="5">
        <v>30</v>
      </c>
      <c r="S436" s="5">
        <v>30</v>
      </c>
      <c r="T436" s="5">
        <v>30</v>
      </c>
      <c r="U436" s="5">
        <v>30</v>
      </c>
      <c r="V436" s="5">
        <v>30</v>
      </c>
      <c r="W436" s="5">
        <v>30</v>
      </c>
      <c r="X436" s="5">
        <v>30</v>
      </c>
      <c r="Y436" s="5">
        <v>30</v>
      </c>
      <c r="Z436" s="5">
        <v>30</v>
      </c>
      <c r="AA436" s="5">
        <v>30</v>
      </c>
      <c r="AB436" s="5">
        <v>30</v>
      </c>
      <c r="AC436" s="5">
        <v>30</v>
      </c>
    </row>
    <row r="437" spans="1:29" hidden="1" x14ac:dyDescent="0.3">
      <c r="A437" s="19" t="s">
        <v>151</v>
      </c>
      <c r="B437" s="1" t="s">
        <v>93</v>
      </c>
      <c r="C437" s="1" t="s">
        <v>173</v>
      </c>
      <c r="D437" t="s">
        <v>171</v>
      </c>
      <c r="E437" s="19" t="str">
        <f>VLOOKUP($D437,[1]Sheet1!$A:$D,3,FALSE)</f>
        <v>A1 (Fine)</v>
      </c>
      <c r="F437" s="19" t="str">
        <f>VLOOKUP($D437,[1]Sheet1!$A:$D,4,FALSE)</f>
        <v xml:space="preserve">A1 </v>
      </c>
      <c r="G437" s="2">
        <v>20</v>
      </c>
      <c r="H437" s="2">
        <v>19.824999999999999</v>
      </c>
      <c r="I437" s="2"/>
      <c r="J437" s="2"/>
      <c r="K437" s="2">
        <v>20</v>
      </c>
      <c r="L437" s="2"/>
      <c r="M437" s="2"/>
      <c r="N437" s="2"/>
      <c r="O437" s="2"/>
      <c r="P437" s="3">
        <f t="shared" si="6"/>
        <v>6.6472222222222221</v>
      </c>
      <c r="Q437" s="5">
        <v>8</v>
      </c>
      <c r="R437" s="5">
        <v>8</v>
      </c>
      <c r="S437" s="5">
        <v>8</v>
      </c>
      <c r="T437" s="5">
        <v>8</v>
      </c>
      <c r="U437" s="5">
        <v>8</v>
      </c>
      <c r="V437" s="5">
        <v>8</v>
      </c>
      <c r="W437" s="5">
        <v>8</v>
      </c>
      <c r="X437" s="5">
        <v>8</v>
      </c>
      <c r="Y437" s="5">
        <v>8</v>
      </c>
      <c r="Z437" s="5">
        <v>8</v>
      </c>
      <c r="AA437" s="5">
        <v>8</v>
      </c>
      <c r="AB437" s="5">
        <v>8</v>
      </c>
      <c r="AC437" s="5">
        <v>8</v>
      </c>
    </row>
    <row r="438" spans="1:29" hidden="1" x14ac:dyDescent="0.3">
      <c r="A438" s="19" t="s">
        <v>151</v>
      </c>
      <c r="B438" s="1" t="s">
        <v>93</v>
      </c>
      <c r="C438" s="1" t="s">
        <v>174</v>
      </c>
      <c r="D438" t="s">
        <v>74</v>
      </c>
      <c r="E438" s="19" t="str">
        <f>VLOOKUP($D438,[1]Sheet1!$A:$D,3,FALSE)</f>
        <v>A1 (Fine)</v>
      </c>
      <c r="F438" s="19" t="str">
        <f>VLOOKUP($D438,[1]Sheet1!$A:$D,4,FALSE)</f>
        <v xml:space="preserve">A1 </v>
      </c>
      <c r="G438" s="2">
        <v>140</v>
      </c>
      <c r="H438" s="2">
        <v>195</v>
      </c>
      <c r="I438" s="2">
        <v>385</v>
      </c>
      <c r="J438" s="2">
        <v>148</v>
      </c>
      <c r="K438" s="2">
        <v>75</v>
      </c>
      <c r="L438" s="2">
        <v>-0.35</v>
      </c>
      <c r="M438" s="2"/>
      <c r="N438" s="2">
        <v>35</v>
      </c>
      <c r="O438" s="2"/>
      <c r="P438" s="3">
        <f t="shared" si="6"/>
        <v>108.62777777777778</v>
      </c>
      <c r="Q438" s="5">
        <v>115</v>
      </c>
      <c r="R438" s="5">
        <v>115</v>
      </c>
      <c r="S438" s="5">
        <v>115</v>
      </c>
      <c r="T438" s="5">
        <v>115</v>
      </c>
      <c r="U438" s="5">
        <v>115</v>
      </c>
      <c r="V438" s="5">
        <v>115</v>
      </c>
      <c r="W438" s="5">
        <v>115</v>
      </c>
      <c r="X438" s="5">
        <v>115</v>
      </c>
      <c r="Y438" s="5">
        <v>115</v>
      </c>
      <c r="Z438" s="5">
        <v>115</v>
      </c>
      <c r="AA438" s="5">
        <v>115</v>
      </c>
      <c r="AB438" s="5">
        <v>115</v>
      </c>
      <c r="AC438" s="5">
        <v>115</v>
      </c>
    </row>
    <row r="439" spans="1:29" hidden="1" x14ac:dyDescent="0.3">
      <c r="A439" s="19" t="s">
        <v>151</v>
      </c>
      <c r="B439" s="1" t="s">
        <v>93</v>
      </c>
      <c r="C439" s="1" t="s">
        <v>174</v>
      </c>
      <c r="D439" t="s">
        <v>74</v>
      </c>
      <c r="E439" s="19" t="str">
        <f>VLOOKUP($D439,[1]Sheet1!$A:$D,3,FALSE)</f>
        <v>A1 (Fine)</v>
      </c>
      <c r="F439" s="19" t="str">
        <f>VLOOKUP($D439,[1]Sheet1!$A:$D,4,FALSE)</f>
        <v xml:space="preserve">A1 </v>
      </c>
      <c r="G439" s="2">
        <v>540</v>
      </c>
      <c r="H439" s="2"/>
      <c r="I439" s="2">
        <v>125</v>
      </c>
      <c r="J439" s="2"/>
      <c r="K439" s="2"/>
      <c r="L439" s="2"/>
      <c r="M439" s="2"/>
      <c r="N439" s="2"/>
      <c r="O439" s="2"/>
      <c r="P439" s="3">
        <f t="shared" si="6"/>
        <v>73.888888888888886</v>
      </c>
      <c r="Q439" s="5">
        <v>78</v>
      </c>
      <c r="R439" s="5">
        <v>78</v>
      </c>
      <c r="S439" s="5">
        <v>78</v>
      </c>
      <c r="T439" s="5">
        <v>78</v>
      </c>
      <c r="U439" s="5">
        <v>78</v>
      </c>
      <c r="V439" s="5">
        <v>78</v>
      </c>
      <c r="W439" s="5">
        <v>78</v>
      </c>
      <c r="X439" s="5">
        <v>78</v>
      </c>
      <c r="Y439" s="5">
        <v>78</v>
      </c>
      <c r="Z439" s="5">
        <v>78</v>
      </c>
      <c r="AA439" s="5">
        <v>78</v>
      </c>
      <c r="AB439" s="5">
        <v>78</v>
      </c>
      <c r="AC439" s="5">
        <v>78</v>
      </c>
    </row>
    <row r="440" spans="1:29" hidden="1" x14ac:dyDescent="0.3">
      <c r="A440" s="19" t="s">
        <v>151</v>
      </c>
      <c r="B440" s="1" t="s">
        <v>93</v>
      </c>
      <c r="C440" s="1" t="s">
        <v>174</v>
      </c>
      <c r="D440" t="s">
        <v>61</v>
      </c>
      <c r="E440" s="19" t="str">
        <f>VLOOKUP($D440,[1]Sheet1!$A:$D,3,FALSE)</f>
        <v>C1</v>
      </c>
      <c r="F440" s="19" t="str">
        <f>VLOOKUP($D440,[1]Sheet1!$A:$D,4,FALSE)</f>
        <v>C1 COARSE</v>
      </c>
      <c r="G440" s="2">
        <v>50</v>
      </c>
      <c r="H440" s="2">
        <v>45</v>
      </c>
      <c r="I440" s="2">
        <v>125</v>
      </c>
      <c r="J440" s="2">
        <v>47</v>
      </c>
      <c r="K440" s="2">
        <v>100</v>
      </c>
      <c r="L440" s="2"/>
      <c r="M440" s="2">
        <v>35</v>
      </c>
      <c r="N440" s="2">
        <v>75</v>
      </c>
      <c r="O440" s="2">
        <v>50</v>
      </c>
      <c r="P440" s="3">
        <f t="shared" si="6"/>
        <v>58.555555555555557</v>
      </c>
      <c r="Q440" s="5">
        <v>62</v>
      </c>
      <c r="R440" s="5">
        <v>62</v>
      </c>
      <c r="S440" s="5">
        <v>62</v>
      </c>
      <c r="T440" s="5">
        <v>62</v>
      </c>
      <c r="U440" s="5">
        <v>62</v>
      </c>
      <c r="V440" s="5">
        <v>62</v>
      </c>
      <c r="W440" s="5">
        <v>62</v>
      </c>
      <c r="X440" s="5">
        <v>62</v>
      </c>
      <c r="Y440" s="5">
        <v>62</v>
      </c>
      <c r="Z440" s="5">
        <v>62</v>
      </c>
      <c r="AA440" s="5">
        <v>62</v>
      </c>
      <c r="AB440" s="5">
        <v>62</v>
      </c>
      <c r="AC440" s="5">
        <v>62</v>
      </c>
    </row>
    <row r="441" spans="1:29" hidden="1" x14ac:dyDescent="0.3">
      <c r="A441" s="19" t="s">
        <v>151</v>
      </c>
      <c r="B441" s="1" t="s">
        <v>93</v>
      </c>
      <c r="C441" s="1" t="s">
        <v>175</v>
      </c>
      <c r="D441" t="s">
        <v>164</v>
      </c>
      <c r="E441" s="19" t="str">
        <f>VLOOKUP($D441,[1]Sheet1!$A:$D,3,FALSE)</f>
        <v>IG Fine</v>
      </c>
      <c r="F441" s="19" t="str">
        <f>VLOOKUP($D441,[1]Sheet1!$A:$D,4,FALSE)</f>
        <v xml:space="preserve">IG  </v>
      </c>
      <c r="G441" s="2"/>
      <c r="H441" s="2"/>
      <c r="I441" s="2"/>
      <c r="J441" s="2">
        <v>15</v>
      </c>
      <c r="K441" s="2"/>
      <c r="L441" s="2"/>
      <c r="M441" s="2">
        <v>20</v>
      </c>
      <c r="N441" s="2"/>
      <c r="O441" s="2"/>
      <c r="P441" s="3">
        <f t="shared" si="6"/>
        <v>3.8888888888888888</v>
      </c>
      <c r="Q441" s="5">
        <v>15</v>
      </c>
      <c r="R441" s="5">
        <v>15</v>
      </c>
      <c r="S441" s="5">
        <v>15</v>
      </c>
      <c r="T441" s="5">
        <v>15</v>
      </c>
      <c r="U441" s="5">
        <v>15</v>
      </c>
      <c r="V441" s="5">
        <v>15</v>
      </c>
      <c r="W441" s="5">
        <v>15</v>
      </c>
      <c r="X441" s="5">
        <v>15</v>
      </c>
      <c r="Y441" s="5">
        <v>15</v>
      </c>
      <c r="Z441" s="5">
        <v>15</v>
      </c>
      <c r="AA441" s="5">
        <v>15</v>
      </c>
      <c r="AB441" s="5">
        <v>15</v>
      </c>
      <c r="AC441" s="5">
        <v>15</v>
      </c>
    </row>
    <row r="442" spans="1:29" hidden="1" x14ac:dyDescent="0.3">
      <c r="A442" s="19" t="s">
        <v>151</v>
      </c>
      <c r="B442" s="1" t="s">
        <v>93</v>
      </c>
      <c r="C442" s="1" t="s">
        <v>175</v>
      </c>
      <c r="D442" t="s">
        <v>47</v>
      </c>
      <c r="E442" s="19" t="str">
        <f>VLOOKUP($D442,[1]Sheet1!$A:$D,3,FALSE)</f>
        <v>ICING</v>
      </c>
      <c r="F442" s="19" t="str">
        <f>VLOOKUP($D442,[1]Sheet1!$A:$D,4,FALSE)</f>
        <v>ICING</v>
      </c>
      <c r="G442" s="2"/>
      <c r="H442" s="2"/>
      <c r="I442" s="2"/>
      <c r="J442" s="2">
        <v>10</v>
      </c>
      <c r="K442" s="2"/>
      <c r="L442" s="2"/>
      <c r="M442" s="2">
        <v>5</v>
      </c>
      <c r="N442" s="2"/>
      <c r="O442" s="2"/>
      <c r="P442" s="3">
        <f t="shared" si="6"/>
        <v>1.6666666666666667</v>
      </c>
      <c r="Q442" s="5">
        <v>3</v>
      </c>
      <c r="R442" s="5">
        <v>3</v>
      </c>
      <c r="S442" s="5">
        <v>3</v>
      </c>
      <c r="T442" s="5">
        <v>3</v>
      </c>
      <c r="U442" s="5">
        <v>3</v>
      </c>
      <c r="V442" s="5">
        <v>3</v>
      </c>
      <c r="W442" s="5">
        <v>3</v>
      </c>
      <c r="X442" s="5">
        <v>3</v>
      </c>
      <c r="Y442" s="5">
        <v>3</v>
      </c>
      <c r="Z442" s="5">
        <v>3</v>
      </c>
      <c r="AA442" s="5">
        <v>3</v>
      </c>
      <c r="AB442" s="5">
        <v>3</v>
      </c>
      <c r="AC442" s="5">
        <v>3</v>
      </c>
    </row>
    <row r="443" spans="1:29" hidden="1" x14ac:dyDescent="0.3">
      <c r="A443" s="19" t="s">
        <v>151</v>
      </c>
      <c r="B443" s="1" t="s">
        <v>93</v>
      </c>
      <c r="C443" s="1" t="s">
        <v>176</v>
      </c>
      <c r="D443" t="s">
        <v>61</v>
      </c>
      <c r="E443" s="19" t="str">
        <f>VLOOKUP($D443,[1]Sheet1!$A:$D,3,FALSE)</f>
        <v>C1</v>
      </c>
      <c r="F443" s="19" t="str">
        <f>VLOOKUP($D443,[1]Sheet1!$A:$D,4,FALSE)</f>
        <v>C1 COARSE</v>
      </c>
      <c r="G443" s="2">
        <v>110</v>
      </c>
      <c r="H443" s="2">
        <v>86</v>
      </c>
      <c r="I443" s="2">
        <v>55</v>
      </c>
      <c r="J443" s="2">
        <v>110</v>
      </c>
      <c r="K443" s="2">
        <v>80</v>
      </c>
      <c r="L443" s="2">
        <v>84</v>
      </c>
      <c r="M443" s="2">
        <v>85</v>
      </c>
      <c r="N443" s="2">
        <v>110</v>
      </c>
      <c r="O443" s="2">
        <v>59.95</v>
      </c>
      <c r="P443" s="3">
        <f t="shared" si="6"/>
        <v>86.661111111111111</v>
      </c>
      <c r="Q443" s="5">
        <v>90</v>
      </c>
      <c r="R443" s="5">
        <v>90</v>
      </c>
      <c r="S443" s="5">
        <v>90</v>
      </c>
      <c r="T443" s="5">
        <v>90</v>
      </c>
      <c r="U443" s="5">
        <v>90</v>
      </c>
      <c r="V443" s="5">
        <v>90</v>
      </c>
      <c r="W443" s="5">
        <v>90</v>
      </c>
      <c r="X443" s="5">
        <v>90</v>
      </c>
      <c r="Y443" s="5">
        <v>90</v>
      </c>
      <c r="Z443" s="5">
        <v>90</v>
      </c>
      <c r="AA443" s="5">
        <v>90</v>
      </c>
      <c r="AB443" s="5">
        <v>90</v>
      </c>
      <c r="AC443" s="5">
        <v>90</v>
      </c>
    </row>
    <row r="444" spans="1:29" hidden="1" x14ac:dyDescent="0.3">
      <c r="A444" s="19" t="s">
        <v>151</v>
      </c>
      <c r="B444" s="1" t="s">
        <v>93</v>
      </c>
      <c r="C444" s="1" t="s">
        <v>176</v>
      </c>
      <c r="D444" t="s">
        <v>164</v>
      </c>
      <c r="E444" s="19" t="str">
        <f>VLOOKUP($D444,[1]Sheet1!$A:$D,3,FALSE)</f>
        <v>IG Fine</v>
      </c>
      <c r="F444" s="19" t="str">
        <f>VLOOKUP($D444,[1]Sheet1!$A:$D,4,FALSE)</f>
        <v xml:space="preserve">IG  </v>
      </c>
      <c r="G444" s="2">
        <v>10</v>
      </c>
      <c r="H444" s="2"/>
      <c r="I444" s="2">
        <v>5</v>
      </c>
      <c r="J444" s="2">
        <v>10</v>
      </c>
      <c r="K444" s="2">
        <v>5</v>
      </c>
      <c r="L444" s="2">
        <v>5</v>
      </c>
      <c r="M444" s="2">
        <v>5</v>
      </c>
      <c r="N444" s="2">
        <v>5</v>
      </c>
      <c r="O444" s="2"/>
      <c r="P444" s="3">
        <f t="shared" si="6"/>
        <v>5</v>
      </c>
      <c r="Q444" s="5">
        <v>5</v>
      </c>
      <c r="R444" s="5">
        <v>5</v>
      </c>
      <c r="S444" s="5">
        <v>5</v>
      </c>
      <c r="T444" s="5">
        <v>5</v>
      </c>
      <c r="U444" s="5">
        <v>5</v>
      </c>
      <c r="V444" s="5">
        <v>5</v>
      </c>
      <c r="W444" s="5">
        <v>5</v>
      </c>
      <c r="X444" s="5">
        <v>5</v>
      </c>
      <c r="Y444" s="5">
        <v>5</v>
      </c>
      <c r="Z444" s="5">
        <v>5</v>
      </c>
      <c r="AA444" s="5">
        <v>5</v>
      </c>
      <c r="AB444" s="5">
        <v>5</v>
      </c>
      <c r="AC444" s="5">
        <v>5</v>
      </c>
    </row>
    <row r="445" spans="1:29" hidden="1" x14ac:dyDescent="0.3">
      <c r="A445" s="19" t="s">
        <v>151</v>
      </c>
      <c r="B445" s="1" t="s">
        <v>93</v>
      </c>
      <c r="C445" s="1" t="s">
        <v>177</v>
      </c>
      <c r="D445" t="s">
        <v>164</v>
      </c>
      <c r="E445" s="19" t="str">
        <f>VLOOKUP($D445,[1]Sheet1!$A:$D,3,FALSE)</f>
        <v>IG Fine</v>
      </c>
      <c r="F445" s="19" t="str">
        <f>VLOOKUP($D445,[1]Sheet1!$A:$D,4,FALSE)</f>
        <v xml:space="preserve">IG  </v>
      </c>
      <c r="G445" s="2"/>
      <c r="H445" s="2">
        <v>5</v>
      </c>
      <c r="I445" s="2"/>
      <c r="J445" s="2"/>
      <c r="K445" s="2">
        <v>5</v>
      </c>
      <c r="L445" s="2">
        <v>0</v>
      </c>
      <c r="M445" s="2"/>
      <c r="N445" s="2">
        <v>5</v>
      </c>
      <c r="O445" s="2"/>
      <c r="P445" s="3">
        <f t="shared" si="6"/>
        <v>1.6666666666666667</v>
      </c>
      <c r="Q445" s="5">
        <v>2</v>
      </c>
      <c r="R445" s="5">
        <v>2</v>
      </c>
      <c r="S445" s="5">
        <v>2</v>
      </c>
      <c r="T445" s="5">
        <v>2</v>
      </c>
      <c r="U445" s="5">
        <v>2</v>
      </c>
      <c r="V445" s="5">
        <v>2</v>
      </c>
      <c r="W445" s="5">
        <v>2</v>
      </c>
      <c r="X445" s="5">
        <v>2</v>
      </c>
      <c r="Y445" s="5">
        <v>2</v>
      </c>
      <c r="Z445" s="5">
        <v>2</v>
      </c>
      <c r="AA445" s="5">
        <v>2</v>
      </c>
      <c r="AB445" s="5">
        <v>2</v>
      </c>
      <c r="AC445" s="5">
        <v>2</v>
      </c>
    </row>
    <row r="446" spans="1:29" hidden="1" x14ac:dyDescent="0.3">
      <c r="A446" s="19" t="s">
        <v>151</v>
      </c>
      <c r="B446" s="1" t="s">
        <v>93</v>
      </c>
      <c r="C446" s="1" t="s">
        <v>178</v>
      </c>
      <c r="D446" t="s">
        <v>74</v>
      </c>
      <c r="E446" s="19" t="str">
        <f>VLOOKUP($D446,[1]Sheet1!$A:$D,3,FALSE)</f>
        <v>A1 (Fine)</v>
      </c>
      <c r="F446" s="19" t="str">
        <f>VLOOKUP($D446,[1]Sheet1!$A:$D,4,FALSE)</f>
        <v xml:space="preserve">A1 </v>
      </c>
      <c r="G446" s="2"/>
      <c r="H446" s="2">
        <v>9.99</v>
      </c>
      <c r="I446" s="2"/>
      <c r="J446" s="2">
        <v>20</v>
      </c>
      <c r="K446" s="2">
        <v>20</v>
      </c>
      <c r="L446" s="2"/>
      <c r="M446" s="2">
        <v>30</v>
      </c>
      <c r="N446" s="2"/>
      <c r="O446" s="2">
        <v>20</v>
      </c>
      <c r="P446" s="3">
        <f t="shared" si="6"/>
        <v>11.110000000000001</v>
      </c>
      <c r="Q446" s="5">
        <v>15</v>
      </c>
      <c r="R446" s="5">
        <v>15</v>
      </c>
      <c r="S446" s="5">
        <v>15</v>
      </c>
      <c r="T446" s="5">
        <v>15</v>
      </c>
      <c r="U446" s="5">
        <v>15</v>
      </c>
      <c r="V446" s="5">
        <v>15</v>
      </c>
      <c r="W446" s="5">
        <v>15</v>
      </c>
      <c r="X446" s="5">
        <v>15</v>
      </c>
      <c r="Y446" s="5">
        <v>15</v>
      </c>
      <c r="Z446" s="5">
        <v>15</v>
      </c>
      <c r="AA446" s="5">
        <v>15</v>
      </c>
      <c r="AB446" s="5">
        <v>15</v>
      </c>
      <c r="AC446" s="5">
        <v>15</v>
      </c>
    </row>
    <row r="447" spans="1:29" hidden="1" x14ac:dyDescent="0.3">
      <c r="A447" s="19" t="s">
        <v>151</v>
      </c>
      <c r="B447" s="1" t="s">
        <v>93</v>
      </c>
      <c r="C447" s="1" t="s">
        <v>179</v>
      </c>
      <c r="D447" t="s">
        <v>74</v>
      </c>
      <c r="E447" s="19" t="str">
        <f>VLOOKUP($D447,[1]Sheet1!$A:$D,3,FALSE)</f>
        <v>A1 (Fine)</v>
      </c>
      <c r="F447" s="19" t="str">
        <f>VLOOKUP($D447,[1]Sheet1!$A:$D,4,FALSE)</f>
        <v xml:space="preserve">A1 </v>
      </c>
      <c r="G447" s="2">
        <v>20</v>
      </c>
      <c r="H447" s="2"/>
      <c r="I447" s="2">
        <v>20</v>
      </c>
      <c r="J447" s="2"/>
      <c r="K447" s="2"/>
      <c r="L447" s="2"/>
      <c r="M447" s="2"/>
      <c r="N447" s="2"/>
      <c r="O447" s="2"/>
      <c r="P447" s="3">
        <f t="shared" si="6"/>
        <v>4.4444444444444446</v>
      </c>
      <c r="Q447" s="5">
        <v>5</v>
      </c>
      <c r="R447" s="5">
        <v>5</v>
      </c>
      <c r="S447" s="5">
        <v>5</v>
      </c>
      <c r="T447" s="5">
        <v>5</v>
      </c>
      <c r="U447" s="5">
        <v>5</v>
      </c>
      <c r="V447" s="5">
        <v>5</v>
      </c>
      <c r="W447" s="5">
        <v>5</v>
      </c>
      <c r="X447" s="5">
        <v>5</v>
      </c>
      <c r="Y447" s="5">
        <v>5</v>
      </c>
      <c r="Z447" s="5">
        <v>5</v>
      </c>
      <c r="AA447" s="5">
        <v>5</v>
      </c>
      <c r="AB447" s="5">
        <v>5</v>
      </c>
      <c r="AC447" s="5">
        <v>5</v>
      </c>
    </row>
    <row r="448" spans="1:29" hidden="1" x14ac:dyDescent="0.3">
      <c r="A448" s="19" t="s">
        <v>151</v>
      </c>
      <c r="B448" s="1" t="s">
        <v>93</v>
      </c>
      <c r="C448" s="1" t="s">
        <v>180</v>
      </c>
      <c r="D448" t="s">
        <v>74</v>
      </c>
      <c r="E448" s="19" t="str">
        <f>VLOOKUP($D448,[1]Sheet1!$A:$D,3,FALSE)</f>
        <v>A1 (Fine)</v>
      </c>
      <c r="F448" s="19" t="str">
        <f>VLOOKUP($D448,[1]Sheet1!$A:$D,4,FALSE)</f>
        <v xml:space="preserve">A1 </v>
      </c>
      <c r="G448" s="2"/>
      <c r="H448" s="2"/>
      <c r="I448" s="2"/>
      <c r="J448" s="2"/>
      <c r="K448" s="2"/>
      <c r="L448" s="2"/>
      <c r="M448" s="2">
        <v>10</v>
      </c>
      <c r="N448" s="2"/>
      <c r="O448" s="2"/>
      <c r="P448" s="3">
        <f t="shared" si="6"/>
        <v>1.1111111111111112</v>
      </c>
      <c r="Q448" s="5">
        <v>20</v>
      </c>
      <c r="R448" s="5">
        <v>20</v>
      </c>
      <c r="S448" s="5">
        <v>20</v>
      </c>
      <c r="T448" s="5">
        <v>20</v>
      </c>
      <c r="U448" s="5">
        <v>20</v>
      </c>
      <c r="V448" s="5">
        <v>20</v>
      </c>
      <c r="W448" s="5">
        <v>20</v>
      </c>
      <c r="X448" s="5">
        <v>20</v>
      </c>
      <c r="Y448" s="5">
        <v>20</v>
      </c>
      <c r="Z448" s="5">
        <v>20</v>
      </c>
      <c r="AA448" s="5">
        <v>20</v>
      </c>
      <c r="AB448" s="5">
        <v>20</v>
      </c>
      <c r="AC448" s="5">
        <v>20</v>
      </c>
    </row>
    <row r="449" spans="1:29" hidden="1" x14ac:dyDescent="0.3">
      <c r="A449" s="19" t="s">
        <v>151</v>
      </c>
      <c r="B449" s="1" t="s">
        <v>93</v>
      </c>
      <c r="C449" s="1" t="s">
        <v>181</v>
      </c>
      <c r="D449" t="s">
        <v>182</v>
      </c>
      <c r="E449" s="19" t="str">
        <f>VLOOKUP($D449,[1]Sheet1!$A:$D,3,FALSE)</f>
        <v>IG Fine</v>
      </c>
      <c r="F449" s="19" t="str">
        <f>VLOOKUP($D449,[1]Sheet1!$A:$D,4,FALSE)</f>
        <v xml:space="preserve">IG  </v>
      </c>
      <c r="G449" s="2"/>
      <c r="H449" s="2"/>
      <c r="I449" s="2"/>
      <c r="J449" s="2"/>
      <c r="K449" s="2"/>
      <c r="L449" s="2"/>
      <c r="M449" s="2">
        <v>2</v>
      </c>
      <c r="N449" s="2"/>
      <c r="O449" s="2"/>
      <c r="P449" s="3">
        <f t="shared" si="6"/>
        <v>0.22222222222222221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hidden="1" x14ac:dyDescent="0.3">
      <c r="A450" s="19" t="s">
        <v>151</v>
      </c>
      <c r="B450" s="1" t="s">
        <v>93</v>
      </c>
      <c r="C450" s="1" t="s">
        <v>183</v>
      </c>
      <c r="D450" t="s">
        <v>164</v>
      </c>
      <c r="E450" s="19" t="str">
        <f>VLOOKUP($D450,[1]Sheet1!$A:$D,3,FALSE)</f>
        <v>IG Fine</v>
      </c>
      <c r="F450" s="19" t="str">
        <f>VLOOKUP($D450,[1]Sheet1!$A:$D,4,FALSE)</f>
        <v xml:space="preserve">IG  </v>
      </c>
      <c r="G450" s="2"/>
      <c r="H450" s="2"/>
      <c r="I450" s="2">
        <v>25</v>
      </c>
      <c r="J450" s="2"/>
      <c r="K450" s="2"/>
      <c r="L450" s="2"/>
      <c r="M450" s="2"/>
      <c r="N450" s="2"/>
      <c r="O450" s="2"/>
      <c r="P450" s="3">
        <f t="shared" si="6"/>
        <v>2.7777777777777777</v>
      </c>
      <c r="Q450" s="5">
        <v>3</v>
      </c>
      <c r="R450" s="5">
        <v>3</v>
      </c>
      <c r="S450" s="5">
        <v>3</v>
      </c>
      <c r="T450" s="5">
        <v>3</v>
      </c>
      <c r="U450" s="5">
        <v>3</v>
      </c>
      <c r="V450" s="5">
        <v>3</v>
      </c>
      <c r="W450" s="5">
        <v>3</v>
      </c>
      <c r="X450" s="5">
        <v>3</v>
      </c>
      <c r="Y450" s="5">
        <v>3</v>
      </c>
      <c r="Z450" s="5">
        <v>3</v>
      </c>
      <c r="AA450" s="5">
        <v>3</v>
      </c>
      <c r="AB450" s="5">
        <v>3</v>
      </c>
      <c r="AC450" s="5">
        <v>3</v>
      </c>
    </row>
    <row r="451" spans="1:29" hidden="1" x14ac:dyDescent="0.3">
      <c r="A451" s="19" t="s">
        <v>151</v>
      </c>
      <c r="B451" s="1" t="s">
        <v>93</v>
      </c>
      <c r="C451" s="1" t="s">
        <v>184</v>
      </c>
      <c r="D451" t="s">
        <v>74</v>
      </c>
      <c r="E451" s="19" t="str">
        <f>VLOOKUP($D451,[1]Sheet1!$A:$D,3,FALSE)</f>
        <v>A1 (Fine)</v>
      </c>
      <c r="F451" s="19" t="str">
        <f>VLOOKUP($D451,[1]Sheet1!$A:$D,4,FALSE)</f>
        <v xml:space="preserve">A1 </v>
      </c>
      <c r="G451" s="2">
        <v>50</v>
      </c>
      <c r="H451" s="2"/>
      <c r="I451" s="2"/>
      <c r="J451" s="2">
        <v>25</v>
      </c>
      <c r="K451" s="2">
        <v>25</v>
      </c>
      <c r="L451" s="2"/>
      <c r="M451" s="2"/>
      <c r="N451" s="2"/>
      <c r="O451" s="2"/>
      <c r="P451" s="3">
        <f t="shared" si="6"/>
        <v>11.111111111111111</v>
      </c>
      <c r="Q451" s="5">
        <v>15</v>
      </c>
      <c r="R451" s="5">
        <v>15</v>
      </c>
      <c r="S451" s="5">
        <v>15</v>
      </c>
      <c r="T451" s="5">
        <v>15</v>
      </c>
      <c r="U451" s="5">
        <v>15</v>
      </c>
      <c r="V451" s="5">
        <v>15</v>
      </c>
      <c r="W451" s="5">
        <v>15</v>
      </c>
      <c r="X451" s="5">
        <v>15</v>
      </c>
      <c r="Y451" s="5">
        <v>15</v>
      </c>
      <c r="Z451" s="5">
        <v>15</v>
      </c>
      <c r="AA451" s="5">
        <v>15</v>
      </c>
      <c r="AB451" s="5">
        <v>15</v>
      </c>
      <c r="AC451" s="5">
        <v>15</v>
      </c>
    </row>
    <row r="452" spans="1:29" hidden="1" x14ac:dyDescent="0.3">
      <c r="A452" s="19" t="s">
        <v>151</v>
      </c>
      <c r="B452" s="1" t="s">
        <v>93</v>
      </c>
      <c r="C452" s="1" t="s">
        <v>185</v>
      </c>
      <c r="D452" t="s">
        <v>74</v>
      </c>
      <c r="E452" s="19" t="str">
        <f>VLOOKUP($D452,[1]Sheet1!$A:$D,3,FALSE)</f>
        <v>A1 (Fine)</v>
      </c>
      <c r="F452" s="19" t="str">
        <f>VLOOKUP($D452,[1]Sheet1!$A:$D,4,FALSE)</f>
        <v xml:space="preserve">A1 </v>
      </c>
      <c r="G452" s="2">
        <v>1</v>
      </c>
      <c r="H452" s="2"/>
      <c r="I452" s="2">
        <v>122.5</v>
      </c>
      <c r="J452" s="2">
        <v>309</v>
      </c>
      <c r="K452" s="2">
        <v>90</v>
      </c>
      <c r="L452" s="2">
        <v>52</v>
      </c>
      <c r="M452" s="2">
        <v>266</v>
      </c>
      <c r="N452" s="2">
        <v>490.85</v>
      </c>
      <c r="O452" s="2">
        <v>103.95</v>
      </c>
      <c r="P452" s="3">
        <f t="shared" si="6"/>
        <v>159.47777777777776</v>
      </c>
      <c r="Q452" s="5">
        <v>200</v>
      </c>
      <c r="R452" s="5">
        <v>170</v>
      </c>
      <c r="S452" s="5">
        <v>170</v>
      </c>
      <c r="T452" s="5">
        <v>170</v>
      </c>
      <c r="U452" s="5">
        <v>170</v>
      </c>
      <c r="V452" s="5">
        <v>170</v>
      </c>
      <c r="W452" s="5">
        <v>170</v>
      </c>
      <c r="X452" s="5">
        <v>170</v>
      </c>
      <c r="Y452" s="5">
        <v>250</v>
      </c>
      <c r="Z452" s="5">
        <v>170</v>
      </c>
      <c r="AA452" s="5">
        <v>170</v>
      </c>
      <c r="AB452" s="5">
        <v>170</v>
      </c>
      <c r="AC452" s="5">
        <v>170</v>
      </c>
    </row>
    <row r="453" spans="1:29" hidden="1" x14ac:dyDescent="0.3">
      <c r="A453" s="19" t="s">
        <v>151</v>
      </c>
      <c r="B453" s="1" t="s">
        <v>93</v>
      </c>
      <c r="C453" s="1" t="s">
        <v>185</v>
      </c>
      <c r="D453" t="s">
        <v>74</v>
      </c>
      <c r="E453" s="19" t="str">
        <f>VLOOKUP($D453,[1]Sheet1!$A:$D,3,FALSE)</f>
        <v>A1 (Fine)</v>
      </c>
      <c r="F453" s="19" t="str">
        <f>VLOOKUP($D453,[1]Sheet1!$A:$D,4,FALSE)</f>
        <v xml:space="preserve">A1 </v>
      </c>
      <c r="G453" s="2">
        <v>1778</v>
      </c>
      <c r="H453" s="2">
        <v>236</v>
      </c>
      <c r="I453" s="2">
        <v>571</v>
      </c>
      <c r="J453" s="2">
        <v>18</v>
      </c>
      <c r="K453" s="2"/>
      <c r="L453" s="2"/>
      <c r="M453" s="2"/>
      <c r="N453" s="2"/>
      <c r="O453" s="2"/>
      <c r="P453" s="3">
        <f t="shared" si="6"/>
        <v>289.22222222222223</v>
      </c>
      <c r="Q453" s="5">
        <v>305</v>
      </c>
      <c r="R453" s="5">
        <v>305</v>
      </c>
      <c r="S453" s="5">
        <v>305</v>
      </c>
      <c r="T453" s="5">
        <v>305</v>
      </c>
      <c r="U453" s="5">
        <v>305</v>
      </c>
      <c r="V453" s="5">
        <v>305</v>
      </c>
      <c r="W453" s="5">
        <v>305</v>
      </c>
      <c r="X453" s="5">
        <v>305</v>
      </c>
      <c r="Y453" s="5">
        <v>325</v>
      </c>
      <c r="Z453" s="5">
        <v>305</v>
      </c>
      <c r="AA453" s="5">
        <v>305</v>
      </c>
      <c r="AB453" s="5">
        <v>305</v>
      </c>
      <c r="AC453" s="5">
        <v>305</v>
      </c>
    </row>
    <row r="454" spans="1:29" hidden="1" x14ac:dyDescent="0.3">
      <c r="A454" s="19" t="s">
        <v>151</v>
      </c>
      <c r="B454" s="1" t="s">
        <v>93</v>
      </c>
      <c r="C454" s="1" t="s">
        <v>185</v>
      </c>
      <c r="D454" t="s">
        <v>162</v>
      </c>
      <c r="E454" s="19" t="str">
        <f>VLOOKUP($D454,[1]Sheet1!$A:$D,3,FALSE)</f>
        <v>A1 (Fine)</v>
      </c>
      <c r="F454" s="19" t="str">
        <f>VLOOKUP($D454,[1]Sheet1!$A:$D,4,FALSE)</f>
        <v xml:space="preserve">A1 </v>
      </c>
      <c r="G454" s="2">
        <v>30</v>
      </c>
      <c r="H454" s="2"/>
      <c r="I454" s="2">
        <v>10</v>
      </c>
      <c r="J454" s="2">
        <v>20</v>
      </c>
      <c r="K454" s="2">
        <v>40</v>
      </c>
      <c r="L454" s="2">
        <v>20</v>
      </c>
      <c r="M454" s="2">
        <v>20</v>
      </c>
      <c r="N454" s="2">
        <v>20</v>
      </c>
      <c r="O454" s="2">
        <v>20</v>
      </c>
      <c r="P454" s="3">
        <f t="shared" si="6"/>
        <v>20</v>
      </c>
      <c r="Q454" s="5">
        <v>21</v>
      </c>
      <c r="R454" s="5">
        <v>21</v>
      </c>
      <c r="S454" s="5">
        <v>21</v>
      </c>
      <c r="T454" s="5">
        <v>21</v>
      </c>
      <c r="U454" s="5">
        <v>21</v>
      </c>
      <c r="V454" s="5">
        <v>21</v>
      </c>
      <c r="W454" s="5">
        <v>21</v>
      </c>
      <c r="X454" s="5">
        <v>21</v>
      </c>
      <c r="Y454" s="5">
        <v>21</v>
      </c>
      <c r="Z454" s="5">
        <v>21</v>
      </c>
      <c r="AA454" s="5">
        <v>21</v>
      </c>
      <c r="AB454" s="5">
        <v>21</v>
      </c>
      <c r="AC454" s="5">
        <v>21</v>
      </c>
    </row>
    <row r="455" spans="1:29" hidden="1" x14ac:dyDescent="0.3">
      <c r="A455" s="19" t="s">
        <v>151</v>
      </c>
      <c r="B455" s="1" t="s">
        <v>93</v>
      </c>
      <c r="C455" s="1" t="s">
        <v>185</v>
      </c>
      <c r="D455" t="s">
        <v>61</v>
      </c>
      <c r="E455" s="19" t="str">
        <f>VLOOKUP($D455,[1]Sheet1!$A:$D,3,FALSE)</f>
        <v>C1</v>
      </c>
      <c r="F455" s="19" t="str">
        <f>VLOOKUP($D455,[1]Sheet1!$A:$D,4,FALSE)</f>
        <v>C1 COARSE</v>
      </c>
      <c r="G455" s="2">
        <v>259</v>
      </c>
      <c r="H455" s="2"/>
      <c r="I455" s="2">
        <v>136</v>
      </c>
      <c r="J455" s="2">
        <v>322</v>
      </c>
      <c r="K455" s="2">
        <v>287</v>
      </c>
      <c r="L455" s="2">
        <v>137</v>
      </c>
      <c r="M455" s="2">
        <v>756</v>
      </c>
      <c r="N455" s="2">
        <v>170.35</v>
      </c>
      <c r="O455" s="2">
        <v>53.45</v>
      </c>
      <c r="P455" s="3">
        <f t="shared" si="6"/>
        <v>235.64444444444442</v>
      </c>
      <c r="Q455" s="5">
        <v>500</v>
      </c>
      <c r="R455" s="5">
        <v>250</v>
      </c>
      <c r="S455" s="5">
        <v>250</v>
      </c>
      <c r="T455" s="5">
        <v>350</v>
      </c>
      <c r="U455" s="5">
        <v>250</v>
      </c>
      <c r="V455" s="5">
        <v>250</v>
      </c>
      <c r="W455" s="5">
        <v>250</v>
      </c>
      <c r="X455" s="5">
        <v>250</v>
      </c>
      <c r="Y455" s="5">
        <v>250</v>
      </c>
      <c r="Z455" s="5">
        <v>350</v>
      </c>
      <c r="AA455" s="5">
        <v>600</v>
      </c>
      <c r="AB455" s="5">
        <v>600</v>
      </c>
      <c r="AC455" s="5">
        <v>600</v>
      </c>
    </row>
    <row r="456" spans="1:29" hidden="1" x14ac:dyDescent="0.3">
      <c r="A456" s="19" t="s">
        <v>151</v>
      </c>
      <c r="B456" s="1" t="s">
        <v>93</v>
      </c>
      <c r="C456" s="1" t="s">
        <v>185</v>
      </c>
      <c r="D456" t="s">
        <v>91</v>
      </c>
      <c r="E456" s="19" t="str">
        <f>VLOOKUP($D456,[1]Sheet1!$A:$D,3,FALSE)</f>
        <v>BROWN</v>
      </c>
      <c r="F456" s="19" t="str">
        <f>VLOOKUP($D456,[1]Sheet1!$A:$D,4,FALSE)</f>
        <v>Coarse Brown</v>
      </c>
      <c r="G456" s="2"/>
      <c r="H456" s="2"/>
      <c r="I456" s="2"/>
      <c r="J456" s="2">
        <v>0.05</v>
      </c>
      <c r="K456" s="2"/>
      <c r="L456" s="2"/>
      <c r="M456" s="2"/>
      <c r="N456" s="2"/>
      <c r="O456" s="2"/>
      <c r="P456" s="3">
        <f t="shared" si="6"/>
        <v>5.5555555555555558E-3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</row>
    <row r="457" spans="1:29" hidden="1" x14ac:dyDescent="0.3">
      <c r="A457" s="19" t="s">
        <v>151</v>
      </c>
      <c r="B457" s="1" t="s">
        <v>93</v>
      </c>
      <c r="C457" s="1" t="s">
        <v>185</v>
      </c>
      <c r="D457" t="s">
        <v>164</v>
      </c>
      <c r="E457" s="19" t="str">
        <f>VLOOKUP($D457,[1]Sheet1!$A:$D,3,FALSE)</f>
        <v>IG Fine</v>
      </c>
      <c r="F457" s="19" t="str">
        <f>VLOOKUP($D457,[1]Sheet1!$A:$D,4,FALSE)</f>
        <v xml:space="preserve">IG  </v>
      </c>
      <c r="G457" s="2"/>
      <c r="H457" s="2"/>
      <c r="I457" s="2"/>
      <c r="J457" s="2"/>
      <c r="K457" s="2">
        <v>47</v>
      </c>
      <c r="L457" s="2"/>
      <c r="M457" s="2"/>
      <c r="N457" s="2"/>
      <c r="O457" s="2">
        <v>14</v>
      </c>
      <c r="P457" s="3">
        <f t="shared" si="6"/>
        <v>6.7777777777777777</v>
      </c>
      <c r="Q457" s="5">
        <v>9</v>
      </c>
      <c r="R457" s="5">
        <v>9</v>
      </c>
      <c r="S457" s="5">
        <v>9</v>
      </c>
      <c r="T457" s="5">
        <v>9</v>
      </c>
      <c r="U457" s="5">
        <v>9</v>
      </c>
      <c r="V457" s="5">
        <v>9</v>
      </c>
      <c r="W457" s="5">
        <v>9</v>
      </c>
      <c r="X457" s="5">
        <v>9</v>
      </c>
      <c r="Y457" s="5">
        <v>9</v>
      </c>
      <c r="Z457" s="5">
        <v>9</v>
      </c>
      <c r="AA457" s="5">
        <v>9</v>
      </c>
      <c r="AB457" s="5">
        <v>9</v>
      </c>
      <c r="AC457" s="5">
        <v>9</v>
      </c>
    </row>
    <row r="458" spans="1:29" hidden="1" x14ac:dyDescent="0.3">
      <c r="A458" s="19" t="s">
        <v>151</v>
      </c>
      <c r="B458" s="1" t="s">
        <v>93</v>
      </c>
      <c r="C458" s="1" t="s">
        <v>185</v>
      </c>
      <c r="D458" t="s">
        <v>43</v>
      </c>
      <c r="E458" s="19" t="str">
        <f>VLOOKUP($D458,[1]Sheet1!$A:$D,3,FALSE)</f>
        <v>BROWN</v>
      </c>
      <c r="F458" s="19" t="str">
        <f>VLOOKUP($D458,[1]Sheet1!$A:$D,4,FALSE)</f>
        <v>Soft Brown</v>
      </c>
      <c r="G458" s="2"/>
      <c r="H458" s="2"/>
      <c r="I458" s="2"/>
      <c r="J458" s="2">
        <v>23.15</v>
      </c>
      <c r="K458" s="2">
        <v>10.050000000000001</v>
      </c>
      <c r="L458" s="2"/>
      <c r="M458" s="2">
        <v>0.05</v>
      </c>
      <c r="N458" s="2">
        <v>6</v>
      </c>
      <c r="O458" s="2">
        <v>13</v>
      </c>
      <c r="P458" s="3">
        <f t="shared" si="6"/>
        <v>5.8055555555555554</v>
      </c>
      <c r="Q458" s="5">
        <v>7</v>
      </c>
      <c r="R458" s="5">
        <v>7</v>
      </c>
      <c r="S458" s="5">
        <v>7</v>
      </c>
      <c r="T458" s="5">
        <v>7</v>
      </c>
      <c r="U458" s="5">
        <v>7</v>
      </c>
      <c r="V458" s="5">
        <v>7</v>
      </c>
      <c r="W458" s="5">
        <v>7</v>
      </c>
      <c r="X458" s="5">
        <v>7</v>
      </c>
      <c r="Y458" s="5">
        <v>7</v>
      </c>
      <c r="Z458" s="5">
        <v>7</v>
      </c>
      <c r="AA458" s="5">
        <v>7</v>
      </c>
      <c r="AB458" s="5">
        <v>7</v>
      </c>
      <c r="AC458" s="5">
        <v>7</v>
      </c>
    </row>
    <row r="459" spans="1:29" hidden="1" x14ac:dyDescent="0.3">
      <c r="A459" s="19" t="s">
        <v>151</v>
      </c>
      <c r="B459" s="1" t="s">
        <v>93</v>
      </c>
      <c r="C459" s="1" t="s">
        <v>186</v>
      </c>
      <c r="D459" t="s">
        <v>167</v>
      </c>
      <c r="E459" s="19" t="str">
        <f>VLOOKUP($D459,[1]Sheet1!$A:$D,3,FALSE)</f>
        <v>BROWN</v>
      </c>
      <c r="F459" s="19" t="str">
        <f>VLOOKUP($D459,[1]Sheet1!$A:$D,4,FALSE)</f>
        <v>Coarse Brown</v>
      </c>
      <c r="G459" s="2">
        <v>5</v>
      </c>
      <c r="H459" s="2"/>
      <c r="I459" s="2">
        <v>5</v>
      </c>
      <c r="J459" s="2">
        <v>5</v>
      </c>
      <c r="K459" s="2"/>
      <c r="L459" s="2">
        <v>5</v>
      </c>
      <c r="M459" s="2"/>
      <c r="N459" s="2">
        <v>5.6</v>
      </c>
      <c r="O459" s="2">
        <v>4</v>
      </c>
      <c r="P459" s="3">
        <f t="shared" si="6"/>
        <v>3.2888888888888892</v>
      </c>
      <c r="Q459" s="5">
        <v>5</v>
      </c>
      <c r="R459" s="5">
        <v>5</v>
      </c>
      <c r="S459" s="5">
        <v>5</v>
      </c>
      <c r="T459" s="5">
        <v>5</v>
      </c>
      <c r="U459" s="5">
        <v>5</v>
      </c>
      <c r="V459" s="5">
        <v>5</v>
      </c>
      <c r="W459" s="5">
        <v>5</v>
      </c>
      <c r="X459" s="5">
        <v>5</v>
      </c>
      <c r="Y459" s="5">
        <v>5</v>
      </c>
      <c r="Z459" s="5">
        <v>5</v>
      </c>
      <c r="AA459" s="5">
        <v>5</v>
      </c>
      <c r="AB459" s="5">
        <v>5</v>
      </c>
      <c r="AC459" s="5">
        <v>5</v>
      </c>
    </row>
    <row r="460" spans="1:29" hidden="1" x14ac:dyDescent="0.3">
      <c r="A460" s="19" t="s">
        <v>151</v>
      </c>
      <c r="B460" s="1" t="s">
        <v>93</v>
      </c>
      <c r="C460" s="1" t="s">
        <v>187</v>
      </c>
      <c r="D460" t="s">
        <v>61</v>
      </c>
      <c r="E460" s="19" t="str">
        <f>VLOOKUP($D460,[1]Sheet1!$A:$D,3,FALSE)</f>
        <v>C1</v>
      </c>
      <c r="F460" s="19" t="str">
        <f>VLOOKUP($D460,[1]Sheet1!$A:$D,4,FALSE)</f>
        <v>C1 COARSE</v>
      </c>
      <c r="G460" s="2">
        <v>3</v>
      </c>
      <c r="H460" s="2"/>
      <c r="I460" s="2"/>
      <c r="J460" s="2"/>
      <c r="K460" s="2"/>
      <c r="L460" s="2"/>
      <c r="M460" s="2"/>
      <c r="N460" s="2"/>
      <c r="O460" s="2"/>
      <c r="P460" s="3">
        <f t="shared" si="6"/>
        <v>0.33333333333333331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hidden="1" x14ac:dyDescent="0.3">
      <c r="A461" s="19" t="s">
        <v>151</v>
      </c>
      <c r="B461" s="1" t="s">
        <v>93</v>
      </c>
      <c r="C461" s="1" t="s">
        <v>187</v>
      </c>
      <c r="D461" t="s">
        <v>43</v>
      </c>
      <c r="E461" s="19" t="str">
        <f>VLOOKUP($D461,[1]Sheet1!$A:$D,3,FALSE)</f>
        <v>BROWN</v>
      </c>
      <c r="F461" s="19" t="str">
        <f>VLOOKUP($D461,[1]Sheet1!$A:$D,4,FALSE)</f>
        <v>Soft Brown</v>
      </c>
      <c r="G461" s="2">
        <v>7.5</v>
      </c>
      <c r="H461" s="2"/>
      <c r="I461" s="2"/>
      <c r="J461" s="2"/>
      <c r="K461" s="2"/>
      <c r="L461" s="2"/>
      <c r="M461" s="2"/>
      <c r="N461" s="2"/>
      <c r="O461" s="2"/>
      <c r="P461" s="3">
        <f t="shared" si="6"/>
        <v>0.83333333333333337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hidden="1" x14ac:dyDescent="0.3">
      <c r="A462" s="19" t="s">
        <v>151</v>
      </c>
      <c r="B462" s="1" t="s">
        <v>93</v>
      </c>
      <c r="C462" s="1" t="s">
        <v>188</v>
      </c>
      <c r="D462" t="s">
        <v>74</v>
      </c>
      <c r="E462" s="19" t="str">
        <f>VLOOKUP($D462,[1]Sheet1!$A:$D,3,FALSE)</f>
        <v>A1 (Fine)</v>
      </c>
      <c r="F462" s="19" t="str">
        <f>VLOOKUP($D462,[1]Sheet1!$A:$D,4,FALSE)</f>
        <v xml:space="preserve">A1 </v>
      </c>
      <c r="G462" s="2"/>
      <c r="H462" s="2"/>
      <c r="I462" s="2"/>
      <c r="J462" s="2"/>
      <c r="K462" s="2"/>
      <c r="L462" s="2"/>
      <c r="M462" s="2"/>
      <c r="N462" s="2">
        <v>1.5</v>
      </c>
      <c r="O462" s="2"/>
      <c r="P462" s="3">
        <f t="shared" si="6"/>
        <v>0.16666666666666666</v>
      </c>
      <c r="Q462" s="5">
        <v>2</v>
      </c>
      <c r="R462" s="5">
        <v>2</v>
      </c>
      <c r="S462" s="5">
        <v>2</v>
      </c>
      <c r="T462" s="5">
        <v>2</v>
      </c>
      <c r="U462" s="5">
        <v>2</v>
      </c>
      <c r="V462" s="5">
        <v>2</v>
      </c>
      <c r="W462" s="5">
        <v>2</v>
      </c>
      <c r="X462" s="5">
        <v>2</v>
      </c>
      <c r="Y462" s="5">
        <v>2</v>
      </c>
      <c r="Z462" s="5">
        <v>2</v>
      </c>
      <c r="AA462" s="5">
        <v>2</v>
      </c>
      <c r="AB462" s="5">
        <v>2</v>
      </c>
      <c r="AC462" s="5">
        <v>2</v>
      </c>
    </row>
    <row r="463" spans="1:29" hidden="1" x14ac:dyDescent="0.3">
      <c r="A463" s="19" t="s">
        <v>151</v>
      </c>
      <c r="B463" s="1" t="s">
        <v>93</v>
      </c>
      <c r="C463" s="1" t="s">
        <v>189</v>
      </c>
      <c r="D463" t="s">
        <v>168</v>
      </c>
      <c r="E463" s="19" t="str">
        <f>VLOOKUP($D463,[1]Sheet1!$A:$D,3,FALSE)</f>
        <v>IG Fine</v>
      </c>
      <c r="F463" s="19" t="str">
        <f>VLOOKUP($D463,[1]Sheet1!$A:$D,4,FALSE)</f>
        <v xml:space="preserve">IG  </v>
      </c>
      <c r="G463" s="2"/>
      <c r="H463" s="2"/>
      <c r="I463" s="2">
        <v>40</v>
      </c>
      <c r="J463" s="2">
        <v>15</v>
      </c>
      <c r="K463" s="2">
        <v>-1</v>
      </c>
      <c r="L463" s="2"/>
      <c r="M463" s="2"/>
      <c r="N463" s="2"/>
      <c r="O463" s="2"/>
      <c r="P463" s="3">
        <f t="shared" si="6"/>
        <v>6</v>
      </c>
      <c r="Q463" s="5">
        <v>10</v>
      </c>
      <c r="R463" s="5">
        <v>10</v>
      </c>
      <c r="S463" s="5">
        <v>10</v>
      </c>
      <c r="T463" s="5">
        <v>10</v>
      </c>
      <c r="U463" s="5">
        <v>10</v>
      </c>
      <c r="V463" s="5">
        <v>10</v>
      </c>
      <c r="W463" s="5">
        <v>10</v>
      </c>
      <c r="X463" s="5">
        <v>10</v>
      </c>
      <c r="Y463" s="5">
        <v>10</v>
      </c>
      <c r="Z463" s="5">
        <v>10</v>
      </c>
      <c r="AA463" s="5">
        <v>10</v>
      </c>
      <c r="AB463" s="5">
        <v>10</v>
      </c>
      <c r="AC463" s="5">
        <v>10</v>
      </c>
    </row>
    <row r="464" spans="1:29" hidden="1" x14ac:dyDescent="0.3">
      <c r="A464" s="19" t="s">
        <v>151</v>
      </c>
      <c r="B464" s="1" t="s">
        <v>93</v>
      </c>
      <c r="C464" s="1" t="s">
        <v>190</v>
      </c>
      <c r="D464" t="s">
        <v>164</v>
      </c>
      <c r="E464" s="19" t="str">
        <f>VLOOKUP($D464,[1]Sheet1!$A:$D,3,FALSE)</f>
        <v>IG Fine</v>
      </c>
      <c r="F464" s="19" t="str">
        <f>VLOOKUP($D464,[1]Sheet1!$A:$D,4,FALSE)</f>
        <v xml:space="preserve">IG  </v>
      </c>
      <c r="G464" s="2"/>
      <c r="H464" s="2"/>
      <c r="I464" s="2"/>
      <c r="J464" s="2"/>
      <c r="K464" s="2">
        <v>24.875</v>
      </c>
      <c r="L464" s="2"/>
      <c r="M464" s="2"/>
      <c r="N464" s="2"/>
      <c r="O464" s="2"/>
      <c r="P464" s="3">
        <f t="shared" si="6"/>
        <v>2.7638888888888888</v>
      </c>
      <c r="Q464" s="5">
        <v>5</v>
      </c>
      <c r="R464" s="5">
        <v>5</v>
      </c>
      <c r="S464" s="5">
        <v>5</v>
      </c>
      <c r="T464" s="5">
        <v>5</v>
      </c>
      <c r="U464" s="5">
        <v>5</v>
      </c>
      <c r="V464" s="5">
        <v>5</v>
      </c>
      <c r="W464" s="5">
        <v>5</v>
      </c>
      <c r="X464" s="5">
        <v>5</v>
      </c>
      <c r="Y464" s="5">
        <v>5</v>
      </c>
      <c r="Z464" s="5">
        <v>5</v>
      </c>
      <c r="AA464" s="5">
        <v>5</v>
      </c>
      <c r="AB464" s="5">
        <v>5</v>
      </c>
      <c r="AC464" s="5">
        <v>5</v>
      </c>
    </row>
    <row r="465" spans="1:29" hidden="1" x14ac:dyDescent="0.3">
      <c r="A465" s="19" t="s">
        <v>151</v>
      </c>
      <c r="B465" s="1" t="s">
        <v>93</v>
      </c>
      <c r="C465" s="1" t="s">
        <v>191</v>
      </c>
      <c r="D465" t="s">
        <v>74</v>
      </c>
      <c r="E465" s="19" t="str">
        <f>VLOOKUP($D465,[1]Sheet1!$A:$D,3,FALSE)</f>
        <v>A1 (Fine)</v>
      </c>
      <c r="F465" s="19" t="str">
        <f>VLOOKUP($D465,[1]Sheet1!$A:$D,4,FALSE)</f>
        <v xml:space="preserve">A1 </v>
      </c>
      <c r="G465" s="2"/>
      <c r="H465" s="2"/>
      <c r="I465" s="2">
        <v>10</v>
      </c>
      <c r="J465" s="2">
        <v>15</v>
      </c>
      <c r="K465" s="2"/>
      <c r="L465" s="2"/>
      <c r="M465" s="2"/>
      <c r="N465" s="2"/>
      <c r="O465" s="2"/>
      <c r="P465" s="3">
        <f t="shared" si="6"/>
        <v>2.7777777777777777</v>
      </c>
      <c r="Q465" s="5">
        <v>5</v>
      </c>
      <c r="R465" s="5">
        <v>5</v>
      </c>
      <c r="S465" s="5">
        <v>5</v>
      </c>
      <c r="T465" s="5">
        <v>5</v>
      </c>
      <c r="U465" s="5">
        <v>5</v>
      </c>
      <c r="V465" s="5">
        <v>5</v>
      </c>
      <c r="W465" s="5">
        <v>5</v>
      </c>
      <c r="X465" s="5">
        <v>5</v>
      </c>
      <c r="Y465" s="5">
        <v>5</v>
      </c>
      <c r="Z465" s="5">
        <v>5</v>
      </c>
      <c r="AA465" s="5">
        <v>5</v>
      </c>
      <c r="AB465" s="5">
        <v>5</v>
      </c>
      <c r="AC465" s="5">
        <v>5</v>
      </c>
    </row>
    <row r="466" spans="1:29" hidden="1" x14ac:dyDescent="0.3">
      <c r="A466" s="19" t="s">
        <v>151</v>
      </c>
      <c r="B466" s="1" t="s">
        <v>93</v>
      </c>
      <c r="C466" s="1" t="s">
        <v>192</v>
      </c>
      <c r="D466" t="s">
        <v>74</v>
      </c>
      <c r="E466" s="19" t="str">
        <f>VLOOKUP($D466,[1]Sheet1!$A:$D,3,FALSE)</f>
        <v>A1 (Fine)</v>
      </c>
      <c r="F466" s="19" t="str">
        <f>VLOOKUP($D466,[1]Sheet1!$A:$D,4,FALSE)</f>
        <v xml:space="preserve">A1 </v>
      </c>
      <c r="G466" s="2">
        <v>175</v>
      </c>
      <c r="H466" s="2"/>
      <c r="I466" s="2">
        <v>50</v>
      </c>
      <c r="J466" s="2">
        <v>50</v>
      </c>
      <c r="K466" s="2">
        <v>49.95</v>
      </c>
      <c r="L466" s="2">
        <v>25</v>
      </c>
      <c r="M466" s="2"/>
      <c r="N466" s="2"/>
      <c r="O466" s="2"/>
      <c r="P466" s="3">
        <f t="shared" si="6"/>
        <v>38.883333333333333</v>
      </c>
      <c r="Q466" s="5">
        <v>60</v>
      </c>
      <c r="R466" s="5">
        <v>60</v>
      </c>
      <c r="S466" s="5">
        <v>60</v>
      </c>
      <c r="T466" s="5">
        <v>60</v>
      </c>
      <c r="U466" s="5">
        <v>60</v>
      </c>
      <c r="V466" s="5">
        <v>60</v>
      </c>
      <c r="W466" s="5">
        <v>60</v>
      </c>
      <c r="X466" s="5">
        <v>60</v>
      </c>
      <c r="Y466" s="5">
        <v>60</v>
      </c>
      <c r="Z466" s="5">
        <v>60</v>
      </c>
      <c r="AA466" s="5">
        <v>60</v>
      </c>
      <c r="AB466" s="5">
        <v>60</v>
      </c>
      <c r="AC466" s="5">
        <v>60</v>
      </c>
    </row>
    <row r="467" spans="1:29" hidden="1" x14ac:dyDescent="0.3">
      <c r="A467" s="19" t="s">
        <v>151</v>
      </c>
      <c r="B467" s="1" t="s">
        <v>93</v>
      </c>
      <c r="C467" s="1" t="s">
        <v>193</v>
      </c>
      <c r="D467" t="s">
        <v>61</v>
      </c>
      <c r="E467" s="19" t="str">
        <f>VLOOKUP($D467,[1]Sheet1!$A:$D,3,FALSE)</f>
        <v>C1</v>
      </c>
      <c r="F467" s="19" t="str">
        <f>VLOOKUP($D467,[1]Sheet1!$A:$D,4,FALSE)</f>
        <v>C1 COARSE</v>
      </c>
      <c r="G467" s="2"/>
      <c r="H467" s="2"/>
      <c r="I467" s="2"/>
      <c r="J467" s="2"/>
      <c r="K467" s="2">
        <v>25</v>
      </c>
      <c r="L467" s="2"/>
      <c r="M467" s="2"/>
      <c r="N467" s="2"/>
      <c r="O467" s="2"/>
      <c r="P467" s="3">
        <f t="shared" si="6"/>
        <v>2.7777777777777777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</row>
    <row r="468" spans="1:29" hidden="1" x14ac:dyDescent="0.3">
      <c r="A468" s="19" t="s">
        <v>151</v>
      </c>
      <c r="B468" s="1" t="s">
        <v>194</v>
      </c>
      <c r="C468" s="1" t="s">
        <v>195</v>
      </c>
      <c r="D468" t="s">
        <v>74</v>
      </c>
      <c r="E468" s="19" t="str">
        <f>VLOOKUP($D468,[1]Sheet1!$A:$D,3,FALSE)</f>
        <v>A1 (Fine)</v>
      </c>
      <c r="F468" s="19" t="str">
        <f>VLOOKUP($D468,[1]Sheet1!$A:$D,4,FALSE)</f>
        <v xml:space="preserve">A1 </v>
      </c>
      <c r="G468" s="2">
        <v>-7</v>
      </c>
      <c r="H468" s="2"/>
      <c r="I468" s="2"/>
      <c r="J468" s="2"/>
      <c r="K468" s="2"/>
      <c r="L468" s="2"/>
      <c r="M468" s="2"/>
      <c r="N468" s="2"/>
      <c r="O468" s="2"/>
      <c r="P468" s="3">
        <f t="shared" si="6"/>
        <v>-0.77777777777777779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hidden="1" x14ac:dyDescent="0.3">
      <c r="A469" s="19" t="s">
        <v>151</v>
      </c>
      <c r="B469" s="1" t="s">
        <v>194</v>
      </c>
      <c r="C469" s="1" t="s">
        <v>195</v>
      </c>
      <c r="D469" t="s">
        <v>164</v>
      </c>
      <c r="E469" s="19" t="str">
        <f>VLOOKUP($D469,[1]Sheet1!$A:$D,3,FALSE)</f>
        <v>IG Fine</v>
      </c>
      <c r="F469" s="19" t="str">
        <f>VLOOKUP($D469,[1]Sheet1!$A:$D,4,FALSE)</f>
        <v xml:space="preserve">IG  </v>
      </c>
      <c r="G469" s="2">
        <v>30</v>
      </c>
      <c r="H469" s="2"/>
      <c r="I469" s="2"/>
      <c r="J469" s="2"/>
      <c r="K469" s="2"/>
      <c r="L469" s="2"/>
      <c r="M469" s="2"/>
      <c r="N469" s="2"/>
      <c r="O469" s="2"/>
      <c r="P469" s="3">
        <f t="shared" ref="P469:P532" si="7">SUM(G469:O469)/9</f>
        <v>3.3333333333333335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</row>
    <row r="470" spans="1:29" hidden="1" x14ac:dyDescent="0.3">
      <c r="A470" s="19" t="s">
        <v>151</v>
      </c>
      <c r="B470" s="1" t="s">
        <v>194</v>
      </c>
      <c r="C470" s="1" t="s">
        <v>196</v>
      </c>
      <c r="D470" t="s">
        <v>197</v>
      </c>
      <c r="E470" s="19" t="str">
        <f>VLOOKUP($D470,[1]Sheet1!$A:$D,3,FALSE)</f>
        <v>A1 (Fine)</v>
      </c>
      <c r="F470" s="19" t="str">
        <f>VLOOKUP($D470,[1]Sheet1!$A:$D,4,FALSE)</f>
        <v xml:space="preserve">A1 </v>
      </c>
      <c r="G470" s="2"/>
      <c r="H470" s="2"/>
      <c r="I470" s="2"/>
      <c r="J470" s="2"/>
      <c r="K470" s="2"/>
      <c r="L470" s="2"/>
      <c r="M470" s="2"/>
      <c r="N470" s="2"/>
      <c r="O470" s="2">
        <v>2.5000000000000001E-2</v>
      </c>
      <c r="P470" s="3">
        <f t="shared" si="7"/>
        <v>2.7777777777777779E-3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hidden="1" x14ac:dyDescent="0.3">
      <c r="A471" s="19" t="s">
        <v>151</v>
      </c>
      <c r="B471" s="1" t="s">
        <v>194</v>
      </c>
      <c r="C471" s="1" t="s">
        <v>196</v>
      </c>
      <c r="D471" t="s">
        <v>198</v>
      </c>
      <c r="E471" s="19" t="str">
        <f>VLOOKUP($D471,[1]Sheet1!$A:$D,3,FALSE)</f>
        <v>IG Fine</v>
      </c>
      <c r="F471" s="19" t="str">
        <f>VLOOKUP($D471,[1]Sheet1!$A:$D,4,FALSE)</f>
        <v xml:space="preserve">IG  </v>
      </c>
      <c r="G471" s="2">
        <v>15</v>
      </c>
      <c r="H471" s="2">
        <v>44.9</v>
      </c>
      <c r="I471" s="2">
        <v>50</v>
      </c>
      <c r="J471" s="2">
        <v>45</v>
      </c>
      <c r="K471" s="2">
        <v>15</v>
      </c>
      <c r="L471" s="2">
        <v>15</v>
      </c>
      <c r="M471" s="2">
        <v>30</v>
      </c>
      <c r="N471" s="2">
        <v>15</v>
      </c>
      <c r="O471" s="2">
        <v>45</v>
      </c>
      <c r="P471" s="3">
        <f t="shared" si="7"/>
        <v>30.544444444444441</v>
      </c>
      <c r="Q471" s="5">
        <v>35</v>
      </c>
      <c r="R471" s="5">
        <v>35</v>
      </c>
      <c r="S471" s="5">
        <v>35</v>
      </c>
      <c r="T471" s="5">
        <v>35</v>
      </c>
      <c r="U471" s="5">
        <v>35</v>
      </c>
      <c r="V471" s="5">
        <v>35</v>
      </c>
      <c r="W471" s="5">
        <v>35</v>
      </c>
      <c r="X471" s="5">
        <v>35</v>
      </c>
      <c r="Y471" s="5">
        <v>35</v>
      </c>
      <c r="Z471" s="5">
        <v>35</v>
      </c>
      <c r="AA471" s="5">
        <v>35</v>
      </c>
      <c r="AB471" s="5">
        <v>35</v>
      </c>
      <c r="AC471" s="5">
        <v>35</v>
      </c>
    </row>
    <row r="472" spans="1:29" hidden="1" x14ac:dyDescent="0.3">
      <c r="A472" s="19" t="s">
        <v>151</v>
      </c>
      <c r="B472" s="1" t="s">
        <v>194</v>
      </c>
      <c r="C472" s="1" t="s">
        <v>180</v>
      </c>
      <c r="D472" t="s">
        <v>164</v>
      </c>
      <c r="E472" s="19" t="str">
        <f>VLOOKUP($D472,[1]Sheet1!$A:$D,3,FALSE)</f>
        <v>IG Fine</v>
      </c>
      <c r="F472" s="19" t="str">
        <f>VLOOKUP($D472,[1]Sheet1!$A:$D,4,FALSE)</f>
        <v xml:space="preserve">IG  </v>
      </c>
      <c r="G472" s="2">
        <v>20</v>
      </c>
      <c r="H472" s="2">
        <v>45</v>
      </c>
      <c r="I472" s="2">
        <v>20</v>
      </c>
      <c r="J472" s="2">
        <v>20</v>
      </c>
      <c r="K472" s="2">
        <v>20</v>
      </c>
      <c r="L472" s="2">
        <v>40</v>
      </c>
      <c r="M472" s="2"/>
      <c r="N472" s="2"/>
      <c r="O472" s="2"/>
      <c r="P472" s="3">
        <f t="shared" si="7"/>
        <v>18.333333333333332</v>
      </c>
      <c r="Q472" s="5">
        <v>20</v>
      </c>
      <c r="R472" s="5">
        <v>20</v>
      </c>
      <c r="S472" s="5">
        <v>20</v>
      </c>
      <c r="T472" s="5">
        <v>20</v>
      </c>
      <c r="U472" s="5">
        <v>20</v>
      </c>
      <c r="V472" s="5">
        <v>20</v>
      </c>
      <c r="W472" s="5">
        <v>20</v>
      </c>
      <c r="X472" s="5">
        <v>20</v>
      </c>
      <c r="Y472" s="5">
        <v>20</v>
      </c>
      <c r="Z472" s="5">
        <v>20</v>
      </c>
      <c r="AA472" s="5">
        <v>20</v>
      </c>
      <c r="AB472" s="5">
        <v>20</v>
      </c>
      <c r="AC472" s="5">
        <v>20</v>
      </c>
    </row>
    <row r="473" spans="1:29" hidden="1" x14ac:dyDescent="0.3">
      <c r="A473" s="19" t="s">
        <v>151</v>
      </c>
      <c r="B473" s="1" t="s">
        <v>194</v>
      </c>
      <c r="C473" s="1" t="s">
        <v>199</v>
      </c>
      <c r="D473" t="s">
        <v>61</v>
      </c>
      <c r="E473" s="19" t="str">
        <f>VLOOKUP($D473,[1]Sheet1!$A:$D,3,FALSE)</f>
        <v>C1</v>
      </c>
      <c r="F473" s="19" t="str">
        <f>VLOOKUP($D473,[1]Sheet1!$A:$D,4,FALSE)</f>
        <v>C1 COARSE</v>
      </c>
      <c r="G473" s="2">
        <v>50</v>
      </c>
      <c r="H473" s="2">
        <v>50</v>
      </c>
      <c r="I473" s="2">
        <v>110</v>
      </c>
      <c r="J473" s="2">
        <v>25</v>
      </c>
      <c r="K473" s="2"/>
      <c r="L473" s="2"/>
      <c r="M473" s="2"/>
      <c r="N473" s="2"/>
      <c r="O473" s="2"/>
      <c r="P473" s="3">
        <f t="shared" si="7"/>
        <v>26.111111111111111</v>
      </c>
      <c r="Q473" s="5">
        <v>50</v>
      </c>
      <c r="R473" s="5">
        <v>50</v>
      </c>
      <c r="S473" s="5">
        <v>50</v>
      </c>
      <c r="T473" s="5">
        <v>50</v>
      </c>
      <c r="U473" s="5">
        <v>50</v>
      </c>
      <c r="V473" s="5">
        <v>50</v>
      </c>
      <c r="W473" s="5">
        <v>50</v>
      </c>
      <c r="X473" s="5">
        <v>50</v>
      </c>
      <c r="Y473" s="5">
        <v>50</v>
      </c>
      <c r="Z473" s="5">
        <v>50</v>
      </c>
      <c r="AA473" s="5">
        <v>50</v>
      </c>
      <c r="AB473" s="5">
        <v>50</v>
      </c>
      <c r="AC473" s="5">
        <v>50</v>
      </c>
    </row>
    <row r="474" spans="1:29" hidden="1" x14ac:dyDescent="0.3">
      <c r="A474" s="19" t="s">
        <v>151</v>
      </c>
      <c r="B474" s="1" t="s">
        <v>194</v>
      </c>
      <c r="C474" s="1" t="s">
        <v>200</v>
      </c>
      <c r="D474" t="s">
        <v>201</v>
      </c>
      <c r="E474" s="19" t="str">
        <f>VLOOKUP($D474,[1]Sheet1!$A:$D,3,FALSE)</f>
        <v>BROWN</v>
      </c>
      <c r="F474" s="19" t="str">
        <f>VLOOKUP($D474,[1]Sheet1!$A:$D,4,FALSE)</f>
        <v>Golden Brown</v>
      </c>
      <c r="G474" s="2"/>
      <c r="H474" s="2"/>
      <c r="I474" s="2"/>
      <c r="J474" s="2">
        <v>0.05</v>
      </c>
      <c r="K474" s="2"/>
      <c r="L474" s="2"/>
      <c r="M474" s="2"/>
      <c r="N474" s="2"/>
      <c r="O474" s="2"/>
      <c r="P474" s="3">
        <f t="shared" si="7"/>
        <v>5.5555555555555558E-3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</row>
    <row r="475" spans="1:29" hidden="1" x14ac:dyDescent="0.3">
      <c r="A475" s="19" t="s">
        <v>151</v>
      </c>
      <c r="B475" s="1" t="s">
        <v>89</v>
      </c>
      <c r="C475" s="1" t="s">
        <v>202</v>
      </c>
      <c r="D475" t="s">
        <v>74</v>
      </c>
      <c r="E475" s="19" t="str">
        <f>VLOOKUP($D475,[1]Sheet1!$A:$D,3,FALSE)</f>
        <v>A1 (Fine)</v>
      </c>
      <c r="F475" s="19" t="str">
        <f>VLOOKUP($D475,[1]Sheet1!$A:$D,4,FALSE)</f>
        <v xml:space="preserve">A1 </v>
      </c>
      <c r="G475" s="2">
        <v>10</v>
      </c>
      <c r="H475" s="2">
        <v>10</v>
      </c>
      <c r="I475" s="2"/>
      <c r="J475" s="2">
        <v>20</v>
      </c>
      <c r="K475" s="2">
        <v>20</v>
      </c>
      <c r="L475" s="2">
        <v>20</v>
      </c>
      <c r="M475" s="2">
        <v>20</v>
      </c>
      <c r="N475" s="2">
        <v>10</v>
      </c>
      <c r="O475" s="2">
        <v>30</v>
      </c>
      <c r="P475" s="3">
        <f t="shared" si="7"/>
        <v>15.555555555555555</v>
      </c>
      <c r="Q475" s="5">
        <v>18</v>
      </c>
      <c r="R475" s="5">
        <v>18</v>
      </c>
      <c r="S475" s="5">
        <v>18</v>
      </c>
      <c r="T475" s="5">
        <v>18</v>
      </c>
      <c r="U475" s="5">
        <v>18</v>
      </c>
      <c r="V475" s="5">
        <v>18</v>
      </c>
      <c r="W475" s="5">
        <v>18</v>
      </c>
      <c r="X475" s="5">
        <v>18</v>
      </c>
      <c r="Y475" s="5">
        <v>18</v>
      </c>
      <c r="Z475" s="5">
        <v>18</v>
      </c>
      <c r="AA475" s="5">
        <v>18</v>
      </c>
      <c r="AB475" s="5">
        <v>18</v>
      </c>
      <c r="AC475" s="5">
        <v>18</v>
      </c>
    </row>
    <row r="476" spans="1:29" hidden="1" x14ac:dyDescent="0.3">
      <c r="A476" s="19" t="s">
        <v>151</v>
      </c>
      <c r="B476" s="1" t="s">
        <v>89</v>
      </c>
      <c r="C476" s="1" t="s">
        <v>202</v>
      </c>
      <c r="D476" t="s">
        <v>91</v>
      </c>
      <c r="E476" s="19" t="str">
        <f>VLOOKUP($D476,[1]Sheet1!$A:$D,3,FALSE)</f>
        <v>BROWN</v>
      </c>
      <c r="F476" s="19" t="str">
        <f>VLOOKUP($D476,[1]Sheet1!$A:$D,4,FALSE)</f>
        <v>Coarse Brown</v>
      </c>
      <c r="G476" s="2"/>
      <c r="H476" s="2">
        <v>2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3">
        <f t="shared" si="7"/>
        <v>0.77777777777777779</v>
      </c>
      <c r="Q476" s="5">
        <v>2</v>
      </c>
      <c r="R476" s="5">
        <v>2</v>
      </c>
      <c r="S476" s="5">
        <v>2</v>
      </c>
      <c r="T476" s="5">
        <v>2</v>
      </c>
      <c r="U476" s="5">
        <v>2</v>
      </c>
      <c r="V476" s="5">
        <v>2</v>
      </c>
      <c r="W476" s="5">
        <v>2</v>
      </c>
      <c r="X476" s="5">
        <v>2</v>
      </c>
      <c r="Y476" s="5">
        <v>2</v>
      </c>
      <c r="Z476" s="5">
        <v>2</v>
      </c>
      <c r="AA476" s="5">
        <v>2</v>
      </c>
      <c r="AB476" s="5">
        <v>2</v>
      </c>
      <c r="AC476" s="5">
        <v>2</v>
      </c>
    </row>
    <row r="477" spans="1:29" hidden="1" x14ac:dyDescent="0.3">
      <c r="A477" s="19" t="s">
        <v>151</v>
      </c>
      <c r="B477" s="1" t="s">
        <v>203</v>
      </c>
      <c r="C477" s="1" t="s">
        <v>204</v>
      </c>
      <c r="D477" t="s">
        <v>61</v>
      </c>
      <c r="E477" s="19" t="str">
        <f>VLOOKUP($D477,[1]Sheet1!$A:$D,3,FALSE)</f>
        <v>C1</v>
      </c>
      <c r="F477" s="19" t="str">
        <f>VLOOKUP($D477,[1]Sheet1!$A:$D,4,FALSE)</f>
        <v>C1 COARSE</v>
      </c>
      <c r="G477" s="2"/>
      <c r="H477" s="2"/>
      <c r="I477" s="2"/>
      <c r="J477" s="2"/>
      <c r="K477" s="2"/>
      <c r="L477" s="2"/>
      <c r="M477" s="2"/>
      <c r="N477" s="2">
        <v>10</v>
      </c>
      <c r="O477" s="2"/>
      <c r="P477" s="3">
        <f t="shared" si="7"/>
        <v>1.1111111111111112</v>
      </c>
      <c r="Q477" s="5">
        <v>40</v>
      </c>
      <c r="R477" s="5">
        <v>40</v>
      </c>
      <c r="S477" s="5">
        <v>40</v>
      </c>
      <c r="T477" s="5">
        <v>40</v>
      </c>
      <c r="U477" s="5">
        <v>40</v>
      </c>
      <c r="V477" s="5">
        <v>40</v>
      </c>
      <c r="W477" s="5">
        <v>40</v>
      </c>
      <c r="X477" s="5">
        <v>40</v>
      </c>
      <c r="Y477" s="5">
        <v>40</v>
      </c>
      <c r="Z477" s="5">
        <v>40</v>
      </c>
      <c r="AA477" s="5">
        <v>40</v>
      </c>
      <c r="AB477" s="5">
        <v>40</v>
      </c>
      <c r="AC477" s="5">
        <v>40</v>
      </c>
    </row>
    <row r="478" spans="1:29" hidden="1" x14ac:dyDescent="0.3">
      <c r="A478" s="19" t="s">
        <v>151</v>
      </c>
      <c r="B478" s="1" t="s">
        <v>205</v>
      </c>
      <c r="C478" s="1" t="s">
        <v>206</v>
      </c>
      <c r="D478" t="s">
        <v>61</v>
      </c>
      <c r="E478" s="19" t="str">
        <f>VLOOKUP($D478,[1]Sheet1!$A:$D,3,FALSE)</f>
        <v>C1</v>
      </c>
      <c r="F478" s="19" t="str">
        <f>VLOOKUP($D478,[1]Sheet1!$A:$D,4,FALSE)</f>
        <v>C1 COARSE</v>
      </c>
      <c r="G478" s="2"/>
      <c r="H478" s="2"/>
      <c r="I478" s="2"/>
      <c r="J478" s="2">
        <v>10</v>
      </c>
      <c r="K478" s="2"/>
      <c r="L478" s="2">
        <v>10</v>
      </c>
      <c r="M478" s="2">
        <v>10</v>
      </c>
      <c r="N478" s="2"/>
      <c r="O478" s="2">
        <v>10</v>
      </c>
      <c r="P478" s="3">
        <f t="shared" si="7"/>
        <v>4.4444444444444446</v>
      </c>
      <c r="Q478" s="5">
        <v>10</v>
      </c>
      <c r="R478" s="5">
        <v>10</v>
      </c>
      <c r="S478" s="5">
        <v>10</v>
      </c>
      <c r="T478" s="5">
        <v>10</v>
      </c>
      <c r="U478" s="5">
        <v>10</v>
      </c>
      <c r="V478" s="5">
        <v>10</v>
      </c>
      <c r="W478" s="5">
        <v>10</v>
      </c>
      <c r="X478" s="5">
        <v>10</v>
      </c>
      <c r="Y478" s="5">
        <v>10</v>
      </c>
      <c r="Z478" s="5">
        <v>10</v>
      </c>
      <c r="AA478" s="5">
        <v>10</v>
      </c>
      <c r="AB478" s="5">
        <v>10</v>
      </c>
      <c r="AC478" s="5">
        <v>10</v>
      </c>
    </row>
    <row r="479" spans="1:29" hidden="1" x14ac:dyDescent="0.3">
      <c r="A479" s="19" t="s">
        <v>151</v>
      </c>
      <c r="B479" s="1" t="s">
        <v>89</v>
      </c>
      <c r="C479" s="1" t="s">
        <v>207</v>
      </c>
      <c r="D479" t="s">
        <v>74</v>
      </c>
      <c r="E479" s="19" t="str">
        <f>VLOOKUP($D479,[1]Sheet1!$A:$D,3,FALSE)</f>
        <v>A1 (Fine)</v>
      </c>
      <c r="F479" s="19" t="str">
        <f>VLOOKUP($D479,[1]Sheet1!$A:$D,4,FALSE)</f>
        <v xml:space="preserve">A1 </v>
      </c>
      <c r="G479" s="2"/>
      <c r="H479" s="2">
        <v>10</v>
      </c>
      <c r="I479" s="2">
        <v>-9.8000000000000007</v>
      </c>
      <c r="J479" s="2"/>
      <c r="K479" s="2"/>
      <c r="L479" s="2"/>
      <c r="M479" s="2"/>
      <c r="N479" s="2"/>
      <c r="O479" s="2"/>
      <c r="P479" s="3">
        <f t="shared" si="7"/>
        <v>2.2222222222222143E-2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hidden="1" x14ac:dyDescent="0.3">
      <c r="A480" s="19" t="s">
        <v>151</v>
      </c>
      <c r="B480" s="1" t="s">
        <v>89</v>
      </c>
      <c r="C480" s="1" t="s">
        <v>207</v>
      </c>
      <c r="D480" t="s">
        <v>61</v>
      </c>
      <c r="E480" s="19" t="str">
        <f>VLOOKUP($D480,[1]Sheet1!$A:$D,3,FALSE)</f>
        <v>C1</v>
      </c>
      <c r="F480" s="19" t="str">
        <f>VLOOKUP($D480,[1]Sheet1!$A:$D,4,FALSE)</f>
        <v>C1 COARSE</v>
      </c>
      <c r="G480" s="2">
        <v>5</v>
      </c>
      <c r="H480" s="2"/>
      <c r="I480" s="2">
        <v>9.75</v>
      </c>
      <c r="J480" s="2"/>
      <c r="K480" s="2">
        <v>5</v>
      </c>
      <c r="L480" s="2"/>
      <c r="M480" s="2">
        <v>5</v>
      </c>
      <c r="N480" s="2"/>
      <c r="O480" s="2"/>
      <c r="P480" s="3">
        <f t="shared" si="7"/>
        <v>2.75</v>
      </c>
      <c r="Q480" s="5">
        <v>5</v>
      </c>
      <c r="R480" s="5">
        <v>5</v>
      </c>
      <c r="S480" s="5">
        <v>5</v>
      </c>
      <c r="T480" s="5">
        <v>5</v>
      </c>
      <c r="U480" s="5">
        <v>5</v>
      </c>
      <c r="V480" s="5">
        <v>5</v>
      </c>
      <c r="W480" s="5">
        <v>5</v>
      </c>
      <c r="X480" s="5">
        <v>5</v>
      </c>
      <c r="Y480" s="5">
        <v>5</v>
      </c>
      <c r="Z480" s="5">
        <v>5</v>
      </c>
      <c r="AA480" s="5">
        <v>5</v>
      </c>
      <c r="AB480" s="5">
        <v>5</v>
      </c>
      <c r="AC480" s="5">
        <v>5</v>
      </c>
    </row>
    <row r="481" spans="1:29" hidden="1" x14ac:dyDescent="0.3">
      <c r="A481" s="19" t="s">
        <v>151</v>
      </c>
      <c r="B481" s="1" t="s">
        <v>89</v>
      </c>
      <c r="C481" s="1" t="s">
        <v>208</v>
      </c>
      <c r="D481" t="s">
        <v>74</v>
      </c>
      <c r="E481" s="19" t="str">
        <f>VLOOKUP($D481,[1]Sheet1!$A:$D,3,FALSE)</f>
        <v>A1 (Fine)</v>
      </c>
      <c r="F481" s="19" t="str">
        <f>VLOOKUP($D481,[1]Sheet1!$A:$D,4,FALSE)</f>
        <v xml:space="preserve">A1 </v>
      </c>
      <c r="G481" s="2"/>
      <c r="H481" s="2"/>
      <c r="I481" s="2">
        <v>10</v>
      </c>
      <c r="J481" s="2"/>
      <c r="K481" s="2"/>
      <c r="L481" s="2"/>
      <c r="M481" s="2"/>
      <c r="N481" s="2"/>
      <c r="O481" s="2"/>
      <c r="P481" s="3">
        <f t="shared" si="7"/>
        <v>1.1111111111111112</v>
      </c>
      <c r="Q481" s="5">
        <v>10</v>
      </c>
      <c r="R481" s="5">
        <v>10</v>
      </c>
      <c r="S481" s="5">
        <v>10</v>
      </c>
      <c r="T481" s="5">
        <v>10</v>
      </c>
      <c r="U481" s="5">
        <v>10</v>
      </c>
      <c r="V481" s="5">
        <v>10</v>
      </c>
      <c r="W481" s="5">
        <v>10</v>
      </c>
      <c r="X481" s="5">
        <v>10</v>
      </c>
      <c r="Y481" s="5">
        <v>10</v>
      </c>
      <c r="Z481" s="5">
        <v>10</v>
      </c>
      <c r="AA481" s="5">
        <v>10</v>
      </c>
      <c r="AB481" s="5">
        <v>10</v>
      </c>
      <c r="AC481" s="5">
        <v>10</v>
      </c>
    </row>
    <row r="482" spans="1:29" hidden="1" x14ac:dyDescent="0.3">
      <c r="A482" s="19" t="s">
        <v>151</v>
      </c>
      <c r="B482" s="1" t="s">
        <v>89</v>
      </c>
      <c r="C482" s="1" t="s">
        <v>208</v>
      </c>
      <c r="D482" t="s">
        <v>161</v>
      </c>
      <c r="E482" s="19" t="str">
        <f>VLOOKUP($D482,[1]Sheet1!$A:$D,3,FALSE)</f>
        <v>A1 (Fine)</v>
      </c>
      <c r="F482" s="19" t="str">
        <f>VLOOKUP($D482,[1]Sheet1!$A:$D,4,FALSE)</f>
        <v xml:space="preserve">A1 </v>
      </c>
      <c r="G482" s="2">
        <v>140</v>
      </c>
      <c r="H482" s="2">
        <v>80</v>
      </c>
      <c r="I482" s="2">
        <v>160</v>
      </c>
      <c r="J482" s="2">
        <v>60</v>
      </c>
      <c r="K482" s="2">
        <v>80</v>
      </c>
      <c r="L482" s="2">
        <v>80</v>
      </c>
      <c r="M482" s="2"/>
      <c r="N482" s="2"/>
      <c r="O482" s="2">
        <v>100</v>
      </c>
      <c r="P482" s="3">
        <f t="shared" si="7"/>
        <v>77.777777777777771</v>
      </c>
      <c r="Q482" s="5">
        <v>80</v>
      </c>
      <c r="R482" s="5">
        <v>80</v>
      </c>
      <c r="S482" s="5">
        <v>80</v>
      </c>
      <c r="T482" s="5">
        <v>80</v>
      </c>
      <c r="U482" s="5">
        <v>80</v>
      </c>
      <c r="V482" s="5">
        <v>80</v>
      </c>
      <c r="W482" s="5">
        <v>80</v>
      </c>
      <c r="X482" s="5">
        <v>80</v>
      </c>
      <c r="Y482" s="5">
        <v>80</v>
      </c>
      <c r="Z482" s="5">
        <v>80</v>
      </c>
      <c r="AA482" s="5">
        <v>80</v>
      </c>
      <c r="AB482" s="5">
        <v>80</v>
      </c>
      <c r="AC482" s="5">
        <v>80</v>
      </c>
    </row>
    <row r="483" spans="1:29" hidden="1" x14ac:dyDescent="0.3">
      <c r="A483" s="19" t="s">
        <v>151</v>
      </c>
      <c r="B483" s="1" t="s">
        <v>89</v>
      </c>
      <c r="C483" s="1" t="s">
        <v>208</v>
      </c>
      <c r="D483" t="s">
        <v>43</v>
      </c>
      <c r="E483" s="19" t="str">
        <f>VLOOKUP($D483,[1]Sheet1!$A:$D,3,FALSE)</f>
        <v>BROWN</v>
      </c>
      <c r="F483" s="19" t="str">
        <f>VLOOKUP($D483,[1]Sheet1!$A:$D,4,FALSE)</f>
        <v>Soft Brown</v>
      </c>
      <c r="G483" s="2">
        <v>5</v>
      </c>
      <c r="H483" s="2">
        <v>5</v>
      </c>
      <c r="I483" s="2">
        <v>-1.0307199999999996</v>
      </c>
      <c r="J483" s="2">
        <v>5</v>
      </c>
      <c r="K483" s="2">
        <v>3.6</v>
      </c>
      <c r="L483" s="2"/>
      <c r="M483" s="2">
        <v>-3</v>
      </c>
      <c r="N483" s="2"/>
      <c r="O483" s="2"/>
      <c r="P483" s="3">
        <f t="shared" si="7"/>
        <v>1.6188088888888892</v>
      </c>
      <c r="Q483" s="5">
        <v>2</v>
      </c>
      <c r="R483" s="5">
        <v>2</v>
      </c>
      <c r="S483" s="5">
        <v>2</v>
      </c>
      <c r="T483" s="5">
        <v>2</v>
      </c>
      <c r="U483" s="5">
        <v>2</v>
      </c>
      <c r="V483" s="5">
        <v>2</v>
      </c>
      <c r="W483" s="5">
        <v>2</v>
      </c>
      <c r="X483" s="5">
        <v>2</v>
      </c>
      <c r="Y483" s="5">
        <v>2</v>
      </c>
      <c r="Z483" s="5">
        <v>2</v>
      </c>
      <c r="AA483" s="5">
        <v>2</v>
      </c>
      <c r="AB483" s="5">
        <v>2</v>
      </c>
      <c r="AC483" s="5">
        <v>2</v>
      </c>
    </row>
    <row r="484" spans="1:29" hidden="1" x14ac:dyDescent="0.3">
      <c r="A484" s="19" t="s">
        <v>151</v>
      </c>
      <c r="B484" s="1" t="s">
        <v>89</v>
      </c>
      <c r="C484" s="1" t="s">
        <v>208</v>
      </c>
      <c r="D484" t="s">
        <v>47</v>
      </c>
      <c r="E484" s="19" t="str">
        <f>VLOOKUP($D484,[1]Sheet1!$A:$D,3,FALSE)</f>
        <v>ICING</v>
      </c>
      <c r="F484" s="19" t="str">
        <f>VLOOKUP($D484,[1]Sheet1!$A:$D,4,FALSE)</f>
        <v>ICING</v>
      </c>
      <c r="G484" s="2">
        <v>15</v>
      </c>
      <c r="H484" s="2">
        <v>5</v>
      </c>
      <c r="I484" s="2">
        <v>15</v>
      </c>
      <c r="J484" s="2">
        <v>10</v>
      </c>
      <c r="K484" s="2">
        <v>10</v>
      </c>
      <c r="L484" s="2">
        <v>5</v>
      </c>
      <c r="M484" s="2">
        <v>10</v>
      </c>
      <c r="N484" s="2">
        <v>15</v>
      </c>
      <c r="O484" s="2">
        <v>5</v>
      </c>
      <c r="P484" s="3">
        <f t="shared" si="7"/>
        <v>10</v>
      </c>
      <c r="Q484" s="5">
        <v>10</v>
      </c>
      <c r="R484" s="5">
        <v>10</v>
      </c>
      <c r="S484" s="5">
        <v>10</v>
      </c>
      <c r="T484" s="5">
        <v>10</v>
      </c>
      <c r="U484" s="5">
        <v>10</v>
      </c>
      <c r="V484" s="5">
        <v>10</v>
      </c>
      <c r="W484" s="5">
        <v>10</v>
      </c>
      <c r="X484" s="5">
        <v>10</v>
      </c>
      <c r="Y484" s="5">
        <v>10</v>
      </c>
      <c r="Z484" s="5">
        <v>10</v>
      </c>
      <c r="AA484" s="5">
        <v>10</v>
      </c>
      <c r="AB484" s="5">
        <v>10</v>
      </c>
      <c r="AC484" s="5">
        <v>10</v>
      </c>
    </row>
    <row r="485" spans="1:29" hidden="1" x14ac:dyDescent="0.3">
      <c r="A485" s="19" t="s">
        <v>151</v>
      </c>
      <c r="B485" s="1" t="s">
        <v>89</v>
      </c>
      <c r="C485" s="1" t="s">
        <v>209</v>
      </c>
      <c r="D485" t="s">
        <v>74</v>
      </c>
      <c r="E485" s="19" t="str">
        <f>VLOOKUP($D485,[1]Sheet1!$A:$D,3,FALSE)</f>
        <v>A1 (Fine)</v>
      </c>
      <c r="F485" s="19" t="str">
        <f>VLOOKUP($D485,[1]Sheet1!$A:$D,4,FALSE)</f>
        <v xml:space="preserve">A1 </v>
      </c>
      <c r="G485" s="2">
        <v>20</v>
      </c>
      <c r="H485" s="2"/>
      <c r="I485" s="2"/>
      <c r="J485" s="2"/>
      <c r="K485" s="2">
        <v>10</v>
      </c>
      <c r="L485" s="2"/>
      <c r="M485" s="2"/>
      <c r="N485" s="2">
        <v>20</v>
      </c>
      <c r="O485" s="2"/>
      <c r="P485" s="3">
        <f t="shared" si="7"/>
        <v>5.5555555555555554</v>
      </c>
      <c r="Q485" s="5">
        <v>10</v>
      </c>
      <c r="R485" s="5">
        <v>10</v>
      </c>
      <c r="S485" s="5">
        <v>10</v>
      </c>
      <c r="T485" s="5">
        <v>10</v>
      </c>
      <c r="U485" s="5">
        <v>10</v>
      </c>
      <c r="V485" s="5">
        <v>10</v>
      </c>
      <c r="W485" s="5">
        <v>10</v>
      </c>
      <c r="X485" s="5">
        <v>10</v>
      </c>
      <c r="Y485" s="5">
        <v>10</v>
      </c>
      <c r="Z485" s="5">
        <v>10</v>
      </c>
      <c r="AA485" s="5">
        <v>10</v>
      </c>
      <c r="AB485" s="5">
        <v>10</v>
      </c>
      <c r="AC485" s="5">
        <v>10</v>
      </c>
    </row>
    <row r="486" spans="1:29" hidden="1" x14ac:dyDescent="0.3">
      <c r="A486" s="19" t="s">
        <v>151</v>
      </c>
      <c r="B486" s="1" t="s">
        <v>89</v>
      </c>
      <c r="C486" s="1" t="s">
        <v>209</v>
      </c>
      <c r="D486" t="s">
        <v>162</v>
      </c>
      <c r="E486" s="19" t="str">
        <f>VLOOKUP($D486,[1]Sheet1!$A:$D,3,FALSE)</f>
        <v>A1 (Fine)</v>
      </c>
      <c r="F486" s="19" t="str">
        <f>VLOOKUP($D486,[1]Sheet1!$A:$D,4,FALSE)</f>
        <v xml:space="preserve">A1 </v>
      </c>
      <c r="G486" s="2">
        <v>80</v>
      </c>
      <c r="H486" s="2">
        <v>50</v>
      </c>
      <c r="I486" s="2">
        <v>80</v>
      </c>
      <c r="J486" s="2">
        <v>120</v>
      </c>
      <c r="K486" s="2">
        <v>50</v>
      </c>
      <c r="L486" s="2">
        <v>60</v>
      </c>
      <c r="M486" s="2">
        <v>60</v>
      </c>
      <c r="N486" s="2">
        <v>10</v>
      </c>
      <c r="O486" s="2">
        <v>10</v>
      </c>
      <c r="P486" s="3">
        <f t="shared" si="7"/>
        <v>57.777777777777779</v>
      </c>
      <c r="Q486" s="5">
        <v>60</v>
      </c>
      <c r="R486" s="5">
        <v>60</v>
      </c>
      <c r="S486" s="5">
        <v>60</v>
      </c>
      <c r="T486" s="5">
        <v>60</v>
      </c>
      <c r="U486" s="5">
        <v>60</v>
      </c>
      <c r="V486" s="5">
        <v>60</v>
      </c>
      <c r="W486" s="5">
        <v>60</v>
      </c>
      <c r="X486" s="5">
        <v>60</v>
      </c>
      <c r="Y486" s="5">
        <v>60</v>
      </c>
      <c r="Z486" s="5">
        <v>60</v>
      </c>
      <c r="AA486" s="5">
        <v>60</v>
      </c>
      <c r="AB486" s="5">
        <v>60</v>
      </c>
      <c r="AC486" s="5">
        <v>60</v>
      </c>
    </row>
    <row r="487" spans="1:29" hidden="1" x14ac:dyDescent="0.3">
      <c r="A487" s="19" t="s">
        <v>151</v>
      </c>
      <c r="B487" s="1" t="s">
        <v>89</v>
      </c>
      <c r="C487" s="1" t="s">
        <v>210</v>
      </c>
      <c r="D487" t="s">
        <v>91</v>
      </c>
      <c r="E487" s="19" t="str">
        <f>VLOOKUP($D487,[1]Sheet1!$A:$D,3,FALSE)</f>
        <v>BROWN</v>
      </c>
      <c r="F487" s="19" t="str">
        <f>VLOOKUP($D487,[1]Sheet1!$A:$D,4,FALSE)</f>
        <v>Coarse Brown</v>
      </c>
      <c r="G487" s="2">
        <v>10</v>
      </c>
      <c r="H487" s="2">
        <v>5</v>
      </c>
      <c r="I487" s="2">
        <v>10</v>
      </c>
      <c r="J487" s="2">
        <v>5</v>
      </c>
      <c r="K487" s="2">
        <v>10</v>
      </c>
      <c r="L487" s="2"/>
      <c r="M487" s="2"/>
      <c r="N487" s="2"/>
      <c r="O487" s="2"/>
      <c r="P487" s="3">
        <f t="shared" si="7"/>
        <v>4.4444444444444446</v>
      </c>
      <c r="Q487" s="5">
        <v>4</v>
      </c>
      <c r="R487" s="5">
        <v>4</v>
      </c>
      <c r="S487" s="5">
        <v>4</v>
      </c>
      <c r="T487" s="5">
        <v>4</v>
      </c>
      <c r="U487" s="5">
        <v>4</v>
      </c>
      <c r="V487" s="5">
        <v>4</v>
      </c>
      <c r="W487" s="5">
        <v>4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</row>
    <row r="488" spans="1:29" hidden="1" x14ac:dyDescent="0.3">
      <c r="A488" s="19" t="s">
        <v>151</v>
      </c>
      <c r="B488" s="1" t="s">
        <v>89</v>
      </c>
      <c r="C488" s="1" t="s">
        <v>152</v>
      </c>
      <c r="D488" t="s">
        <v>74</v>
      </c>
      <c r="E488" s="19" t="str">
        <f>VLOOKUP($D488,[1]Sheet1!$A:$D,3,FALSE)</f>
        <v>A1 (Fine)</v>
      </c>
      <c r="F488" s="19" t="str">
        <f>VLOOKUP($D488,[1]Sheet1!$A:$D,4,FALSE)</f>
        <v xml:space="preserve">A1 </v>
      </c>
      <c r="G488" s="2"/>
      <c r="H488" s="2"/>
      <c r="I488" s="2"/>
      <c r="J488" s="2">
        <v>7</v>
      </c>
      <c r="K488" s="2">
        <v>2</v>
      </c>
      <c r="L488" s="2"/>
      <c r="M488" s="2">
        <v>0</v>
      </c>
      <c r="N488" s="2"/>
      <c r="O488" s="2"/>
      <c r="P488" s="3">
        <f t="shared" si="7"/>
        <v>1</v>
      </c>
      <c r="Q488" s="5">
        <v>2</v>
      </c>
      <c r="R488" s="5">
        <v>2</v>
      </c>
      <c r="S488" s="5">
        <v>2</v>
      </c>
      <c r="T488" s="5">
        <v>2</v>
      </c>
      <c r="U488" s="5">
        <v>2</v>
      </c>
      <c r="V488" s="5">
        <v>2</v>
      </c>
      <c r="W488" s="5">
        <v>2</v>
      </c>
      <c r="X488" s="5">
        <v>2</v>
      </c>
      <c r="Y488" s="5">
        <v>2</v>
      </c>
      <c r="Z488" s="5">
        <v>2</v>
      </c>
      <c r="AA488" s="5">
        <v>2</v>
      </c>
      <c r="AB488" s="5">
        <v>2</v>
      </c>
      <c r="AC488" s="5">
        <v>2</v>
      </c>
    </row>
    <row r="489" spans="1:29" hidden="1" x14ac:dyDescent="0.3">
      <c r="A489" s="19" t="s">
        <v>151</v>
      </c>
      <c r="B489" s="1" t="s">
        <v>89</v>
      </c>
      <c r="C489" s="1" t="s">
        <v>152</v>
      </c>
      <c r="D489" t="s">
        <v>43</v>
      </c>
      <c r="E489" s="19" t="str">
        <f>VLOOKUP($D489,[1]Sheet1!$A:$D,3,FALSE)</f>
        <v>BROWN</v>
      </c>
      <c r="F489" s="19" t="str">
        <f>VLOOKUP($D489,[1]Sheet1!$A:$D,4,FALSE)</f>
        <v>Soft Brown</v>
      </c>
      <c r="G489" s="2"/>
      <c r="H489" s="2"/>
      <c r="I489" s="2"/>
      <c r="J489" s="2">
        <v>3</v>
      </c>
      <c r="K489" s="2"/>
      <c r="L489" s="2">
        <v>5</v>
      </c>
      <c r="M489" s="2">
        <v>8</v>
      </c>
      <c r="N489" s="2">
        <v>3</v>
      </c>
      <c r="O489" s="2">
        <v>16</v>
      </c>
      <c r="P489" s="3">
        <f t="shared" si="7"/>
        <v>3.8888888888888888</v>
      </c>
      <c r="Q489" s="5">
        <v>5</v>
      </c>
      <c r="R489" s="5">
        <v>5</v>
      </c>
      <c r="S489" s="5">
        <v>5</v>
      </c>
      <c r="T489" s="5">
        <v>5</v>
      </c>
      <c r="U489" s="5">
        <v>5</v>
      </c>
      <c r="V489" s="5">
        <v>5</v>
      </c>
      <c r="W489" s="5">
        <v>5</v>
      </c>
      <c r="X489" s="5">
        <v>5</v>
      </c>
      <c r="Y489" s="5">
        <v>5</v>
      </c>
      <c r="Z489" s="5">
        <v>5</v>
      </c>
      <c r="AA489" s="5">
        <v>5</v>
      </c>
      <c r="AB489" s="5">
        <v>5</v>
      </c>
      <c r="AC489" s="5">
        <v>5</v>
      </c>
    </row>
    <row r="490" spans="1:29" hidden="1" x14ac:dyDescent="0.3">
      <c r="A490" s="19" t="s">
        <v>151</v>
      </c>
      <c r="B490" s="1" t="s">
        <v>89</v>
      </c>
      <c r="C490" s="1" t="s">
        <v>152</v>
      </c>
      <c r="D490" t="s">
        <v>47</v>
      </c>
      <c r="E490" s="19" t="str">
        <f>VLOOKUP($D490,[1]Sheet1!$A:$D,3,FALSE)</f>
        <v>ICING</v>
      </c>
      <c r="F490" s="19" t="str">
        <f>VLOOKUP($D490,[1]Sheet1!$A:$D,4,FALSE)</f>
        <v>ICING</v>
      </c>
      <c r="G490" s="2"/>
      <c r="H490" s="2"/>
      <c r="I490" s="2"/>
      <c r="J490" s="2">
        <v>2.5</v>
      </c>
      <c r="K490" s="2"/>
      <c r="L490" s="2">
        <v>0</v>
      </c>
      <c r="M490" s="2">
        <v>12.5</v>
      </c>
      <c r="N490" s="2">
        <v>10</v>
      </c>
      <c r="O490" s="2">
        <v>8.5</v>
      </c>
      <c r="P490" s="3">
        <f t="shared" si="7"/>
        <v>3.7222222222222223</v>
      </c>
      <c r="Q490" s="5">
        <v>5</v>
      </c>
      <c r="R490" s="5">
        <v>5</v>
      </c>
      <c r="S490" s="5">
        <v>5</v>
      </c>
      <c r="T490" s="5">
        <v>5</v>
      </c>
      <c r="U490" s="5">
        <v>5</v>
      </c>
      <c r="V490" s="5">
        <v>5</v>
      </c>
      <c r="W490" s="5">
        <v>5</v>
      </c>
      <c r="X490" s="5">
        <v>5</v>
      </c>
      <c r="Y490" s="5">
        <v>5</v>
      </c>
      <c r="Z490" s="5">
        <v>5</v>
      </c>
      <c r="AA490" s="5">
        <v>5</v>
      </c>
      <c r="AB490" s="5">
        <v>5</v>
      </c>
      <c r="AC490" s="5">
        <v>5</v>
      </c>
    </row>
    <row r="491" spans="1:29" hidden="1" x14ac:dyDescent="0.3">
      <c r="A491" s="19" t="s">
        <v>151</v>
      </c>
      <c r="B491" s="1" t="s">
        <v>89</v>
      </c>
      <c r="C491" s="1" t="s">
        <v>211</v>
      </c>
      <c r="D491" t="s">
        <v>74</v>
      </c>
      <c r="E491" s="19" t="str">
        <f>VLOOKUP($D491,[1]Sheet1!$A:$D,3,FALSE)</f>
        <v>A1 (Fine)</v>
      </c>
      <c r="F491" s="19" t="str">
        <f>VLOOKUP($D491,[1]Sheet1!$A:$D,4,FALSE)</f>
        <v xml:space="preserve">A1 </v>
      </c>
      <c r="G491" s="2">
        <v>0.45</v>
      </c>
      <c r="H491" s="2">
        <v>0.2</v>
      </c>
      <c r="I491" s="2">
        <v>0.55000000000000004</v>
      </c>
      <c r="J491" s="2">
        <v>0.25</v>
      </c>
      <c r="K491" s="2">
        <v>0.25</v>
      </c>
      <c r="L491" s="2">
        <v>0.25</v>
      </c>
      <c r="M491" s="2">
        <v>0.5</v>
      </c>
      <c r="N491" s="2">
        <v>0.55000000000000004</v>
      </c>
      <c r="O491" s="2">
        <v>0.4</v>
      </c>
      <c r="P491" s="3">
        <f t="shared" si="7"/>
        <v>0.37777777777777777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hidden="1" x14ac:dyDescent="0.3">
      <c r="A492" s="19" t="s">
        <v>151</v>
      </c>
      <c r="B492" s="1" t="s">
        <v>89</v>
      </c>
      <c r="C492" s="1" t="s">
        <v>211</v>
      </c>
      <c r="D492" t="s">
        <v>43</v>
      </c>
      <c r="E492" s="19" t="str">
        <f>VLOOKUP($D492,[1]Sheet1!$A:$D,3,FALSE)</f>
        <v>BROWN</v>
      </c>
      <c r="F492" s="19" t="str">
        <f>VLOOKUP($D492,[1]Sheet1!$A:$D,4,FALSE)</f>
        <v>Soft Brown</v>
      </c>
      <c r="G492" s="2">
        <v>0.6</v>
      </c>
      <c r="H492" s="2"/>
      <c r="I492" s="2"/>
      <c r="J492" s="2"/>
      <c r="K492" s="2">
        <v>0.15</v>
      </c>
      <c r="L492" s="2"/>
      <c r="M492" s="2"/>
      <c r="N492" s="2">
        <v>0.15</v>
      </c>
      <c r="O492" s="2"/>
      <c r="P492" s="3">
        <f t="shared" si="7"/>
        <v>0.1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hidden="1" x14ac:dyDescent="0.3">
      <c r="A493" s="19" t="s">
        <v>151</v>
      </c>
      <c r="B493" s="1" t="s">
        <v>72</v>
      </c>
      <c r="C493" s="1" t="s">
        <v>212</v>
      </c>
      <c r="D493" t="s">
        <v>74</v>
      </c>
      <c r="E493" s="19" t="str">
        <f>VLOOKUP($D493,[1]Sheet1!$A:$D,3,FALSE)</f>
        <v>A1 (Fine)</v>
      </c>
      <c r="F493" s="19" t="str">
        <f>VLOOKUP($D493,[1]Sheet1!$A:$D,4,FALSE)</f>
        <v xml:space="preserve">A1 </v>
      </c>
      <c r="G493" s="2"/>
      <c r="H493" s="2"/>
      <c r="I493" s="2"/>
      <c r="J493" s="2"/>
      <c r="K493" s="2">
        <v>29</v>
      </c>
      <c r="L493" s="2"/>
      <c r="M493" s="2"/>
      <c r="N493" s="2"/>
      <c r="O493" s="2"/>
      <c r="P493" s="3">
        <f t="shared" si="7"/>
        <v>3.2222222222222223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hidden="1" x14ac:dyDescent="0.3">
      <c r="A494" s="19" t="s">
        <v>151</v>
      </c>
      <c r="B494" s="1" t="s">
        <v>72</v>
      </c>
      <c r="C494" s="1" t="s">
        <v>212</v>
      </c>
      <c r="D494" t="s">
        <v>43</v>
      </c>
      <c r="E494" s="19" t="str">
        <f>VLOOKUP($D494,[1]Sheet1!$A:$D,3,FALSE)</f>
        <v>BROWN</v>
      </c>
      <c r="F494" s="19" t="str">
        <f>VLOOKUP($D494,[1]Sheet1!$A:$D,4,FALSE)</f>
        <v>Soft Brown</v>
      </c>
      <c r="G494" s="2"/>
      <c r="H494" s="2"/>
      <c r="I494" s="2"/>
      <c r="J494" s="2"/>
      <c r="K494" s="2">
        <v>1</v>
      </c>
      <c r="L494" s="2"/>
      <c r="M494" s="2">
        <v>0</v>
      </c>
      <c r="N494" s="2"/>
      <c r="O494" s="2"/>
      <c r="P494" s="3">
        <f t="shared" si="7"/>
        <v>0.1111111111111111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</row>
    <row r="495" spans="1:29" hidden="1" x14ac:dyDescent="0.3">
      <c r="A495" s="19" t="s">
        <v>151</v>
      </c>
      <c r="B495" s="1" t="s">
        <v>72</v>
      </c>
      <c r="C495" s="1" t="s">
        <v>213</v>
      </c>
      <c r="D495" t="s">
        <v>74</v>
      </c>
      <c r="E495" s="19" t="str">
        <f>VLOOKUP($D495,[1]Sheet1!$A:$D,3,FALSE)</f>
        <v>A1 (Fine)</v>
      </c>
      <c r="F495" s="19" t="str">
        <f>VLOOKUP($D495,[1]Sheet1!$A:$D,4,FALSE)</f>
        <v xml:space="preserve">A1 </v>
      </c>
      <c r="G495" s="2"/>
      <c r="H495" s="2"/>
      <c r="I495" s="2"/>
      <c r="J495" s="2"/>
      <c r="K495" s="2">
        <v>90</v>
      </c>
      <c r="L495" s="2">
        <v>239</v>
      </c>
      <c r="M495" s="2">
        <v>389</v>
      </c>
      <c r="N495" s="2">
        <v>359</v>
      </c>
      <c r="O495" s="2"/>
      <c r="P495" s="3">
        <f t="shared" si="7"/>
        <v>119.66666666666667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</row>
    <row r="496" spans="1:29" hidden="1" x14ac:dyDescent="0.3">
      <c r="A496" s="19" t="s">
        <v>151</v>
      </c>
      <c r="B496" s="1" t="s">
        <v>72</v>
      </c>
      <c r="C496" s="1" t="s">
        <v>213</v>
      </c>
      <c r="D496" t="s">
        <v>43</v>
      </c>
      <c r="E496" s="19" t="str">
        <f>VLOOKUP($D496,[1]Sheet1!$A:$D,3,FALSE)</f>
        <v>BROWN</v>
      </c>
      <c r="F496" s="19" t="str">
        <f>VLOOKUP($D496,[1]Sheet1!$A:$D,4,FALSE)</f>
        <v>Soft Brown</v>
      </c>
      <c r="G496" s="2"/>
      <c r="H496" s="2"/>
      <c r="I496" s="2"/>
      <c r="J496" s="2"/>
      <c r="K496" s="2"/>
      <c r="L496" s="2">
        <v>1</v>
      </c>
      <c r="M496" s="2">
        <v>1</v>
      </c>
      <c r="N496" s="2"/>
      <c r="O496" s="2"/>
      <c r="P496" s="3">
        <f t="shared" si="7"/>
        <v>0.22222222222222221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hidden="1" x14ac:dyDescent="0.3">
      <c r="A497" s="19" t="s">
        <v>151</v>
      </c>
      <c r="B497" s="1" t="s">
        <v>72</v>
      </c>
      <c r="C497" s="1" t="s">
        <v>214</v>
      </c>
      <c r="D497" t="s">
        <v>42</v>
      </c>
      <c r="E497" s="19" t="str">
        <f>VLOOKUP($D497,[1]Sheet1!$A:$D,3,FALSE)</f>
        <v>CASTER</v>
      </c>
      <c r="F497" s="19" t="str">
        <f>VLOOKUP($D497,[1]Sheet1!$A:$D,4,FALSE)</f>
        <v>CASTER</v>
      </c>
      <c r="G497" s="2"/>
      <c r="H497" s="2"/>
      <c r="I497" s="2"/>
      <c r="J497" s="2"/>
      <c r="K497" s="2"/>
      <c r="L497" s="2"/>
      <c r="M497" s="2"/>
      <c r="N497" s="2">
        <v>1</v>
      </c>
      <c r="O497" s="2"/>
      <c r="P497" s="3">
        <f t="shared" si="7"/>
        <v>0.1111111111111111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hidden="1" x14ac:dyDescent="0.3">
      <c r="A498" s="19" t="s">
        <v>151</v>
      </c>
      <c r="B498" s="1" t="s">
        <v>72</v>
      </c>
      <c r="C498" s="1" t="s">
        <v>214</v>
      </c>
      <c r="D498" t="s">
        <v>164</v>
      </c>
      <c r="E498" s="19" t="str">
        <f>VLOOKUP($D498,[1]Sheet1!$A:$D,3,FALSE)</f>
        <v>IG Fine</v>
      </c>
      <c r="F498" s="19" t="str">
        <f>VLOOKUP($D498,[1]Sheet1!$A:$D,4,FALSE)</f>
        <v xml:space="preserve">IG  </v>
      </c>
      <c r="G498" s="2">
        <v>9.5</v>
      </c>
      <c r="H498" s="2"/>
      <c r="I498" s="2"/>
      <c r="J498" s="2"/>
      <c r="K498" s="2">
        <v>4</v>
      </c>
      <c r="L498" s="2"/>
      <c r="M498" s="2">
        <v>4</v>
      </c>
      <c r="N498" s="2">
        <v>4</v>
      </c>
      <c r="O498" s="2"/>
      <c r="P498" s="3">
        <f t="shared" si="7"/>
        <v>2.3888888888888888</v>
      </c>
      <c r="Q498" s="5">
        <v>3</v>
      </c>
      <c r="R498" s="5">
        <v>3</v>
      </c>
      <c r="S498" s="5">
        <v>3</v>
      </c>
      <c r="T498" s="5">
        <v>3</v>
      </c>
      <c r="U498" s="5">
        <v>3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A498" s="5">
        <v>3</v>
      </c>
      <c r="AB498" s="5">
        <v>3</v>
      </c>
      <c r="AC498" s="5">
        <v>3</v>
      </c>
    </row>
    <row r="499" spans="1:29" hidden="1" x14ac:dyDescent="0.3">
      <c r="A499" s="19" t="s">
        <v>151</v>
      </c>
      <c r="B499" s="1" t="s">
        <v>72</v>
      </c>
      <c r="C499" s="1" t="s">
        <v>214</v>
      </c>
      <c r="D499" t="s">
        <v>47</v>
      </c>
      <c r="E499" s="19" t="str">
        <f>VLOOKUP($D499,[1]Sheet1!$A:$D,3,FALSE)</f>
        <v>ICING</v>
      </c>
      <c r="F499" s="19" t="str">
        <f>VLOOKUP($D499,[1]Sheet1!$A:$D,4,FALSE)</f>
        <v>ICING</v>
      </c>
      <c r="G499" s="2"/>
      <c r="H499" s="2"/>
      <c r="I499" s="2"/>
      <c r="J499" s="2">
        <v>2.5000000000000001E-2</v>
      </c>
      <c r="K499" s="2">
        <v>0.125</v>
      </c>
      <c r="L499" s="2"/>
      <c r="M499" s="2"/>
      <c r="N499" s="2"/>
      <c r="O499" s="2"/>
      <c r="P499" s="3">
        <f t="shared" si="7"/>
        <v>1.6666666666666666E-2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</row>
    <row r="500" spans="1:29" hidden="1" x14ac:dyDescent="0.3">
      <c r="A500" s="19" t="s">
        <v>151</v>
      </c>
      <c r="B500" s="1" t="s">
        <v>72</v>
      </c>
      <c r="C500" s="1" t="s">
        <v>215</v>
      </c>
      <c r="D500" t="s">
        <v>74</v>
      </c>
      <c r="E500" s="19" t="str">
        <f>VLOOKUP($D500,[1]Sheet1!$A:$D,3,FALSE)</f>
        <v>A1 (Fine)</v>
      </c>
      <c r="F500" s="19" t="str">
        <f>VLOOKUP($D500,[1]Sheet1!$A:$D,4,FALSE)</f>
        <v xml:space="preserve">A1 </v>
      </c>
      <c r="G500" s="2">
        <v>33</v>
      </c>
      <c r="H500" s="2"/>
      <c r="I500" s="2">
        <v>14</v>
      </c>
      <c r="J500" s="2">
        <v>30</v>
      </c>
      <c r="K500" s="2"/>
      <c r="L500" s="2"/>
      <c r="M500" s="2"/>
      <c r="N500" s="2"/>
      <c r="O500" s="2"/>
      <c r="P500" s="3">
        <f t="shared" si="7"/>
        <v>8.5555555555555554</v>
      </c>
      <c r="Q500" s="5">
        <v>20</v>
      </c>
      <c r="R500" s="5">
        <v>20</v>
      </c>
      <c r="S500" s="5">
        <v>20</v>
      </c>
      <c r="T500" s="5">
        <v>20</v>
      </c>
      <c r="U500" s="5">
        <v>20</v>
      </c>
      <c r="V500" s="5">
        <v>20</v>
      </c>
      <c r="W500" s="5">
        <v>20</v>
      </c>
      <c r="X500" s="5">
        <v>20</v>
      </c>
      <c r="Y500" s="5">
        <v>20</v>
      </c>
      <c r="Z500" s="5">
        <v>20</v>
      </c>
      <c r="AA500" s="5">
        <v>20</v>
      </c>
      <c r="AB500" s="5">
        <v>20</v>
      </c>
      <c r="AC500" s="5">
        <v>20</v>
      </c>
    </row>
    <row r="501" spans="1:29" hidden="1" x14ac:dyDescent="0.3">
      <c r="A501" s="19" t="s">
        <v>151</v>
      </c>
      <c r="B501" s="1" t="s">
        <v>72</v>
      </c>
      <c r="C501" s="1" t="s">
        <v>215</v>
      </c>
      <c r="D501" t="s">
        <v>61</v>
      </c>
      <c r="E501" s="19" t="str">
        <f>VLOOKUP($D501,[1]Sheet1!$A:$D,3,FALSE)</f>
        <v>C1</v>
      </c>
      <c r="F501" s="19" t="str">
        <f>VLOOKUP($D501,[1]Sheet1!$A:$D,4,FALSE)</f>
        <v>C1 COARSE</v>
      </c>
      <c r="G501" s="2">
        <v>127</v>
      </c>
      <c r="H501" s="2">
        <v>60</v>
      </c>
      <c r="I501" s="2">
        <v>68</v>
      </c>
      <c r="J501" s="2">
        <v>65</v>
      </c>
      <c r="K501" s="2">
        <v>50</v>
      </c>
      <c r="L501" s="2">
        <v>15</v>
      </c>
      <c r="M501" s="2">
        <v>50</v>
      </c>
      <c r="N501" s="2">
        <v>60</v>
      </c>
      <c r="O501" s="2">
        <v>30</v>
      </c>
      <c r="P501" s="3">
        <f t="shared" si="7"/>
        <v>58.333333333333336</v>
      </c>
      <c r="Q501" s="5">
        <v>60</v>
      </c>
      <c r="R501" s="5">
        <v>60</v>
      </c>
      <c r="S501" s="5">
        <v>60</v>
      </c>
      <c r="T501" s="5">
        <v>60</v>
      </c>
      <c r="U501" s="5">
        <v>60</v>
      </c>
      <c r="V501" s="5">
        <v>60</v>
      </c>
      <c r="W501" s="5">
        <v>60</v>
      </c>
      <c r="X501" s="5">
        <v>60</v>
      </c>
      <c r="Y501" s="5">
        <v>60</v>
      </c>
      <c r="Z501" s="5">
        <v>60</v>
      </c>
      <c r="AA501" s="5">
        <v>60</v>
      </c>
      <c r="AB501" s="5">
        <v>60</v>
      </c>
      <c r="AC501" s="5">
        <v>60</v>
      </c>
    </row>
    <row r="502" spans="1:29" hidden="1" x14ac:dyDescent="0.3">
      <c r="A502" s="19" t="s">
        <v>151</v>
      </c>
      <c r="B502" s="1" t="s">
        <v>72</v>
      </c>
      <c r="C502" s="1" t="s">
        <v>215</v>
      </c>
      <c r="D502" t="s">
        <v>42</v>
      </c>
      <c r="E502" s="19" t="str">
        <f>VLOOKUP($D502,[1]Sheet1!$A:$D,3,FALSE)</f>
        <v>CASTER</v>
      </c>
      <c r="F502" s="19" t="str">
        <f>VLOOKUP($D502,[1]Sheet1!$A:$D,4,FALSE)</f>
        <v>CASTER</v>
      </c>
      <c r="G502" s="2"/>
      <c r="H502" s="2"/>
      <c r="I502" s="2"/>
      <c r="J502" s="2">
        <v>0.3</v>
      </c>
      <c r="K502" s="2"/>
      <c r="L502" s="2"/>
      <c r="M502" s="2"/>
      <c r="N502" s="2"/>
      <c r="O502" s="2"/>
      <c r="P502" s="3">
        <f t="shared" si="7"/>
        <v>3.3333333333333333E-2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hidden="1" x14ac:dyDescent="0.3">
      <c r="A503" s="19" t="s">
        <v>151</v>
      </c>
      <c r="B503" s="1" t="s">
        <v>72</v>
      </c>
      <c r="C503" s="1" t="s">
        <v>215</v>
      </c>
      <c r="D503" t="s">
        <v>27</v>
      </c>
      <c r="E503" s="19" t="str">
        <f>VLOOKUP($D503,[1]Sheet1!$A:$D,3,FALSE)</f>
        <v>C1</v>
      </c>
      <c r="F503" s="19" t="str">
        <f>VLOOKUP($D503,[1]Sheet1!$A:$D,4,FALSE)</f>
        <v>C1 COARSE</v>
      </c>
      <c r="G503" s="2"/>
      <c r="H503" s="2"/>
      <c r="I503" s="2"/>
      <c r="J503" s="2"/>
      <c r="K503" s="2">
        <v>10.8</v>
      </c>
      <c r="L503" s="2"/>
      <c r="M503" s="2"/>
      <c r="N503" s="2"/>
      <c r="O503" s="2"/>
      <c r="P503" s="3">
        <f t="shared" si="7"/>
        <v>1.2000000000000002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hidden="1" x14ac:dyDescent="0.3">
      <c r="A504" s="19" t="s">
        <v>151</v>
      </c>
      <c r="B504" s="1" t="s">
        <v>72</v>
      </c>
      <c r="C504" s="1" t="s">
        <v>216</v>
      </c>
      <c r="D504" t="s">
        <v>164</v>
      </c>
      <c r="E504" s="19" t="str">
        <f>VLOOKUP($D504,[1]Sheet1!$A:$D,3,FALSE)</f>
        <v>IG Fine</v>
      </c>
      <c r="F504" s="19" t="str">
        <f>VLOOKUP($D504,[1]Sheet1!$A:$D,4,FALSE)</f>
        <v xml:space="preserve">IG  </v>
      </c>
      <c r="G504" s="2">
        <v>39.9</v>
      </c>
      <c r="H504" s="2">
        <v>19.7</v>
      </c>
      <c r="I504" s="2">
        <v>19.850000000000001</v>
      </c>
      <c r="J504" s="2">
        <v>19.850000000000001</v>
      </c>
      <c r="K504" s="2">
        <v>19.850000000000001</v>
      </c>
      <c r="L504" s="2">
        <v>19.649999999999999</v>
      </c>
      <c r="M504" s="2">
        <v>19.850000000000001</v>
      </c>
      <c r="N504" s="2">
        <v>40</v>
      </c>
      <c r="O504" s="2">
        <v>19.8</v>
      </c>
      <c r="P504" s="3">
        <f t="shared" si="7"/>
        <v>24.272222222222222</v>
      </c>
      <c r="Q504" s="5">
        <v>30</v>
      </c>
      <c r="R504" s="5">
        <v>30</v>
      </c>
      <c r="S504" s="5">
        <v>30</v>
      </c>
      <c r="T504" s="5">
        <v>30</v>
      </c>
      <c r="U504" s="5">
        <v>30</v>
      </c>
      <c r="V504" s="5">
        <v>30</v>
      </c>
      <c r="W504" s="5">
        <v>30</v>
      </c>
      <c r="X504" s="5">
        <v>30</v>
      </c>
      <c r="Y504" s="5">
        <v>30</v>
      </c>
      <c r="Z504" s="5">
        <v>30</v>
      </c>
      <c r="AA504" s="5">
        <v>30</v>
      </c>
      <c r="AB504" s="5">
        <v>30</v>
      </c>
      <c r="AC504" s="5">
        <v>30</v>
      </c>
    </row>
    <row r="505" spans="1:29" hidden="1" x14ac:dyDescent="0.3">
      <c r="A505" s="19" t="s">
        <v>151</v>
      </c>
      <c r="B505" s="1" t="s">
        <v>72</v>
      </c>
      <c r="C505" s="1" t="s">
        <v>217</v>
      </c>
      <c r="D505" t="s">
        <v>61</v>
      </c>
      <c r="E505" s="19" t="str">
        <f>VLOOKUP($D505,[1]Sheet1!$A:$D,3,FALSE)</f>
        <v>C1</v>
      </c>
      <c r="F505" s="19" t="str">
        <f>VLOOKUP($D505,[1]Sheet1!$A:$D,4,FALSE)</f>
        <v>C1 COARSE</v>
      </c>
      <c r="G505" s="2"/>
      <c r="H505" s="2"/>
      <c r="I505" s="2">
        <v>20</v>
      </c>
      <c r="J505" s="2"/>
      <c r="K505" s="2"/>
      <c r="L505" s="2"/>
      <c r="M505" s="2"/>
      <c r="N505" s="2"/>
      <c r="O505" s="2"/>
      <c r="P505" s="3">
        <f t="shared" si="7"/>
        <v>2.2222222222222223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hidden="1" x14ac:dyDescent="0.3">
      <c r="A506" s="19" t="s">
        <v>151</v>
      </c>
      <c r="B506" s="1" t="s">
        <v>72</v>
      </c>
      <c r="C506" s="1" t="s">
        <v>218</v>
      </c>
      <c r="D506" t="s">
        <v>74</v>
      </c>
      <c r="E506" s="19" t="str">
        <f>VLOOKUP($D506,[1]Sheet1!$A:$D,3,FALSE)</f>
        <v>A1 (Fine)</v>
      </c>
      <c r="F506" s="19" t="str">
        <f>VLOOKUP($D506,[1]Sheet1!$A:$D,4,FALSE)</f>
        <v xml:space="preserve">A1 </v>
      </c>
      <c r="G506" s="2"/>
      <c r="H506" s="2">
        <v>10</v>
      </c>
      <c r="I506" s="2">
        <v>10</v>
      </c>
      <c r="J506" s="2"/>
      <c r="K506" s="2"/>
      <c r="L506" s="2"/>
      <c r="M506" s="2">
        <v>10</v>
      </c>
      <c r="N506" s="2"/>
      <c r="O506" s="2"/>
      <c r="P506" s="3">
        <f t="shared" si="7"/>
        <v>3.3333333333333335</v>
      </c>
      <c r="Q506" s="5">
        <v>5</v>
      </c>
      <c r="R506" s="5">
        <v>5</v>
      </c>
      <c r="S506" s="5">
        <v>5</v>
      </c>
      <c r="T506" s="5">
        <v>5</v>
      </c>
      <c r="U506" s="5">
        <v>5</v>
      </c>
      <c r="V506" s="5">
        <v>5</v>
      </c>
      <c r="W506" s="5">
        <v>5</v>
      </c>
      <c r="X506" s="5">
        <v>5</v>
      </c>
      <c r="Y506" s="5">
        <v>5</v>
      </c>
      <c r="Z506" s="5">
        <v>5</v>
      </c>
      <c r="AA506" s="5">
        <v>5</v>
      </c>
      <c r="AB506" s="5">
        <v>5</v>
      </c>
      <c r="AC506" s="5">
        <v>5</v>
      </c>
    </row>
    <row r="507" spans="1:29" hidden="1" x14ac:dyDescent="0.3">
      <c r="A507" s="19" t="s">
        <v>151</v>
      </c>
      <c r="B507" s="1" t="s">
        <v>72</v>
      </c>
      <c r="C507" s="1" t="s">
        <v>219</v>
      </c>
      <c r="D507" t="s">
        <v>164</v>
      </c>
      <c r="E507" s="19" t="str">
        <f>VLOOKUP($D507,[1]Sheet1!$A:$D,3,FALSE)</f>
        <v>IG Fine</v>
      </c>
      <c r="F507" s="19" t="str">
        <f>VLOOKUP($D507,[1]Sheet1!$A:$D,4,FALSE)</f>
        <v xml:space="preserve">IG  </v>
      </c>
      <c r="G507" s="2">
        <v>150</v>
      </c>
      <c r="H507" s="2">
        <v>100</v>
      </c>
      <c r="I507" s="2">
        <v>125</v>
      </c>
      <c r="J507" s="2">
        <v>100</v>
      </c>
      <c r="K507" s="2"/>
      <c r="L507" s="2"/>
      <c r="M507" s="2">
        <v>12.5</v>
      </c>
      <c r="N507" s="2"/>
      <c r="O507" s="2"/>
      <c r="P507" s="3">
        <f t="shared" si="7"/>
        <v>54.166666666666664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hidden="1" x14ac:dyDescent="0.3">
      <c r="A508" s="19" t="s">
        <v>151</v>
      </c>
      <c r="B508" s="1" t="s">
        <v>72</v>
      </c>
      <c r="C508" s="1" t="s">
        <v>219</v>
      </c>
      <c r="D508" t="s">
        <v>47</v>
      </c>
      <c r="E508" s="19" t="str">
        <f>VLOOKUP($D508,[1]Sheet1!$A:$D,3,FALSE)</f>
        <v>ICING</v>
      </c>
      <c r="F508" s="19" t="str">
        <f>VLOOKUP($D508,[1]Sheet1!$A:$D,4,FALSE)</f>
        <v>ICING</v>
      </c>
      <c r="G508" s="2"/>
      <c r="H508" s="2"/>
      <c r="I508" s="2"/>
      <c r="J508" s="2">
        <v>5</v>
      </c>
      <c r="K508" s="2">
        <v>5</v>
      </c>
      <c r="L508" s="2">
        <v>5</v>
      </c>
      <c r="M508" s="2">
        <v>5</v>
      </c>
      <c r="N508" s="2">
        <v>10</v>
      </c>
      <c r="O508" s="2">
        <v>10</v>
      </c>
      <c r="P508" s="3">
        <f t="shared" si="7"/>
        <v>4.4444444444444446</v>
      </c>
      <c r="Q508" s="5">
        <v>20</v>
      </c>
      <c r="R508" s="5">
        <v>20</v>
      </c>
      <c r="S508" s="5">
        <v>20</v>
      </c>
      <c r="T508" s="5">
        <v>20</v>
      </c>
      <c r="U508" s="5">
        <v>20</v>
      </c>
      <c r="V508" s="5">
        <v>20</v>
      </c>
      <c r="W508" s="5">
        <v>20</v>
      </c>
      <c r="X508" s="5">
        <v>20</v>
      </c>
      <c r="Y508" s="5">
        <v>20</v>
      </c>
      <c r="Z508" s="5">
        <v>20</v>
      </c>
      <c r="AA508" s="5">
        <v>20</v>
      </c>
      <c r="AB508" s="5">
        <v>20</v>
      </c>
      <c r="AC508" s="5">
        <v>20</v>
      </c>
    </row>
    <row r="509" spans="1:29" hidden="1" x14ac:dyDescent="0.3">
      <c r="A509" s="19" t="s">
        <v>151</v>
      </c>
      <c r="B509" s="1" t="s">
        <v>72</v>
      </c>
      <c r="C509" s="1" t="s">
        <v>220</v>
      </c>
      <c r="D509" t="s">
        <v>201</v>
      </c>
      <c r="E509" s="19" t="str">
        <f>VLOOKUP($D509,[1]Sheet1!$A:$D,3,FALSE)</f>
        <v>BROWN</v>
      </c>
      <c r="F509" s="19" t="str">
        <f>VLOOKUP($D509,[1]Sheet1!$A:$D,4,FALSE)</f>
        <v>Golden Brown</v>
      </c>
      <c r="G509" s="2"/>
      <c r="H509" s="2"/>
      <c r="I509" s="2"/>
      <c r="J509" s="2"/>
      <c r="K509" s="2"/>
      <c r="L509" s="2"/>
      <c r="M509" s="2"/>
      <c r="N509" s="2">
        <v>0.5</v>
      </c>
      <c r="O509" s="2">
        <v>1</v>
      </c>
      <c r="P509" s="3">
        <f t="shared" si="7"/>
        <v>0.16666666666666666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hidden="1" x14ac:dyDescent="0.3">
      <c r="A510" s="19" t="s">
        <v>151</v>
      </c>
      <c r="B510" s="1" t="s">
        <v>72</v>
      </c>
      <c r="C510" s="1" t="s">
        <v>220</v>
      </c>
      <c r="D510" t="s">
        <v>43</v>
      </c>
      <c r="E510" s="19" t="str">
        <f>VLOOKUP($D510,[1]Sheet1!$A:$D,3,FALSE)</f>
        <v>BROWN</v>
      </c>
      <c r="F510" s="19" t="str">
        <f>VLOOKUP($D510,[1]Sheet1!$A:$D,4,FALSE)</f>
        <v>Soft Brown</v>
      </c>
      <c r="G510" s="2"/>
      <c r="H510" s="2"/>
      <c r="I510" s="2"/>
      <c r="J510" s="2"/>
      <c r="K510" s="2">
        <v>0.35</v>
      </c>
      <c r="L510" s="2">
        <v>0.35</v>
      </c>
      <c r="M510" s="2">
        <v>1</v>
      </c>
      <c r="N510" s="2">
        <v>0.3</v>
      </c>
      <c r="O510" s="2">
        <v>-0.45</v>
      </c>
      <c r="P510" s="3">
        <f t="shared" si="7"/>
        <v>0.17222222222222222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</row>
    <row r="511" spans="1:29" hidden="1" x14ac:dyDescent="0.3">
      <c r="A511" s="19" t="s">
        <v>151</v>
      </c>
      <c r="B511" s="1" t="s">
        <v>72</v>
      </c>
      <c r="C511" s="1" t="s">
        <v>220</v>
      </c>
      <c r="D511" t="s">
        <v>47</v>
      </c>
      <c r="E511" s="19" t="str">
        <f>VLOOKUP($D511,[1]Sheet1!$A:$D,3,FALSE)</f>
        <v>ICING</v>
      </c>
      <c r="F511" s="19" t="str">
        <f>VLOOKUP($D511,[1]Sheet1!$A:$D,4,FALSE)</f>
        <v>ICING</v>
      </c>
      <c r="G511" s="2">
        <v>35</v>
      </c>
      <c r="H511" s="2">
        <v>13</v>
      </c>
      <c r="I511" s="2">
        <v>30</v>
      </c>
      <c r="J511" s="2">
        <v>40</v>
      </c>
      <c r="K511" s="2">
        <v>9.9749999999999996</v>
      </c>
      <c r="L511" s="2">
        <v>10</v>
      </c>
      <c r="M511" s="2">
        <v>19.850000000000001</v>
      </c>
      <c r="N511" s="2">
        <v>30</v>
      </c>
      <c r="O511" s="2">
        <v>20</v>
      </c>
      <c r="P511" s="3">
        <f t="shared" si="7"/>
        <v>23.091666666666665</v>
      </c>
      <c r="Q511" s="5">
        <v>30</v>
      </c>
      <c r="R511" s="5">
        <v>30</v>
      </c>
      <c r="S511" s="5">
        <v>30</v>
      </c>
      <c r="T511" s="5">
        <v>30</v>
      </c>
      <c r="U511" s="5">
        <v>30</v>
      </c>
      <c r="V511" s="5">
        <v>30</v>
      </c>
      <c r="W511" s="5">
        <v>30</v>
      </c>
      <c r="X511" s="5">
        <v>30</v>
      </c>
      <c r="Y511" s="5">
        <v>30</v>
      </c>
      <c r="Z511" s="5">
        <v>30</v>
      </c>
      <c r="AA511" s="5">
        <v>30</v>
      </c>
      <c r="AB511" s="5">
        <v>30</v>
      </c>
      <c r="AC511" s="5">
        <v>30</v>
      </c>
    </row>
    <row r="512" spans="1:29" hidden="1" x14ac:dyDescent="0.3">
      <c r="A512" s="19" t="s">
        <v>151</v>
      </c>
      <c r="B512" s="1" t="s">
        <v>72</v>
      </c>
      <c r="C512" s="1" t="s">
        <v>221</v>
      </c>
      <c r="D512" t="s">
        <v>91</v>
      </c>
      <c r="E512" s="19" t="str">
        <f>VLOOKUP($D512,[1]Sheet1!$A:$D,3,FALSE)</f>
        <v>BROWN</v>
      </c>
      <c r="F512" s="19" t="str">
        <f>VLOOKUP($D512,[1]Sheet1!$A:$D,4,FALSE)</f>
        <v>Coarse Brown</v>
      </c>
      <c r="G512" s="2">
        <v>5</v>
      </c>
      <c r="H512" s="2"/>
      <c r="I512" s="2"/>
      <c r="J512" s="2">
        <v>5</v>
      </c>
      <c r="K512" s="2"/>
      <c r="L512" s="2"/>
      <c r="M512" s="2"/>
      <c r="N512" s="2"/>
      <c r="O512" s="2">
        <v>5</v>
      </c>
      <c r="P512" s="3">
        <f t="shared" si="7"/>
        <v>1.6666666666666667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</row>
    <row r="513" spans="1:29" hidden="1" x14ac:dyDescent="0.3">
      <c r="A513" s="19" t="s">
        <v>151</v>
      </c>
      <c r="B513" s="1" t="s">
        <v>222</v>
      </c>
      <c r="C513" s="1" t="s">
        <v>223</v>
      </c>
      <c r="D513" t="s">
        <v>61</v>
      </c>
      <c r="E513" s="19" t="str">
        <f>VLOOKUP($D513,[1]Sheet1!$A:$D,3,FALSE)</f>
        <v>C1</v>
      </c>
      <c r="F513" s="19" t="str">
        <f>VLOOKUP($D513,[1]Sheet1!$A:$D,4,FALSE)</f>
        <v>C1 COARSE</v>
      </c>
      <c r="G513" s="2"/>
      <c r="H513" s="2"/>
      <c r="I513" s="2">
        <v>3</v>
      </c>
      <c r="J513" s="2">
        <v>1</v>
      </c>
      <c r="K513" s="2">
        <v>1</v>
      </c>
      <c r="L513" s="2"/>
      <c r="M513" s="2">
        <v>1</v>
      </c>
      <c r="N513" s="2">
        <v>0.4</v>
      </c>
      <c r="O513" s="2"/>
      <c r="P513" s="3">
        <f t="shared" si="7"/>
        <v>0.71111111111111114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5">
        <v>1</v>
      </c>
    </row>
    <row r="514" spans="1:29" hidden="1" x14ac:dyDescent="0.3">
      <c r="A514" s="19" t="s">
        <v>151</v>
      </c>
      <c r="B514" s="1" t="s">
        <v>222</v>
      </c>
      <c r="C514" s="1" t="s">
        <v>224</v>
      </c>
      <c r="D514" t="s">
        <v>164</v>
      </c>
      <c r="E514" s="19" t="str">
        <f>VLOOKUP($D514,[1]Sheet1!$A:$D,3,FALSE)</f>
        <v>IG Fine</v>
      </c>
      <c r="F514" s="19" t="str">
        <f>VLOOKUP($D514,[1]Sheet1!$A:$D,4,FALSE)</f>
        <v xml:space="preserve">IG  </v>
      </c>
      <c r="G514" s="2"/>
      <c r="H514" s="2"/>
      <c r="I514" s="2"/>
      <c r="J514" s="2"/>
      <c r="K514" s="2"/>
      <c r="L514" s="2"/>
      <c r="M514" s="2"/>
      <c r="N514" s="2"/>
      <c r="O514" s="2"/>
      <c r="P514" s="3">
        <f t="shared" si="7"/>
        <v>0</v>
      </c>
      <c r="Q514" s="5">
        <v>20</v>
      </c>
      <c r="R514" s="5">
        <v>20</v>
      </c>
      <c r="S514" s="5">
        <v>20</v>
      </c>
      <c r="T514" s="5">
        <v>20</v>
      </c>
      <c r="U514" s="5">
        <v>20</v>
      </c>
      <c r="V514" s="5">
        <v>20</v>
      </c>
      <c r="W514" s="5">
        <v>20</v>
      </c>
      <c r="X514" s="5">
        <v>20</v>
      </c>
      <c r="Y514" s="5">
        <v>20</v>
      </c>
      <c r="Z514" s="5">
        <v>20</v>
      </c>
      <c r="AA514" s="5">
        <v>20</v>
      </c>
      <c r="AB514" s="5">
        <v>20</v>
      </c>
      <c r="AC514" s="5">
        <v>20</v>
      </c>
    </row>
    <row r="515" spans="1:29" hidden="1" x14ac:dyDescent="0.3">
      <c r="A515" s="19" t="s">
        <v>151</v>
      </c>
      <c r="B515" s="1" t="s">
        <v>222</v>
      </c>
      <c r="C515" s="1" t="s">
        <v>225</v>
      </c>
      <c r="D515" t="s">
        <v>164</v>
      </c>
      <c r="E515" s="19" t="str">
        <f>VLOOKUP($D515,[1]Sheet1!$A:$D,3,FALSE)</f>
        <v>IG Fine</v>
      </c>
      <c r="F515" s="19" t="str">
        <f>VLOOKUP($D515,[1]Sheet1!$A:$D,4,FALSE)</f>
        <v xml:space="preserve">IG  </v>
      </c>
      <c r="G515" s="2"/>
      <c r="H515" s="2">
        <v>5</v>
      </c>
      <c r="I515" s="2"/>
      <c r="J515" s="2">
        <v>5</v>
      </c>
      <c r="K515" s="2"/>
      <c r="L515" s="2"/>
      <c r="M515" s="2">
        <v>5</v>
      </c>
      <c r="N515" s="2">
        <v>5</v>
      </c>
      <c r="O515" s="2"/>
      <c r="P515" s="3">
        <f t="shared" si="7"/>
        <v>2.2222222222222223</v>
      </c>
      <c r="Q515" s="5">
        <v>2</v>
      </c>
      <c r="R515" s="5">
        <v>2</v>
      </c>
      <c r="S515" s="5">
        <v>2</v>
      </c>
      <c r="T515" s="5">
        <v>2</v>
      </c>
      <c r="U515" s="5">
        <v>2</v>
      </c>
      <c r="V515" s="5">
        <v>2</v>
      </c>
      <c r="W515" s="5">
        <v>2</v>
      </c>
      <c r="X515" s="5">
        <v>2</v>
      </c>
      <c r="Y515" s="5">
        <v>2</v>
      </c>
      <c r="Z515" s="5">
        <v>2</v>
      </c>
      <c r="AA515" s="5">
        <v>2</v>
      </c>
      <c r="AB515" s="5">
        <v>2</v>
      </c>
      <c r="AC515" s="5">
        <v>2</v>
      </c>
    </row>
    <row r="516" spans="1:29" hidden="1" x14ac:dyDescent="0.3">
      <c r="A516" s="19" t="s">
        <v>151</v>
      </c>
      <c r="B516" s="1" t="s">
        <v>222</v>
      </c>
      <c r="C516" s="1" t="s">
        <v>226</v>
      </c>
      <c r="D516" t="s">
        <v>42</v>
      </c>
      <c r="E516" s="19" t="str">
        <f>VLOOKUP($D516,[1]Sheet1!$A:$D,3,FALSE)</f>
        <v>CASTER</v>
      </c>
      <c r="F516" s="19" t="str">
        <f>VLOOKUP($D516,[1]Sheet1!$A:$D,4,FALSE)</f>
        <v>CASTER</v>
      </c>
      <c r="G516" s="2">
        <v>1</v>
      </c>
      <c r="H516" s="2"/>
      <c r="I516" s="2">
        <v>1.5</v>
      </c>
      <c r="J516" s="2">
        <v>3</v>
      </c>
      <c r="K516" s="2"/>
      <c r="L516" s="2"/>
      <c r="M516" s="2"/>
      <c r="N516" s="2"/>
      <c r="O516" s="2"/>
      <c r="P516" s="3">
        <f t="shared" si="7"/>
        <v>0.61111111111111116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</row>
    <row r="517" spans="1:29" hidden="1" x14ac:dyDescent="0.3">
      <c r="A517" s="19" t="s">
        <v>151</v>
      </c>
      <c r="B517" s="1" t="s">
        <v>222</v>
      </c>
      <c r="C517" s="1" t="s">
        <v>226</v>
      </c>
      <c r="D517" t="s">
        <v>47</v>
      </c>
      <c r="E517" s="19" t="str">
        <f>VLOOKUP($D517,[1]Sheet1!$A:$D,3,FALSE)</f>
        <v>ICING</v>
      </c>
      <c r="F517" s="19" t="str">
        <f>VLOOKUP($D517,[1]Sheet1!$A:$D,4,FALSE)</f>
        <v>ICING</v>
      </c>
      <c r="G517" s="2">
        <v>0.625</v>
      </c>
      <c r="H517" s="2"/>
      <c r="I517" s="2">
        <v>0.5</v>
      </c>
      <c r="J517" s="2">
        <v>1.25</v>
      </c>
      <c r="K517" s="2"/>
      <c r="L517" s="2"/>
      <c r="M517" s="2"/>
      <c r="N517" s="2"/>
      <c r="O517" s="2"/>
      <c r="P517" s="3">
        <f t="shared" si="7"/>
        <v>0.2638888888888889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hidden="1" x14ac:dyDescent="0.3">
      <c r="A518" s="19" t="s">
        <v>151</v>
      </c>
      <c r="B518" s="1" t="s">
        <v>222</v>
      </c>
      <c r="C518" s="1" t="s">
        <v>227</v>
      </c>
      <c r="D518" t="s">
        <v>43</v>
      </c>
      <c r="E518" s="19" t="str">
        <f>VLOOKUP($D518,[1]Sheet1!$A:$D,3,FALSE)</f>
        <v>BROWN</v>
      </c>
      <c r="F518" s="19" t="str">
        <f>VLOOKUP($D518,[1]Sheet1!$A:$D,4,FALSE)</f>
        <v>Soft Brown</v>
      </c>
      <c r="G518" s="2"/>
      <c r="H518" s="2">
        <v>2.5</v>
      </c>
      <c r="I518" s="2"/>
      <c r="J518" s="2"/>
      <c r="K518" s="2"/>
      <c r="L518" s="2"/>
      <c r="M518" s="2"/>
      <c r="N518" s="2"/>
      <c r="O518" s="2"/>
      <c r="P518" s="3">
        <f t="shared" si="7"/>
        <v>0.27777777777777779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</row>
    <row r="519" spans="1:29" hidden="1" x14ac:dyDescent="0.3">
      <c r="A519" s="19" t="s">
        <v>151</v>
      </c>
      <c r="B519" s="1" t="s">
        <v>222</v>
      </c>
      <c r="C519" s="1" t="s">
        <v>228</v>
      </c>
      <c r="D519" t="s">
        <v>229</v>
      </c>
      <c r="E519" s="19" t="str">
        <f>VLOOKUP($D519,[1]Sheet1!$A:$D,3,FALSE)</f>
        <v>ICING</v>
      </c>
      <c r="F519" s="19" t="str">
        <f>VLOOKUP($D519,[1]Sheet1!$A:$D,4,FALSE)</f>
        <v>ICING</v>
      </c>
      <c r="G519" s="2">
        <v>35</v>
      </c>
      <c r="H519" s="2">
        <v>8.75</v>
      </c>
      <c r="I519" s="2">
        <v>17.5</v>
      </c>
      <c r="J519" s="2">
        <v>17.5</v>
      </c>
      <c r="K519" s="2">
        <v>-0.875</v>
      </c>
      <c r="L519" s="2">
        <v>16.95</v>
      </c>
      <c r="M519" s="2">
        <v>-5.0000000000000711E-2</v>
      </c>
      <c r="N519" s="2">
        <v>7.125</v>
      </c>
      <c r="O519" s="2"/>
      <c r="P519" s="3">
        <f t="shared" si="7"/>
        <v>11.322222222222223</v>
      </c>
      <c r="Q519" s="5">
        <v>5</v>
      </c>
      <c r="R519" s="5">
        <v>5</v>
      </c>
      <c r="S519" s="5">
        <v>5</v>
      </c>
      <c r="T519" s="5">
        <v>5</v>
      </c>
      <c r="U519" s="5">
        <v>5</v>
      </c>
      <c r="V519" s="5">
        <v>5</v>
      </c>
      <c r="W519" s="5">
        <v>5</v>
      </c>
      <c r="X519" s="5">
        <v>5</v>
      </c>
      <c r="Y519" s="5">
        <v>5</v>
      </c>
      <c r="Z519" s="5">
        <v>5</v>
      </c>
      <c r="AA519" s="5">
        <v>5</v>
      </c>
      <c r="AB519" s="5">
        <v>5</v>
      </c>
      <c r="AC519" s="5">
        <v>5</v>
      </c>
    </row>
    <row r="520" spans="1:29" hidden="1" x14ac:dyDescent="0.3">
      <c r="A520" s="19" t="s">
        <v>151</v>
      </c>
      <c r="B520" s="1" t="s">
        <v>222</v>
      </c>
      <c r="C520" s="1" t="s">
        <v>230</v>
      </c>
      <c r="D520" t="s">
        <v>61</v>
      </c>
      <c r="E520" s="19" t="str">
        <f>VLOOKUP($D520,[1]Sheet1!$A:$D,3,FALSE)</f>
        <v>C1</v>
      </c>
      <c r="F520" s="19" t="str">
        <f>VLOOKUP($D520,[1]Sheet1!$A:$D,4,FALSE)</f>
        <v>C1 COARSE</v>
      </c>
      <c r="G520" s="2">
        <v>2.2000000000000002</v>
      </c>
      <c r="H520" s="2"/>
      <c r="I520" s="2">
        <v>2.5</v>
      </c>
      <c r="J520" s="2">
        <v>3</v>
      </c>
      <c r="K520" s="2"/>
      <c r="L520" s="2"/>
      <c r="M520" s="2"/>
      <c r="N520" s="2"/>
      <c r="O520" s="2"/>
      <c r="P520" s="3">
        <f t="shared" si="7"/>
        <v>0.85555555555555562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</row>
    <row r="521" spans="1:29" hidden="1" x14ac:dyDescent="0.3">
      <c r="A521" s="19" t="s">
        <v>151</v>
      </c>
      <c r="B521" s="1" t="s">
        <v>222</v>
      </c>
      <c r="C521" s="1" t="s">
        <v>180</v>
      </c>
      <c r="D521" t="s">
        <v>61</v>
      </c>
      <c r="E521" s="19" t="str">
        <f>VLOOKUP($D521,[1]Sheet1!$A:$D,3,FALSE)</f>
        <v>C1</v>
      </c>
      <c r="F521" s="19" t="str">
        <f>VLOOKUP($D521,[1]Sheet1!$A:$D,4,FALSE)</f>
        <v>C1 COARSE</v>
      </c>
      <c r="G521" s="2">
        <v>25</v>
      </c>
      <c r="H521" s="2"/>
      <c r="I521" s="2"/>
      <c r="J521" s="2">
        <v>30</v>
      </c>
      <c r="K521" s="2"/>
      <c r="L521" s="2"/>
      <c r="M521" s="2"/>
      <c r="N521" s="2"/>
      <c r="O521" s="2"/>
      <c r="P521" s="3">
        <f t="shared" si="7"/>
        <v>6.1111111111111107</v>
      </c>
      <c r="Q521" s="5">
        <v>8</v>
      </c>
      <c r="R521" s="5">
        <v>8</v>
      </c>
      <c r="S521" s="5">
        <v>8</v>
      </c>
      <c r="T521" s="5">
        <v>8</v>
      </c>
      <c r="U521" s="5">
        <v>8</v>
      </c>
      <c r="V521" s="5">
        <v>8</v>
      </c>
      <c r="W521" s="5">
        <v>8</v>
      </c>
      <c r="X521" s="5">
        <v>8</v>
      </c>
      <c r="Y521" s="5">
        <v>8</v>
      </c>
      <c r="Z521" s="5">
        <v>8</v>
      </c>
      <c r="AA521" s="5">
        <v>8</v>
      </c>
      <c r="AB521" s="5">
        <v>8</v>
      </c>
      <c r="AC521" s="5">
        <v>8</v>
      </c>
    </row>
    <row r="522" spans="1:29" hidden="1" x14ac:dyDescent="0.3">
      <c r="A522" s="19" t="s">
        <v>151</v>
      </c>
      <c r="B522" s="1" t="s">
        <v>222</v>
      </c>
      <c r="C522" s="1" t="s">
        <v>231</v>
      </c>
      <c r="D522" t="s">
        <v>164</v>
      </c>
      <c r="E522" s="19" t="str">
        <f>VLOOKUP($D522,[1]Sheet1!$A:$D,3,FALSE)</f>
        <v>IG Fine</v>
      </c>
      <c r="F522" s="19" t="str">
        <f>VLOOKUP($D522,[1]Sheet1!$A:$D,4,FALSE)</f>
        <v xml:space="preserve">IG  </v>
      </c>
      <c r="G522" s="2"/>
      <c r="H522" s="2">
        <v>5</v>
      </c>
      <c r="I522" s="2"/>
      <c r="J522" s="2"/>
      <c r="K522" s="2">
        <v>5</v>
      </c>
      <c r="L522" s="2"/>
      <c r="M522" s="2"/>
      <c r="N522" s="2"/>
      <c r="O522" s="2"/>
      <c r="P522" s="3">
        <f t="shared" si="7"/>
        <v>1.1111111111111112</v>
      </c>
      <c r="Q522" s="5">
        <v>2</v>
      </c>
      <c r="R522" s="5">
        <v>2</v>
      </c>
      <c r="S522" s="5">
        <v>2</v>
      </c>
      <c r="T522" s="5">
        <v>2</v>
      </c>
      <c r="U522" s="5">
        <v>2</v>
      </c>
      <c r="V522" s="5">
        <v>2</v>
      </c>
      <c r="W522" s="5">
        <v>2</v>
      </c>
      <c r="X522" s="5">
        <v>2</v>
      </c>
      <c r="Y522" s="5">
        <v>2</v>
      </c>
      <c r="Z522" s="5">
        <v>2</v>
      </c>
      <c r="AA522" s="5">
        <v>2</v>
      </c>
      <c r="AB522" s="5">
        <v>2</v>
      </c>
      <c r="AC522" s="5">
        <v>2</v>
      </c>
    </row>
    <row r="523" spans="1:29" hidden="1" x14ac:dyDescent="0.3">
      <c r="A523" s="19" t="s">
        <v>151</v>
      </c>
      <c r="B523" s="1" t="s">
        <v>222</v>
      </c>
      <c r="C523" s="1" t="s">
        <v>232</v>
      </c>
      <c r="D523" t="s">
        <v>61</v>
      </c>
      <c r="E523" s="19" t="str">
        <f>VLOOKUP($D523,[1]Sheet1!$A:$D,3,FALSE)</f>
        <v>C1</v>
      </c>
      <c r="F523" s="19" t="str">
        <f>VLOOKUP($D523,[1]Sheet1!$A:$D,4,FALSE)</f>
        <v>C1 COARSE</v>
      </c>
      <c r="G523" s="2"/>
      <c r="H523" s="2">
        <v>15</v>
      </c>
      <c r="I523" s="2"/>
      <c r="J523" s="2"/>
      <c r="K523" s="2"/>
      <c r="L523" s="2"/>
      <c r="M523" s="2"/>
      <c r="N523" s="2"/>
      <c r="O523" s="2"/>
      <c r="P523" s="3">
        <f t="shared" si="7"/>
        <v>1.6666666666666667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</row>
    <row r="524" spans="1:29" hidden="1" x14ac:dyDescent="0.3">
      <c r="A524" s="19" t="s">
        <v>151</v>
      </c>
      <c r="B524" s="1" t="s">
        <v>222</v>
      </c>
      <c r="C524" s="1" t="s">
        <v>181</v>
      </c>
      <c r="D524" t="s">
        <v>168</v>
      </c>
      <c r="E524" s="19" t="str">
        <f>VLOOKUP($D524,[1]Sheet1!$A:$D,3,FALSE)</f>
        <v>IG Fine</v>
      </c>
      <c r="F524" s="19" t="str">
        <f>VLOOKUP($D524,[1]Sheet1!$A:$D,4,FALSE)</f>
        <v xml:space="preserve">IG  </v>
      </c>
      <c r="G524" s="2">
        <v>15</v>
      </c>
      <c r="H524" s="2">
        <v>35</v>
      </c>
      <c r="I524" s="2">
        <v>42</v>
      </c>
      <c r="J524" s="2">
        <v>108</v>
      </c>
      <c r="K524" s="2">
        <v>78</v>
      </c>
      <c r="L524" s="2">
        <v>30</v>
      </c>
      <c r="M524" s="2">
        <v>34</v>
      </c>
      <c r="N524" s="2">
        <v>35</v>
      </c>
      <c r="O524" s="2"/>
      <c r="P524" s="3">
        <f t="shared" si="7"/>
        <v>41.888888888888886</v>
      </c>
      <c r="Q524" s="5">
        <v>50</v>
      </c>
      <c r="R524" s="5">
        <v>50</v>
      </c>
      <c r="S524" s="5">
        <v>50</v>
      </c>
      <c r="T524" s="5">
        <v>50</v>
      </c>
      <c r="U524" s="5">
        <v>50</v>
      </c>
      <c r="V524" s="5">
        <v>50</v>
      </c>
      <c r="W524" s="5">
        <v>50</v>
      </c>
      <c r="X524" s="5">
        <v>50</v>
      </c>
      <c r="Y524" s="5">
        <v>50</v>
      </c>
      <c r="Z524" s="5">
        <v>50</v>
      </c>
      <c r="AA524" s="5">
        <v>50</v>
      </c>
      <c r="AB524" s="5">
        <v>50</v>
      </c>
      <c r="AC524" s="5">
        <v>50</v>
      </c>
    </row>
    <row r="525" spans="1:29" hidden="1" x14ac:dyDescent="0.3">
      <c r="A525" s="19" t="s">
        <v>151</v>
      </c>
      <c r="B525" s="1" t="s">
        <v>222</v>
      </c>
      <c r="C525" s="1" t="s">
        <v>181</v>
      </c>
      <c r="D525" t="s">
        <v>182</v>
      </c>
      <c r="E525" s="19" t="str">
        <f>VLOOKUP($D525,[1]Sheet1!$A:$D,3,FALSE)</f>
        <v>IG Fine</v>
      </c>
      <c r="F525" s="19" t="str">
        <f>VLOOKUP($D525,[1]Sheet1!$A:$D,4,FALSE)</f>
        <v xml:space="preserve">IG  </v>
      </c>
      <c r="G525" s="2">
        <v>3</v>
      </c>
      <c r="H525" s="2">
        <v>2</v>
      </c>
      <c r="I525" s="2">
        <v>3</v>
      </c>
      <c r="J525" s="2">
        <v>7</v>
      </c>
      <c r="K525" s="2">
        <v>5</v>
      </c>
      <c r="L525" s="2">
        <v>6</v>
      </c>
      <c r="M525" s="2">
        <v>3</v>
      </c>
      <c r="N525" s="2">
        <v>4</v>
      </c>
      <c r="O525" s="2"/>
      <c r="P525" s="3">
        <f t="shared" si="7"/>
        <v>3.6666666666666665</v>
      </c>
      <c r="Q525" s="5">
        <v>5</v>
      </c>
      <c r="R525" s="5">
        <v>5</v>
      </c>
      <c r="S525" s="5">
        <v>5</v>
      </c>
      <c r="T525" s="5">
        <v>5</v>
      </c>
      <c r="U525" s="5">
        <v>5</v>
      </c>
      <c r="V525" s="5">
        <v>5</v>
      </c>
      <c r="W525" s="5">
        <v>5</v>
      </c>
      <c r="X525" s="5">
        <v>5</v>
      </c>
      <c r="Y525" s="5">
        <v>5</v>
      </c>
      <c r="Z525" s="5">
        <v>5</v>
      </c>
      <c r="AA525" s="5">
        <v>5</v>
      </c>
      <c r="AB525" s="5">
        <v>5</v>
      </c>
      <c r="AC525" s="5">
        <v>5</v>
      </c>
    </row>
    <row r="526" spans="1:29" hidden="1" x14ac:dyDescent="0.3">
      <c r="A526" s="19" t="s">
        <v>151</v>
      </c>
      <c r="B526" s="1" t="s">
        <v>222</v>
      </c>
      <c r="C526" s="1" t="s">
        <v>181</v>
      </c>
      <c r="D526" t="s">
        <v>164</v>
      </c>
      <c r="E526" s="19" t="str">
        <f>VLOOKUP($D526,[1]Sheet1!$A:$D,3,FALSE)</f>
        <v>IG Fine</v>
      </c>
      <c r="F526" s="19" t="str">
        <f>VLOOKUP($D526,[1]Sheet1!$A:$D,4,FALSE)</f>
        <v xml:space="preserve">IG  </v>
      </c>
      <c r="G526" s="2">
        <v>2</v>
      </c>
      <c r="H526" s="2">
        <v>3</v>
      </c>
      <c r="I526" s="2">
        <v>5</v>
      </c>
      <c r="J526" s="2">
        <v>5</v>
      </c>
      <c r="K526" s="2">
        <v>7</v>
      </c>
      <c r="L526" s="2">
        <v>4</v>
      </c>
      <c r="M526" s="2">
        <v>2</v>
      </c>
      <c r="N526" s="2">
        <v>1</v>
      </c>
      <c r="O526" s="2"/>
      <c r="P526" s="3">
        <f t="shared" si="7"/>
        <v>3.2222222222222223</v>
      </c>
      <c r="Q526" s="5">
        <v>5</v>
      </c>
      <c r="R526" s="5">
        <v>5</v>
      </c>
      <c r="S526" s="5">
        <v>5</v>
      </c>
      <c r="T526" s="5">
        <v>5</v>
      </c>
      <c r="U526" s="5">
        <v>5</v>
      </c>
      <c r="V526" s="5">
        <v>5</v>
      </c>
      <c r="W526" s="5">
        <v>5</v>
      </c>
      <c r="X526" s="5">
        <v>5</v>
      </c>
      <c r="Y526" s="5">
        <v>5</v>
      </c>
      <c r="Z526" s="5">
        <v>5</v>
      </c>
      <c r="AA526" s="5">
        <v>5</v>
      </c>
      <c r="AB526" s="5">
        <v>5</v>
      </c>
      <c r="AC526" s="5">
        <v>5</v>
      </c>
    </row>
    <row r="527" spans="1:29" hidden="1" x14ac:dyDescent="0.3">
      <c r="A527" s="19" t="s">
        <v>151</v>
      </c>
      <c r="B527" s="1" t="s">
        <v>222</v>
      </c>
      <c r="C527" s="1" t="s">
        <v>233</v>
      </c>
      <c r="D527" t="s">
        <v>61</v>
      </c>
      <c r="E527" s="19" t="str">
        <f>VLOOKUP($D527,[1]Sheet1!$A:$D,3,FALSE)</f>
        <v>C1</v>
      </c>
      <c r="F527" s="19" t="str">
        <f>VLOOKUP($D527,[1]Sheet1!$A:$D,4,FALSE)</f>
        <v>C1 COARSE</v>
      </c>
      <c r="G527" s="2"/>
      <c r="H527" s="2"/>
      <c r="I527" s="2"/>
      <c r="J527" s="2">
        <v>10</v>
      </c>
      <c r="K527" s="2"/>
      <c r="L527" s="2"/>
      <c r="M527" s="2"/>
      <c r="N527" s="2"/>
      <c r="O527" s="2"/>
      <c r="P527" s="3">
        <f t="shared" si="7"/>
        <v>1.1111111111111112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</row>
    <row r="528" spans="1:29" hidden="1" x14ac:dyDescent="0.3">
      <c r="A528" s="19" t="s">
        <v>151</v>
      </c>
      <c r="B528" s="1" t="s">
        <v>222</v>
      </c>
      <c r="C528" s="1" t="s">
        <v>234</v>
      </c>
      <c r="D528" t="s">
        <v>164</v>
      </c>
      <c r="E528" s="19" t="str">
        <f>VLOOKUP($D528,[1]Sheet1!$A:$D,3,FALSE)</f>
        <v>IG Fine</v>
      </c>
      <c r="F528" s="19" t="str">
        <f>VLOOKUP($D528,[1]Sheet1!$A:$D,4,FALSE)</f>
        <v xml:space="preserve">IG  </v>
      </c>
      <c r="G528" s="2">
        <v>-10</v>
      </c>
      <c r="H528" s="2">
        <v>10</v>
      </c>
      <c r="I528" s="2">
        <v>-0.05</v>
      </c>
      <c r="J528" s="2"/>
      <c r="K528" s="2"/>
      <c r="L528" s="2"/>
      <c r="M528" s="2"/>
      <c r="N528" s="2"/>
      <c r="O528" s="2"/>
      <c r="P528" s="3">
        <f t="shared" si="7"/>
        <v>-5.5555555555555558E-3</v>
      </c>
      <c r="Q528" s="5">
        <v>2</v>
      </c>
      <c r="R528" s="5">
        <v>2</v>
      </c>
      <c r="S528" s="5">
        <v>2</v>
      </c>
      <c r="T528" s="5">
        <v>2</v>
      </c>
      <c r="U528" s="5">
        <v>2</v>
      </c>
      <c r="V528" s="5">
        <v>2</v>
      </c>
      <c r="W528" s="5">
        <v>2</v>
      </c>
      <c r="X528" s="5">
        <v>2</v>
      </c>
      <c r="Y528" s="5">
        <v>2</v>
      </c>
      <c r="Z528" s="5">
        <v>2</v>
      </c>
      <c r="AA528" s="5">
        <v>2</v>
      </c>
      <c r="AB528" s="5">
        <v>2</v>
      </c>
      <c r="AC528" s="5">
        <v>2</v>
      </c>
    </row>
    <row r="529" spans="1:29" hidden="1" x14ac:dyDescent="0.3">
      <c r="A529" s="19" t="s">
        <v>151</v>
      </c>
      <c r="B529" s="1" t="s">
        <v>222</v>
      </c>
      <c r="C529" s="1" t="s">
        <v>235</v>
      </c>
      <c r="D529" t="s">
        <v>74</v>
      </c>
      <c r="E529" s="19" t="str">
        <f>VLOOKUP($D529,[1]Sheet1!$A:$D,3,FALSE)</f>
        <v>A1 (Fine)</v>
      </c>
      <c r="F529" s="19" t="str">
        <f>VLOOKUP($D529,[1]Sheet1!$A:$D,4,FALSE)</f>
        <v xml:space="preserve">A1 </v>
      </c>
      <c r="G529" s="2"/>
      <c r="H529" s="2"/>
      <c r="I529" s="2"/>
      <c r="J529" s="2"/>
      <c r="K529" s="2"/>
      <c r="L529" s="2"/>
      <c r="M529" s="2"/>
      <c r="N529" s="2"/>
      <c r="O529" s="2">
        <v>6</v>
      </c>
      <c r="P529" s="3">
        <f t="shared" si="7"/>
        <v>0.66666666666666663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</row>
    <row r="530" spans="1:29" hidden="1" x14ac:dyDescent="0.3">
      <c r="A530" s="19" t="s">
        <v>151</v>
      </c>
      <c r="B530" s="1" t="s">
        <v>222</v>
      </c>
      <c r="C530" s="1" t="s">
        <v>235</v>
      </c>
      <c r="D530" t="s">
        <v>164</v>
      </c>
      <c r="E530" s="19" t="str">
        <f>VLOOKUP($D530,[1]Sheet1!$A:$D,3,FALSE)</f>
        <v>IG Fine</v>
      </c>
      <c r="F530" s="19" t="str">
        <f>VLOOKUP($D530,[1]Sheet1!$A:$D,4,FALSE)</f>
        <v xml:space="preserve">IG  </v>
      </c>
      <c r="G530" s="2">
        <v>10</v>
      </c>
      <c r="H530" s="2">
        <v>12</v>
      </c>
      <c r="I530" s="2">
        <v>14</v>
      </c>
      <c r="J530" s="2">
        <v>5</v>
      </c>
      <c r="K530" s="2">
        <v>17.5</v>
      </c>
      <c r="L530" s="2">
        <v>10</v>
      </c>
      <c r="M530" s="2">
        <v>15</v>
      </c>
      <c r="N530" s="2">
        <v>15</v>
      </c>
      <c r="O530" s="2">
        <v>11</v>
      </c>
      <c r="P530" s="3">
        <f t="shared" si="7"/>
        <v>12.166666666666666</v>
      </c>
      <c r="Q530" s="5">
        <v>14</v>
      </c>
      <c r="R530" s="5">
        <v>14</v>
      </c>
      <c r="S530" s="5">
        <v>14</v>
      </c>
      <c r="T530" s="5">
        <v>14</v>
      </c>
      <c r="U530" s="5">
        <v>14</v>
      </c>
      <c r="V530" s="5">
        <v>14</v>
      </c>
      <c r="W530" s="5">
        <v>14</v>
      </c>
      <c r="X530" s="5">
        <v>14</v>
      </c>
      <c r="Y530" s="5">
        <v>14</v>
      </c>
      <c r="Z530" s="5">
        <v>14</v>
      </c>
      <c r="AA530" s="5">
        <v>14</v>
      </c>
      <c r="AB530" s="5">
        <v>14</v>
      </c>
      <c r="AC530" s="5">
        <v>14</v>
      </c>
    </row>
    <row r="531" spans="1:29" hidden="1" x14ac:dyDescent="0.3">
      <c r="A531" s="19" t="s">
        <v>151</v>
      </c>
      <c r="B531" s="1" t="s">
        <v>222</v>
      </c>
      <c r="C531" s="1" t="s">
        <v>236</v>
      </c>
      <c r="D531" t="s">
        <v>74</v>
      </c>
      <c r="E531" s="19" t="str">
        <f>VLOOKUP($D531,[1]Sheet1!$A:$D,3,FALSE)</f>
        <v>A1 (Fine)</v>
      </c>
      <c r="F531" s="19" t="str">
        <f>VLOOKUP($D531,[1]Sheet1!$A:$D,4,FALSE)</f>
        <v xml:space="preserve">A1 </v>
      </c>
      <c r="G531" s="2">
        <v>15</v>
      </c>
      <c r="H531" s="2">
        <v>15</v>
      </c>
      <c r="I531" s="2">
        <v>10</v>
      </c>
      <c r="J531" s="2">
        <v>10</v>
      </c>
      <c r="K531" s="2">
        <v>25</v>
      </c>
      <c r="L531" s="2"/>
      <c r="M531" s="2">
        <v>20</v>
      </c>
      <c r="N531" s="2">
        <v>0</v>
      </c>
      <c r="O531" s="2"/>
      <c r="P531" s="3">
        <f t="shared" si="7"/>
        <v>10.555555555555555</v>
      </c>
      <c r="Q531" s="5">
        <v>15</v>
      </c>
      <c r="R531" s="5">
        <v>15</v>
      </c>
      <c r="S531" s="5">
        <v>15</v>
      </c>
      <c r="T531" s="5">
        <v>15</v>
      </c>
      <c r="U531" s="5">
        <v>15</v>
      </c>
      <c r="V531" s="5">
        <v>15</v>
      </c>
      <c r="W531" s="5">
        <v>15</v>
      </c>
      <c r="X531" s="5">
        <v>15</v>
      </c>
      <c r="Y531" s="5">
        <v>15</v>
      </c>
      <c r="Z531" s="5">
        <v>15</v>
      </c>
      <c r="AA531" s="5">
        <v>15</v>
      </c>
      <c r="AB531" s="5">
        <v>15</v>
      </c>
      <c r="AC531" s="5">
        <v>15</v>
      </c>
    </row>
    <row r="532" spans="1:29" hidden="1" x14ac:dyDescent="0.3">
      <c r="A532" s="19" t="s">
        <v>151</v>
      </c>
      <c r="B532" s="1" t="s">
        <v>222</v>
      </c>
      <c r="C532" s="1" t="s">
        <v>237</v>
      </c>
      <c r="D532" t="s">
        <v>61</v>
      </c>
      <c r="E532" s="19" t="str">
        <f>VLOOKUP($D532,[1]Sheet1!$A:$D,3,FALSE)</f>
        <v>C1</v>
      </c>
      <c r="F532" s="19" t="str">
        <f>VLOOKUP($D532,[1]Sheet1!$A:$D,4,FALSE)</f>
        <v>C1 COARSE</v>
      </c>
      <c r="G532" s="2"/>
      <c r="H532" s="2">
        <v>10</v>
      </c>
      <c r="I532" s="2"/>
      <c r="J532" s="2">
        <v>20</v>
      </c>
      <c r="K532" s="2"/>
      <c r="L532" s="2"/>
      <c r="M532" s="2"/>
      <c r="N532" s="2"/>
      <c r="O532" s="2"/>
      <c r="P532" s="3">
        <f t="shared" si="7"/>
        <v>3.3333333333333335</v>
      </c>
      <c r="Q532" s="5">
        <v>5</v>
      </c>
      <c r="R532" s="5">
        <v>5</v>
      </c>
      <c r="S532" s="5">
        <v>5</v>
      </c>
      <c r="T532" s="5">
        <v>5</v>
      </c>
      <c r="U532" s="5">
        <v>5</v>
      </c>
      <c r="V532" s="5">
        <v>5</v>
      </c>
      <c r="W532" s="5">
        <v>5</v>
      </c>
      <c r="X532" s="5">
        <v>5</v>
      </c>
      <c r="Y532" s="5">
        <v>5</v>
      </c>
      <c r="Z532" s="5">
        <v>5</v>
      </c>
      <c r="AA532" s="5">
        <v>5</v>
      </c>
      <c r="AB532" s="5">
        <v>5</v>
      </c>
      <c r="AC532" s="5">
        <v>5</v>
      </c>
    </row>
    <row r="533" spans="1:29" hidden="1" x14ac:dyDescent="0.3">
      <c r="A533" s="19" t="s">
        <v>151</v>
      </c>
      <c r="B533" s="1" t="s">
        <v>222</v>
      </c>
      <c r="C533" s="1" t="s">
        <v>238</v>
      </c>
      <c r="D533" t="s">
        <v>164</v>
      </c>
      <c r="E533" s="19" t="str">
        <f>VLOOKUP($D533,[1]Sheet1!$A:$D,3,FALSE)</f>
        <v>IG Fine</v>
      </c>
      <c r="F533" s="19" t="str">
        <f>VLOOKUP($D533,[1]Sheet1!$A:$D,4,FALSE)</f>
        <v xml:space="preserve">IG  </v>
      </c>
      <c r="G533" s="2"/>
      <c r="H533" s="2"/>
      <c r="I533" s="2">
        <v>4.5</v>
      </c>
      <c r="J533" s="2"/>
      <c r="K533" s="2"/>
      <c r="L533" s="2"/>
      <c r="M533" s="2"/>
      <c r="N533" s="2">
        <v>1.8</v>
      </c>
      <c r="O533" s="2">
        <v>3</v>
      </c>
      <c r="P533" s="3">
        <f t="shared" ref="P533:P596" si="8">SUM(G533:O533)/9</f>
        <v>1.0333333333333334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</row>
    <row r="534" spans="1:29" hidden="1" x14ac:dyDescent="0.3">
      <c r="A534" s="19" t="s">
        <v>151</v>
      </c>
      <c r="B534" s="1" t="s">
        <v>222</v>
      </c>
      <c r="C534" s="1" t="s">
        <v>238</v>
      </c>
      <c r="D534" t="s">
        <v>47</v>
      </c>
      <c r="E534" s="19" t="str">
        <f>VLOOKUP($D534,[1]Sheet1!$A:$D,3,FALSE)</f>
        <v>ICING</v>
      </c>
      <c r="F534" s="19" t="str">
        <f>VLOOKUP($D534,[1]Sheet1!$A:$D,4,FALSE)</f>
        <v>ICING</v>
      </c>
      <c r="G534" s="2"/>
      <c r="H534" s="2"/>
      <c r="I534" s="2"/>
      <c r="J534" s="2"/>
      <c r="K534" s="2"/>
      <c r="L534" s="2"/>
      <c r="M534" s="2">
        <v>0.05</v>
      </c>
      <c r="N534" s="2"/>
      <c r="O534" s="2"/>
      <c r="P534" s="3">
        <f t="shared" si="8"/>
        <v>5.5555555555555558E-3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1</v>
      </c>
    </row>
    <row r="535" spans="1:29" hidden="1" x14ac:dyDescent="0.3">
      <c r="A535" s="19" t="s">
        <v>151</v>
      </c>
      <c r="B535" s="1" t="s">
        <v>222</v>
      </c>
      <c r="C535" s="1" t="s">
        <v>239</v>
      </c>
      <c r="D535" t="s">
        <v>61</v>
      </c>
      <c r="E535" s="19" t="str">
        <f>VLOOKUP($D535,[1]Sheet1!$A:$D,3,FALSE)</f>
        <v>C1</v>
      </c>
      <c r="F535" s="19" t="str">
        <f>VLOOKUP($D535,[1]Sheet1!$A:$D,4,FALSE)</f>
        <v>C1 COARSE</v>
      </c>
      <c r="G535" s="2">
        <v>5</v>
      </c>
      <c r="H535" s="2"/>
      <c r="I535" s="2">
        <v>7.5</v>
      </c>
      <c r="J535" s="2">
        <v>2.5</v>
      </c>
      <c r="K535" s="2">
        <v>5</v>
      </c>
      <c r="L535" s="2"/>
      <c r="M535" s="2"/>
      <c r="N535" s="2"/>
      <c r="O535" s="2"/>
      <c r="P535" s="3">
        <f t="shared" si="8"/>
        <v>2.2222222222222223</v>
      </c>
      <c r="Q535" s="5">
        <v>2</v>
      </c>
      <c r="R535" s="5">
        <v>2</v>
      </c>
      <c r="S535" s="5">
        <v>2</v>
      </c>
      <c r="T535" s="5">
        <v>2</v>
      </c>
      <c r="U535" s="5">
        <v>2</v>
      </c>
      <c r="V535" s="5">
        <v>2</v>
      </c>
      <c r="W535" s="5">
        <v>2</v>
      </c>
      <c r="X535" s="5">
        <v>2</v>
      </c>
      <c r="Y535" s="5">
        <v>2</v>
      </c>
      <c r="Z535" s="5">
        <v>2</v>
      </c>
      <c r="AA535" s="5">
        <v>2</v>
      </c>
      <c r="AB535" s="5">
        <v>2</v>
      </c>
      <c r="AC535" s="5">
        <v>2</v>
      </c>
    </row>
    <row r="536" spans="1:29" hidden="1" x14ac:dyDescent="0.3">
      <c r="A536" s="19" t="s">
        <v>151</v>
      </c>
      <c r="B536" s="1" t="s">
        <v>222</v>
      </c>
      <c r="C536" s="1" t="s">
        <v>239</v>
      </c>
      <c r="D536" t="s">
        <v>47</v>
      </c>
      <c r="E536" s="19" t="str">
        <f>VLOOKUP($D536,[1]Sheet1!$A:$D,3,FALSE)</f>
        <v>ICING</v>
      </c>
      <c r="F536" s="19" t="str">
        <f>VLOOKUP($D536,[1]Sheet1!$A:$D,4,FALSE)</f>
        <v>ICING</v>
      </c>
      <c r="G536" s="2"/>
      <c r="H536" s="2"/>
      <c r="I536" s="2">
        <v>0.05</v>
      </c>
      <c r="J536" s="2"/>
      <c r="K536" s="2"/>
      <c r="L536" s="2"/>
      <c r="M536" s="2"/>
      <c r="N536" s="2"/>
      <c r="O536" s="2"/>
      <c r="P536" s="3">
        <f t="shared" si="8"/>
        <v>5.5555555555555558E-3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</row>
    <row r="537" spans="1:29" hidden="1" x14ac:dyDescent="0.3">
      <c r="A537" s="19" t="s">
        <v>151</v>
      </c>
      <c r="B537" s="1" t="s">
        <v>222</v>
      </c>
      <c r="C537" s="1" t="s">
        <v>240</v>
      </c>
      <c r="D537" t="s">
        <v>43</v>
      </c>
      <c r="E537" s="19" t="str">
        <f>VLOOKUP($D537,[1]Sheet1!$A:$D,3,FALSE)</f>
        <v>BROWN</v>
      </c>
      <c r="F537" s="19" t="str">
        <f>VLOOKUP($D537,[1]Sheet1!$A:$D,4,FALSE)</f>
        <v>Soft Brown</v>
      </c>
      <c r="G537" s="2">
        <v>2.1</v>
      </c>
      <c r="H537" s="2">
        <v>0.55000000000000004</v>
      </c>
      <c r="I537" s="2">
        <v>0.5</v>
      </c>
      <c r="J537" s="2"/>
      <c r="K537" s="2">
        <v>1</v>
      </c>
      <c r="L537" s="2">
        <v>0.75</v>
      </c>
      <c r="M537" s="2">
        <v>1</v>
      </c>
      <c r="N537" s="2">
        <v>2</v>
      </c>
      <c r="O537" s="2">
        <v>1</v>
      </c>
      <c r="P537" s="3">
        <f t="shared" si="8"/>
        <v>0.98888888888888893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</row>
    <row r="538" spans="1:29" hidden="1" x14ac:dyDescent="0.3">
      <c r="A538" s="19" t="s">
        <v>151</v>
      </c>
      <c r="B538" s="1" t="s">
        <v>222</v>
      </c>
      <c r="C538" s="1" t="s">
        <v>241</v>
      </c>
      <c r="D538" t="s">
        <v>242</v>
      </c>
      <c r="E538" s="19" t="str">
        <f>VLOOKUP($D538,[1]Sheet1!$A:$D,3,FALSE)</f>
        <v>IG Fine</v>
      </c>
      <c r="F538" s="19" t="str">
        <f>VLOOKUP($D538,[1]Sheet1!$A:$D,4,FALSE)</f>
        <v xml:space="preserve">IG  </v>
      </c>
      <c r="G538" s="2">
        <v>100</v>
      </c>
      <c r="H538" s="2">
        <v>80</v>
      </c>
      <c r="I538" s="2">
        <v>40</v>
      </c>
      <c r="J538" s="2">
        <v>100</v>
      </c>
      <c r="K538" s="2">
        <v>60</v>
      </c>
      <c r="L538" s="2">
        <v>40</v>
      </c>
      <c r="M538" s="2">
        <v>40</v>
      </c>
      <c r="N538" s="2">
        <v>50</v>
      </c>
      <c r="O538" s="2">
        <v>40</v>
      </c>
      <c r="P538" s="3">
        <f t="shared" si="8"/>
        <v>61.111111111111114</v>
      </c>
      <c r="Q538" s="5">
        <v>70</v>
      </c>
      <c r="R538" s="5">
        <v>70</v>
      </c>
      <c r="S538" s="5">
        <v>70</v>
      </c>
      <c r="T538" s="5">
        <v>70</v>
      </c>
      <c r="U538" s="5">
        <v>70</v>
      </c>
      <c r="V538" s="5">
        <v>70</v>
      </c>
      <c r="W538" s="5">
        <v>70</v>
      </c>
      <c r="X538" s="5">
        <v>70</v>
      </c>
      <c r="Y538" s="5">
        <v>70</v>
      </c>
      <c r="Z538" s="5">
        <v>70</v>
      </c>
      <c r="AA538" s="5">
        <v>70</v>
      </c>
      <c r="AB538" s="5">
        <v>70</v>
      </c>
      <c r="AC538" s="5">
        <v>70</v>
      </c>
    </row>
    <row r="539" spans="1:29" hidden="1" x14ac:dyDescent="0.3">
      <c r="A539" s="19" t="s">
        <v>151</v>
      </c>
      <c r="B539" s="1" t="s">
        <v>243</v>
      </c>
      <c r="C539" s="1" t="s">
        <v>244</v>
      </c>
      <c r="D539" t="s">
        <v>74</v>
      </c>
      <c r="E539" s="19" t="str">
        <f>VLOOKUP($D539,[1]Sheet1!$A:$D,3,FALSE)</f>
        <v>A1 (Fine)</v>
      </c>
      <c r="F539" s="19" t="str">
        <f>VLOOKUP($D539,[1]Sheet1!$A:$D,4,FALSE)</f>
        <v xml:space="preserve">A1 </v>
      </c>
      <c r="G539" s="2">
        <v>5</v>
      </c>
      <c r="H539" s="2"/>
      <c r="I539" s="2"/>
      <c r="J539" s="2"/>
      <c r="K539" s="2">
        <v>5</v>
      </c>
      <c r="L539" s="2"/>
      <c r="M539" s="2"/>
      <c r="N539" s="2">
        <v>5</v>
      </c>
      <c r="O539" s="2"/>
      <c r="P539" s="3">
        <f t="shared" si="8"/>
        <v>1.6666666666666667</v>
      </c>
      <c r="Q539" s="5">
        <v>5</v>
      </c>
      <c r="R539" s="5">
        <v>5</v>
      </c>
      <c r="S539" s="5">
        <v>5</v>
      </c>
      <c r="T539" s="5">
        <v>5</v>
      </c>
      <c r="U539" s="5">
        <v>5</v>
      </c>
      <c r="V539" s="5">
        <v>5</v>
      </c>
      <c r="W539" s="5">
        <v>5</v>
      </c>
      <c r="X539" s="5">
        <v>5</v>
      </c>
      <c r="Y539" s="5">
        <v>5</v>
      </c>
      <c r="Z539" s="5">
        <v>5</v>
      </c>
      <c r="AA539" s="5">
        <v>5</v>
      </c>
      <c r="AB539" s="5">
        <v>5</v>
      </c>
      <c r="AC539" s="5">
        <v>5</v>
      </c>
    </row>
    <row r="540" spans="1:29" hidden="1" x14ac:dyDescent="0.3">
      <c r="A540" s="19" t="s">
        <v>151</v>
      </c>
      <c r="B540" s="1" t="s">
        <v>243</v>
      </c>
      <c r="C540" s="1" t="s">
        <v>245</v>
      </c>
      <c r="D540" t="s">
        <v>246</v>
      </c>
      <c r="E540" s="19" t="str">
        <f>VLOOKUP($D540,[1]Sheet1!$A:$D,3,FALSE)</f>
        <v>IG Fine</v>
      </c>
      <c r="F540" s="19" t="str">
        <f>VLOOKUP($D540,[1]Sheet1!$A:$D,4,FALSE)</f>
        <v xml:space="preserve">IG  </v>
      </c>
      <c r="G540" s="2">
        <v>144</v>
      </c>
      <c r="H540" s="2">
        <v>94</v>
      </c>
      <c r="I540" s="2">
        <v>144</v>
      </c>
      <c r="J540" s="2">
        <v>240</v>
      </c>
      <c r="K540" s="2">
        <v>68</v>
      </c>
      <c r="L540" s="2">
        <v>24</v>
      </c>
      <c r="M540" s="2"/>
      <c r="N540" s="2">
        <v>49</v>
      </c>
      <c r="O540" s="2"/>
      <c r="P540" s="3">
        <f t="shared" si="8"/>
        <v>84.777777777777771</v>
      </c>
      <c r="Q540" s="5">
        <v>90</v>
      </c>
      <c r="R540" s="5">
        <v>90</v>
      </c>
      <c r="S540" s="5">
        <v>90</v>
      </c>
      <c r="T540" s="5">
        <v>90</v>
      </c>
      <c r="U540" s="5">
        <v>90</v>
      </c>
      <c r="V540" s="5">
        <v>90</v>
      </c>
      <c r="W540" s="5">
        <v>90</v>
      </c>
      <c r="X540" s="5">
        <v>90</v>
      </c>
      <c r="Y540" s="5">
        <v>90</v>
      </c>
      <c r="Z540" s="5">
        <v>90</v>
      </c>
      <c r="AA540" s="5">
        <v>90</v>
      </c>
      <c r="AB540" s="5">
        <v>90</v>
      </c>
      <c r="AC540" s="5">
        <v>90</v>
      </c>
    </row>
    <row r="541" spans="1:29" hidden="1" x14ac:dyDescent="0.3">
      <c r="A541" s="19" t="s">
        <v>151</v>
      </c>
      <c r="B541" s="1" t="s">
        <v>243</v>
      </c>
      <c r="C541" s="1" t="s">
        <v>245</v>
      </c>
      <c r="D541" t="s">
        <v>198</v>
      </c>
      <c r="E541" s="19" t="str">
        <f>VLOOKUP($D541,[1]Sheet1!$A:$D,3,FALSE)</f>
        <v>IG Fine</v>
      </c>
      <c r="F541" s="19" t="str">
        <f>VLOOKUP($D541,[1]Sheet1!$A:$D,4,FALSE)</f>
        <v xml:space="preserve">IG  </v>
      </c>
      <c r="G541" s="2">
        <v>24</v>
      </c>
      <c r="H541" s="2">
        <v>24</v>
      </c>
      <c r="I541" s="2"/>
      <c r="J541" s="2"/>
      <c r="K541" s="2"/>
      <c r="L541" s="2"/>
      <c r="M541" s="2"/>
      <c r="N541" s="2"/>
      <c r="O541" s="2"/>
      <c r="P541" s="3">
        <f t="shared" si="8"/>
        <v>5.333333333333333</v>
      </c>
      <c r="Q541" s="5">
        <v>10</v>
      </c>
      <c r="R541" s="5">
        <v>10</v>
      </c>
      <c r="S541" s="5">
        <v>10</v>
      </c>
      <c r="T541" s="5">
        <v>10</v>
      </c>
      <c r="U541" s="5">
        <v>10</v>
      </c>
      <c r="V541" s="5">
        <v>10</v>
      </c>
      <c r="W541" s="5">
        <v>10</v>
      </c>
      <c r="X541" s="5">
        <v>10</v>
      </c>
      <c r="Y541" s="5">
        <v>10</v>
      </c>
      <c r="Z541" s="5">
        <v>10</v>
      </c>
      <c r="AA541" s="5">
        <v>10</v>
      </c>
      <c r="AB541" s="5">
        <v>10</v>
      </c>
      <c r="AC541" s="5">
        <v>10</v>
      </c>
    </row>
    <row r="542" spans="1:29" hidden="1" x14ac:dyDescent="0.3">
      <c r="A542" s="19" t="s">
        <v>151</v>
      </c>
      <c r="B542" s="1" t="s">
        <v>243</v>
      </c>
      <c r="C542" s="1" t="s">
        <v>247</v>
      </c>
      <c r="D542" t="s">
        <v>248</v>
      </c>
      <c r="E542" s="19" t="str">
        <f>VLOOKUP($D542,[1]Sheet1!$A:$D,3,FALSE)</f>
        <v>Liquid Sugar</v>
      </c>
      <c r="F542" s="19" t="str">
        <f>VLOOKUP($D542,[1]Sheet1!$A:$D,4,FALSE)</f>
        <v>Liquid</v>
      </c>
      <c r="G542" s="2">
        <v>9.15</v>
      </c>
      <c r="H542" s="2">
        <v>6.234</v>
      </c>
      <c r="I542" s="2">
        <v>6.5220000000000002</v>
      </c>
      <c r="J542" s="2">
        <v>7.0149999999999997</v>
      </c>
      <c r="K542" s="2">
        <v>6.9889999999999999</v>
      </c>
      <c r="L542" s="2">
        <v>3.4049999999999998</v>
      </c>
      <c r="M542" s="2">
        <v>6.5</v>
      </c>
      <c r="N542" s="2">
        <v>6.2489999999999997</v>
      </c>
      <c r="O542" s="2"/>
      <c r="P542" s="3">
        <f t="shared" si="8"/>
        <v>5.7848888888888892</v>
      </c>
      <c r="Q542" s="5">
        <v>7</v>
      </c>
      <c r="R542" s="5">
        <v>7</v>
      </c>
      <c r="S542" s="5">
        <v>7</v>
      </c>
      <c r="T542" s="5">
        <v>7</v>
      </c>
      <c r="U542" s="5">
        <v>7</v>
      </c>
      <c r="V542" s="5">
        <v>7</v>
      </c>
      <c r="W542" s="5">
        <v>7</v>
      </c>
      <c r="X542" s="5">
        <v>7</v>
      </c>
      <c r="Y542" s="5">
        <v>7</v>
      </c>
      <c r="Z542" s="5">
        <v>7</v>
      </c>
      <c r="AA542" s="5">
        <v>7</v>
      </c>
      <c r="AB542" s="5">
        <v>7</v>
      </c>
      <c r="AC542" s="5">
        <v>7</v>
      </c>
    </row>
    <row r="543" spans="1:29" hidden="1" x14ac:dyDescent="0.3">
      <c r="A543" s="19" t="s">
        <v>151</v>
      </c>
      <c r="B543" s="1" t="s">
        <v>243</v>
      </c>
      <c r="C543" s="1" t="s">
        <v>249</v>
      </c>
      <c r="D543" t="s">
        <v>61</v>
      </c>
      <c r="E543" s="19" t="str">
        <f>VLOOKUP($D543,[1]Sheet1!$A:$D,3,FALSE)</f>
        <v>C1</v>
      </c>
      <c r="F543" s="19" t="str">
        <f>VLOOKUP($D543,[1]Sheet1!$A:$D,4,FALSE)</f>
        <v>C1 COARSE</v>
      </c>
      <c r="G543" s="2">
        <v>16</v>
      </c>
      <c r="H543" s="2">
        <v>8</v>
      </c>
      <c r="I543" s="2">
        <v>16</v>
      </c>
      <c r="J543" s="2">
        <v>28</v>
      </c>
      <c r="K543" s="2">
        <v>26</v>
      </c>
      <c r="L543" s="2">
        <v>26</v>
      </c>
      <c r="M543" s="2">
        <v>40</v>
      </c>
      <c r="N543" s="2">
        <v>8</v>
      </c>
      <c r="O543" s="2">
        <v>8</v>
      </c>
      <c r="P543" s="3">
        <f t="shared" si="8"/>
        <v>19.555555555555557</v>
      </c>
      <c r="Q543" s="5">
        <v>20</v>
      </c>
      <c r="R543" s="5">
        <v>20</v>
      </c>
      <c r="S543" s="5">
        <v>20</v>
      </c>
      <c r="T543" s="5">
        <v>20</v>
      </c>
      <c r="U543" s="5">
        <v>20</v>
      </c>
      <c r="V543" s="5">
        <v>20</v>
      </c>
      <c r="W543" s="5">
        <v>20</v>
      </c>
      <c r="X543" s="5">
        <v>20</v>
      </c>
      <c r="Y543" s="5">
        <v>20</v>
      </c>
      <c r="Z543" s="5">
        <v>20</v>
      </c>
      <c r="AA543" s="5">
        <v>20</v>
      </c>
      <c r="AB543" s="5">
        <v>20</v>
      </c>
      <c r="AC543" s="5">
        <v>20</v>
      </c>
    </row>
    <row r="544" spans="1:29" hidden="1" x14ac:dyDescent="0.3">
      <c r="A544" s="19" t="s">
        <v>151</v>
      </c>
      <c r="B544" s="1" t="s">
        <v>80</v>
      </c>
      <c r="C544" s="1" t="s">
        <v>250</v>
      </c>
      <c r="D544" t="s">
        <v>164</v>
      </c>
      <c r="E544" s="19" t="str">
        <f>VLOOKUP($D544,[1]Sheet1!$A:$D,3,FALSE)</f>
        <v>IG Fine</v>
      </c>
      <c r="F544" s="19" t="str">
        <f>VLOOKUP($D544,[1]Sheet1!$A:$D,4,FALSE)</f>
        <v xml:space="preserve">IG  </v>
      </c>
      <c r="G544" s="2">
        <v>40</v>
      </c>
      <c r="H544" s="2">
        <v>19.75</v>
      </c>
      <c r="I544" s="2">
        <v>60</v>
      </c>
      <c r="J544" s="2">
        <v>40</v>
      </c>
      <c r="K544" s="2">
        <v>20</v>
      </c>
      <c r="L544" s="2">
        <v>40</v>
      </c>
      <c r="M544" s="2">
        <v>20</v>
      </c>
      <c r="N544" s="2"/>
      <c r="O544" s="2">
        <v>20</v>
      </c>
      <c r="P544" s="3">
        <f t="shared" si="8"/>
        <v>28.861111111111111</v>
      </c>
      <c r="Q544" s="5">
        <v>31</v>
      </c>
      <c r="R544" s="5">
        <v>31</v>
      </c>
      <c r="S544" s="5">
        <v>31</v>
      </c>
      <c r="T544" s="5">
        <v>31</v>
      </c>
      <c r="U544" s="5">
        <v>31</v>
      </c>
      <c r="V544" s="5">
        <v>31</v>
      </c>
      <c r="W544" s="5">
        <v>31</v>
      </c>
      <c r="X544" s="5">
        <v>31</v>
      </c>
      <c r="Y544" s="5">
        <v>31</v>
      </c>
      <c r="Z544" s="5">
        <v>31</v>
      </c>
      <c r="AA544" s="5">
        <v>31</v>
      </c>
      <c r="AB544" s="5">
        <v>31</v>
      </c>
      <c r="AC544" s="5">
        <v>31</v>
      </c>
    </row>
    <row r="545" spans="1:29" hidden="1" x14ac:dyDescent="0.3">
      <c r="A545" s="19" t="s">
        <v>151</v>
      </c>
      <c r="B545" s="1" t="s">
        <v>80</v>
      </c>
      <c r="C545" s="1" t="s">
        <v>251</v>
      </c>
      <c r="D545" t="s">
        <v>164</v>
      </c>
      <c r="E545" s="19" t="str">
        <f>VLOOKUP($D545,[1]Sheet1!$A:$D,3,FALSE)</f>
        <v>IG Fine</v>
      </c>
      <c r="F545" s="19" t="str">
        <f>VLOOKUP($D545,[1]Sheet1!$A:$D,4,FALSE)</f>
        <v xml:space="preserve">IG  </v>
      </c>
      <c r="G545" s="2"/>
      <c r="H545" s="2"/>
      <c r="I545" s="2">
        <v>30</v>
      </c>
      <c r="J545" s="2">
        <v>60</v>
      </c>
      <c r="K545" s="2"/>
      <c r="L545" s="2"/>
      <c r="M545" s="2"/>
      <c r="N545" s="2"/>
      <c r="O545" s="2"/>
      <c r="P545" s="3">
        <f t="shared" si="8"/>
        <v>10</v>
      </c>
      <c r="Q545" s="5">
        <v>10</v>
      </c>
      <c r="R545" s="5">
        <v>10</v>
      </c>
      <c r="S545" s="5">
        <v>10</v>
      </c>
      <c r="T545" s="5">
        <v>10</v>
      </c>
      <c r="U545" s="5">
        <v>10</v>
      </c>
      <c r="V545" s="5">
        <v>10</v>
      </c>
      <c r="W545" s="5">
        <v>10</v>
      </c>
      <c r="X545" s="5">
        <v>10</v>
      </c>
      <c r="Y545" s="5">
        <v>10</v>
      </c>
      <c r="Z545" s="5">
        <v>10</v>
      </c>
      <c r="AA545" s="5">
        <v>10</v>
      </c>
      <c r="AB545" s="5">
        <v>10</v>
      </c>
      <c r="AC545" s="5">
        <v>10</v>
      </c>
    </row>
    <row r="546" spans="1:29" hidden="1" x14ac:dyDescent="0.3">
      <c r="A546" s="19" t="s">
        <v>151</v>
      </c>
      <c r="B546" s="1" t="s">
        <v>76</v>
      </c>
      <c r="C546" s="1" t="s">
        <v>252</v>
      </c>
      <c r="D546" t="s">
        <v>74</v>
      </c>
      <c r="E546" s="19" t="str">
        <f>VLOOKUP($D546,[1]Sheet1!$A:$D,3,FALSE)</f>
        <v>A1 (Fine)</v>
      </c>
      <c r="F546" s="19" t="str">
        <f>VLOOKUP($D546,[1]Sheet1!$A:$D,4,FALSE)</f>
        <v xml:space="preserve">A1 </v>
      </c>
      <c r="G546" s="2"/>
      <c r="H546" s="2"/>
      <c r="I546" s="2">
        <v>1</v>
      </c>
      <c r="J546" s="2"/>
      <c r="K546" s="2"/>
      <c r="L546" s="2"/>
      <c r="M546" s="2"/>
      <c r="N546" s="2">
        <v>2</v>
      </c>
      <c r="O546" s="2"/>
      <c r="P546" s="3">
        <f t="shared" si="8"/>
        <v>0.33333333333333331</v>
      </c>
      <c r="Q546" s="5">
        <v>5</v>
      </c>
      <c r="R546" s="5">
        <v>5</v>
      </c>
      <c r="S546" s="5">
        <v>5</v>
      </c>
      <c r="T546" s="5">
        <v>5</v>
      </c>
      <c r="U546" s="5">
        <v>5</v>
      </c>
      <c r="V546" s="5">
        <v>5</v>
      </c>
      <c r="W546" s="5">
        <v>5</v>
      </c>
      <c r="X546" s="5">
        <v>5</v>
      </c>
      <c r="Y546" s="5">
        <v>5</v>
      </c>
      <c r="Z546" s="5">
        <v>5</v>
      </c>
      <c r="AA546" s="5">
        <v>5</v>
      </c>
      <c r="AB546" s="5">
        <v>5</v>
      </c>
      <c r="AC546" s="5">
        <v>5</v>
      </c>
    </row>
    <row r="547" spans="1:29" hidden="1" x14ac:dyDescent="0.3">
      <c r="A547" s="19" t="s">
        <v>151</v>
      </c>
      <c r="B547" s="1" t="s">
        <v>76</v>
      </c>
      <c r="C547" s="1" t="s">
        <v>252</v>
      </c>
      <c r="D547" t="s">
        <v>61</v>
      </c>
      <c r="E547" s="19" t="str">
        <f>VLOOKUP($D547,[1]Sheet1!$A:$D,3,FALSE)</f>
        <v>C1</v>
      </c>
      <c r="F547" s="19" t="str">
        <f>VLOOKUP($D547,[1]Sheet1!$A:$D,4,FALSE)</f>
        <v>C1 COARSE</v>
      </c>
      <c r="G547" s="2"/>
      <c r="H547" s="2"/>
      <c r="I547" s="2">
        <v>5</v>
      </c>
      <c r="J547" s="2">
        <v>12</v>
      </c>
      <c r="K547" s="2">
        <v>9</v>
      </c>
      <c r="L547" s="2">
        <v>11</v>
      </c>
      <c r="M547" s="2">
        <v>6</v>
      </c>
      <c r="N547" s="2">
        <v>14</v>
      </c>
      <c r="O547" s="2">
        <v>9</v>
      </c>
      <c r="P547" s="3">
        <f t="shared" si="8"/>
        <v>7.333333333333333</v>
      </c>
      <c r="Q547" s="5">
        <v>5</v>
      </c>
      <c r="R547" s="5">
        <v>5</v>
      </c>
      <c r="S547" s="5">
        <v>5</v>
      </c>
      <c r="T547" s="5">
        <v>5</v>
      </c>
      <c r="U547" s="5">
        <v>5</v>
      </c>
      <c r="V547" s="5">
        <v>5</v>
      </c>
      <c r="W547" s="5">
        <v>5</v>
      </c>
      <c r="X547" s="5">
        <v>5</v>
      </c>
      <c r="Y547" s="5">
        <v>5</v>
      </c>
      <c r="Z547" s="5">
        <v>5</v>
      </c>
      <c r="AA547" s="5">
        <v>5</v>
      </c>
      <c r="AB547" s="5">
        <v>5</v>
      </c>
      <c r="AC547" s="5">
        <v>5</v>
      </c>
    </row>
    <row r="548" spans="1:29" hidden="1" x14ac:dyDescent="0.3">
      <c r="A548" s="19" t="s">
        <v>151</v>
      </c>
      <c r="B548" s="1" t="s">
        <v>76</v>
      </c>
      <c r="C548" s="1" t="s">
        <v>253</v>
      </c>
      <c r="D548" t="s">
        <v>74</v>
      </c>
      <c r="E548" s="19" t="str">
        <f>VLOOKUP($D548,[1]Sheet1!$A:$D,3,FALSE)</f>
        <v>A1 (Fine)</v>
      </c>
      <c r="F548" s="19" t="str">
        <f>VLOOKUP($D548,[1]Sheet1!$A:$D,4,FALSE)</f>
        <v xml:space="preserve">A1 </v>
      </c>
      <c r="G548" s="2">
        <v>27.5</v>
      </c>
      <c r="H548" s="2"/>
      <c r="I548" s="2"/>
      <c r="J548" s="2"/>
      <c r="K548" s="2"/>
      <c r="L548" s="2"/>
      <c r="M548" s="2"/>
      <c r="N548" s="2"/>
      <c r="O548" s="2"/>
      <c r="P548" s="3">
        <f t="shared" si="8"/>
        <v>3.0555555555555554</v>
      </c>
      <c r="Q548" s="5">
        <v>3</v>
      </c>
      <c r="R548" s="5">
        <v>3</v>
      </c>
      <c r="S548" s="5">
        <v>3</v>
      </c>
      <c r="T548" s="5">
        <v>3</v>
      </c>
      <c r="U548" s="5">
        <v>3</v>
      </c>
      <c r="V548" s="5">
        <v>3</v>
      </c>
      <c r="W548" s="5">
        <v>3</v>
      </c>
      <c r="X548" s="5">
        <v>3</v>
      </c>
      <c r="Y548" s="5">
        <v>3</v>
      </c>
      <c r="Z548" s="5">
        <v>3</v>
      </c>
      <c r="AA548" s="5">
        <v>3</v>
      </c>
      <c r="AB548" s="5">
        <v>3</v>
      </c>
      <c r="AC548" s="5">
        <v>3</v>
      </c>
    </row>
    <row r="549" spans="1:29" hidden="1" x14ac:dyDescent="0.3">
      <c r="A549" s="19" t="s">
        <v>151</v>
      </c>
      <c r="B549" s="1" t="s">
        <v>76</v>
      </c>
      <c r="C549" s="1" t="s">
        <v>253</v>
      </c>
      <c r="D549" t="s">
        <v>61</v>
      </c>
      <c r="E549" s="19" t="str">
        <f>VLOOKUP($D549,[1]Sheet1!$A:$D,3,FALSE)</f>
        <v>C1</v>
      </c>
      <c r="F549" s="19" t="str">
        <f>VLOOKUP($D549,[1]Sheet1!$A:$D,4,FALSE)</f>
        <v>C1 COARSE</v>
      </c>
      <c r="G549" s="2">
        <v>22.5</v>
      </c>
      <c r="H549" s="2"/>
      <c r="I549" s="2"/>
      <c r="J549" s="2"/>
      <c r="K549" s="2"/>
      <c r="L549" s="2"/>
      <c r="M549" s="2"/>
      <c r="N549" s="2"/>
      <c r="O549" s="2"/>
      <c r="P549" s="3">
        <f t="shared" si="8"/>
        <v>2.5</v>
      </c>
      <c r="Q549" s="5">
        <v>3</v>
      </c>
      <c r="R549" s="5">
        <v>3</v>
      </c>
      <c r="S549" s="5">
        <v>3</v>
      </c>
      <c r="T549" s="5">
        <v>3</v>
      </c>
      <c r="U549" s="5">
        <v>3</v>
      </c>
      <c r="V549" s="5">
        <v>3</v>
      </c>
      <c r="W549" s="5">
        <v>3</v>
      </c>
      <c r="X549" s="5">
        <v>3</v>
      </c>
      <c r="Y549" s="5">
        <v>3</v>
      </c>
      <c r="Z549" s="5">
        <v>3</v>
      </c>
      <c r="AA549" s="5">
        <v>3</v>
      </c>
      <c r="AB549" s="5">
        <v>3</v>
      </c>
      <c r="AC549" s="5">
        <v>3</v>
      </c>
    </row>
    <row r="550" spans="1:29" hidden="1" x14ac:dyDescent="0.3">
      <c r="A550" s="19" t="s">
        <v>151</v>
      </c>
      <c r="B550" s="1" t="s">
        <v>76</v>
      </c>
      <c r="C550" s="1" t="s">
        <v>254</v>
      </c>
      <c r="D550" t="s">
        <v>43</v>
      </c>
      <c r="E550" s="19" t="str">
        <f>VLOOKUP($D550,[1]Sheet1!$A:$D,3,FALSE)</f>
        <v>BROWN</v>
      </c>
      <c r="F550" s="19" t="str">
        <f>VLOOKUP($D550,[1]Sheet1!$A:$D,4,FALSE)</f>
        <v>Soft Brown</v>
      </c>
      <c r="G550" s="2"/>
      <c r="H550" s="2"/>
      <c r="I550" s="2"/>
      <c r="J550" s="2"/>
      <c r="K550" s="2"/>
      <c r="L550" s="2"/>
      <c r="M550" s="2">
        <v>0</v>
      </c>
      <c r="N550" s="2"/>
      <c r="O550" s="2"/>
      <c r="P550" s="3">
        <f t="shared" si="8"/>
        <v>0</v>
      </c>
      <c r="Q550" s="5">
        <v>0</v>
      </c>
      <c r="R550" s="5">
        <v>150</v>
      </c>
      <c r="S550" s="5">
        <v>150</v>
      </c>
      <c r="T550" s="5">
        <v>150</v>
      </c>
      <c r="U550" s="5">
        <v>150</v>
      </c>
      <c r="V550" s="5">
        <v>150</v>
      </c>
      <c r="W550" s="5">
        <v>150</v>
      </c>
      <c r="X550" s="5">
        <v>150</v>
      </c>
      <c r="Y550" s="5">
        <v>150</v>
      </c>
      <c r="Z550" s="5">
        <v>150</v>
      </c>
      <c r="AA550" s="5">
        <v>150</v>
      </c>
      <c r="AB550" s="5">
        <v>150</v>
      </c>
      <c r="AC550" s="5">
        <v>150</v>
      </c>
    </row>
    <row r="551" spans="1:29" hidden="1" x14ac:dyDescent="0.3">
      <c r="A551" s="19" t="s">
        <v>151</v>
      </c>
      <c r="B551" s="1" t="s">
        <v>76</v>
      </c>
      <c r="C551" s="1" t="s">
        <v>255</v>
      </c>
      <c r="D551" t="s">
        <v>164</v>
      </c>
      <c r="E551" s="19" t="str">
        <f>VLOOKUP($D551,[1]Sheet1!$A:$D,3,FALSE)</f>
        <v>IG Fine</v>
      </c>
      <c r="F551" s="19" t="str">
        <f>VLOOKUP($D551,[1]Sheet1!$A:$D,4,FALSE)</f>
        <v xml:space="preserve">IG  </v>
      </c>
      <c r="G551" s="2">
        <v>40</v>
      </c>
      <c r="H551" s="2">
        <v>40</v>
      </c>
      <c r="I551" s="2">
        <v>114.6</v>
      </c>
      <c r="J551" s="2">
        <v>99.95</v>
      </c>
      <c r="K551" s="2">
        <v>20</v>
      </c>
      <c r="L551" s="2">
        <v>60</v>
      </c>
      <c r="M551" s="2">
        <v>80</v>
      </c>
      <c r="N551" s="2">
        <v>40</v>
      </c>
      <c r="O551" s="2">
        <v>40</v>
      </c>
      <c r="P551" s="3">
        <f t="shared" si="8"/>
        <v>59.394444444444439</v>
      </c>
      <c r="Q551" s="5">
        <v>80</v>
      </c>
      <c r="R551" s="5">
        <v>80</v>
      </c>
      <c r="S551" s="5">
        <v>80</v>
      </c>
      <c r="T551" s="5">
        <v>80</v>
      </c>
      <c r="U551" s="5">
        <v>80</v>
      </c>
      <c r="V551" s="5">
        <v>80</v>
      </c>
      <c r="W551" s="5">
        <v>80</v>
      </c>
      <c r="X551" s="5">
        <v>80</v>
      </c>
      <c r="Y551" s="5">
        <v>80</v>
      </c>
      <c r="Z551" s="5">
        <v>80</v>
      </c>
      <c r="AA551" s="5">
        <v>80</v>
      </c>
      <c r="AB551" s="5">
        <v>80</v>
      </c>
      <c r="AC551" s="5">
        <v>80</v>
      </c>
    </row>
    <row r="552" spans="1:29" hidden="1" x14ac:dyDescent="0.3">
      <c r="A552" s="19" t="s">
        <v>151</v>
      </c>
      <c r="B552" s="1" t="s">
        <v>76</v>
      </c>
      <c r="C552" s="1" t="s">
        <v>256</v>
      </c>
      <c r="D552" t="s">
        <v>164</v>
      </c>
      <c r="E552" s="19" t="str">
        <f>VLOOKUP($D552,[1]Sheet1!$A:$D,3,FALSE)</f>
        <v>IG Fine</v>
      </c>
      <c r="F552" s="19" t="str">
        <f>VLOOKUP($D552,[1]Sheet1!$A:$D,4,FALSE)</f>
        <v xml:space="preserve">IG  </v>
      </c>
      <c r="G552" s="2"/>
      <c r="H552" s="2"/>
      <c r="I552" s="2"/>
      <c r="J552" s="2">
        <v>10</v>
      </c>
      <c r="K552" s="2"/>
      <c r="L552" s="2"/>
      <c r="M552" s="2"/>
      <c r="N552" s="2"/>
      <c r="O552" s="2"/>
      <c r="P552" s="3">
        <f t="shared" si="8"/>
        <v>1.1111111111111112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</row>
    <row r="553" spans="1:29" hidden="1" x14ac:dyDescent="0.3">
      <c r="A553" s="19" t="s">
        <v>151</v>
      </c>
      <c r="B553" s="1" t="s">
        <v>76</v>
      </c>
      <c r="C553" s="1" t="s">
        <v>257</v>
      </c>
      <c r="D553" t="s">
        <v>47</v>
      </c>
      <c r="E553" s="19" t="str">
        <f>VLOOKUP($D553,[1]Sheet1!$A:$D,3,FALSE)</f>
        <v>ICING</v>
      </c>
      <c r="F553" s="19" t="str">
        <f>VLOOKUP($D553,[1]Sheet1!$A:$D,4,FALSE)</f>
        <v>ICING</v>
      </c>
      <c r="G553" s="2">
        <v>1.5</v>
      </c>
      <c r="H553" s="2"/>
      <c r="I553" s="2"/>
      <c r="J553" s="2"/>
      <c r="K553" s="2">
        <v>2.5</v>
      </c>
      <c r="L553" s="2"/>
      <c r="M553" s="2"/>
      <c r="N553" s="2">
        <v>3.875</v>
      </c>
      <c r="O553" s="2">
        <v>0.75</v>
      </c>
      <c r="P553" s="3">
        <f t="shared" si="8"/>
        <v>0.95833333333333337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s="5">
        <v>1</v>
      </c>
      <c r="AB553" s="5">
        <v>1</v>
      </c>
      <c r="AC553" s="5">
        <v>1</v>
      </c>
    </row>
    <row r="554" spans="1:29" hidden="1" x14ac:dyDescent="0.3">
      <c r="A554" s="19" t="s">
        <v>151</v>
      </c>
      <c r="B554" s="1" t="s">
        <v>76</v>
      </c>
      <c r="C554" s="1" t="s">
        <v>258</v>
      </c>
      <c r="D554" t="s">
        <v>61</v>
      </c>
      <c r="E554" s="19" t="str">
        <f>VLOOKUP($D554,[1]Sheet1!$A:$D,3,FALSE)</f>
        <v>C1</v>
      </c>
      <c r="F554" s="19" t="str">
        <f>VLOOKUP($D554,[1]Sheet1!$A:$D,4,FALSE)</f>
        <v>C1 COARSE</v>
      </c>
      <c r="G554" s="2"/>
      <c r="H554" s="2"/>
      <c r="I554" s="2">
        <v>30</v>
      </c>
      <c r="J554" s="2">
        <v>55</v>
      </c>
      <c r="K554" s="2"/>
      <c r="L554" s="2">
        <v>25</v>
      </c>
      <c r="M554" s="2"/>
      <c r="N554" s="2"/>
      <c r="O554" s="2"/>
      <c r="P554" s="3">
        <f t="shared" si="8"/>
        <v>12.222222222222221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hidden="1" x14ac:dyDescent="0.3">
      <c r="A555" s="19" t="s">
        <v>151</v>
      </c>
      <c r="B555" s="1" t="s">
        <v>76</v>
      </c>
      <c r="C555" s="1" t="s">
        <v>259</v>
      </c>
      <c r="D555" t="s">
        <v>42</v>
      </c>
      <c r="E555" s="19" t="str">
        <f>VLOOKUP($D555,[1]Sheet1!$A:$D,3,FALSE)</f>
        <v>CASTER</v>
      </c>
      <c r="F555" s="19" t="str">
        <f>VLOOKUP($D555,[1]Sheet1!$A:$D,4,FALSE)</f>
        <v>CASTER</v>
      </c>
      <c r="G555" s="2">
        <v>5</v>
      </c>
      <c r="H555" s="2"/>
      <c r="I555" s="2"/>
      <c r="J555" s="2"/>
      <c r="K555" s="2"/>
      <c r="L555" s="2"/>
      <c r="M555" s="2"/>
      <c r="N555" s="2"/>
      <c r="O555" s="2"/>
      <c r="P555" s="3">
        <f t="shared" si="8"/>
        <v>0.55555555555555558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s="5">
        <v>1</v>
      </c>
      <c r="AB555" s="5">
        <v>1</v>
      </c>
      <c r="AC555" s="5">
        <v>1</v>
      </c>
    </row>
    <row r="556" spans="1:29" hidden="1" x14ac:dyDescent="0.3">
      <c r="A556" s="19" t="s">
        <v>151</v>
      </c>
      <c r="B556" s="1" t="s">
        <v>76</v>
      </c>
      <c r="C556" s="1" t="s">
        <v>260</v>
      </c>
      <c r="D556" t="s">
        <v>198</v>
      </c>
      <c r="E556" s="19" t="str">
        <f>VLOOKUP($D556,[1]Sheet1!$A:$D,3,FALSE)</f>
        <v>IG Fine</v>
      </c>
      <c r="F556" s="19" t="str">
        <f>VLOOKUP($D556,[1]Sheet1!$A:$D,4,FALSE)</f>
        <v xml:space="preserve">IG  </v>
      </c>
      <c r="G556" s="2"/>
      <c r="H556" s="2"/>
      <c r="I556" s="2"/>
      <c r="J556" s="2">
        <v>5</v>
      </c>
      <c r="K556" s="2">
        <v>-5</v>
      </c>
      <c r="L556" s="2"/>
      <c r="M556" s="2"/>
      <c r="N556" s="2"/>
      <c r="O556" s="2"/>
      <c r="P556" s="3">
        <f t="shared" si="8"/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hidden="1" x14ac:dyDescent="0.3">
      <c r="A557" s="19" t="s">
        <v>151</v>
      </c>
      <c r="B557" s="1" t="s">
        <v>76</v>
      </c>
      <c r="C557" s="1" t="s">
        <v>261</v>
      </c>
      <c r="D557" t="s">
        <v>201</v>
      </c>
      <c r="E557" s="19" t="str">
        <f>VLOOKUP($D557,[1]Sheet1!$A:$D,3,FALSE)</f>
        <v>BROWN</v>
      </c>
      <c r="F557" s="19" t="str">
        <f>VLOOKUP($D557,[1]Sheet1!$A:$D,4,FALSE)</f>
        <v>Golden Brown</v>
      </c>
      <c r="G557" s="2"/>
      <c r="H557" s="2"/>
      <c r="I557" s="2"/>
      <c r="J557" s="2"/>
      <c r="K557" s="2"/>
      <c r="L557" s="2"/>
      <c r="M557" s="2">
        <v>14</v>
      </c>
      <c r="N557" s="2"/>
      <c r="O557" s="2"/>
      <c r="P557" s="3">
        <f t="shared" si="8"/>
        <v>1.5555555555555556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hidden="1" x14ac:dyDescent="0.3">
      <c r="A558" s="19" t="s">
        <v>151</v>
      </c>
      <c r="B558" s="1" t="s">
        <v>76</v>
      </c>
      <c r="C558" s="1" t="s">
        <v>193</v>
      </c>
      <c r="D558" t="s">
        <v>74</v>
      </c>
      <c r="E558" s="19" t="str">
        <f>VLOOKUP($D558,[1]Sheet1!$A:$D,3,FALSE)</f>
        <v>A1 (Fine)</v>
      </c>
      <c r="F558" s="19" t="str">
        <f>VLOOKUP($D558,[1]Sheet1!$A:$D,4,FALSE)</f>
        <v xml:space="preserve">A1 </v>
      </c>
      <c r="G558" s="2"/>
      <c r="H558" s="2">
        <v>2</v>
      </c>
      <c r="I558" s="2"/>
      <c r="J558" s="2"/>
      <c r="K558" s="2"/>
      <c r="L558" s="2"/>
      <c r="M558" s="2"/>
      <c r="N558" s="2"/>
      <c r="O558" s="2"/>
      <c r="P558" s="3">
        <f t="shared" si="8"/>
        <v>0.22222222222222221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hidden="1" x14ac:dyDescent="0.3">
      <c r="A559" s="19" t="s">
        <v>151</v>
      </c>
      <c r="B559" s="1" t="s">
        <v>76</v>
      </c>
      <c r="C559" s="1" t="s">
        <v>193</v>
      </c>
      <c r="D559" t="s">
        <v>61</v>
      </c>
      <c r="E559" s="19" t="str">
        <f>VLOOKUP($D559,[1]Sheet1!$A:$D,3,FALSE)</f>
        <v>C1</v>
      </c>
      <c r="F559" s="19" t="str">
        <f>VLOOKUP($D559,[1]Sheet1!$A:$D,4,FALSE)</f>
        <v>C1 COARSE</v>
      </c>
      <c r="G559" s="2"/>
      <c r="H559" s="2">
        <v>23</v>
      </c>
      <c r="I559" s="2"/>
      <c r="J559" s="2"/>
      <c r="K559" s="2"/>
      <c r="L559" s="2"/>
      <c r="M559" s="2"/>
      <c r="N559" s="2"/>
      <c r="O559" s="2"/>
      <c r="P559" s="3">
        <f t="shared" si="8"/>
        <v>2.5555555555555554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</row>
    <row r="560" spans="1:29" hidden="1" x14ac:dyDescent="0.3">
      <c r="A560" s="19" t="s">
        <v>151</v>
      </c>
      <c r="B560" s="1" t="s">
        <v>76</v>
      </c>
      <c r="C560" s="1" t="s">
        <v>180</v>
      </c>
      <c r="D560" t="s">
        <v>61</v>
      </c>
      <c r="E560" s="19" t="str">
        <f>VLOOKUP($D560,[1]Sheet1!$A:$D,3,FALSE)</f>
        <v>C1</v>
      </c>
      <c r="F560" s="19" t="str">
        <f>VLOOKUP($D560,[1]Sheet1!$A:$D,4,FALSE)</f>
        <v>C1 COARSE</v>
      </c>
      <c r="G560" s="2">
        <v>20</v>
      </c>
      <c r="H560" s="2">
        <v>20</v>
      </c>
      <c r="I560" s="2">
        <v>20</v>
      </c>
      <c r="J560" s="2">
        <v>20</v>
      </c>
      <c r="K560" s="2"/>
      <c r="L560" s="2"/>
      <c r="M560" s="2"/>
      <c r="N560" s="2"/>
      <c r="O560" s="2"/>
      <c r="P560" s="3">
        <f t="shared" si="8"/>
        <v>8.8888888888888893</v>
      </c>
      <c r="Q560" s="5">
        <v>10</v>
      </c>
      <c r="R560" s="5">
        <v>10</v>
      </c>
      <c r="S560" s="5">
        <v>10</v>
      </c>
      <c r="T560" s="5">
        <v>10</v>
      </c>
      <c r="U560" s="5">
        <v>10</v>
      </c>
      <c r="V560" s="5">
        <v>10</v>
      </c>
      <c r="W560" s="5">
        <v>10</v>
      </c>
      <c r="X560" s="5">
        <v>10</v>
      </c>
      <c r="Y560" s="5">
        <v>10</v>
      </c>
      <c r="Z560" s="5">
        <v>10</v>
      </c>
      <c r="AA560" s="5">
        <v>10</v>
      </c>
      <c r="AB560" s="5">
        <v>10</v>
      </c>
      <c r="AC560" s="5">
        <v>10</v>
      </c>
    </row>
    <row r="561" spans="1:29" hidden="1" x14ac:dyDescent="0.3">
      <c r="A561" s="19" t="s">
        <v>151</v>
      </c>
      <c r="B561" s="1" t="s">
        <v>80</v>
      </c>
      <c r="C561" s="1" t="s">
        <v>262</v>
      </c>
      <c r="D561" t="s">
        <v>74</v>
      </c>
      <c r="E561" s="19" t="str">
        <f>VLOOKUP($D561,[1]Sheet1!$A:$D,3,FALSE)</f>
        <v>A1 (Fine)</v>
      </c>
      <c r="F561" s="19" t="str">
        <f>VLOOKUP($D561,[1]Sheet1!$A:$D,4,FALSE)</f>
        <v xml:space="preserve">A1 </v>
      </c>
      <c r="G561" s="2"/>
      <c r="H561" s="2"/>
      <c r="I561" s="2">
        <v>12</v>
      </c>
      <c r="J561" s="2">
        <v>5</v>
      </c>
      <c r="K561" s="2">
        <v>12</v>
      </c>
      <c r="L561" s="2">
        <v>10</v>
      </c>
      <c r="M561" s="2"/>
      <c r="N561" s="2">
        <v>10</v>
      </c>
      <c r="O561" s="2">
        <v>18</v>
      </c>
      <c r="P561" s="3">
        <f t="shared" si="8"/>
        <v>7.4444444444444446</v>
      </c>
      <c r="Q561" s="5">
        <v>20</v>
      </c>
      <c r="R561" s="5">
        <v>20</v>
      </c>
      <c r="S561" s="5">
        <v>20</v>
      </c>
      <c r="T561" s="5">
        <v>20</v>
      </c>
      <c r="U561" s="5">
        <v>20</v>
      </c>
      <c r="V561" s="5">
        <v>20</v>
      </c>
      <c r="W561" s="5">
        <v>20</v>
      </c>
      <c r="X561" s="5">
        <v>20</v>
      </c>
      <c r="Y561" s="5">
        <v>20</v>
      </c>
      <c r="Z561" s="5">
        <v>20</v>
      </c>
      <c r="AA561" s="5">
        <v>20</v>
      </c>
      <c r="AB561" s="5">
        <v>20</v>
      </c>
      <c r="AC561" s="5">
        <v>20</v>
      </c>
    </row>
    <row r="562" spans="1:29" hidden="1" x14ac:dyDescent="0.3">
      <c r="A562" s="19" t="s">
        <v>151</v>
      </c>
      <c r="B562" s="1" t="s">
        <v>80</v>
      </c>
      <c r="C562" s="1" t="s">
        <v>262</v>
      </c>
      <c r="D562" t="s">
        <v>61</v>
      </c>
      <c r="E562" s="19" t="str">
        <f>VLOOKUP($D562,[1]Sheet1!$A:$D,3,FALSE)</f>
        <v>C1</v>
      </c>
      <c r="F562" s="19" t="str">
        <f>VLOOKUP($D562,[1]Sheet1!$A:$D,4,FALSE)</f>
        <v>C1 COARSE</v>
      </c>
      <c r="G562" s="2"/>
      <c r="H562" s="2"/>
      <c r="I562" s="2">
        <v>8</v>
      </c>
      <c r="J562" s="2">
        <v>15</v>
      </c>
      <c r="K562" s="2">
        <v>8</v>
      </c>
      <c r="L562" s="2">
        <v>10</v>
      </c>
      <c r="M562" s="2"/>
      <c r="N562" s="2">
        <v>10</v>
      </c>
      <c r="O562" s="2">
        <v>2</v>
      </c>
      <c r="P562" s="3">
        <f t="shared" si="8"/>
        <v>5.8888888888888893</v>
      </c>
      <c r="Q562" s="5">
        <v>20</v>
      </c>
      <c r="R562" s="5">
        <v>20</v>
      </c>
      <c r="S562" s="5">
        <v>20</v>
      </c>
      <c r="T562" s="5">
        <v>20</v>
      </c>
      <c r="U562" s="5">
        <v>20</v>
      </c>
      <c r="V562" s="5">
        <v>20</v>
      </c>
      <c r="W562" s="5">
        <v>20</v>
      </c>
      <c r="X562" s="5">
        <v>20</v>
      </c>
      <c r="Y562" s="5">
        <v>20</v>
      </c>
      <c r="Z562" s="5">
        <v>20</v>
      </c>
      <c r="AA562" s="5">
        <v>20</v>
      </c>
      <c r="AB562" s="5">
        <v>20</v>
      </c>
      <c r="AC562" s="5">
        <v>20</v>
      </c>
    </row>
    <row r="563" spans="1:29" hidden="1" x14ac:dyDescent="0.3">
      <c r="A563" s="19" t="s">
        <v>151</v>
      </c>
      <c r="B563" s="1" t="s">
        <v>80</v>
      </c>
      <c r="C563" s="1" t="s">
        <v>263</v>
      </c>
      <c r="D563" t="s">
        <v>74</v>
      </c>
      <c r="E563" s="19" t="str">
        <f>VLOOKUP($D563,[1]Sheet1!$A:$D,3,FALSE)</f>
        <v>A1 (Fine)</v>
      </c>
      <c r="F563" s="19" t="str">
        <f>VLOOKUP($D563,[1]Sheet1!$A:$D,4,FALSE)</f>
        <v xml:space="preserve">A1 </v>
      </c>
      <c r="G563" s="2"/>
      <c r="H563" s="2"/>
      <c r="I563" s="2">
        <v>10</v>
      </c>
      <c r="J563" s="2">
        <v>10</v>
      </c>
      <c r="K563" s="2">
        <v>10</v>
      </c>
      <c r="L563" s="2">
        <v>10</v>
      </c>
      <c r="M563" s="2">
        <v>10</v>
      </c>
      <c r="N563" s="2">
        <v>-0.85</v>
      </c>
      <c r="O563" s="2"/>
      <c r="P563" s="3">
        <f t="shared" si="8"/>
        <v>5.4611111111111112</v>
      </c>
      <c r="Q563" s="5">
        <v>10</v>
      </c>
      <c r="R563" s="5">
        <v>10</v>
      </c>
      <c r="S563" s="5">
        <v>10</v>
      </c>
      <c r="T563" s="5">
        <v>10</v>
      </c>
      <c r="U563" s="5">
        <v>10</v>
      </c>
      <c r="V563" s="5">
        <v>10</v>
      </c>
      <c r="W563" s="5">
        <v>10</v>
      </c>
      <c r="X563" s="5">
        <v>10</v>
      </c>
      <c r="Y563" s="5">
        <v>10</v>
      </c>
      <c r="Z563" s="5">
        <v>10</v>
      </c>
      <c r="AA563" s="5">
        <v>10</v>
      </c>
      <c r="AB563" s="5">
        <v>10</v>
      </c>
      <c r="AC563" s="5">
        <v>10</v>
      </c>
    </row>
    <row r="564" spans="1:29" hidden="1" x14ac:dyDescent="0.3">
      <c r="A564" s="19" t="s">
        <v>151</v>
      </c>
      <c r="B564" s="1" t="s">
        <v>80</v>
      </c>
      <c r="C564" s="1" t="s">
        <v>264</v>
      </c>
      <c r="D564" t="s">
        <v>198</v>
      </c>
      <c r="E564" s="19" t="str">
        <f>VLOOKUP($D564,[1]Sheet1!$A:$D,3,FALSE)</f>
        <v>IG Fine</v>
      </c>
      <c r="F564" s="19" t="str">
        <f>VLOOKUP($D564,[1]Sheet1!$A:$D,4,FALSE)</f>
        <v xml:space="preserve">IG  </v>
      </c>
      <c r="G564" s="2"/>
      <c r="H564" s="2"/>
      <c r="I564" s="2"/>
      <c r="J564" s="2">
        <v>7</v>
      </c>
      <c r="K564" s="2"/>
      <c r="L564" s="2"/>
      <c r="M564" s="2"/>
      <c r="N564" s="2"/>
      <c r="O564" s="2"/>
      <c r="P564" s="3">
        <f t="shared" si="8"/>
        <v>0.77777777777777779</v>
      </c>
      <c r="Q564" s="5">
        <v>5</v>
      </c>
      <c r="R564" s="5">
        <v>5</v>
      </c>
      <c r="S564" s="5">
        <v>5</v>
      </c>
      <c r="T564" s="5">
        <v>5</v>
      </c>
      <c r="U564" s="5">
        <v>5</v>
      </c>
      <c r="V564" s="5">
        <v>5</v>
      </c>
      <c r="W564" s="5">
        <v>5</v>
      </c>
      <c r="X564" s="5">
        <v>5</v>
      </c>
      <c r="Y564" s="5">
        <v>5</v>
      </c>
      <c r="Z564" s="5">
        <v>5</v>
      </c>
      <c r="AA564" s="5">
        <v>5</v>
      </c>
      <c r="AB564" s="5">
        <v>5</v>
      </c>
      <c r="AC564" s="5">
        <v>5</v>
      </c>
    </row>
    <row r="565" spans="1:29" hidden="1" x14ac:dyDescent="0.3">
      <c r="A565" s="19" t="s">
        <v>151</v>
      </c>
      <c r="B565" s="1" t="s">
        <v>80</v>
      </c>
      <c r="C565" s="1" t="s">
        <v>265</v>
      </c>
      <c r="D565" t="s">
        <v>164</v>
      </c>
      <c r="E565" s="19" t="str">
        <f>VLOOKUP($D565,[1]Sheet1!$A:$D,3,FALSE)</f>
        <v>IG Fine</v>
      </c>
      <c r="F565" s="19" t="str">
        <f>VLOOKUP($D565,[1]Sheet1!$A:$D,4,FALSE)</f>
        <v xml:space="preserve">IG  </v>
      </c>
      <c r="G565" s="2">
        <v>25</v>
      </c>
      <c r="H565" s="2">
        <v>50</v>
      </c>
      <c r="I565" s="2">
        <v>50</v>
      </c>
      <c r="J565" s="2">
        <v>50</v>
      </c>
      <c r="K565" s="2">
        <v>25</v>
      </c>
      <c r="L565" s="2">
        <v>25</v>
      </c>
      <c r="M565" s="2"/>
      <c r="N565" s="2"/>
      <c r="O565" s="2"/>
      <c r="P565" s="3">
        <f t="shared" si="8"/>
        <v>25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</row>
    <row r="566" spans="1:29" hidden="1" x14ac:dyDescent="0.3">
      <c r="A566" s="19" t="s">
        <v>151</v>
      </c>
      <c r="B566" s="1" t="s">
        <v>80</v>
      </c>
      <c r="C566" s="1" t="s">
        <v>266</v>
      </c>
      <c r="D566" t="s">
        <v>74</v>
      </c>
      <c r="E566" s="19" t="str">
        <f>VLOOKUP($D566,[1]Sheet1!$A:$D,3,FALSE)</f>
        <v>A1 (Fine)</v>
      </c>
      <c r="F566" s="19" t="str">
        <f>VLOOKUP($D566,[1]Sheet1!$A:$D,4,FALSE)</f>
        <v xml:space="preserve">A1 </v>
      </c>
      <c r="G566" s="2">
        <v>220</v>
      </c>
      <c r="H566" s="2">
        <v>40</v>
      </c>
      <c r="I566" s="2">
        <v>111</v>
      </c>
      <c r="J566" s="2"/>
      <c r="K566" s="2"/>
      <c r="L566" s="2"/>
      <c r="M566" s="2">
        <v>-0.2</v>
      </c>
      <c r="N566" s="2"/>
      <c r="O566" s="2"/>
      <c r="P566" s="3">
        <f t="shared" si="8"/>
        <v>41.2</v>
      </c>
      <c r="Q566" s="5">
        <v>0</v>
      </c>
      <c r="R566" s="5">
        <v>41</v>
      </c>
      <c r="S566" s="5">
        <v>41</v>
      </c>
      <c r="T566" s="5">
        <v>41</v>
      </c>
      <c r="U566" s="5">
        <v>41</v>
      </c>
      <c r="V566" s="5">
        <v>41</v>
      </c>
      <c r="W566" s="5">
        <v>41</v>
      </c>
      <c r="X566" s="5">
        <v>41</v>
      </c>
      <c r="Y566" s="5">
        <v>41</v>
      </c>
      <c r="Z566" s="5">
        <v>41</v>
      </c>
      <c r="AA566" s="5">
        <v>41</v>
      </c>
      <c r="AB566" s="5">
        <v>41</v>
      </c>
      <c r="AC566" s="5">
        <v>41</v>
      </c>
    </row>
    <row r="567" spans="1:29" hidden="1" x14ac:dyDescent="0.3">
      <c r="A567" s="19" t="s">
        <v>151</v>
      </c>
      <c r="B567" s="1" t="s">
        <v>80</v>
      </c>
      <c r="C567" s="1" t="s">
        <v>267</v>
      </c>
      <c r="D567" t="s">
        <v>61</v>
      </c>
      <c r="E567" s="19" t="str">
        <f>VLOOKUP($D567,[1]Sheet1!$A:$D,3,FALSE)</f>
        <v>C1</v>
      </c>
      <c r="F567" s="19" t="str">
        <f>VLOOKUP($D567,[1]Sheet1!$A:$D,4,FALSE)</f>
        <v>C1 COARSE</v>
      </c>
      <c r="G567" s="2">
        <v>90</v>
      </c>
      <c r="H567" s="2">
        <v>90</v>
      </c>
      <c r="I567" s="2">
        <v>120</v>
      </c>
      <c r="J567" s="2"/>
      <c r="K567" s="2">
        <v>30</v>
      </c>
      <c r="L567" s="2">
        <v>70</v>
      </c>
      <c r="M567" s="2">
        <v>50</v>
      </c>
      <c r="N567" s="2"/>
      <c r="O567" s="2"/>
      <c r="P567" s="3">
        <f t="shared" si="8"/>
        <v>50</v>
      </c>
      <c r="Q567" s="5">
        <v>60</v>
      </c>
      <c r="R567" s="5">
        <v>60</v>
      </c>
      <c r="S567" s="5">
        <v>60</v>
      </c>
      <c r="T567" s="5">
        <v>60</v>
      </c>
      <c r="U567" s="5">
        <v>60</v>
      </c>
      <c r="V567" s="5">
        <v>60</v>
      </c>
      <c r="W567" s="5">
        <v>60</v>
      </c>
      <c r="X567" s="5">
        <v>60</v>
      </c>
      <c r="Y567" s="5">
        <v>60</v>
      </c>
      <c r="Z567" s="5">
        <v>60</v>
      </c>
      <c r="AA567" s="5">
        <v>60</v>
      </c>
      <c r="AB567" s="5">
        <v>60</v>
      </c>
      <c r="AC567" s="5">
        <v>60</v>
      </c>
    </row>
    <row r="568" spans="1:29" hidden="1" x14ac:dyDescent="0.3">
      <c r="A568" s="19" t="s">
        <v>151</v>
      </c>
      <c r="B568" s="1" t="s">
        <v>80</v>
      </c>
      <c r="C568" s="1" t="s">
        <v>268</v>
      </c>
      <c r="D568" t="s">
        <v>74</v>
      </c>
      <c r="E568" s="19" t="str">
        <f>VLOOKUP($D568,[1]Sheet1!$A:$D,3,FALSE)</f>
        <v>A1 (Fine)</v>
      </c>
      <c r="F568" s="19" t="str">
        <f>VLOOKUP($D568,[1]Sheet1!$A:$D,4,FALSE)</f>
        <v xml:space="preserve">A1 </v>
      </c>
      <c r="G568" s="2">
        <v>70</v>
      </c>
      <c r="H568" s="2">
        <v>15</v>
      </c>
      <c r="I568" s="2">
        <v>91</v>
      </c>
      <c r="J568" s="2">
        <v>178.5</v>
      </c>
      <c r="K568" s="2">
        <v>109.5</v>
      </c>
      <c r="L568" s="2">
        <v>48.5</v>
      </c>
      <c r="M568" s="2">
        <v>86</v>
      </c>
      <c r="N568" s="2">
        <v>58</v>
      </c>
      <c r="O568" s="2">
        <v>57</v>
      </c>
      <c r="P568" s="3">
        <f t="shared" si="8"/>
        <v>79.277777777777771</v>
      </c>
      <c r="Q568" s="5">
        <v>83</v>
      </c>
      <c r="R568" s="5">
        <v>83</v>
      </c>
      <c r="S568" s="5">
        <v>83</v>
      </c>
      <c r="T568" s="5">
        <v>83</v>
      </c>
      <c r="U568" s="5">
        <v>83</v>
      </c>
      <c r="V568" s="5">
        <v>83</v>
      </c>
      <c r="W568" s="5">
        <v>83</v>
      </c>
      <c r="X568" s="5">
        <v>83</v>
      </c>
      <c r="Y568" s="5">
        <v>83</v>
      </c>
      <c r="Z568" s="5">
        <v>83</v>
      </c>
      <c r="AA568" s="5">
        <v>83</v>
      </c>
      <c r="AB568" s="5">
        <v>83</v>
      </c>
      <c r="AC568" s="5">
        <v>83</v>
      </c>
    </row>
    <row r="569" spans="1:29" hidden="1" x14ac:dyDescent="0.3">
      <c r="A569" s="19" t="s">
        <v>151</v>
      </c>
      <c r="B569" s="1" t="s">
        <v>80</v>
      </c>
      <c r="C569" s="1" t="s">
        <v>268</v>
      </c>
      <c r="D569" t="s">
        <v>74</v>
      </c>
      <c r="E569" s="19" t="str">
        <f>VLOOKUP($D569,[1]Sheet1!$A:$D,3,FALSE)</f>
        <v>A1 (Fine)</v>
      </c>
      <c r="F569" s="19" t="str">
        <f>VLOOKUP($D569,[1]Sheet1!$A:$D,4,FALSE)</f>
        <v xml:space="preserve">A1 </v>
      </c>
      <c r="G569" s="2">
        <v>10</v>
      </c>
      <c r="H569" s="2"/>
      <c r="I569" s="2"/>
      <c r="J569" s="2"/>
      <c r="K569" s="2"/>
      <c r="L569" s="2"/>
      <c r="M569" s="2"/>
      <c r="N569" s="2"/>
      <c r="O569" s="2"/>
      <c r="P569" s="3">
        <f t="shared" si="8"/>
        <v>1.1111111111111112</v>
      </c>
      <c r="Q569" s="5">
        <v>2</v>
      </c>
      <c r="R569" s="5">
        <v>2</v>
      </c>
      <c r="S569" s="5">
        <v>2</v>
      </c>
      <c r="T569" s="5">
        <v>2</v>
      </c>
      <c r="U569" s="5">
        <v>2</v>
      </c>
      <c r="V569" s="5">
        <v>2</v>
      </c>
      <c r="W569" s="5">
        <v>2</v>
      </c>
      <c r="X569" s="5">
        <v>2</v>
      </c>
      <c r="Y569" s="5">
        <v>2</v>
      </c>
      <c r="Z569" s="5">
        <v>2</v>
      </c>
      <c r="AA569" s="5">
        <v>2</v>
      </c>
      <c r="AB569" s="5">
        <v>2</v>
      </c>
      <c r="AC569" s="5">
        <v>2</v>
      </c>
    </row>
    <row r="570" spans="1:29" hidden="1" x14ac:dyDescent="0.3">
      <c r="A570" s="19" t="s">
        <v>151</v>
      </c>
      <c r="B570" s="1" t="s">
        <v>80</v>
      </c>
      <c r="C570" s="1" t="s">
        <v>268</v>
      </c>
      <c r="D570" t="s">
        <v>161</v>
      </c>
      <c r="E570" s="19" t="str">
        <f>VLOOKUP($D570,[1]Sheet1!$A:$D,3,FALSE)</f>
        <v>A1 (Fine)</v>
      </c>
      <c r="F570" s="19" t="str">
        <f>VLOOKUP($D570,[1]Sheet1!$A:$D,4,FALSE)</f>
        <v xml:space="preserve">A1 </v>
      </c>
      <c r="G570" s="2">
        <v>44</v>
      </c>
      <c r="H570" s="2">
        <v>66</v>
      </c>
      <c r="I570" s="2">
        <v>88</v>
      </c>
      <c r="J570" s="2">
        <v>110</v>
      </c>
      <c r="K570" s="2">
        <v>110</v>
      </c>
      <c r="L570" s="2">
        <v>44</v>
      </c>
      <c r="M570" s="2">
        <v>44</v>
      </c>
      <c r="N570" s="2">
        <v>44</v>
      </c>
      <c r="O570" s="2">
        <v>44</v>
      </c>
      <c r="P570" s="3">
        <f t="shared" si="8"/>
        <v>66</v>
      </c>
      <c r="Q570" s="5">
        <v>70</v>
      </c>
      <c r="R570" s="5">
        <v>70</v>
      </c>
      <c r="S570" s="5">
        <v>70</v>
      </c>
      <c r="T570" s="5">
        <v>70</v>
      </c>
      <c r="U570" s="5">
        <v>70</v>
      </c>
      <c r="V570" s="5">
        <v>70</v>
      </c>
      <c r="W570" s="5">
        <v>70</v>
      </c>
      <c r="X570" s="5">
        <v>70</v>
      </c>
      <c r="Y570" s="5">
        <v>70</v>
      </c>
      <c r="Z570" s="5">
        <v>70</v>
      </c>
      <c r="AA570" s="5">
        <v>70</v>
      </c>
      <c r="AB570" s="5">
        <v>70</v>
      </c>
      <c r="AC570" s="5">
        <v>70</v>
      </c>
    </row>
    <row r="571" spans="1:29" hidden="1" x14ac:dyDescent="0.3">
      <c r="A571" s="19" t="s">
        <v>151</v>
      </c>
      <c r="B571" s="1" t="s">
        <v>80</v>
      </c>
      <c r="C571" s="1" t="s">
        <v>268</v>
      </c>
      <c r="D571" t="s">
        <v>61</v>
      </c>
      <c r="E571" s="19" t="str">
        <f>VLOOKUP($D571,[1]Sheet1!$A:$D,3,FALSE)</f>
        <v>C1</v>
      </c>
      <c r="F571" s="19" t="str">
        <f>VLOOKUP($D571,[1]Sheet1!$A:$D,4,FALSE)</f>
        <v>C1 COARSE</v>
      </c>
      <c r="G571" s="2">
        <v>60</v>
      </c>
      <c r="H571" s="2">
        <v>100</v>
      </c>
      <c r="I571" s="2">
        <v>334.05</v>
      </c>
      <c r="J571" s="2">
        <v>693</v>
      </c>
      <c r="K571" s="2">
        <v>826.45</v>
      </c>
      <c r="L571" s="2">
        <v>523.5</v>
      </c>
      <c r="M571" s="2">
        <v>879</v>
      </c>
      <c r="N571" s="2">
        <v>312</v>
      </c>
      <c r="O571" s="2">
        <v>237.5</v>
      </c>
      <c r="P571" s="3">
        <f t="shared" si="8"/>
        <v>440.61111111111109</v>
      </c>
      <c r="Q571" s="5">
        <v>500</v>
      </c>
      <c r="R571" s="5">
        <v>500</v>
      </c>
      <c r="S571" s="5">
        <v>500</v>
      </c>
      <c r="T571" s="5">
        <v>500</v>
      </c>
      <c r="U571" s="5">
        <v>500</v>
      </c>
      <c r="V571" s="5">
        <v>463</v>
      </c>
      <c r="W571" s="5">
        <v>500</v>
      </c>
      <c r="X571" s="5">
        <v>500</v>
      </c>
      <c r="Y571" s="5">
        <v>550</v>
      </c>
      <c r="Z571" s="5">
        <v>500</v>
      </c>
      <c r="AA571" s="5">
        <v>500</v>
      </c>
      <c r="AB571" s="5">
        <v>500</v>
      </c>
      <c r="AC571" s="5">
        <v>500</v>
      </c>
    </row>
    <row r="572" spans="1:29" hidden="1" x14ac:dyDescent="0.3">
      <c r="A572" s="19" t="s">
        <v>151</v>
      </c>
      <c r="B572" s="1" t="s">
        <v>80</v>
      </c>
      <c r="C572" s="1" t="s">
        <v>268</v>
      </c>
      <c r="D572" t="s">
        <v>164</v>
      </c>
      <c r="E572" s="19" t="str">
        <f>VLOOKUP($D572,[1]Sheet1!$A:$D,3,FALSE)</f>
        <v>IG Fine</v>
      </c>
      <c r="F572" s="19" t="str">
        <f>VLOOKUP($D572,[1]Sheet1!$A:$D,4,FALSE)</f>
        <v xml:space="preserve">IG  </v>
      </c>
      <c r="G572" s="2"/>
      <c r="H572" s="2"/>
      <c r="I572" s="2">
        <v>100.1</v>
      </c>
      <c r="J572" s="2">
        <v>140</v>
      </c>
      <c r="K572" s="2">
        <v>180</v>
      </c>
      <c r="L572" s="2">
        <v>80</v>
      </c>
      <c r="M572" s="2">
        <v>80</v>
      </c>
      <c r="N572" s="2">
        <v>60</v>
      </c>
      <c r="O572" s="2">
        <v>60.7</v>
      </c>
      <c r="P572" s="3">
        <f t="shared" si="8"/>
        <v>77.866666666666674</v>
      </c>
      <c r="Q572" s="5">
        <v>82</v>
      </c>
      <c r="R572" s="5">
        <v>82</v>
      </c>
      <c r="S572" s="5">
        <v>82</v>
      </c>
      <c r="T572" s="5">
        <v>82</v>
      </c>
      <c r="U572" s="5">
        <v>82</v>
      </c>
      <c r="V572" s="5">
        <v>82</v>
      </c>
      <c r="W572" s="5">
        <v>82</v>
      </c>
      <c r="X572" s="5">
        <v>82</v>
      </c>
      <c r="Y572" s="5">
        <v>82</v>
      </c>
      <c r="Z572" s="5">
        <v>82</v>
      </c>
      <c r="AA572" s="5">
        <v>82</v>
      </c>
      <c r="AB572" s="5">
        <v>82</v>
      </c>
      <c r="AC572" s="5">
        <v>82</v>
      </c>
    </row>
    <row r="573" spans="1:29" hidden="1" x14ac:dyDescent="0.3">
      <c r="A573" s="19" t="s">
        <v>151</v>
      </c>
      <c r="B573" s="1" t="s">
        <v>80</v>
      </c>
      <c r="C573" s="1" t="s">
        <v>269</v>
      </c>
      <c r="D573" t="s">
        <v>74</v>
      </c>
      <c r="E573" s="19" t="str">
        <f>VLOOKUP($D573,[1]Sheet1!$A:$D,3,FALSE)</f>
        <v>A1 (Fine)</v>
      </c>
      <c r="F573" s="19" t="str">
        <f>VLOOKUP($D573,[1]Sheet1!$A:$D,4,FALSE)</f>
        <v xml:space="preserve">A1 </v>
      </c>
      <c r="G573" s="2"/>
      <c r="H573" s="2"/>
      <c r="I573" s="2">
        <v>20</v>
      </c>
      <c r="J573" s="2">
        <v>20</v>
      </c>
      <c r="K573" s="2">
        <v>20</v>
      </c>
      <c r="L573" s="2"/>
      <c r="M573" s="2">
        <v>20</v>
      </c>
      <c r="N573" s="2">
        <v>20</v>
      </c>
      <c r="O573" s="2">
        <v>20</v>
      </c>
      <c r="P573" s="3">
        <f t="shared" si="8"/>
        <v>13.333333333333334</v>
      </c>
      <c r="Q573" s="5">
        <v>15</v>
      </c>
      <c r="R573" s="5">
        <v>15</v>
      </c>
      <c r="S573" s="5">
        <v>15</v>
      </c>
      <c r="T573" s="5">
        <v>15</v>
      </c>
      <c r="U573" s="5">
        <v>15</v>
      </c>
      <c r="V573" s="5">
        <v>15</v>
      </c>
      <c r="W573" s="5">
        <v>15</v>
      </c>
      <c r="X573" s="5">
        <v>15</v>
      </c>
      <c r="Y573" s="5">
        <v>15</v>
      </c>
      <c r="Z573" s="5">
        <v>15</v>
      </c>
      <c r="AA573" s="5">
        <v>15</v>
      </c>
      <c r="AB573" s="5">
        <v>15</v>
      </c>
      <c r="AC573" s="5">
        <v>15</v>
      </c>
    </row>
    <row r="574" spans="1:29" hidden="1" x14ac:dyDescent="0.3">
      <c r="A574" s="19" t="s">
        <v>151</v>
      </c>
      <c r="B574" s="1" t="s">
        <v>80</v>
      </c>
      <c r="C574" s="1" t="s">
        <v>269</v>
      </c>
      <c r="D574" t="s">
        <v>61</v>
      </c>
      <c r="E574" s="19" t="str">
        <f>VLOOKUP($D574,[1]Sheet1!$A:$D,3,FALSE)</f>
        <v>C1</v>
      </c>
      <c r="F574" s="19" t="str">
        <f>VLOOKUP($D574,[1]Sheet1!$A:$D,4,FALSE)</f>
        <v>C1 COARSE</v>
      </c>
      <c r="G574" s="2">
        <v>20</v>
      </c>
      <c r="H574" s="2"/>
      <c r="I574" s="2"/>
      <c r="J574" s="2"/>
      <c r="K574" s="2"/>
      <c r="L574" s="2"/>
      <c r="M574" s="2"/>
      <c r="N574" s="2"/>
      <c r="O574" s="2"/>
      <c r="P574" s="3">
        <f t="shared" si="8"/>
        <v>2.2222222222222223</v>
      </c>
      <c r="Q574" s="5">
        <v>5</v>
      </c>
      <c r="R574" s="5">
        <v>5</v>
      </c>
      <c r="S574" s="5">
        <v>5</v>
      </c>
      <c r="T574" s="5">
        <v>5</v>
      </c>
      <c r="U574" s="5">
        <v>5</v>
      </c>
      <c r="V574" s="5">
        <v>5</v>
      </c>
      <c r="W574" s="5">
        <v>5</v>
      </c>
      <c r="X574" s="5">
        <v>5</v>
      </c>
      <c r="Y574" s="5">
        <v>5</v>
      </c>
      <c r="Z574" s="5">
        <v>5</v>
      </c>
      <c r="AA574" s="5">
        <v>5</v>
      </c>
      <c r="AB574" s="5">
        <v>5</v>
      </c>
      <c r="AC574" s="5">
        <v>5</v>
      </c>
    </row>
    <row r="575" spans="1:29" hidden="1" x14ac:dyDescent="0.3">
      <c r="A575" s="19" t="s">
        <v>151</v>
      </c>
      <c r="B575" s="1" t="s">
        <v>270</v>
      </c>
      <c r="C575" s="1" t="s">
        <v>271</v>
      </c>
      <c r="D575" t="s">
        <v>47</v>
      </c>
      <c r="E575" s="19" t="str">
        <f>VLOOKUP($D575,[1]Sheet1!$A:$D,3,FALSE)</f>
        <v>ICING</v>
      </c>
      <c r="F575" s="19" t="str">
        <f>VLOOKUP($D575,[1]Sheet1!$A:$D,4,FALSE)</f>
        <v>ICING</v>
      </c>
      <c r="G575" s="2"/>
      <c r="H575" s="2"/>
      <c r="I575" s="2">
        <v>4.55</v>
      </c>
      <c r="J575" s="2"/>
      <c r="K575" s="2"/>
      <c r="L575" s="2"/>
      <c r="M575" s="2"/>
      <c r="N575" s="2"/>
      <c r="O575" s="2"/>
      <c r="P575" s="3">
        <f t="shared" si="8"/>
        <v>0.50555555555555554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5">
        <v>1</v>
      </c>
    </row>
    <row r="576" spans="1:29" hidden="1" x14ac:dyDescent="0.3">
      <c r="A576" s="19" t="s">
        <v>151</v>
      </c>
      <c r="B576" s="1" t="s">
        <v>86</v>
      </c>
      <c r="C576" s="1" t="s">
        <v>272</v>
      </c>
      <c r="D576" t="s">
        <v>61</v>
      </c>
      <c r="E576" s="19" t="str">
        <f>VLOOKUP($D576,[1]Sheet1!$A:$D,3,FALSE)</f>
        <v>C1</v>
      </c>
      <c r="F576" s="19" t="str">
        <f>VLOOKUP($D576,[1]Sheet1!$A:$D,4,FALSE)</f>
        <v>C1 COARSE</v>
      </c>
      <c r="G576" s="2">
        <v>30</v>
      </c>
      <c r="H576" s="2">
        <v>25</v>
      </c>
      <c r="I576" s="2">
        <v>50</v>
      </c>
      <c r="J576" s="2"/>
      <c r="K576" s="2">
        <v>30</v>
      </c>
      <c r="L576" s="2">
        <v>35</v>
      </c>
      <c r="M576" s="2"/>
      <c r="N576" s="2">
        <v>29.95</v>
      </c>
      <c r="O576" s="2">
        <v>31.95</v>
      </c>
      <c r="P576" s="3">
        <f t="shared" si="8"/>
        <v>25.766666666666666</v>
      </c>
      <c r="Q576" s="5">
        <v>25</v>
      </c>
      <c r="R576" s="5">
        <v>25</v>
      </c>
      <c r="S576" s="5">
        <v>25</v>
      </c>
      <c r="T576" s="5">
        <v>25</v>
      </c>
      <c r="U576" s="5">
        <v>25</v>
      </c>
      <c r="V576" s="5">
        <v>25</v>
      </c>
      <c r="W576" s="5">
        <v>25</v>
      </c>
      <c r="X576" s="5">
        <v>25</v>
      </c>
      <c r="Y576" s="5">
        <v>25</v>
      </c>
      <c r="Z576" s="5">
        <v>25</v>
      </c>
      <c r="AA576" s="5">
        <v>25</v>
      </c>
      <c r="AB576" s="5">
        <v>25</v>
      </c>
      <c r="AC576" s="5">
        <v>25</v>
      </c>
    </row>
    <row r="577" spans="1:29" hidden="1" x14ac:dyDescent="0.3">
      <c r="A577" s="19" t="s">
        <v>151</v>
      </c>
      <c r="B577" s="1" t="s">
        <v>86</v>
      </c>
      <c r="C577" s="1" t="s">
        <v>273</v>
      </c>
      <c r="D577" t="s">
        <v>42</v>
      </c>
      <c r="E577" s="19" t="str">
        <f>VLOOKUP($D577,[1]Sheet1!$A:$D,3,FALSE)</f>
        <v>CASTER</v>
      </c>
      <c r="F577" s="19" t="str">
        <f>VLOOKUP($D577,[1]Sheet1!$A:$D,4,FALSE)</f>
        <v>CASTER</v>
      </c>
      <c r="G577" s="2"/>
      <c r="H577" s="2"/>
      <c r="I577" s="2">
        <v>2</v>
      </c>
      <c r="J577" s="2">
        <v>2</v>
      </c>
      <c r="K577" s="2">
        <v>4</v>
      </c>
      <c r="L577" s="2"/>
      <c r="M577" s="2"/>
      <c r="N577" s="2"/>
      <c r="O577" s="2"/>
      <c r="P577" s="3">
        <f t="shared" si="8"/>
        <v>0.88888888888888884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5">
        <v>1</v>
      </c>
    </row>
    <row r="578" spans="1:29" hidden="1" x14ac:dyDescent="0.3">
      <c r="A578" s="19" t="s">
        <v>151</v>
      </c>
      <c r="B578" s="1" t="s">
        <v>86</v>
      </c>
      <c r="C578" s="1" t="s">
        <v>273</v>
      </c>
      <c r="D578" t="s">
        <v>164</v>
      </c>
      <c r="E578" s="19" t="str">
        <f>VLOOKUP($D578,[1]Sheet1!$A:$D,3,FALSE)</f>
        <v>IG Fine</v>
      </c>
      <c r="F578" s="19" t="str">
        <f>VLOOKUP($D578,[1]Sheet1!$A:$D,4,FALSE)</f>
        <v xml:space="preserve">IG  </v>
      </c>
      <c r="G578" s="2"/>
      <c r="H578" s="2">
        <v>20</v>
      </c>
      <c r="I578" s="2">
        <v>80</v>
      </c>
      <c r="J578" s="2">
        <v>80</v>
      </c>
      <c r="K578" s="2"/>
      <c r="L578" s="2"/>
      <c r="M578" s="2">
        <v>79</v>
      </c>
      <c r="N578" s="2">
        <v>60</v>
      </c>
      <c r="O578" s="2">
        <v>120</v>
      </c>
      <c r="P578" s="3">
        <f t="shared" si="8"/>
        <v>48.777777777777779</v>
      </c>
      <c r="Q578" s="5">
        <v>80</v>
      </c>
      <c r="R578" s="5">
        <v>80</v>
      </c>
      <c r="S578" s="5">
        <v>80</v>
      </c>
      <c r="T578" s="5">
        <v>80</v>
      </c>
      <c r="U578" s="5">
        <v>80</v>
      </c>
      <c r="V578" s="5">
        <v>80</v>
      </c>
      <c r="W578" s="5">
        <v>80</v>
      </c>
      <c r="X578" s="5">
        <v>80</v>
      </c>
      <c r="Y578" s="5">
        <v>80</v>
      </c>
      <c r="Z578" s="5">
        <v>80</v>
      </c>
      <c r="AA578" s="5">
        <v>80</v>
      </c>
      <c r="AB578" s="5">
        <v>80</v>
      </c>
      <c r="AC578" s="5">
        <v>80</v>
      </c>
    </row>
    <row r="579" spans="1:29" hidden="1" x14ac:dyDescent="0.3">
      <c r="A579" s="19" t="s">
        <v>151</v>
      </c>
      <c r="B579" s="1" t="s">
        <v>86</v>
      </c>
      <c r="C579" s="1" t="s">
        <v>273</v>
      </c>
      <c r="D579" t="s">
        <v>47</v>
      </c>
      <c r="E579" s="19" t="str">
        <f>VLOOKUP($D579,[1]Sheet1!$A:$D,3,FALSE)</f>
        <v>ICING</v>
      </c>
      <c r="F579" s="19" t="str">
        <f>VLOOKUP($D579,[1]Sheet1!$A:$D,4,FALSE)</f>
        <v>ICING</v>
      </c>
      <c r="G579" s="2"/>
      <c r="H579" s="2">
        <v>2</v>
      </c>
      <c r="I579" s="2">
        <v>2</v>
      </c>
      <c r="J579" s="2">
        <v>2</v>
      </c>
      <c r="K579" s="2">
        <v>4</v>
      </c>
      <c r="L579" s="2">
        <v>2</v>
      </c>
      <c r="M579" s="2"/>
      <c r="N579" s="2">
        <v>2</v>
      </c>
      <c r="O579" s="2">
        <v>2</v>
      </c>
      <c r="P579" s="3">
        <f t="shared" si="8"/>
        <v>1.7777777777777777</v>
      </c>
      <c r="Q579" s="5">
        <v>2</v>
      </c>
      <c r="R579" s="5">
        <v>2</v>
      </c>
      <c r="S579" s="5">
        <v>2</v>
      </c>
      <c r="T579" s="5">
        <v>2</v>
      </c>
      <c r="U579" s="5">
        <v>2</v>
      </c>
      <c r="V579" s="5">
        <v>2</v>
      </c>
      <c r="W579" s="5">
        <v>2</v>
      </c>
      <c r="X579" s="5">
        <v>2</v>
      </c>
      <c r="Y579" s="5">
        <v>2</v>
      </c>
      <c r="Z579" s="5">
        <v>2</v>
      </c>
      <c r="AA579" s="5">
        <v>2</v>
      </c>
      <c r="AB579" s="5">
        <v>2</v>
      </c>
      <c r="AC579" s="5">
        <v>2</v>
      </c>
    </row>
    <row r="580" spans="1:29" hidden="1" x14ac:dyDescent="0.3">
      <c r="A580" s="19" t="s">
        <v>151</v>
      </c>
      <c r="B580" s="1" t="s">
        <v>86</v>
      </c>
      <c r="C580" s="1" t="s">
        <v>274</v>
      </c>
      <c r="D580" t="s">
        <v>74</v>
      </c>
      <c r="E580" s="19" t="str">
        <f>VLOOKUP($D580,[1]Sheet1!$A:$D,3,FALSE)</f>
        <v>A1 (Fine)</v>
      </c>
      <c r="F580" s="19" t="str">
        <f>VLOOKUP($D580,[1]Sheet1!$A:$D,4,FALSE)</f>
        <v xml:space="preserve">A1 </v>
      </c>
      <c r="G580" s="2">
        <v>160</v>
      </c>
      <c r="H580" s="2">
        <v>152</v>
      </c>
      <c r="I580" s="2">
        <v>100</v>
      </c>
      <c r="J580" s="2">
        <v>48.2</v>
      </c>
      <c r="K580" s="2"/>
      <c r="L580" s="2"/>
      <c r="M580" s="2"/>
      <c r="N580" s="2"/>
      <c r="O580" s="2"/>
      <c r="P580" s="3">
        <f t="shared" si="8"/>
        <v>51.133333333333333</v>
      </c>
      <c r="Q580" s="5">
        <v>150</v>
      </c>
      <c r="R580" s="5">
        <v>150</v>
      </c>
      <c r="S580" s="5">
        <v>150</v>
      </c>
      <c r="T580" s="5">
        <v>150</v>
      </c>
      <c r="U580" s="5">
        <v>150</v>
      </c>
      <c r="V580" s="5">
        <v>150</v>
      </c>
      <c r="W580" s="5">
        <v>150</v>
      </c>
      <c r="X580" s="5">
        <v>150</v>
      </c>
      <c r="Y580" s="5">
        <v>150</v>
      </c>
      <c r="Z580" s="5">
        <v>150</v>
      </c>
      <c r="AA580" s="5">
        <v>150</v>
      </c>
      <c r="AB580" s="5">
        <v>150</v>
      </c>
      <c r="AC580" s="5">
        <v>150</v>
      </c>
    </row>
    <row r="581" spans="1:29" hidden="1" x14ac:dyDescent="0.3">
      <c r="A581" s="19" t="s">
        <v>151</v>
      </c>
      <c r="B581" s="1" t="s">
        <v>86</v>
      </c>
      <c r="C581" s="1" t="s">
        <v>274</v>
      </c>
      <c r="D581" t="s">
        <v>61</v>
      </c>
      <c r="E581" s="19" t="str">
        <f>VLOOKUP($D581,[1]Sheet1!$A:$D,3,FALSE)</f>
        <v>C1</v>
      </c>
      <c r="F581" s="19" t="str">
        <f>VLOOKUP($D581,[1]Sheet1!$A:$D,4,FALSE)</f>
        <v>C1 COARSE</v>
      </c>
      <c r="G581" s="2">
        <v>6</v>
      </c>
      <c r="H581" s="2">
        <v>9</v>
      </c>
      <c r="I581" s="2"/>
      <c r="J581" s="2"/>
      <c r="K581" s="2"/>
      <c r="L581" s="2"/>
      <c r="M581" s="2"/>
      <c r="N581" s="2"/>
      <c r="O581" s="2"/>
      <c r="P581" s="3">
        <f t="shared" si="8"/>
        <v>1.6666666666666667</v>
      </c>
      <c r="Q581" s="5">
        <v>3</v>
      </c>
      <c r="R581" s="5">
        <v>3</v>
      </c>
      <c r="S581" s="5">
        <v>3</v>
      </c>
      <c r="T581" s="5">
        <v>3</v>
      </c>
      <c r="U581" s="5">
        <v>3</v>
      </c>
      <c r="V581" s="5">
        <v>3</v>
      </c>
      <c r="W581" s="5">
        <v>3</v>
      </c>
      <c r="X581" s="5">
        <v>3</v>
      </c>
      <c r="Y581" s="5">
        <v>3</v>
      </c>
      <c r="Z581" s="5">
        <v>3</v>
      </c>
      <c r="AA581" s="5">
        <v>3</v>
      </c>
      <c r="AB581" s="5">
        <v>3</v>
      </c>
      <c r="AC581" s="5">
        <v>3</v>
      </c>
    </row>
    <row r="582" spans="1:29" hidden="1" x14ac:dyDescent="0.3">
      <c r="A582" s="19" t="s">
        <v>151</v>
      </c>
      <c r="B582" s="1" t="s">
        <v>86</v>
      </c>
      <c r="C582" s="1" t="s">
        <v>274</v>
      </c>
      <c r="D582" t="s">
        <v>42</v>
      </c>
      <c r="E582" s="19" t="str">
        <f>VLOOKUP($D582,[1]Sheet1!$A:$D,3,FALSE)</f>
        <v>CASTER</v>
      </c>
      <c r="F582" s="19" t="str">
        <f>VLOOKUP($D582,[1]Sheet1!$A:$D,4,FALSE)</f>
        <v>CASTER</v>
      </c>
      <c r="G582" s="2"/>
      <c r="H582" s="2"/>
      <c r="I582" s="2"/>
      <c r="J582" s="2">
        <v>1.5</v>
      </c>
      <c r="K582" s="2"/>
      <c r="L582" s="2"/>
      <c r="M582" s="2"/>
      <c r="N582" s="2"/>
      <c r="O582" s="2"/>
      <c r="P582" s="3">
        <f t="shared" si="8"/>
        <v>0.16666666666666666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hidden="1" x14ac:dyDescent="0.3">
      <c r="A583" s="19" t="s">
        <v>151</v>
      </c>
      <c r="B583" s="1" t="s">
        <v>86</v>
      </c>
      <c r="C583" s="1" t="s">
        <v>274</v>
      </c>
      <c r="D583" t="s">
        <v>91</v>
      </c>
      <c r="E583" s="19" t="str">
        <f>VLOOKUP($D583,[1]Sheet1!$A:$D,3,FALSE)</f>
        <v>BROWN</v>
      </c>
      <c r="F583" s="19" t="str">
        <f>VLOOKUP($D583,[1]Sheet1!$A:$D,4,FALSE)</f>
        <v>Coarse Brown</v>
      </c>
      <c r="G583" s="2">
        <v>3.5</v>
      </c>
      <c r="H583" s="2">
        <v>5.5</v>
      </c>
      <c r="I583" s="2">
        <v>17</v>
      </c>
      <c r="J583" s="2">
        <v>11</v>
      </c>
      <c r="K583" s="2">
        <v>9</v>
      </c>
      <c r="L583" s="2">
        <v>3</v>
      </c>
      <c r="M583" s="2">
        <v>7</v>
      </c>
      <c r="N583" s="2">
        <v>3</v>
      </c>
      <c r="O583" s="2">
        <v>5.0999999999999996</v>
      </c>
      <c r="P583" s="3">
        <f t="shared" si="8"/>
        <v>7.1222222222222218</v>
      </c>
      <c r="Q583" s="5">
        <v>10</v>
      </c>
      <c r="R583" s="5">
        <v>10</v>
      </c>
      <c r="S583" s="5">
        <v>10</v>
      </c>
      <c r="T583" s="5">
        <v>10</v>
      </c>
      <c r="U583" s="5">
        <v>10</v>
      </c>
      <c r="V583" s="5">
        <v>10</v>
      </c>
      <c r="W583" s="5">
        <v>10</v>
      </c>
      <c r="X583" s="5">
        <v>10</v>
      </c>
      <c r="Y583" s="5">
        <v>10</v>
      </c>
      <c r="Z583" s="5">
        <v>10</v>
      </c>
      <c r="AA583" s="5">
        <v>10</v>
      </c>
      <c r="AB583" s="5">
        <v>10</v>
      </c>
      <c r="AC583" s="5">
        <v>10</v>
      </c>
    </row>
    <row r="584" spans="1:29" hidden="1" x14ac:dyDescent="0.3">
      <c r="A584" s="19" t="s">
        <v>151</v>
      </c>
      <c r="B584" s="1" t="s">
        <v>86</v>
      </c>
      <c r="C584" s="1" t="s">
        <v>275</v>
      </c>
      <c r="D584" t="s">
        <v>61</v>
      </c>
      <c r="E584" s="19" t="str">
        <f>VLOOKUP($D584,[1]Sheet1!$A:$D,3,FALSE)</f>
        <v>C1</v>
      </c>
      <c r="F584" s="19" t="str">
        <f>VLOOKUP($D584,[1]Sheet1!$A:$D,4,FALSE)</f>
        <v>C1 COARSE</v>
      </c>
      <c r="G584" s="2"/>
      <c r="H584" s="2"/>
      <c r="I584" s="2"/>
      <c r="J584" s="2"/>
      <c r="K584" s="2"/>
      <c r="L584" s="2"/>
      <c r="M584" s="2"/>
      <c r="N584" s="2">
        <v>10</v>
      </c>
      <c r="O584" s="2"/>
      <c r="P584" s="3">
        <f t="shared" si="8"/>
        <v>1.1111111111111112</v>
      </c>
      <c r="Q584" s="5">
        <v>50</v>
      </c>
      <c r="R584" s="5">
        <v>50</v>
      </c>
      <c r="S584" s="5">
        <v>50</v>
      </c>
      <c r="T584" s="5">
        <v>50</v>
      </c>
      <c r="U584" s="5">
        <v>50</v>
      </c>
      <c r="V584" s="5">
        <v>50</v>
      </c>
      <c r="W584" s="5">
        <v>50</v>
      </c>
      <c r="X584" s="5">
        <v>50</v>
      </c>
      <c r="Y584" s="5">
        <v>50</v>
      </c>
      <c r="Z584" s="5">
        <v>50</v>
      </c>
      <c r="AA584" s="5">
        <v>50</v>
      </c>
      <c r="AB584" s="5">
        <v>50</v>
      </c>
      <c r="AC584" s="5">
        <v>50</v>
      </c>
    </row>
    <row r="585" spans="1:29" hidden="1" x14ac:dyDescent="0.3">
      <c r="A585" s="19" t="s">
        <v>151</v>
      </c>
      <c r="B585" s="1" t="s">
        <v>86</v>
      </c>
      <c r="C585" s="1" t="s">
        <v>275</v>
      </c>
      <c r="D585" t="s">
        <v>164</v>
      </c>
      <c r="E585" s="19" t="str">
        <f>VLOOKUP($D585,[1]Sheet1!$A:$D,3,FALSE)</f>
        <v>IG Fine</v>
      </c>
      <c r="F585" s="19" t="str">
        <f>VLOOKUP($D585,[1]Sheet1!$A:$D,4,FALSE)</f>
        <v xml:space="preserve">IG  </v>
      </c>
      <c r="G585" s="2"/>
      <c r="H585" s="2"/>
      <c r="I585" s="2"/>
      <c r="J585" s="2"/>
      <c r="K585" s="2"/>
      <c r="L585" s="2"/>
      <c r="M585" s="2"/>
      <c r="N585" s="2"/>
      <c r="O585" s="2">
        <v>8.5</v>
      </c>
      <c r="P585" s="3">
        <f t="shared" si="8"/>
        <v>0.94444444444444442</v>
      </c>
      <c r="Q585" s="5">
        <v>35</v>
      </c>
      <c r="R585" s="5">
        <v>35</v>
      </c>
      <c r="S585" s="5">
        <v>35</v>
      </c>
      <c r="T585" s="5">
        <v>35</v>
      </c>
      <c r="U585" s="5">
        <v>35</v>
      </c>
      <c r="V585" s="5">
        <v>35</v>
      </c>
      <c r="W585" s="5">
        <v>35</v>
      </c>
      <c r="X585" s="5">
        <v>35</v>
      </c>
      <c r="Y585" s="5">
        <v>35</v>
      </c>
      <c r="Z585" s="5">
        <v>35</v>
      </c>
      <c r="AA585" s="5">
        <v>35</v>
      </c>
      <c r="AB585" s="5">
        <v>35</v>
      </c>
      <c r="AC585" s="5">
        <v>35</v>
      </c>
    </row>
    <row r="586" spans="1:29" hidden="1" x14ac:dyDescent="0.3">
      <c r="A586" s="19" t="s">
        <v>151</v>
      </c>
      <c r="B586" s="1" t="s">
        <v>86</v>
      </c>
      <c r="C586" s="1" t="s">
        <v>276</v>
      </c>
      <c r="D586" t="s">
        <v>74</v>
      </c>
      <c r="E586" s="19" t="str">
        <f>VLOOKUP($D586,[1]Sheet1!$A:$D,3,FALSE)</f>
        <v>A1 (Fine)</v>
      </c>
      <c r="F586" s="19" t="str">
        <f>VLOOKUP($D586,[1]Sheet1!$A:$D,4,FALSE)</f>
        <v xml:space="preserve">A1 </v>
      </c>
      <c r="G586" s="2">
        <v>5</v>
      </c>
      <c r="H586" s="2">
        <v>5</v>
      </c>
      <c r="I586" s="2"/>
      <c r="J586" s="2">
        <v>5</v>
      </c>
      <c r="K586" s="2">
        <v>5</v>
      </c>
      <c r="L586" s="2">
        <v>5</v>
      </c>
      <c r="M586" s="2">
        <v>5</v>
      </c>
      <c r="N586" s="2">
        <v>5</v>
      </c>
      <c r="O586" s="2">
        <v>0</v>
      </c>
      <c r="P586" s="3">
        <f t="shared" si="8"/>
        <v>3.8888888888888888</v>
      </c>
      <c r="Q586" s="5">
        <v>5</v>
      </c>
      <c r="R586" s="5">
        <v>5</v>
      </c>
      <c r="S586" s="5">
        <v>5</v>
      </c>
      <c r="T586" s="5">
        <v>5</v>
      </c>
      <c r="U586" s="5">
        <v>5</v>
      </c>
      <c r="V586" s="5">
        <v>5</v>
      </c>
      <c r="W586" s="5">
        <v>5</v>
      </c>
      <c r="X586" s="5">
        <v>5</v>
      </c>
      <c r="Y586" s="5">
        <v>5</v>
      </c>
      <c r="Z586" s="5">
        <v>5</v>
      </c>
      <c r="AA586" s="5">
        <v>5</v>
      </c>
      <c r="AB586" s="5">
        <v>5</v>
      </c>
      <c r="AC586" s="5">
        <v>5</v>
      </c>
    </row>
    <row r="587" spans="1:29" hidden="1" x14ac:dyDescent="0.3">
      <c r="A587" s="19" t="s">
        <v>151</v>
      </c>
      <c r="B587" s="1" t="s">
        <v>86</v>
      </c>
      <c r="C587" s="1" t="s">
        <v>277</v>
      </c>
      <c r="D587" t="s">
        <v>197</v>
      </c>
      <c r="E587" s="19" t="str">
        <f>VLOOKUP($D587,[1]Sheet1!$A:$D,3,FALSE)</f>
        <v>A1 (Fine)</v>
      </c>
      <c r="F587" s="19" t="str">
        <f>VLOOKUP($D587,[1]Sheet1!$A:$D,4,FALSE)</f>
        <v xml:space="preserve">A1 </v>
      </c>
      <c r="G587" s="2">
        <v>5</v>
      </c>
      <c r="H587" s="2">
        <v>5</v>
      </c>
      <c r="I587" s="2">
        <v>5</v>
      </c>
      <c r="J587" s="2">
        <v>4</v>
      </c>
      <c r="K587" s="2">
        <v>10</v>
      </c>
      <c r="L587" s="2">
        <v>6</v>
      </c>
      <c r="M587" s="2">
        <v>8.5</v>
      </c>
      <c r="N587" s="2">
        <v>10.5</v>
      </c>
      <c r="O587" s="2">
        <v>8</v>
      </c>
      <c r="P587" s="3">
        <f t="shared" si="8"/>
        <v>6.8888888888888893</v>
      </c>
      <c r="Q587" s="5">
        <v>10</v>
      </c>
      <c r="R587" s="5">
        <v>10</v>
      </c>
      <c r="S587" s="5">
        <v>10</v>
      </c>
      <c r="T587" s="5">
        <v>10</v>
      </c>
      <c r="U587" s="5">
        <v>10</v>
      </c>
      <c r="V587" s="5">
        <v>10</v>
      </c>
      <c r="W587" s="5">
        <v>10</v>
      </c>
      <c r="X587" s="5">
        <v>10</v>
      </c>
      <c r="Y587" s="5">
        <v>10</v>
      </c>
      <c r="Z587" s="5">
        <v>10</v>
      </c>
      <c r="AA587" s="5">
        <v>10</v>
      </c>
      <c r="AB587" s="5">
        <v>10</v>
      </c>
      <c r="AC587" s="5">
        <v>10</v>
      </c>
    </row>
    <row r="588" spans="1:29" hidden="1" x14ac:dyDescent="0.3">
      <c r="A588" s="19" t="s">
        <v>151</v>
      </c>
      <c r="B588" s="1" t="s">
        <v>86</v>
      </c>
      <c r="C588" s="1" t="s">
        <v>278</v>
      </c>
      <c r="D588" t="s">
        <v>279</v>
      </c>
      <c r="E588" s="19" t="str">
        <f>VLOOKUP($D588,[1]Sheet1!$A:$D,3,FALSE)</f>
        <v>Liquid Sugar</v>
      </c>
      <c r="F588" s="19" t="str">
        <f>VLOOKUP($D588,[1]Sheet1!$A:$D,4,FALSE)</f>
        <v>Liquid</v>
      </c>
      <c r="G588" s="2">
        <v>60.124000000000009</v>
      </c>
      <c r="H588" s="2">
        <v>44.760999999999996</v>
      </c>
      <c r="I588" s="2">
        <v>44.454999999999998</v>
      </c>
      <c r="J588" s="2">
        <v>89.13000000000001</v>
      </c>
      <c r="K588" s="2">
        <v>59.662999999999997</v>
      </c>
      <c r="L588" s="2">
        <v>58.836999999999996</v>
      </c>
      <c r="M588" s="2">
        <v>59.262000000000008</v>
      </c>
      <c r="N588" s="2"/>
      <c r="O588" s="2">
        <v>59.335000000000001</v>
      </c>
      <c r="P588" s="3">
        <f t="shared" si="8"/>
        <v>52.840777777777781</v>
      </c>
      <c r="Q588" s="5">
        <v>53</v>
      </c>
      <c r="R588" s="5">
        <v>60</v>
      </c>
      <c r="S588" s="5">
        <v>60</v>
      </c>
      <c r="T588" s="5">
        <v>60</v>
      </c>
      <c r="U588" s="5">
        <v>60</v>
      </c>
      <c r="V588" s="5">
        <v>60</v>
      </c>
      <c r="W588" s="5">
        <v>60</v>
      </c>
      <c r="X588" s="5">
        <v>60</v>
      </c>
      <c r="Y588" s="5">
        <v>60</v>
      </c>
      <c r="Z588" s="5">
        <v>60</v>
      </c>
      <c r="AA588" s="5">
        <v>60</v>
      </c>
      <c r="AB588" s="5">
        <v>60</v>
      </c>
      <c r="AC588" s="5">
        <v>60</v>
      </c>
    </row>
    <row r="589" spans="1:29" hidden="1" x14ac:dyDescent="0.3">
      <c r="A589" s="19" t="s">
        <v>151</v>
      </c>
      <c r="B589" s="1" t="s">
        <v>86</v>
      </c>
      <c r="C589" s="1" t="s">
        <v>278</v>
      </c>
      <c r="D589" t="s">
        <v>248</v>
      </c>
      <c r="E589" s="19" t="str">
        <f>VLOOKUP($D589,[1]Sheet1!$A:$D,3,FALSE)</f>
        <v>Liquid Sugar</v>
      </c>
      <c r="F589" s="19" t="str">
        <f>VLOOKUP($D589,[1]Sheet1!$A:$D,4,FALSE)</f>
        <v>Liquid</v>
      </c>
      <c r="G589" s="2"/>
      <c r="H589" s="2"/>
      <c r="I589" s="2"/>
      <c r="J589" s="2"/>
      <c r="K589" s="2"/>
      <c r="L589" s="2"/>
      <c r="M589" s="2"/>
      <c r="N589" s="2">
        <v>44.725999999999999</v>
      </c>
      <c r="O589" s="2">
        <v>14.997999999999999</v>
      </c>
      <c r="P589" s="3">
        <f t="shared" si="8"/>
        <v>6.6359999999999992</v>
      </c>
      <c r="Q589" s="5">
        <v>7</v>
      </c>
      <c r="R589" s="5">
        <v>7</v>
      </c>
      <c r="S589" s="5">
        <v>7</v>
      </c>
      <c r="T589" s="5">
        <v>7</v>
      </c>
      <c r="U589" s="5">
        <v>7</v>
      </c>
      <c r="V589" s="5">
        <v>7</v>
      </c>
      <c r="W589" s="5">
        <v>7</v>
      </c>
      <c r="X589" s="5">
        <v>7</v>
      </c>
      <c r="Y589" s="5">
        <v>7</v>
      </c>
      <c r="Z589" s="5">
        <v>7</v>
      </c>
      <c r="AA589" s="5">
        <v>7</v>
      </c>
      <c r="AB589" s="5">
        <v>7</v>
      </c>
      <c r="AC589" s="5">
        <v>7</v>
      </c>
    </row>
    <row r="590" spans="1:29" hidden="1" x14ac:dyDescent="0.3">
      <c r="A590" s="19" t="s">
        <v>151</v>
      </c>
      <c r="B590" s="1" t="s">
        <v>86</v>
      </c>
      <c r="C590" s="1" t="s">
        <v>280</v>
      </c>
      <c r="D590" t="s">
        <v>47</v>
      </c>
      <c r="E590" s="19" t="str">
        <f>VLOOKUP($D590,[1]Sheet1!$A:$D,3,FALSE)</f>
        <v>ICING</v>
      </c>
      <c r="F590" s="19" t="str">
        <f>VLOOKUP($D590,[1]Sheet1!$A:$D,4,FALSE)</f>
        <v>ICING</v>
      </c>
      <c r="G590" s="2"/>
      <c r="H590" s="2"/>
      <c r="I590" s="2">
        <v>1</v>
      </c>
      <c r="J590" s="2"/>
      <c r="K590" s="2"/>
      <c r="L590" s="2"/>
      <c r="M590" s="2"/>
      <c r="N590" s="2">
        <v>1</v>
      </c>
      <c r="O590" s="2"/>
      <c r="P590" s="3">
        <f t="shared" si="8"/>
        <v>0.22222222222222221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</row>
    <row r="591" spans="1:29" hidden="1" x14ac:dyDescent="0.3">
      <c r="A591" s="19" t="s">
        <v>151</v>
      </c>
      <c r="B591" s="1" t="s">
        <v>86</v>
      </c>
      <c r="C591" s="1" t="s">
        <v>281</v>
      </c>
      <c r="D591" t="s">
        <v>61</v>
      </c>
      <c r="E591" s="19" t="str">
        <f>VLOOKUP($D591,[1]Sheet1!$A:$D,3,FALSE)</f>
        <v>C1</v>
      </c>
      <c r="F591" s="19" t="str">
        <f>VLOOKUP($D591,[1]Sheet1!$A:$D,4,FALSE)</f>
        <v>C1 COARSE</v>
      </c>
      <c r="G591" s="2">
        <v>1</v>
      </c>
      <c r="H591" s="2">
        <v>1.5</v>
      </c>
      <c r="I591" s="2"/>
      <c r="J591" s="2">
        <v>1.25</v>
      </c>
      <c r="K591" s="2">
        <v>1.75</v>
      </c>
      <c r="L591" s="2">
        <v>0.5</v>
      </c>
      <c r="M591" s="2"/>
      <c r="N591" s="2">
        <v>0.5</v>
      </c>
      <c r="O591" s="2">
        <v>0.65</v>
      </c>
      <c r="P591" s="3">
        <f t="shared" si="8"/>
        <v>0.79444444444444451</v>
      </c>
      <c r="Q591" s="5">
        <v>1</v>
      </c>
      <c r="R591" s="5">
        <v>1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</row>
    <row r="592" spans="1:29" hidden="1" x14ac:dyDescent="0.3">
      <c r="A592" s="19" t="s">
        <v>151</v>
      </c>
      <c r="B592" s="1" t="s">
        <v>86</v>
      </c>
      <c r="C592" s="1" t="s">
        <v>281</v>
      </c>
      <c r="D592" t="s">
        <v>91</v>
      </c>
      <c r="E592" s="19" t="str">
        <f>VLOOKUP($D592,[1]Sheet1!$A:$D,3,FALSE)</f>
        <v>BROWN</v>
      </c>
      <c r="F592" s="19" t="str">
        <f>VLOOKUP($D592,[1]Sheet1!$A:$D,4,FALSE)</f>
        <v>Coarse Brown</v>
      </c>
      <c r="G592" s="2">
        <v>1.5</v>
      </c>
      <c r="H592" s="2">
        <v>3.5</v>
      </c>
      <c r="I592" s="2">
        <v>2.5</v>
      </c>
      <c r="J592" s="2">
        <v>3.75</v>
      </c>
      <c r="K592" s="2">
        <v>5.75</v>
      </c>
      <c r="L592" s="2">
        <v>2</v>
      </c>
      <c r="M592" s="2">
        <v>0</v>
      </c>
      <c r="N592" s="2">
        <v>2</v>
      </c>
      <c r="O592" s="2">
        <v>4.25</v>
      </c>
      <c r="P592" s="3">
        <f t="shared" si="8"/>
        <v>2.8055555555555554</v>
      </c>
      <c r="Q592" s="5">
        <v>3</v>
      </c>
      <c r="R592" s="5">
        <v>3</v>
      </c>
      <c r="S592" s="5">
        <v>3</v>
      </c>
      <c r="T592" s="5">
        <v>3</v>
      </c>
      <c r="U592" s="5">
        <v>3</v>
      </c>
      <c r="V592" s="5">
        <v>3</v>
      </c>
      <c r="W592" s="5">
        <v>3</v>
      </c>
      <c r="X592" s="5">
        <v>3</v>
      </c>
      <c r="Y592" s="5">
        <v>3</v>
      </c>
      <c r="Z592" s="5">
        <v>3</v>
      </c>
      <c r="AA592" s="5">
        <v>3</v>
      </c>
      <c r="AB592" s="5">
        <v>3</v>
      </c>
      <c r="AC592" s="5">
        <v>3</v>
      </c>
    </row>
    <row r="593" spans="1:29" hidden="1" x14ac:dyDescent="0.3">
      <c r="A593" s="19" t="s">
        <v>151</v>
      </c>
      <c r="B593" s="1" t="s">
        <v>86</v>
      </c>
      <c r="C593" s="1" t="s">
        <v>282</v>
      </c>
      <c r="D593" t="s">
        <v>42</v>
      </c>
      <c r="E593" s="19" t="str">
        <f>VLOOKUP($D593,[1]Sheet1!$A:$D,3,FALSE)</f>
        <v>CASTER</v>
      </c>
      <c r="F593" s="19" t="str">
        <f>VLOOKUP($D593,[1]Sheet1!$A:$D,4,FALSE)</f>
        <v>CASTER</v>
      </c>
      <c r="G593" s="2">
        <v>20</v>
      </c>
      <c r="H593" s="2"/>
      <c r="I593" s="2">
        <v>40</v>
      </c>
      <c r="J593" s="2">
        <v>100</v>
      </c>
      <c r="K593" s="2">
        <v>50</v>
      </c>
      <c r="L593" s="2">
        <v>20</v>
      </c>
      <c r="M593" s="2"/>
      <c r="N593" s="2"/>
      <c r="O593" s="2"/>
      <c r="P593" s="3">
        <f t="shared" si="8"/>
        <v>25.555555555555557</v>
      </c>
      <c r="Q593" s="5">
        <v>30</v>
      </c>
      <c r="R593" s="5">
        <v>30</v>
      </c>
      <c r="S593" s="5">
        <v>30</v>
      </c>
      <c r="T593" s="5">
        <v>30</v>
      </c>
      <c r="U593" s="5">
        <v>30</v>
      </c>
      <c r="V593" s="5">
        <v>30</v>
      </c>
      <c r="W593" s="5">
        <v>30</v>
      </c>
      <c r="X593" s="5">
        <v>30</v>
      </c>
      <c r="Y593" s="5">
        <v>30</v>
      </c>
      <c r="Z593" s="5">
        <v>30</v>
      </c>
      <c r="AA593" s="5">
        <v>30</v>
      </c>
      <c r="AB593" s="5">
        <v>30</v>
      </c>
      <c r="AC593" s="5">
        <v>30</v>
      </c>
    </row>
    <row r="594" spans="1:29" hidden="1" x14ac:dyDescent="0.3">
      <c r="A594" s="19" t="s">
        <v>151</v>
      </c>
      <c r="B594" s="1" t="s">
        <v>86</v>
      </c>
      <c r="C594" s="1" t="s">
        <v>283</v>
      </c>
      <c r="D594" t="s">
        <v>74</v>
      </c>
      <c r="E594" s="19" t="str">
        <f>VLOOKUP($D594,[1]Sheet1!$A:$D,3,FALSE)</f>
        <v>A1 (Fine)</v>
      </c>
      <c r="F594" s="19" t="str">
        <f>VLOOKUP($D594,[1]Sheet1!$A:$D,4,FALSE)</f>
        <v xml:space="preserve">A1 </v>
      </c>
      <c r="G594" s="2"/>
      <c r="H594" s="2">
        <v>10</v>
      </c>
      <c r="I594" s="2">
        <v>20</v>
      </c>
      <c r="J594" s="2">
        <v>20</v>
      </c>
      <c r="K594" s="2">
        <v>20</v>
      </c>
      <c r="L594" s="2">
        <v>10</v>
      </c>
      <c r="M594" s="2">
        <v>30</v>
      </c>
      <c r="N594" s="2">
        <v>9.9499999999999993</v>
      </c>
      <c r="O594" s="2">
        <v>10</v>
      </c>
      <c r="P594" s="3">
        <f t="shared" si="8"/>
        <v>14.438888888888888</v>
      </c>
      <c r="Q594" s="5">
        <v>20</v>
      </c>
      <c r="R594" s="5">
        <v>20</v>
      </c>
      <c r="S594" s="5">
        <v>20</v>
      </c>
      <c r="T594" s="5">
        <v>20</v>
      </c>
      <c r="U594" s="5">
        <v>20</v>
      </c>
      <c r="V594" s="5">
        <v>20</v>
      </c>
      <c r="W594" s="5">
        <v>20</v>
      </c>
      <c r="X594" s="5">
        <v>20</v>
      </c>
      <c r="Y594" s="5">
        <v>20</v>
      </c>
      <c r="Z594" s="5">
        <v>20</v>
      </c>
      <c r="AA594" s="5">
        <v>20</v>
      </c>
      <c r="AB594" s="5">
        <v>20</v>
      </c>
      <c r="AC594" s="5">
        <v>20</v>
      </c>
    </row>
    <row r="595" spans="1:29" hidden="1" x14ac:dyDescent="0.3">
      <c r="A595" s="19" t="s">
        <v>151</v>
      </c>
      <c r="B595" s="1" t="s">
        <v>86</v>
      </c>
      <c r="C595" s="1" t="s">
        <v>283</v>
      </c>
      <c r="D595" t="s">
        <v>162</v>
      </c>
      <c r="E595" s="19" t="str">
        <f>VLOOKUP($D595,[1]Sheet1!$A:$D,3,FALSE)</f>
        <v>A1 (Fine)</v>
      </c>
      <c r="F595" s="19" t="str">
        <f>VLOOKUP($D595,[1]Sheet1!$A:$D,4,FALSE)</f>
        <v xml:space="preserve">A1 </v>
      </c>
      <c r="G595" s="2">
        <v>80</v>
      </c>
      <c r="H595" s="2">
        <v>50</v>
      </c>
      <c r="I595" s="2">
        <v>230</v>
      </c>
      <c r="J595" s="2">
        <v>220</v>
      </c>
      <c r="K595" s="2">
        <v>160</v>
      </c>
      <c r="L595" s="2">
        <v>160</v>
      </c>
      <c r="M595" s="2">
        <v>200</v>
      </c>
      <c r="N595" s="2">
        <v>210</v>
      </c>
      <c r="O595" s="2">
        <v>180</v>
      </c>
      <c r="P595" s="3">
        <f t="shared" si="8"/>
        <v>165.55555555555554</v>
      </c>
      <c r="Q595" s="5">
        <v>180</v>
      </c>
      <c r="R595" s="5">
        <v>180</v>
      </c>
      <c r="S595" s="5">
        <v>180</v>
      </c>
      <c r="T595" s="5">
        <v>180</v>
      </c>
      <c r="U595" s="5">
        <v>180</v>
      </c>
      <c r="V595" s="5">
        <v>180</v>
      </c>
      <c r="W595" s="5">
        <v>180</v>
      </c>
      <c r="X595" s="5">
        <v>180</v>
      </c>
      <c r="Y595" s="5">
        <v>180</v>
      </c>
      <c r="Z595" s="5">
        <v>180</v>
      </c>
      <c r="AA595" s="5">
        <v>180</v>
      </c>
      <c r="AB595" s="5">
        <v>180</v>
      </c>
      <c r="AC595" s="5">
        <v>180</v>
      </c>
    </row>
    <row r="596" spans="1:29" hidden="1" x14ac:dyDescent="0.3">
      <c r="A596" s="19" t="s">
        <v>151</v>
      </c>
      <c r="B596" s="1" t="s">
        <v>86</v>
      </c>
      <c r="C596" s="1" t="s">
        <v>283</v>
      </c>
      <c r="D596" t="s">
        <v>47</v>
      </c>
      <c r="E596" s="19" t="str">
        <f>VLOOKUP($D596,[1]Sheet1!$A:$D,3,FALSE)</f>
        <v>ICING</v>
      </c>
      <c r="F596" s="19" t="str">
        <f>VLOOKUP($D596,[1]Sheet1!$A:$D,4,FALSE)</f>
        <v>ICING</v>
      </c>
      <c r="G596" s="2">
        <v>5.9</v>
      </c>
      <c r="H596" s="2">
        <v>6.55</v>
      </c>
      <c r="I596" s="2">
        <v>11.3</v>
      </c>
      <c r="J596" s="2">
        <v>12.6</v>
      </c>
      <c r="K596" s="2">
        <v>8.6999999999999993</v>
      </c>
      <c r="L596" s="2">
        <v>10</v>
      </c>
      <c r="M596" s="2">
        <v>10</v>
      </c>
      <c r="N596" s="2">
        <v>10</v>
      </c>
      <c r="O596" s="2">
        <v>10</v>
      </c>
      <c r="P596" s="3">
        <f t="shared" si="8"/>
        <v>9.4499999999999993</v>
      </c>
      <c r="Q596" s="5">
        <v>10</v>
      </c>
      <c r="R596" s="5">
        <v>10</v>
      </c>
      <c r="S596" s="5">
        <v>10</v>
      </c>
      <c r="T596" s="5">
        <v>10</v>
      </c>
      <c r="U596" s="5">
        <v>10</v>
      </c>
      <c r="V596" s="5">
        <v>10</v>
      </c>
      <c r="W596" s="5">
        <v>10</v>
      </c>
      <c r="X596" s="5">
        <v>10</v>
      </c>
      <c r="Y596" s="5">
        <v>10</v>
      </c>
      <c r="Z596" s="5">
        <v>10</v>
      </c>
      <c r="AA596" s="5">
        <v>10</v>
      </c>
      <c r="AB596" s="5">
        <v>10</v>
      </c>
      <c r="AC596" s="5">
        <v>10</v>
      </c>
    </row>
    <row r="597" spans="1:29" hidden="1" x14ac:dyDescent="0.3">
      <c r="A597" s="19" t="s">
        <v>151</v>
      </c>
      <c r="B597" s="1" t="s">
        <v>86</v>
      </c>
      <c r="C597" s="1" t="s">
        <v>284</v>
      </c>
      <c r="D597" t="s">
        <v>285</v>
      </c>
      <c r="E597" s="19" t="str">
        <f>VLOOKUP($D597,[1]Sheet1!$A:$D,3,FALSE)</f>
        <v>CASTER</v>
      </c>
      <c r="F597" s="19" t="str">
        <f>VLOOKUP($D597,[1]Sheet1!$A:$D,4,FALSE)</f>
        <v>CASTER</v>
      </c>
      <c r="G597" s="2"/>
      <c r="H597" s="2"/>
      <c r="I597" s="2"/>
      <c r="J597" s="2"/>
      <c r="K597" s="2"/>
      <c r="L597" s="2"/>
      <c r="M597" s="2">
        <v>10</v>
      </c>
      <c r="N597" s="2">
        <v>20</v>
      </c>
      <c r="O597" s="2">
        <v>40</v>
      </c>
      <c r="P597" s="3">
        <f t="shared" ref="P597:P660" si="9">SUM(G597:O597)/9</f>
        <v>7.7777777777777777</v>
      </c>
      <c r="Q597" s="5">
        <v>10</v>
      </c>
      <c r="R597" s="5">
        <v>10</v>
      </c>
      <c r="S597" s="5">
        <v>10</v>
      </c>
      <c r="T597" s="5">
        <v>10</v>
      </c>
      <c r="U597" s="5">
        <v>10</v>
      </c>
      <c r="V597" s="5">
        <v>10</v>
      </c>
      <c r="W597" s="5">
        <v>10</v>
      </c>
      <c r="X597" s="5">
        <v>10</v>
      </c>
      <c r="Y597" s="5">
        <v>10</v>
      </c>
      <c r="Z597" s="5">
        <v>10</v>
      </c>
      <c r="AA597" s="5">
        <v>10</v>
      </c>
      <c r="AB597" s="5">
        <v>10</v>
      </c>
      <c r="AC597" s="5">
        <v>10</v>
      </c>
    </row>
    <row r="598" spans="1:29" hidden="1" x14ac:dyDescent="0.3">
      <c r="A598" s="19" t="s">
        <v>151</v>
      </c>
      <c r="B598" s="1" t="s">
        <v>86</v>
      </c>
      <c r="C598" s="1" t="s">
        <v>284</v>
      </c>
      <c r="D598" t="s">
        <v>168</v>
      </c>
      <c r="E598" s="19" t="str">
        <f>VLOOKUP($D598,[1]Sheet1!$A:$D,3,FALSE)</f>
        <v>IG Fine</v>
      </c>
      <c r="F598" s="19" t="str">
        <f>VLOOKUP($D598,[1]Sheet1!$A:$D,4,FALSE)</f>
        <v xml:space="preserve">IG  </v>
      </c>
      <c r="G598" s="2">
        <v>200</v>
      </c>
      <c r="H598" s="2">
        <v>140</v>
      </c>
      <c r="I598" s="2">
        <v>180</v>
      </c>
      <c r="J598" s="2">
        <v>220</v>
      </c>
      <c r="K598" s="2">
        <v>340</v>
      </c>
      <c r="L598" s="2">
        <v>120</v>
      </c>
      <c r="M598" s="2">
        <v>190</v>
      </c>
      <c r="N598" s="2">
        <v>180</v>
      </c>
      <c r="O598" s="2">
        <v>194</v>
      </c>
      <c r="P598" s="3">
        <f t="shared" si="9"/>
        <v>196</v>
      </c>
      <c r="Q598" s="5">
        <v>290</v>
      </c>
      <c r="R598" s="5">
        <v>290</v>
      </c>
      <c r="S598" s="5">
        <v>290</v>
      </c>
      <c r="T598" s="5">
        <v>290</v>
      </c>
      <c r="U598" s="5">
        <v>290</v>
      </c>
      <c r="V598" s="5">
        <v>290</v>
      </c>
      <c r="W598" s="5">
        <v>290</v>
      </c>
      <c r="X598" s="5">
        <v>290</v>
      </c>
      <c r="Y598" s="5">
        <v>290</v>
      </c>
      <c r="Z598" s="5">
        <v>290</v>
      </c>
      <c r="AA598" s="5">
        <v>290</v>
      </c>
      <c r="AB598" s="5">
        <v>290</v>
      </c>
      <c r="AC598" s="5">
        <v>290</v>
      </c>
    </row>
    <row r="599" spans="1:29" hidden="1" x14ac:dyDescent="0.3">
      <c r="A599" s="19" t="s">
        <v>151</v>
      </c>
      <c r="B599" s="1" t="s">
        <v>86</v>
      </c>
      <c r="C599" s="1" t="s">
        <v>284</v>
      </c>
      <c r="D599" t="s">
        <v>242</v>
      </c>
      <c r="E599" s="19" t="str">
        <f>VLOOKUP($D599,[1]Sheet1!$A:$D,3,FALSE)</f>
        <v>IG Fine</v>
      </c>
      <c r="F599" s="19" t="str">
        <f>VLOOKUP($D599,[1]Sheet1!$A:$D,4,FALSE)</f>
        <v xml:space="preserve">IG  </v>
      </c>
      <c r="G599" s="2">
        <v>40</v>
      </c>
      <c r="H599" s="2"/>
      <c r="I599" s="2"/>
      <c r="J599" s="2"/>
      <c r="K599" s="2">
        <v>-10.425000000000001</v>
      </c>
      <c r="L599" s="2">
        <v>10.425000000000001</v>
      </c>
      <c r="M599" s="2"/>
      <c r="N599" s="2"/>
      <c r="O599" s="2">
        <v>1</v>
      </c>
      <c r="P599" s="3">
        <f t="shared" si="9"/>
        <v>4.5555555555555554</v>
      </c>
      <c r="Q599" s="5">
        <v>10</v>
      </c>
      <c r="R599" s="5">
        <v>10</v>
      </c>
      <c r="S599" s="5">
        <v>10</v>
      </c>
      <c r="T599" s="5">
        <v>10</v>
      </c>
      <c r="U599" s="5">
        <v>10</v>
      </c>
      <c r="V599" s="5">
        <v>10</v>
      </c>
      <c r="W599" s="5">
        <v>10</v>
      </c>
      <c r="X599" s="5">
        <v>10</v>
      </c>
      <c r="Y599" s="5">
        <v>10</v>
      </c>
      <c r="Z599" s="5">
        <v>10</v>
      </c>
      <c r="AA599" s="5">
        <v>10</v>
      </c>
      <c r="AB599" s="5">
        <v>10</v>
      </c>
      <c r="AC599" s="5">
        <v>10</v>
      </c>
    </row>
    <row r="600" spans="1:29" hidden="1" x14ac:dyDescent="0.3">
      <c r="A600" s="19" t="s">
        <v>151</v>
      </c>
      <c r="B600" s="1" t="s">
        <v>86</v>
      </c>
      <c r="C600" s="1" t="s">
        <v>286</v>
      </c>
      <c r="D600" t="s">
        <v>74</v>
      </c>
      <c r="E600" s="19" t="str">
        <f>VLOOKUP($D600,[1]Sheet1!$A:$D,3,FALSE)</f>
        <v>A1 (Fine)</v>
      </c>
      <c r="F600" s="19" t="str">
        <f>VLOOKUP($D600,[1]Sheet1!$A:$D,4,FALSE)</f>
        <v xml:space="preserve">A1 </v>
      </c>
      <c r="G600" s="2">
        <v>10</v>
      </c>
      <c r="H600" s="2"/>
      <c r="I600" s="2">
        <v>10</v>
      </c>
      <c r="J600" s="2">
        <v>10</v>
      </c>
      <c r="K600" s="2"/>
      <c r="L600" s="2">
        <v>9.5</v>
      </c>
      <c r="M600" s="2">
        <v>10</v>
      </c>
      <c r="N600" s="2"/>
      <c r="O600" s="2"/>
      <c r="P600" s="3">
        <f t="shared" si="9"/>
        <v>5.5</v>
      </c>
      <c r="Q600" s="5">
        <v>10</v>
      </c>
      <c r="R600" s="5">
        <v>10</v>
      </c>
      <c r="S600" s="5">
        <v>10</v>
      </c>
      <c r="T600" s="5">
        <v>10</v>
      </c>
      <c r="U600" s="5">
        <v>10</v>
      </c>
      <c r="V600" s="5">
        <v>10</v>
      </c>
      <c r="W600" s="5">
        <v>10</v>
      </c>
      <c r="X600" s="5">
        <v>10</v>
      </c>
      <c r="Y600" s="5">
        <v>10</v>
      </c>
      <c r="Z600" s="5">
        <v>10</v>
      </c>
      <c r="AA600" s="5">
        <v>10</v>
      </c>
      <c r="AB600" s="5">
        <v>10</v>
      </c>
      <c r="AC600" s="5">
        <v>10</v>
      </c>
    </row>
    <row r="601" spans="1:29" hidden="1" x14ac:dyDescent="0.3">
      <c r="A601" s="19" t="s">
        <v>151</v>
      </c>
      <c r="B601" s="1" t="s">
        <v>86</v>
      </c>
      <c r="C601" s="1" t="s">
        <v>286</v>
      </c>
      <c r="D601" t="s">
        <v>61</v>
      </c>
      <c r="E601" s="19" t="str">
        <f>VLOOKUP($D601,[1]Sheet1!$A:$D,3,FALSE)</f>
        <v>C1</v>
      </c>
      <c r="F601" s="19" t="str">
        <f>VLOOKUP($D601,[1]Sheet1!$A:$D,4,FALSE)</f>
        <v>C1 COARSE</v>
      </c>
      <c r="G601" s="2"/>
      <c r="H601" s="2"/>
      <c r="I601" s="2"/>
      <c r="J601" s="2"/>
      <c r="K601" s="2"/>
      <c r="L601" s="2"/>
      <c r="M601" s="2"/>
      <c r="N601" s="2">
        <v>10</v>
      </c>
      <c r="O601" s="2">
        <v>20</v>
      </c>
      <c r="P601" s="3">
        <f t="shared" si="9"/>
        <v>3.3333333333333335</v>
      </c>
      <c r="Q601" s="5">
        <v>5</v>
      </c>
      <c r="R601" s="5">
        <v>5</v>
      </c>
      <c r="S601" s="5">
        <v>5</v>
      </c>
      <c r="T601" s="5">
        <v>5</v>
      </c>
      <c r="U601" s="5">
        <v>5</v>
      </c>
      <c r="V601" s="5">
        <v>5</v>
      </c>
      <c r="W601" s="5">
        <v>5</v>
      </c>
      <c r="X601" s="5">
        <v>5</v>
      </c>
      <c r="Y601" s="5">
        <v>5</v>
      </c>
      <c r="Z601" s="5">
        <v>5</v>
      </c>
      <c r="AA601" s="5">
        <v>5</v>
      </c>
      <c r="AB601" s="5">
        <v>5</v>
      </c>
      <c r="AC601" s="5">
        <v>5</v>
      </c>
    </row>
    <row r="602" spans="1:29" hidden="1" x14ac:dyDescent="0.3">
      <c r="A602" s="19" t="s">
        <v>151</v>
      </c>
      <c r="B602" s="1" t="s">
        <v>86</v>
      </c>
      <c r="C602" s="1" t="s">
        <v>286</v>
      </c>
      <c r="D602" t="s">
        <v>91</v>
      </c>
      <c r="E602" s="19" t="str">
        <f>VLOOKUP($D602,[1]Sheet1!$A:$D,3,FALSE)</f>
        <v>BROWN</v>
      </c>
      <c r="F602" s="19" t="str">
        <f>VLOOKUP($D602,[1]Sheet1!$A:$D,4,FALSE)</f>
        <v>Coarse Brown</v>
      </c>
      <c r="G602" s="2"/>
      <c r="H602" s="2"/>
      <c r="I602" s="2"/>
      <c r="J602" s="2"/>
      <c r="K602" s="2"/>
      <c r="L602" s="2">
        <v>0.5</v>
      </c>
      <c r="M602" s="2"/>
      <c r="N602" s="2"/>
      <c r="O602" s="2"/>
      <c r="P602" s="3">
        <f t="shared" si="9"/>
        <v>5.5555555555555552E-2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hidden="1" x14ac:dyDescent="0.3">
      <c r="A603" s="19" t="s">
        <v>151</v>
      </c>
      <c r="B603" s="1" t="s">
        <v>86</v>
      </c>
      <c r="C603" s="1" t="s">
        <v>287</v>
      </c>
      <c r="D603" t="s">
        <v>74</v>
      </c>
      <c r="E603" s="19" t="str">
        <f>VLOOKUP($D603,[1]Sheet1!$A:$D,3,FALSE)</f>
        <v>A1 (Fine)</v>
      </c>
      <c r="F603" s="19" t="str">
        <f>VLOOKUP($D603,[1]Sheet1!$A:$D,4,FALSE)</f>
        <v xml:space="preserve">A1 </v>
      </c>
      <c r="G603" s="2">
        <v>60</v>
      </c>
      <c r="H603" s="2">
        <v>40</v>
      </c>
      <c r="I603" s="2">
        <v>20</v>
      </c>
      <c r="J603" s="2">
        <v>100</v>
      </c>
      <c r="K603" s="2">
        <v>110</v>
      </c>
      <c r="L603" s="2">
        <v>90</v>
      </c>
      <c r="M603" s="2">
        <v>-0.1</v>
      </c>
      <c r="N603" s="2">
        <v>100</v>
      </c>
      <c r="O603" s="2">
        <v>70</v>
      </c>
      <c r="P603" s="3">
        <f t="shared" si="9"/>
        <v>65.544444444444437</v>
      </c>
      <c r="Q603" s="5">
        <v>100</v>
      </c>
      <c r="R603" s="5">
        <v>100</v>
      </c>
      <c r="S603" s="5">
        <v>100</v>
      </c>
      <c r="T603" s="5">
        <v>100</v>
      </c>
      <c r="U603" s="5">
        <v>100</v>
      </c>
      <c r="V603" s="5">
        <v>100</v>
      </c>
      <c r="W603" s="5">
        <v>100</v>
      </c>
      <c r="X603" s="5">
        <v>100</v>
      </c>
      <c r="Y603" s="5">
        <v>100</v>
      </c>
      <c r="Z603" s="5">
        <v>100</v>
      </c>
      <c r="AA603" s="5">
        <v>100</v>
      </c>
      <c r="AB603" s="5">
        <v>100</v>
      </c>
      <c r="AC603" s="5">
        <v>100</v>
      </c>
    </row>
    <row r="604" spans="1:29" hidden="1" x14ac:dyDescent="0.3">
      <c r="A604" s="19" t="s">
        <v>151</v>
      </c>
      <c r="B604" s="1" t="s">
        <v>86</v>
      </c>
      <c r="C604" s="1" t="s">
        <v>287</v>
      </c>
      <c r="D604" t="s">
        <v>47</v>
      </c>
      <c r="E604" s="19" t="str">
        <f>VLOOKUP($D604,[1]Sheet1!$A:$D,3,FALSE)</f>
        <v>ICING</v>
      </c>
      <c r="F604" s="19" t="str">
        <f>VLOOKUP($D604,[1]Sheet1!$A:$D,4,FALSE)</f>
        <v>ICING</v>
      </c>
      <c r="G604" s="2"/>
      <c r="H604" s="2"/>
      <c r="I604" s="2"/>
      <c r="J604" s="2">
        <v>5</v>
      </c>
      <c r="K604" s="2"/>
      <c r="L604" s="2">
        <v>3</v>
      </c>
      <c r="M604" s="2"/>
      <c r="N604" s="2"/>
      <c r="O604" s="2"/>
      <c r="P604" s="3">
        <f t="shared" si="9"/>
        <v>0.88888888888888884</v>
      </c>
      <c r="Q604" s="5">
        <v>5</v>
      </c>
      <c r="R604" s="5">
        <v>5</v>
      </c>
      <c r="S604" s="5">
        <v>5</v>
      </c>
      <c r="T604" s="5">
        <v>5</v>
      </c>
      <c r="U604" s="5">
        <v>5</v>
      </c>
      <c r="V604" s="5">
        <v>5</v>
      </c>
      <c r="W604" s="5">
        <v>5</v>
      </c>
      <c r="X604" s="5">
        <v>5</v>
      </c>
      <c r="Y604" s="5">
        <v>5</v>
      </c>
      <c r="Z604" s="5">
        <v>5</v>
      </c>
      <c r="AA604" s="5">
        <v>5</v>
      </c>
      <c r="AB604" s="5">
        <v>5</v>
      </c>
      <c r="AC604" s="5">
        <v>5</v>
      </c>
    </row>
    <row r="605" spans="1:29" hidden="1" x14ac:dyDescent="0.3">
      <c r="A605" s="19" t="s">
        <v>151</v>
      </c>
      <c r="B605" s="1" t="s">
        <v>86</v>
      </c>
      <c r="C605" s="1" t="s">
        <v>253</v>
      </c>
      <c r="D605" t="s">
        <v>74</v>
      </c>
      <c r="E605" s="19" t="str">
        <f>VLOOKUP($D605,[1]Sheet1!$A:$D,3,FALSE)</f>
        <v>A1 (Fine)</v>
      </c>
      <c r="F605" s="19" t="str">
        <f>VLOOKUP($D605,[1]Sheet1!$A:$D,4,FALSE)</f>
        <v xml:space="preserve">A1 </v>
      </c>
      <c r="G605" s="2"/>
      <c r="H605" s="2">
        <v>20</v>
      </c>
      <c r="I605" s="2">
        <v>10</v>
      </c>
      <c r="J605" s="2">
        <v>10</v>
      </c>
      <c r="K605" s="2">
        <v>10</v>
      </c>
      <c r="L605" s="2">
        <v>9.9499999999999993</v>
      </c>
      <c r="M605" s="2">
        <v>10</v>
      </c>
      <c r="N605" s="2">
        <v>10</v>
      </c>
      <c r="O605" s="2"/>
      <c r="P605" s="3">
        <f t="shared" si="9"/>
        <v>8.8833333333333329</v>
      </c>
      <c r="Q605" s="5">
        <v>10</v>
      </c>
      <c r="R605" s="5">
        <v>10</v>
      </c>
      <c r="S605" s="5">
        <v>10</v>
      </c>
      <c r="T605" s="5">
        <v>10</v>
      </c>
      <c r="U605" s="5">
        <v>10</v>
      </c>
      <c r="V605" s="5">
        <v>10</v>
      </c>
      <c r="W605" s="5">
        <v>10</v>
      </c>
      <c r="X605" s="5">
        <v>10</v>
      </c>
      <c r="Y605" s="5">
        <v>10</v>
      </c>
      <c r="Z605" s="5">
        <v>10</v>
      </c>
      <c r="AA605" s="5">
        <v>10</v>
      </c>
      <c r="AB605" s="5">
        <v>10</v>
      </c>
      <c r="AC605" s="5">
        <v>10</v>
      </c>
    </row>
    <row r="606" spans="1:29" hidden="1" x14ac:dyDescent="0.3">
      <c r="A606" s="19" t="s">
        <v>151</v>
      </c>
      <c r="B606" s="1" t="s">
        <v>86</v>
      </c>
      <c r="C606" s="1" t="s">
        <v>253</v>
      </c>
      <c r="D606" t="s">
        <v>61</v>
      </c>
      <c r="E606" s="19" t="str">
        <f>VLOOKUP($D606,[1]Sheet1!$A:$D,3,FALSE)</f>
        <v>C1</v>
      </c>
      <c r="F606" s="19" t="str">
        <f>VLOOKUP($D606,[1]Sheet1!$A:$D,4,FALSE)</f>
        <v>C1 COARSE</v>
      </c>
      <c r="G606" s="2">
        <v>22.5</v>
      </c>
      <c r="H606" s="2">
        <v>-2.5</v>
      </c>
      <c r="I606" s="2"/>
      <c r="J606" s="2"/>
      <c r="K606" s="2"/>
      <c r="L606" s="2"/>
      <c r="M606" s="2"/>
      <c r="N606" s="2"/>
      <c r="O606" s="2"/>
      <c r="P606" s="3">
        <f t="shared" si="9"/>
        <v>2.2222222222222223</v>
      </c>
      <c r="Q606" s="5">
        <v>5</v>
      </c>
      <c r="R606" s="5">
        <v>5</v>
      </c>
      <c r="S606" s="5">
        <v>5</v>
      </c>
      <c r="T606" s="5">
        <v>5</v>
      </c>
      <c r="U606" s="5">
        <v>5</v>
      </c>
      <c r="V606" s="5">
        <v>5</v>
      </c>
      <c r="W606" s="5">
        <v>5</v>
      </c>
      <c r="X606" s="5">
        <v>5</v>
      </c>
      <c r="Y606" s="5">
        <v>5</v>
      </c>
      <c r="Z606" s="5">
        <v>5</v>
      </c>
      <c r="AA606" s="5">
        <v>5</v>
      </c>
      <c r="AB606" s="5">
        <v>5</v>
      </c>
      <c r="AC606" s="5">
        <v>5</v>
      </c>
    </row>
    <row r="607" spans="1:29" hidden="1" x14ac:dyDescent="0.3">
      <c r="A607" s="19" t="s">
        <v>151</v>
      </c>
      <c r="B607" s="1" t="s">
        <v>86</v>
      </c>
      <c r="C607" s="1" t="s">
        <v>288</v>
      </c>
      <c r="D607" t="s">
        <v>74</v>
      </c>
      <c r="E607" s="19" t="str">
        <f>VLOOKUP($D607,[1]Sheet1!$A:$D,3,FALSE)</f>
        <v>A1 (Fine)</v>
      </c>
      <c r="F607" s="19" t="str">
        <f>VLOOKUP($D607,[1]Sheet1!$A:$D,4,FALSE)</f>
        <v xml:space="preserve">A1 </v>
      </c>
      <c r="G607" s="2">
        <v>30</v>
      </c>
      <c r="H607" s="2">
        <v>90</v>
      </c>
      <c r="I607" s="2"/>
      <c r="J607" s="2"/>
      <c r="K607" s="2"/>
      <c r="L607" s="2"/>
      <c r="M607" s="2"/>
      <c r="N607" s="2"/>
      <c r="O607" s="2"/>
      <c r="P607" s="3">
        <f t="shared" si="9"/>
        <v>13.333333333333334</v>
      </c>
      <c r="Q607" s="5">
        <v>15</v>
      </c>
      <c r="R607" s="5">
        <v>15</v>
      </c>
      <c r="S607" s="5">
        <v>15</v>
      </c>
      <c r="T607" s="5">
        <v>15</v>
      </c>
      <c r="U607" s="5">
        <v>15</v>
      </c>
      <c r="V607" s="5">
        <v>15</v>
      </c>
      <c r="W607" s="5">
        <v>15</v>
      </c>
      <c r="X607" s="5">
        <v>15</v>
      </c>
      <c r="Y607" s="5">
        <v>15</v>
      </c>
      <c r="Z607" s="5">
        <v>15</v>
      </c>
      <c r="AA607" s="5">
        <v>15</v>
      </c>
      <c r="AB607" s="5">
        <v>15</v>
      </c>
      <c r="AC607" s="5">
        <v>15</v>
      </c>
    </row>
    <row r="608" spans="1:29" hidden="1" x14ac:dyDescent="0.3">
      <c r="A608" s="19" t="s">
        <v>151</v>
      </c>
      <c r="B608" s="1" t="s">
        <v>86</v>
      </c>
      <c r="C608" s="1" t="s">
        <v>289</v>
      </c>
      <c r="D608" t="s">
        <v>279</v>
      </c>
      <c r="E608" s="19" t="str">
        <f>VLOOKUP($D608,[1]Sheet1!$A:$D,3,FALSE)</f>
        <v>Liquid Sugar</v>
      </c>
      <c r="F608" s="19" t="str">
        <f>VLOOKUP($D608,[1]Sheet1!$A:$D,4,FALSE)</f>
        <v>Liquid</v>
      </c>
      <c r="G608" s="2">
        <v>594.48099999999977</v>
      </c>
      <c r="H608" s="2">
        <v>509.964</v>
      </c>
      <c r="I608" s="2">
        <v>684.94599999999991</v>
      </c>
      <c r="J608" s="2">
        <v>484.94499999999994</v>
      </c>
      <c r="K608" s="2">
        <v>459.01200000000011</v>
      </c>
      <c r="L608" s="2">
        <v>495.08240000000012</v>
      </c>
      <c r="M608" s="2">
        <v>569.22699999999998</v>
      </c>
      <c r="N608" s="2">
        <v>430.541</v>
      </c>
      <c r="O608" s="2">
        <v>460.51299999999986</v>
      </c>
      <c r="P608" s="3">
        <f t="shared" si="9"/>
        <v>520.96793333333324</v>
      </c>
      <c r="Q608" s="5">
        <v>600</v>
      </c>
      <c r="R608" s="5">
        <v>600</v>
      </c>
      <c r="S608" s="5">
        <v>600</v>
      </c>
      <c r="T608" s="5">
        <v>600</v>
      </c>
      <c r="U608" s="5">
        <v>600</v>
      </c>
      <c r="V608" s="5">
        <v>600</v>
      </c>
      <c r="W608" s="5">
        <v>600</v>
      </c>
      <c r="X608" s="5">
        <v>700</v>
      </c>
      <c r="Y608" s="5">
        <v>700</v>
      </c>
      <c r="Z608" s="5">
        <v>700</v>
      </c>
      <c r="AA608" s="5">
        <v>700</v>
      </c>
      <c r="AB608" s="5">
        <v>700</v>
      </c>
      <c r="AC608" s="5">
        <v>700</v>
      </c>
    </row>
    <row r="609" spans="1:29" hidden="1" x14ac:dyDescent="0.3">
      <c r="A609" s="19" t="s">
        <v>151</v>
      </c>
      <c r="B609" s="1" t="s">
        <v>86</v>
      </c>
      <c r="C609" s="1" t="s">
        <v>289</v>
      </c>
      <c r="D609" t="s">
        <v>42</v>
      </c>
      <c r="E609" s="19" t="str">
        <f>VLOOKUP($D609,[1]Sheet1!$A:$D,3,FALSE)</f>
        <v>CASTER</v>
      </c>
      <c r="F609" s="19" t="str">
        <f>VLOOKUP($D609,[1]Sheet1!$A:$D,4,FALSE)</f>
        <v>CASTER</v>
      </c>
      <c r="G609" s="2"/>
      <c r="H609" s="2">
        <v>1</v>
      </c>
      <c r="I609" s="2">
        <v>2</v>
      </c>
      <c r="J609" s="2"/>
      <c r="K609" s="2">
        <v>1</v>
      </c>
      <c r="L609" s="2">
        <v>1</v>
      </c>
      <c r="M609" s="2"/>
      <c r="N609" s="2"/>
      <c r="O609" s="2"/>
      <c r="P609" s="3">
        <f t="shared" si="9"/>
        <v>0.55555555555555558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1</v>
      </c>
    </row>
    <row r="610" spans="1:29" hidden="1" x14ac:dyDescent="0.3">
      <c r="A610" s="19" t="s">
        <v>151</v>
      </c>
      <c r="B610" s="1" t="s">
        <v>86</v>
      </c>
      <c r="C610" s="1" t="s">
        <v>290</v>
      </c>
      <c r="D610" t="s">
        <v>279</v>
      </c>
      <c r="E610" s="19" t="str">
        <f>VLOOKUP($D610,[1]Sheet1!$A:$D,3,FALSE)</f>
        <v>Liquid Sugar</v>
      </c>
      <c r="F610" s="19" t="str">
        <f>VLOOKUP($D610,[1]Sheet1!$A:$D,4,FALSE)</f>
        <v>Liquid</v>
      </c>
      <c r="G610" s="2">
        <v>149.547</v>
      </c>
      <c r="H610" s="2">
        <v>82.974999999999994</v>
      </c>
      <c r="I610" s="2">
        <v>83.576000000000008</v>
      </c>
      <c r="J610" s="2">
        <v>166.68200000000002</v>
      </c>
      <c r="K610" s="2">
        <v>115.92400000000001</v>
      </c>
      <c r="L610" s="2">
        <v>83.251000000000005</v>
      </c>
      <c r="M610" s="2">
        <v>99.998999999999995</v>
      </c>
      <c r="N610" s="2">
        <v>83.135000000000005</v>
      </c>
      <c r="O610" s="2">
        <v>115.67699999999999</v>
      </c>
      <c r="P610" s="3">
        <f t="shared" si="9"/>
        <v>108.974</v>
      </c>
      <c r="Q610" s="5">
        <v>120</v>
      </c>
      <c r="R610" s="5">
        <v>120</v>
      </c>
      <c r="S610" s="5">
        <v>120</v>
      </c>
      <c r="T610" s="5">
        <v>120</v>
      </c>
      <c r="U610" s="5">
        <v>120</v>
      </c>
      <c r="V610" s="5">
        <v>120</v>
      </c>
      <c r="W610" s="5">
        <v>120</v>
      </c>
      <c r="X610" s="5">
        <v>120</v>
      </c>
      <c r="Y610" s="5">
        <v>120</v>
      </c>
      <c r="Z610" s="5">
        <v>120</v>
      </c>
      <c r="AA610" s="5">
        <v>120</v>
      </c>
      <c r="AB610" s="5">
        <v>120</v>
      </c>
      <c r="AC610" s="5">
        <v>120</v>
      </c>
    </row>
    <row r="611" spans="1:29" hidden="1" x14ac:dyDescent="0.3">
      <c r="A611" s="19" t="s">
        <v>151</v>
      </c>
      <c r="B611" s="1" t="s">
        <v>86</v>
      </c>
      <c r="C611" s="1" t="s">
        <v>291</v>
      </c>
      <c r="D611" t="s">
        <v>164</v>
      </c>
      <c r="E611" s="19" t="str">
        <f>VLOOKUP($D611,[1]Sheet1!$A:$D,3,FALSE)</f>
        <v>IG Fine</v>
      </c>
      <c r="F611" s="19" t="str">
        <f>VLOOKUP($D611,[1]Sheet1!$A:$D,4,FALSE)</f>
        <v xml:space="preserve">IG  </v>
      </c>
      <c r="G611" s="2">
        <v>40</v>
      </c>
      <c r="H611" s="2"/>
      <c r="I611" s="2"/>
      <c r="J611" s="2"/>
      <c r="K611" s="2"/>
      <c r="L611" s="2"/>
      <c r="M611" s="2">
        <v>20</v>
      </c>
      <c r="N611" s="2">
        <v>20</v>
      </c>
      <c r="O611" s="2">
        <v>40</v>
      </c>
      <c r="P611" s="3">
        <f t="shared" si="9"/>
        <v>13.333333333333334</v>
      </c>
      <c r="Q611" s="5">
        <v>20</v>
      </c>
      <c r="R611" s="5">
        <v>20</v>
      </c>
      <c r="S611" s="5">
        <v>20</v>
      </c>
      <c r="T611" s="5">
        <v>20</v>
      </c>
      <c r="U611" s="5">
        <v>20</v>
      </c>
      <c r="V611" s="5">
        <v>20</v>
      </c>
      <c r="W611" s="5">
        <v>20</v>
      </c>
      <c r="X611" s="5">
        <v>20</v>
      </c>
      <c r="Y611" s="5">
        <v>20</v>
      </c>
      <c r="Z611" s="5">
        <v>20</v>
      </c>
      <c r="AA611" s="5">
        <v>20</v>
      </c>
      <c r="AB611" s="5">
        <v>20</v>
      </c>
      <c r="AC611" s="5">
        <v>20</v>
      </c>
    </row>
    <row r="612" spans="1:29" hidden="1" x14ac:dyDescent="0.3">
      <c r="A612" s="19" t="s">
        <v>151</v>
      </c>
      <c r="B612" s="1" t="s">
        <v>86</v>
      </c>
      <c r="C612" s="1" t="s">
        <v>292</v>
      </c>
      <c r="D612" t="s">
        <v>61</v>
      </c>
      <c r="E612" s="19" t="str">
        <f>VLOOKUP($D612,[1]Sheet1!$A:$D,3,FALSE)</f>
        <v>C1</v>
      </c>
      <c r="F612" s="19" t="str">
        <f>VLOOKUP($D612,[1]Sheet1!$A:$D,4,FALSE)</f>
        <v>C1 COARSE</v>
      </c>
      <c r="G612" s="2"/>
      <c r="H612" s="2"/>
      <c r="I612" s="2"/>
      <c r="J612" s="2">
        <v>10</v>
      </c>
      <c r="K612" s="2"/>
      <c r="L612" s="2"/>
      <c r="M612" s="2"/>
      <c r="N612" s="2"/>
      <c r="O612" s="2"/>
      <c r="P612" s="3">
        <f t="shared" si="9"/>
        <v>1.1111111111111112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hidden="1" x14ac:dyDescent="0.3">
      <c r="A613" s="19" t="s">
        <v>151</v>
      </c>
      <c r="B613" s="1" t="s">
        <v>86</v>
      </c>
      <c r="C613" s="1" t="s">
        <v>293</v>
      </c>
      <c r="D613" t="s">
        <v>61</v>
      </c>
      <c r="E613" s="19" t="str">
        <f>VLOOKUP($D613,[1]Sheet1!$A:$D,3,FALSE)</f>
        <v>C1</v>
      </c>
      <c r="F613" s="19" t="str">
        <f>VLOOKUP($D613,[1]Sheet1!$A:$D,4,FALSE)</f>
        <v>C1 COARSE</v>
      </c>
      <c r="G613" s="2">
        <v>17.600000000000001</v>
      </c>
      <c r="H613" s="2">
        <v>12.8</v>
      </c>
      <c r="I613" s="2">
        <v>12.8</v>
      </c>
      <c r="J613" s="2">
        <v>6.4</v>
      </c>
      <c r="K613" s="2">
        <v>6.4</v>
      </c>
      <c r="L613" s="2">
        <v>0</v>
      </c>
      <c r="M613" s="2"/>
      <c r="N613" s="2"/>
      <c r="O613" s="2"/>
      <c r="P613" s="3">
        <f t="shared" si="9"/>
        <v>6.2222222222222223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hidden="1" x14ac:dyDescent="0.3">
      <c r="A614" s="19" t="s">
        <v>151</v>
      </c>
      <c r="B614" s="1" t="s">
        <v>86</v>
      </c>
      <c r="C614" s="1" t="s">
        <v>294</v>
      </c>
      <c r="D614" t="s">
        <v>74</v>
      </c>
      <c r="E614" s="19" t="str">
        <f>VLOOKUP($D614,[1]Sheet1!$A:$D,3,FALSE)</f>
        <v>A1 (Fine)</v>
      </c>
      <c r="F614" s="19" t="str">
        <f>VLOOKUP($D614,[1]Sheet1!$A:$D,4,FALSE)</f>
        <v xml:space="preserve">A1 </v>
      </c>
      <c r="G614" s="2"/>
      <c r="H614" s="2">
        <v>10</v>
      </c>
      <c r="I614" s="2"/>
      <c r="J614" s="2">
        <v>10</v>
      </c>
      <c r="K614" s="2">
        <v>10</v>
      </c>
      <c r="L614" s="2"/>
      <c r="M614" s="2"/>
      <c r="N614" s="2"/>
      <c r="O614" s="2"/>
      <c r="P614" s="3">
        <f t="shared" si="9"/>
        <v>3.3333333333333335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hidden="1" x14ac:dyDescent="0.3">
      <c r="A615" s="19" t="s">
        <v>151</v>
      </c>
      <c r="B615" s="1" t="s">
        <v>86</v>
      </c>
      <c r="C615" s="1" t="s">
        <v>295</v>
      </c>
      <c r="D615" t="s">
        <v>164</v>
      </c>
      <c r="E615" s="19" t="str">
        <f>VLOOKUP($D615,[1]Sheet1!$A:$D,3,FALSE)</f>
        <v>IG Fine</v>
      </c>
      <c r="F615" s="19" t="str">
        <f>VLOOKUP($D615,[1]Sheet1!$A:$D,4,FALSE)</f>
        <v xml:space="preserve">IG  </v>
      </c>
      <c r="G615" s="2">
        <v>240</v>
      </c>
      <c r="H615" s="2">
        <v>40</v>
      </c>
      <c r="I615" s="2">
        <v>82</v>
      </c>
      <c r="J615" s="2"/>
      <c r="K615" s="2"/>
      <c r="L615" s="2"/>
      <c r="M615" s="2">
        <v>180</v>
      </c>
      <c r="N615" s="2">
        <v>170</v>
      </c>
      <c r="O615" s="2">
        <v>35</v>
      </c>
      <c r="P615" s="3">
        <f t="shared" si="9"/>
        <v>83</v>
      </c>
      <c r="Q615" s="5">
        <v>90</v>
      </c>
      <c r="R615" s="5">
        <v>90</v>
      </c>
      <c r="S615" s="5">
        <v>90</v>
      </c>
      <c r="T615" s="5">
        <v>90</v>
      </c>
      <c r="U615" s="5">
        <v>90</v>
      </c>
      <c r="V615" s="5">
        <v>90</v>
      </c>
      <c r="W615" s="5">
        <v>90</v>
      </c>
      <c r="X615" s="5">
        <v>90</v>
      </c>
      <c r="Y615" s="5">
        <v>90</v>
      </c>
      <c r="Z615" s="5">
        <v>90</v>
      </c>
      <c r="AA615" s="5">
        <v>90</v>
      </c>
      <c r="AB615" s="5">
        <v>90</v>
      </c>
      <c r="AC615" s="5">
        <v>90</v>
      </c>
    </row>
    <row r="616" spans="1:29" hidden="1" x14ac:dyDescent="0.3">
      <c r="A616" s="19" t="s">
        <v>151</v>
      </c>
      <c r="B616" s="1" t="s">
        <v>86</v>
      </c>
      <c r="C616" s="1" t="s">
        <v>295</v>
      </c>
      <c r="D616" t="s">
        <v>47</v>
      </c>
      <c r="E616" s="19" t="str">
        <f>VLOOKUP($D616,[1]Sheet1!$A:$D,3,FALSE)</f>
        <v>ICING</v>
      </c>
      <c r="F616" s="19" t="str">
        <f>VLOOKUP($D616,[1]Sheet1!$A:$D,4,FALSE)</f>
        <v>ICING</v>
      </c>
      <c r="G616" s="2">
        <v>0.125</v>
      </c>
      <c r="H616" s="2"/>
      <c r="I616" s="2"/>
      <c r="J616" s="2"/>
      <c r="K616" s="2">
        <v>0.25</v>
      </c>
      <c r="L616" s="2"/>
      <c r="M616" s="2"/>
      <c r="N616" s="2"/>
      <c r="O616" s="2"/>
      <c r="P616" s="3">
        <f t="shared" si="9"/>
        <v>4.1666666666666664E-2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hidden="1" x14ac:dyDescent="0.3">
      <c r="A617" s="19" t="s">
        <v>151</v>
      </c>
      <c r="B617" s="1" t="s">
        <v>86</v>
      </c>
      <c r="C617" s="1" t="s">
        <v>296</v>
      </c>
      <c r="D617" t="s">
        <v>164</v>
      </c>
      <c r="E617" s="19" t="str">
        <f>VLOOKUP($D617,[1]Sheet1!$A:$D,3,FALSE)</f>
        <v>IG Fine</v>
      </c>
      <c r="F617" s="19" t="str">
        <f>VLOOKUP($D617,[1]Sheet1!$A:$D,4,FALSE)</f>
        <v xml:space="preserve">IG  </v>
      </c>
      <c r="G617" s="2">
        <v>1.7</v>
      </c>
      <c r="H617" s="2">
        <v>1.4</v>
      </c>
      <c r="I617" s="2">
        <v>1</v>
      </c>
      <c r="J617" s="2">
        <v>1.5</v>
      </c>
      <c r="K617" s="2">
        <v>0.95</v>
      </c>
      <c r="L617" s="2">
        <v>0.95</v>
      </c>
      <c r="M617" s="2">
        <v>1</v>
      </c>
      <c r="N617" s="2">
        <v>0.5</v>
      </c>
      <c r="O617" s="2">
        <v>1.5</v>
      </c>
      <c r="P617" s="3">
        <f t="shared" si="9"/>
        <v>1.1666666666666667</v>
      </c>
      <c r="Q617" s="5">
        <v>2</v>
      </c>
      <c r="R617" s="5">
        <v>2</v>
      </c>
      <c r="S617" s="5">
        <v>2</v>
      </c>
      <c r="T617" s="5">
        <v>2</v>
      </c>
      <c r="U617" s="5">
        <v>2</v>
      </c>
      <c r="V617" s="5">
        <v>2</v>
      </c>
      <c r="W617" s="5">
        <v>2</v>
      </c>
      <c r="X617" s="5">
        <v>2</v>
      </c>
      <c r="Y617" s="5">
        <v>2</v>
      </c>
      <c r="Z617" s="5">
        <v>2</v>
      </c>
      <c r="AA617" s="5">
        <v>2</v>
      </c>
      <c r="AB617" s="5">
        <v>2</v>
      </c>
      <c r="AC617" s="5">
        <v>2</v>
      </c>
    </row>
    <row r="618" spans="1:29" hidden="1" x14ac:dyDescent="0.3">
      <c r="A618" s="19" t="s">
        <v>151</v>
      </c>
      <c r="B618" s="1" t="s">
        <v>86</v>
      </c>
      <c r="C618" s="1" t="s">
        <v>296</v>
      </c>
      <c r="D618" t="s">
        <v>47</v>
      </c>
      <c r="E618" s="19" t="str">
        <f>VLOOKUP($D618,[1]Sheet1!$A:$D,3,FALSE)</f>
        <v>ICING</v>
      </c>
      <c r="F618" s="19" t="str">
        <f>VLOOKUP($D618,[1]Sheet1!$A:$D,4,FALSE)</f>
        <v>ICING</v>
      </c>
      <c r="G618" s="2">
        <v>0.3</v>
      </c>
      <c r="H618" s="2"/>
      <c r="I618" s="2">
        <v>1.0249999999999999</v>
      </c>
      <c r="J618" s="2">
        <v>0.35</v>
      </c>
      <c r="K618" s="2">
        <v>0.1</v>
      </c>
      <c r="L618" s="2">
        <v>0.2</v>
      </c>
      <c r="M618" s="2">
        <v>0.5</v>
      </c>
      <c r="N618" s="2">
        <v>0.2</v>
      </c>
      <c r="O618" s="2">
        <v>1.3</v>
      </c>
      <c r="P618" s="3">
        <f t="shared" si="9"/>
        <v>0.44166666666666665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hidden="1" x14ac:dyDescent="0.3">
      <c r="A619" s="19" t="s">
        <v>151</v>
      </c>
      <c r="B619" s="1" t="s">
        <v>86</v>
      </c>
      <c r="C619" s="1" t="s">
        <v>297</v>
      </c>
      <c r="D619" t="s">
        <v>171</v>
      </c>
      <c r="E619" s="19" t="str">
        <f>VLOOKUP($D619,[1]Sheet1!$A:$D,3,FALSE)</f>
        <v>A1 (Fine)</v>
      </c>
      <c r="F619" s="19" t="str">
        <f>VLOOKUP($D619,[1]Sheet1!$A:$D,4,FALSE)</f>
        <v xml:space="preserve">A1 </v>
      </c>
      <c r="G619" s="2">
        <v>36</v>
      </c>
      <c r="H619" s="2">
        <v>18</v>
      </c>
      <c r="I619" s="2">
        <v>27</v>
      </c>
      <c r="J619" s="2">
        <v>36</v>
      </c>
      <c r="K619" s="2">
        <v>36</v>
      </c>
      <c r="L619" s="2">
        <v>27</v>
      </c>
      <c r="M619" s="2">
        <v>27</v>
      </c>
      <c r="N619" s="2">
        <v>36</v>
      </c>
      <c r="O619" s="2">
        <v>36</v>
      </c>
      <c r="P619" s="3">
        <f t="shared" si="9"/>
        <v>31</v>
      </c>
      <c r="Q619" s="5">
        <v>35</v>
      </c>
      <c r="R619" s="5">
        <v>35</v>
      </c>
      <c r="S619" s="5">
        <v>35</v>
      </c>
      <c r="T619" s="5">
        <v>35</v>
      </c>
      <c r="U619" s="5">
        <v>35</v>
      </c>
      <c r="V619" s="5">
        <v>35</v>
      </c>
      <c r="W619" s="5">
        <v>35</v>
      </c>
      <c r="X619" s="5">
        <v>35</v>
      </c>
      <c r="Y619" s="5">
        <v>35</v>
      </c>
      <c r="Z619" s="5">
        <v>35</v>
      </c>
      <c r="AA619" s="5">
        <v>35</v>
      </c>
      <c r="AB619" s="5">
        <v>35</v>
      </c>
      <c r="AC619" s="5">
        <v>35</v>
      </c>
    </row>
    <row r="620" spans="1:29" hidden="1" x14ac:dyDescent="0.3">
      <c r="A620" s="19" t="s">
        <v>151</v>
      </c>
      <c r="B620" s="1" t="s">
        <v>86</v>
      </c>
      <c r="C620" s="1" t="s">
        <v>298</v>
      </c>
      <c r="D620" t="s">
        <v>164</v>
      </c>
      <c r="E620" s="19" t="str">
        <f>VLOOKUP($D620,[1]Sheet1!$A:$D,3,FALSE)</f>
        <v>IG Fine</v>
      </c>
      <c r="F620" s="19" t="str">
        <f>VLOOKUP($D620,[1]Sheet1!$A:$D,4,FALSE)</f>
        <v xml:space="preserve">IG  </v>
      </c>
      <c r="G620" s="2">
        <v>340</v>
      </c>
      <c r="H620" s="2">
        <v>1080</v>
      </c>
      <c r="I620" s="2">
        <v>200</v>
      </c>
      <c r="J620" s="2">
        <v>590</v>
      </c>
      <c r="K620" s="2"/>
      <c r="L620" s="2"/>
      <c r="M620" s="2"/>
      <c r="N620" s="2"/>
      <c r="O620" s="2"/>
      <c r="P620" s="3">
        <f t="shared" si="9"/>
        <v>245.55555555555554</v>
      </c>
      <c r="Q620" s="5">
        <v>300</v>
      </c>
      <c r="R620" s="5">
        <v>300</v>
      </c>
      <c r="S620" s="5">
        <v>300</v>
      </c>
      <c r="T620" s="5">
        <v>300</v>
      </c>
      <c r="U620" s="5">
        <v>300</v>
      </c>
      <c r="V620" s="5">
        <v>300</v>
      </c>
      <c r="W620" s="5">
        <v>300</v>
      </c>
      <c r="X620" s="5">
        <v>300</v>
      </c>
      <c r="Y620" s="5">
        <v>300</v>
      </c>
      <c r="Z620" s="5">
        <v>300</v>
      </c>
      <c r="AA620" s="5">
        <v>300</v>
      </c>
      <c r="AB620" s="5">
        <v>300</v>
      </c>
      <c r="AC620" s="5">
        <v>300</v>
      </c>
    </row>
    <row r="621" spans="1:29" hidden="1" x14ac:dyDescent="0.3">
      <c r="A621" s="19" t="s">
        <v>151</v>
      </c>
      <c r="B621" s="1" t="s">
        <v>86</v>
      </c>
      <c r="C621" s="1" t="s">
        <v>299</v>
      </c>
      <c r="D621" t="s">
        <v>197</v>
      </c>
      <c r="E621" s="19" t="str">
        <f>VLOOKUP($D621,[1]Sheet1!$A:$D,3,FALSE)</f>
        <v>A1 (Fine)</v>
      </c>
      <c r="F621" s="19" t="str">
        <f>VLOOKUP($D621,[1]Sheet1!$A:$D,4,FALSE)</f>
        <v xml:space="preserve">A1 </v>
      </c>
      <c r="G621" s="2">
        <v>10</v>
      </c>
      <c r="H621" s="2">
        <v>15</v>
      </c>
      <c r="I621" s="2">
        <v>6.9749999999999996</v>
      </c>
      <c r="J621" s="2">
        <v>10</v>
      </c>
      <c r="K621" s="2">
        <v>5</v>
      </c>
      <c r="L621" s="2">
        <v>15</v>
      </c>
      <c r="M621" s="2">
        <v>15</v>
      </c>
      <c r="N621" s="2">
        <v>18</v>
      </c>
      <c r="O621" s="2">
        <v>4</v>
      </c>
      <c r="P621" s="3">
        <f t="shared" si="9"/>
        <v>10.997222222222222</v>
      </c>
      <c r="Q621" s="5">
        <v>20</v>
      </c>
      <c r="R621" s="5">
        <v>20</v>
      </c>
      <c r="S621" s="5">
        <v>20</v>
      </c>
      <c r="T621" s="5">
        <v>20</v>
      </c>
      <c r="U621" s="5">
        <v>20</v>
      </c>
      <c r="V621" s="5">
        <v>20</v>
      </c>
      <c r="W621" s="5">
        <v>20</v>
      </c>
      <c r="X621" s="5">
        <v>20</v>
      </c>
      <c r="Y621" s="5">
        <v>20</v>
      </c>
      <c r="Z621" s="5">
        <v>20</v>
      </c>
      <c r="AA621" s="5">
        <v>20</v>
      </c>
      <c r="AB621" s="5">
        <v>20</v>
      </c>
      <c r="AC621" s="5">
        <v>20</v>
      </c>
    </row>
    <row r="622" spans="1:29" hidden="1" x14ac:dyDescent="0.3">
      <c r="A622" s="19" t="s">
        <v>151</v>
      </c>
      <c r="B622" s="1" t="s">
        <v>86</v>
      </c>
      <c r="C622" s="1" t="s">
        <v>300</v>
      </c>
      <c r="D622" t="s">
        <v>61</v>
      </c>
      <c r="E622" s="19" t="str">
        <f>VLOOKUP($D622,[1]Sheet1!$A:$D,3,FALSE)</f>
        <v>C1</v>
      </c>
      <c r="F622" s="19" t="str">
        <f>VLOOKUP($D622,[1]Sheet1!$A:$D,4,FALSE)</f>
        <v>C1 COARSE</v>
      </c>
      <c r="G622" s="2"/>
      <c r="H622" s="2"/>
      <c r="I622" s="2"/>
      <c r="J622" s="2"/>
      <c r="K622" s="2"/>
      <c r="L622" s="2"/>
      <c r="M622" s="2">
        <v>1</v>
      </c>
      <c r="N622" s="2"/>
      <c r="O622" s="2"/>
      <c r="P622" s="3">
        <f t="shared" si="9"/>
        <v>0.1111111111111111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hidden="1" x14ac:dyDescent="0.3">
      <c r="A623" s="19" t="s">
        <v>151</v>
      </c>
      <c r="B623" s="1" t="s">
        <v>86</v>
      </c>
      <c r="C623" s="1" t="s">
        <v>300</v>
      </c>
      <c r="D623" t="s">
        <v>47</v>
      </c>
      <c r="E623" s="19" t="str">
        <f>VLOOKUP($D623,[1]Sheet1!$A:$D,3,FALSE)</f>
        <v>ICING</v>
      </c>
      <c r="F623" s="19" t="str">
        <f>VLOOKUP($D623,[1]Sheet1!$A:$D,4,FALSE)</f>
        <v>ICING</v>
      </c>
      <c r="G623" s="2">
        <v>9.625</v>
      </c>
      <c r="H623" s="2">
        <v>3</v>
      </c>
      <c r="I623" s="2">
        <v>3.625</v>
      </c>
      <c r="J623" s="2">
        <v>2.75</v>
      </c>
      <c r="K623" s="2">
        <v>7</v>
      </c>
      <c r="L623" s="2">
        <v>10.125</v>
      </c>
      <c r="M623" s="2">
        <v>8</v>
      </c>
      <c r="N623" s="2">
        <v>3</v>
      </c>
      <c r="O623" s="2"/>
      <c r="P623" s="3">
        <f t="shared" si="9"/>
        <v>5.2361111111111107</v>
      </c>
      <c r="Q623" s="5">
        <v>10</v>
      </c>
      <c r="R623" s="5">
        <v>10</v>
      </c>
      <c r="S623" s="5">
        <v>10</v>
      </c>
      <c r="T623" s="5">
        <v>10</v>
      </c>
      <c r="U623" s="5">
        <v>10</v>
      </c>
      <c r="V623" s="5">
        <v>10</v>
      </c>
      <c r="W623" s="5">
        <v>10</v>
      </c>
      <c r="X623" s="5">
        <v>10</v>
      </c>
      <c r="Y623" s="5">
        <v>10</v>
      </c>
      <c r="Z623" s="5">
        <v>10</v>
      </c>
      <c r="AA623" s="5">
        <v>10</v>
      </c>
      <c r="AB623" s="5">
        <v>10</v>
      </c>
      <c r="AC623" s="5">
        <v>10</v>
      </c>
    </row>
    <row r="624" spans="1:29" hidden="1" x14ac:dyDescent="0.3">
      <c r="A624" s="19" t="s">
        <v>151</v>
      </c>
      <c r="B624" s="1" t="s">
        <v>86</v>
      </c>
      <c r="C624" s="1" t="s">
        <v>301</v>
      </c>
      <c r="D624" t="s">
        <v>74</v>
      </c>
      <c r="E624" s="19" t="str">
        <f>VLOOKUP($D624,[1]Sheet1!$A:$D,3,FALSE)</f>
        <v>A1 (Fine)</v>
      </c>
      <c r="F624" s="19" t="str">
        <f>VLOOKUP($D624,[1]Sheet1!$A:$D,4,FALSE)</f>
        <v xml:space="preserve">A1 </v>
      </c>
      <c r="G624" s="2">
        <v>20</v>
      </c>
      <c r="H624" s="2">
        <v>20</v>
      </c>
      <c r="I624" s="2">
        <v>20</v>
      </c>
      <c r="J624" s="2">
        <v>20</v>
      </c>
      <c r="K624" s="2">
        <v>30</v>
      </c>
      <c r="L624" s="2">
        <v>10</v>
      </c>
      <c r="M624" s="2">
        <v>30</v>
      </c>
      <c r="N624" s="2">
        <v>10</v>
      </c>
      <c r="O624" s="2">
        <v>20</v>
      </c>
      <c r="P624" s="3">
        <f t="shared" si="9"/>
        <v>20</v>
      </c>
      <c r="Q624" s="5">
        <v>20</v>
      </c>
      <c r="R624" s="5">
        <v>20</v>
      </c>
      <c r="S624" s="5">
        <v>20</v>
      </c>
      <c r="T624" s="5">
        <v>20</v>
      </c>
      <c r="U624" s="5">
        <v>20</v>
      </c>
      <c r="V624" s="5">
        <v>20</v>
      </c>
      <c r="W624" s="5">
        <v>20</v>
      </c>
      <c r="X624" s="5">
        <v>20</v>
      </c>
      <c r="Y624" s="5">
        <v>20</v>
      </c>
      <c r="Z624" s="5">
        <v>20</v>
      </c>
      <c r="AA624" s="5">
        <v>20</v>
      </c>
      <c r="AB624" s="5">
        <v>20</v>
      </c>
      <c r="AC624" s="5">
        <v>20</v>
      </c>
    </row>
    <row r="625" spans="1:29" hidden="1" x14ac:dyDescent="0.3">
      <c r="A625" s="19" t="s">
        <v>151</v>
      </c>
      <c r="B625" s="1" t="s">
        <v>86</v>
      </c>
      <c r="C625" s="1" t="s">
        <v>302</v>
      </c>
      <c r="D625" t="s">
        <v>61</v>
      </c>
      <c r="E625" s="19" t="str">
        <f>VLOOKUP($D625,[1]Sheet1!$A:$D,3,FALSE)</f>
        <v>C1</v>
      </c>
      <c r="F625" s="19" t="str">
        <f>VLOOKUP($D625,[1]Sheet1!$A:$D,4,FALSE)</f>
        <v>C1 COARSE</v>
      </c>
      <c r="G625" s="2">
        <v>30</v>
      </c>
      <c r="H625" s="2"/>
      <c r="I625" s="2"/>
      <c r="J625" s="2"/>
      <c r="K625" s="2"/>
      <c r="L625" s="2"/>
      <c r="M625" s="2"/>
      <c r="N625" s="2"/>
      <c r="O625" s="2"/>
      <c r="P625" s="3">
        <f t="shared" si="9"/>
        <v>3.3333333333333335</v>
      </c>
      <c r="Q625" s="5">
        <v>5</v>
      </c>
      <c r="R625" s="5">
        <v>5</v>
      </c>
      <c r="S625" s="5">
        <v>5</v>
      </c>
      <c r="T625" s="5">
        <v>5</v>
      </c>
      <c r="U625" s="5">
        <v>5</v>
      </c>
      <c r="V625" s="5">
        <v>5</v>
      </c>
      <c r="W625" s="5">
        <v>5</v>
      </c>
      <c r="X625" s="5">
        <v>5</v>
      </c>
      <c r="Y625" s="5">
        <v>5</v>
      </c>
      <c r="Z625" s="5">
        <v>5</v>
      </c>
      <c r="AA625" s="5">
        <v>5</v>
      </c>
      <c r="AB625" s="5">
        <v>5</v>
      </c>
      <c r="AC625" s="5">
        <v>5</v>
      </c>
    </row>
    <row r="626" spans="1:29" hidden="1" x14ac:dyDescent="0.3">
      <c r="A626" s="19" t="s">
        <v>151</v>
      </c>
      <c r="B626" s="1" t="s">
        <v>86</v>
      </c>
      <c r="C626" s="1" t="s">
        <v>303</v>
      </c>
      <c r="D626" t="s">
        <v>74</v>
      </c>
      <c r="E626" s="19" t="str">
        <f>VLOOKUP($D626,[1]Sheet1!$A:$D,3,FALSE)</f>
        <v>A1 (Fine)</v>
      </c>
      <c r="F626" s="19" t="str">
        <f>VLOOKUP($D626,[1]Sheet1!$A:$D,4,FALSE)</f>
        <v xml:space="preserve">A1 </v>
      </c>
      <c r="G626" s="2">
        <v>9.9</v>
      </c>
      <c r="H626" s="2">
        <v>5</v>
      </c>
      <c r="I626" s="2">
        <v>6</v>
      </c>
      <c r="J626" s="2">
        <v>4</v>
      </c>
      <c r="K626" s="2">
        <v>8</v>
      </c>
      <c r="L626" s="2">
        <v>8</v>
      </c>
      <c r="M626" s="2">
        <v>8</v>
      </c>
      <c r="N626" s="2">
        <v>6</v>
      </c>
      <c r="O626" s="2">
        <v>7.4</v>
      </c>
      <c r="P626" s="3">
        <f t="shared" si="9"/>
        <v>6.9222222222222216</v>
      </c>
      <c r="Q626" s="5">
        <v>8</v>
      </c>
      <c r="R626" s="5">
        <v>8</v>
      </c>
      <c r="S626" s="5">
        <v>8</v>
      </c>
      <c r="T626" s="5">
        <v>8</v>
      </c>
      <c r="U626" s="5">
        <v>8</v>
      </c>
      <c r="V626" s="5">
        <v>8</v>
      </c>
      <c r="W626" s="5">
        <v>8</v>
      </c>
      <c r="X626" s="5">
        <v>8</v>
      </c>
      <c r="Y626" s="5">
        <v>8</v>
      </c>
      <c r="Z626" s="5">
        <v>8</v>
      </c>
      <c r="AA626" s="5">
        <v>8</v>
      </c>
      <c r="AB626" s="5">
        <v>8</v>
      </c>
      <c r="AC626" s="5">
        <v>8</v>
      </c>
    </row>
    <row r="627" spans="1:29" hidden="1" x14ac:dyDescent="0.3">
      <c r="A627" s="19" t="s">
        <v>151</v>
      </c>
      <c r="B627" s="1" t="s">
        <v>86</v>
      </c>
      <c r="C627" s="1" t="s">
        <v>303</v>
      </c>
      <c r="D627" t="s">
        <v>91</v>
      </c>
      <c r="E627" s="19" t="str">
        <f>VLOOKUP($D627,[1]Sheet1!$A:$D,3,FALSE)</f>
        <v>BROWN</v>
      </c>
      <c r="F627" s="19" t="str">
        <f>VLOOKUP($D627,[1]Sheet1!$A:$D,4,FALSE)</f>
        <v>Coarse Brown</v>
      </c>
      <c r="G627" s="2"/>
      <c r="H627" s="2"/>
      <c r="I627" s="2"/>
      <c r="J627" s="2"/>
      <c r="K627" s="2"/>
      <c r="L627" s="2"/>
      <c r="M627" s="2"/>
      <c r="N627" s="2">
        <v>0.15000000000000002</v>
      </c>
      <c r="O627" s="2">
        <v>0.1</v>
      </c>
      <c r="P627" s="3">
        <f t="shared" si="9"/>
        <v>2.7777777777777776E-2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hidden="1" x14ac:dyDescent="0.3">
      <c r="A628" s="19" t="s">
        <v>151</v>
      </c>
      <c r="B628" s="1" t="s">
        <v>86</v>
      </c>
      <c r="C628" s="1" t="s">
        <v>303</v>
      </c>
      <c r="D628" t="s">
        <v>43</v>
      </c>
      <c r="E628" s="19" t="str">
        <f>VLOOKUP($D628,[1]Sheet1!$A:$D,3,FALSE)</f>
        <v>BROWN</v>
      </c>
      <c r="F628" s="19" t="str">
        <f>VLOOKUP($D628,[1]Sheet1!$A:$D,4,FALSE)</f>
        <v>Soft Brown</v>
      </c>
      <c r="G628" s="2">
        <v>0.2</v>
      </c>
      <c r="H628" s="2"/>
      <c r="I628" s="2">
        <v>0.15</v>
      </c>
      <c r="J628" s="2"/>
      <c r="K628" s="2">
        <v>0.35</v>
      </c>
      <c r="L628" s="2"/>
      <c r="M628" s="2"/>
      <c r="N628" s="2"/>
      <c r="O628" s="2"/>
      <c r="P628" s="3">
        <f t="shared" si="9"/>
        <v>7.7777777777777779E-2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</row>
    <row r="629" spans="1:29" hidden="1" x14ac:dyDescent="0.3">
      <c r="A629" s="19" t="s">
        <v>151</v>
      </c>
      <c r="B629" s="1" t="s">
        <v>86</v>
      </c>
      <c r="C629" s="1" t="s">
        <v>304</v>
      </c>
      <c r="D629" t="s">
        <v>161</v>
      </c>
      <c r="E629" s="19" t="str">
        <f>VLOOKUP($D629,[1]Sheet1!$A:$D,3,FALSE)</f>
        <v>A1 (Fine)</v>
      </c>
      <c r="F629" s="19" t="str">
        <f>VLOOKUP($D629,[1]Sheet1!$A:$D,4,FALSE)</f>
        <v xml:space="preserve">A1 </v>
      </c>
      <c r="G629" s="2">
        <v>267</v>
      </c>
      <c r="H629" s="2">
        <v>128</v>
      </c>
      <c r="I629" s="2">
        <v>-6</v>
      </c>
      <c r="J629" s="2">
        <v>140</v>
      </c>
      <c r="K629" s="2">
        <v>20</v>
      </c>
      <c r="L629" s="2">
        <v>20</v>
      </c>
      <c r="M629" s="2"/>
      <c r="N629" s="2">
        <v>19</v>
      </c>
      <c r="O629" s="2">
        <v>60</v>
      </c>
      <c r="P629" s="3">
        <f t="shared" si="9"/>
        <v>72</v>
      </c>
      <c r="Q629" s="5">
        <v>100</v>
      </c>
      <c r="R629" s="5">
        <v>100</v>
      </c>
      <c r="S629" s="5">
        <v>100</v>
      </c>
      <c r="T629" s="5">
        <v>100</v>
      </c>
      <c r="U629" s="5">
        <v>100</v>
      </c>
      <c r="V629" s="5">
        <v>100</v>
      </c>
      <c r="W629" s="5">
        <v>100</v>
      </c>
      <c r="X629" s="5">
        <v>100</v>
      </c>
      <c r="Y629" s="5">
        <v>100</v>
      </c>
      <c r="Z629" s="5">
        <v>100</v>
      </c>
      <c r="AA629" s="5">
        <v>100</v>
      </c>
      <c r="AB629" s="5">
        <v>100</v>
      </c>
      <c r="AC629" s="5">
        <v>100</v>
      </c>
    </row>
    <row r="630" spans="1:29" hidden="1" x14ac:dyDescent="0.3">
      <c r="A630" s="19" t="s">
        <v>151</v>
      </c>
      <c r="B630" s="1" t="s">
        <v>86</v>
      </c>
      <c r="C630" s="1" t="s">
        <v>304</v>
      </c>
      <c r="D630" t="s">
        <v>43</v>
      </c>
      <c r="E630" s="19" t="str">
        <f>VLOOKUP($D630,[1]Sheet1!$A:$D,3,FALSE)</f>
        <v>BROWN</v>
      </c>
      <c r="F630" s="19" t="str">
        <f>VLOOKUP($D630,[1]Sheet1!$A:$D,4,FALSE)</f>
        <v>Soft Brown</v>
      </c>
      <c r="G630" s="2"/>
      <c r="H630" s="2"/>
      <c r="I630" s="2"/>
      <c r="J630" s="2"/>
      <c r="K630" s="2"/>
      <c r="L630" s="2"/>
      <c r="M630" s="2">
        <v>1.25</v>
      </c>
      <c r="N630" s="2"/>
      <c r="O630" s="2">
        <v>0.55000000000000004</v>
      </c>
      <c r="P630" s="3">
        <f t="shared" si="9"/>
        <v>0.2</v>
      </c>
      <c r="Q630" s="5">
        <v>5</v>
      </c>
      <c r="R630" s="5">
        <v>5</v>
      </c>
      <c r="S630" s="5">
        <v>5</v>
      </c>
      <c r="T630" s="5">
        <v>5</v>
      </c>
      <c r="U630" s="5">
        <v>5</v>
      </c>
      <c r="V630" s="5">
        <v>5</v>
      </c>
      <c r="W630" s="5">
        <v>5</v>
      </c>
      <c r="X630" s="5">
        <v>5</v>
      </c>
      <c r="Y630" s="5">
        <v>5</v>
      </c>
      <c r="Z630" s="5">
        <v>5</v>
      </c>
      <c r="AA630" s="5">
        <v>5</v>
      </c>
      <c r="AB630" s="5">
        <v>5</v>
      </c>
      <c r="AC630" s="5">
        <v>5</v>
      </c>
    </row>
    <row r="631" spans="1:29" hidden="1" x14ac:dyDescent="0.3">
      <c r="A631" s="19" t="s">
        <v>151</v>
      </c>
      <c r="B631" s="1" t="s">
        <v>86</v>
      </c>
      <c r="C631" s="1" t="s">
        <v>305</v>
      </c>
      <c r="D631" t="s">
        <v>61</v>
      </c>
      <c r="E631" s="19" t="str">
        <f>VLOOKUP($D631,[1]Sheet1!$A:$D,3,FALSE)</f>
        <v>C1</v>
      </c>
      <c r="F631" s="19" t="str">
        <f>VLOOKUP($D631,[1]Sheet1!$A:$D,4,FALSE)</f>
        <v>C1 COARSE</v>
      </c>
      <c r="G631" s="2"/>
      <c r="H631" s="2"/>
      <c r="I631" s="2"/>
      <c r="J631" s="2"/>
      <c r="K631" s="2">
        <v>10</v>
      </c>
      <c r="L631" s="2"/>
      <c r="M631" s="2">
        <v>0</v>
      </c>
      <c r="N631" s="2">
        <v>10</v>
      </c>
      <c r="O631" s="2">
        <v>20</v>
      </c>
      <c r="P631" s="3">
        <f t="shared" si="9"/>
        <v>4.4444444444444446</v>
      </c>
      <c r="Q631" s="5">
        <v>10</v>
      </c>
      <c r="R631" s="5">
        <v>10</v>
      </c>
      <c r="S631" s="5">
        <v>10</v>
      </c>
      <c r="T631" s="5">
        <v>10</v>
      </c>
      <c r="U631" s="5">
        <v>10</v>
      </c>
      <c r="V631" s="5">
        <v>10</v>
      </c>
      <c r="W631" s="5">
        <v>10</v>
      </c>
      <c r="X631" s="5">
        <v>10</v>
      </c>
      <c r="Y631" s="5">
        <v>10</v>
      </c>
      <c r="Z631" s="5">
        <v>10</v>
      </c>
      <c r="AA631" s="5">
        <v>10</v>
      </c>
      <c r="AB631" s="5">
        <v>10</v>
      </c>
      <c r="AC631" s="5">
        <v>10</v>
      </c>
    </row>
    <row r="632" spans="1:29" hidden="1" x14ac:dyDescent="0.3">
      <c r="A632" s="19" t="s">
        <v>151</v>
      </c>
      <c r="B632" s="1" t="s">
        <v>86</v>
      </c>
      <c r="C632" s="1" t="s">
        <v>306</v>
      </c>
      <c r="D632" t="s">
        <v>74</v>
      </c>
      <c r="E632" s="19" t="str">
        <f>VLOOKUP($D632,[1]Sheet1!$A:$D,3,FALSE)</f>
        <v>A1 (Fine)</v>
      </c>
      <c r="F632" s="19" t="str">
        <f>VLOOKUP($D632,[1]Sheet1!$A:$D,4,FALSE)</f>
        <v xml:space="preserve">A1 </v>
      </c>
      <c r="G632" s="2">
        <v>1</v>
      </c>
      <c r="H632" s="2">
        <v>0.5</v>
      </c>
      <c r="I632" s="2">
        <v>0.5</v>
      </c>
      <c r="J632" s="2">
        <v>0.5</v>
      </c>
      <c r="K632" s="2"/>
      <c r="L632" s="2">
        <v>0.5</v>
      </c>
      <c r="M632" s="2">
        <v>0.5</v>
      </c>
      <c r="N632" s="2"/>
      <c r="O632" s="2">
        <v>1</v>
      </c>
      <c r="P632" s="3">
        <f t="shared" si="9"/>
        <v>0.5</v>
      </c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5">
        <v>1</v>
      </c>
    </row>
    <row r="633" spans="1:29" hidden="1" x14ac:dyDescent="0.3">
      <c r="A633" s="19" t="s">
        <v>151</v>
      </c>
      <c r="B633" s="1" t="s">
        <v>86</v>
      </c>
      <c r="C633" s="1" t="s">
        <v>264</v>
      </c>
      <c r="D633" t="s">
        <v>198</v>
      </c>
      <c r="E633" s="19" t="str">
        <f>VLOOKUP($D633,[1]Sheet1!$A:$D,3,FALSE)</f>
        <v>IG Fine</v>
      </c>
      <c r="F633" s="19" t="str">
        <f>VLOOKUP($D633,[1]Sheet1!$A:$D,4,FALSE)</f>
        <v xml:space="preserve">IG  </v>
      </c>
      <c r="G633" s="2"/>
      <c r="H633" s="2"/>
      <c r="I633" s="2"/>
      <c r="J633" s="2"/>
      <c r="K633" s="2"/>
      <c r="L633" s="2"/>
      <c r="M633" s="2">
        <v>7</v>
      </c>
      <c r="N633" s="2"/>
      <c r="O633" s="2">
        <v>7</v>
      </c>
      <c r="P633" s="3">
        <f t="shared" si="9"/>
        <v>1.5555555555555556</v>
      </c>
      <c r="Q633" s="5">
        <v>2</v>
      </c>
      <c r="R633" s="5">
        <v>2</v>
      </c>
      <c r="S633" s="5">
        <v>2</v>
      </c>
      <c r="T633" s="5">
        <v>2</v>
      </c>
      <c r="U633" s="5">
        <v>2</v>
      </c>
      <c r="V633" s="5">
        <v>2</v>
      </c>
      <c r="W633" s="5">
        <v>2</v>
      </c>
      <c r="X633" s="5">
        <v>2</v>
      </c>
      <c r="Y633" s="5">
        <v>2</v>
      </c>
      <c r="Z633" s="5">
        <v>2</v>
      </c>
      <c r="AA633" s="5">
        <v>2</v>
      </c>
      <c r="AB633" s="5">
        <v>2</v>
      </c>
      <c r="AC633" s="5">
        <v>2</v>
      </c>
    </row>
    <row r="634" spans="1:29" hidden="1" x14ac:dyDescent="0.3">
      <c r="A634" s="19" t="s">
        <v>151</v>
      </c>
      <c r="B634" s="1" t="s">
        <v>86</v>
      </c>
      <c r="C634" s="1" t="s">
        <v>307</v>
      </c>
      <c r="D634" t="s">
        <v>42</v>
      </c>
      <c r="E634" s="19" t="str">
        <f>VLOOKUP($D634,[1]Sheet1!$A:$D,3,FALSE)</f>
        <v>CASTER</v>
      </c>
      <c r="F634" s="19" t="str">
        <f>VLOOKUP($D634,[1]Sheet1!$A:$D,4,FALSE)</f>
        <v>CASTER</v>
      </c>
      <c r="G634" s="2"/>
      <c r="H634" s="2"/>
      <c r="I634" s="2"/>
      <c r="J634" s="2">
        <v>1</v>
      </c>
      <c r="K634" s="2"/>
      <c r="L634" s="2"/>
      <c r="M634" s="2"/>
      <c r="N634" s="2"/>
      <c r="O634" s="2"/>
      <c r="P634" s="3">
        <f t="shared" si="9"/>
        <v>0.1111111111111111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hidden="1" x14ac:dyDescent="0.3">
      <c r="A635" s="19" t="s">
        <v>151</v>
      </c>
      <c r="B635" s="1" t="s">
        <v>86</v>
      </c>
      <c r="C635" s="1" t="s">
        <v>307</v>
      </c>
      <c r="D635" t="s">
        <v>91</v>
      </c>
      <c r="E635" s="19" t="str">
        <f>VLOOKUP($D635,[1]Sheet1!$A:$D,3,FALSE)</f>
        <v>BROWN</v>
      </c>
      <c r="F635" s="19" t="str">
        <f>VLOOKUP($D635,[1]Sheet1!$A:$D,4,FALSE)</f>
        <v>Coarse Brown</v>
      </c>
      <c r="G635" s="2"/>
      <c r="H635" s="2">
        <v>1</v>
      </c>
      <c r="I635" s="2"/>
      <c r="J635" s="2"/>
      <c r="K635" s="2"/>
      <c r="L635" s="2"/>
      <c r="M635" s="2">
        <v>1</v>
      </c>
      <c r="N635" s="2"/>
      <c r="O635" s="2">
        <v>0</v>
      </c>
      <c r="P635" s="3">
        <f t="shared" si="9"/>
        <v>0.22222222222222221</v>
      </c>
      <c r="Q635" s="5">
        <v>2</v>
      </c>
      <c r="R635" s="5">
        <v>2</v>
      </c>
      <c r="S635" s="5">
        <v>2</v>
      </c>
      <c r="T635" s="5">
        <v>2</v>
      </c>
      <c r="U635" s="5">
        <v>2</v>
      </c>
      <c r="V635" s="5">
        <v>2</v>
      </c>
      <c r="W635" s="5">
        <v>2</v>
      </c>
      <c r="X635" s="5">
        <v>2</v>
      </c>
      <c r="Y635" s="5">
        <v>2</v>
      </c>
      <c r="Z635" s="5">
        <v>2</v>
      </c>
      <c r="AA635" s="5">
        <v>2</v>
      </c>
      <c r="AB635" s="5">
        <v>2</v>
      </c>
      <c r="AC635" s="5">
        <v>2</v>
      </c>
    </row>
    <row r="636" spans="1:29" hidden="1" x14ac:dyDescent="0.3">
      <c r="A636" s="19" t="s">
        <v>151</v>
      </c>
      <c r="B636" s="1" t="s">
        <v>86</v>
      </c>
      <c r="C636" s="1" t="s">
        <v>307</v>
      </c>
      <c r="D636" t="s">
        <v>167</v>
      </c>
      <c r="E636" s="19" t="str">
        <f>VLOOKUP($D636,[1]Sheet1!$A:$D,3,FALSE)</f>
        <v>BROWN</v>
      </c>
      <c r="F636" s="19" t="str">
        <f>VLOOKUP($D636,[1]Sheet1!$A:$D,4,FALSE)</f>
        <v>Coarse Brown</v>
      </c>
      <c r="G636" s="2"/>
      <c r="H636" s="2"/>
      <c r="I636" s="2"/>
      <c r="J636" s="2"/>
      <c r="K636" s="2"/>
      <c r="L636" s="2"/>
      <c r="M636" s="2">
        <v>0.05</v>
      </c>
      <c r="N636" s="2"/>
      <c r="O636" s="2">
        <v>0.60000000000000009</v>
      </c>
      <c r="P636" s="3">
        <f t="shared" si="9"/>
        <v>7.2222222222222243E-2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</row>
    <row r="637" spans="1:29" hidden="1" x14ac:dyDescent="0.3">
      <c r="A637" s="19" t="s">
        <v>151</v>
      </c>
      <c r="B637" s="1" t="s">
        <v>86</v>
      </c>
      <c r="C637" s="1" t="s">
        <v>307</v>
      </c>
      <c r="D637" t="s">
        <v>164</v>
      </c>
      <c r="E637" s="19" t="str">
        <f>VLOOKUP($D637,[1]Sheet1!$A:$D,3,FALSE)</f>
        <v>IG Fine</v>
      </c>
      <c r="F637" s="19" t="str">
        <f>VLOOKUP($D637,[1]Sheet1!$A:$D,4,FALSE)</f>
        <v xml:space="preserve">IG  </v>
      </c>
      <c r="G637" s="2">
        <v>40</v>
      </c>
      <c r="H637" s="2">
        <v>10</v>
      </c>
      <c r="I637" s="2">
        <v>10</v>
      </c>
      <c r="J637" s="2">
        <v>39.9</v>
      </c>
      <c r="K637" s="2">
        <v>-5.8999999999999995</v>
      </c>
      <c r="L637" s="2"/>
      <c r="M637" s="2"/>
      <c r="N637" s="2"/>
      <c r="O637" s="2"/>
      <c r="P637" s="3">
        <f t="shared" si="9"/>
        <v>10.444444444444445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</row>
    <row r="638" spans="1:29" hidden="1" x14ac:dyDescent="0.3">
      <c r="A638" s="19" t="s">
        <v>151</v>
      </c>
      <c r="B638" s="1" t="s">
        <v>86</v>
      </c>
      <c r="C638" s="1" t="s">
        <v>308</v>
      </c>
      <c r="D638" t="s">
        <v>61</v>
      </c>
      <c r="E638" s="19" t="str">
        <f>VLOOKUP($D638,[1]Sheet1!$A:$D,3,FALSE)</f>
        <v>C1</v>
      </c>
      <c r="F638" s="19" t="str">
        <f>VLOOKUP($D638,[1]Sheet1!$A:$D,4,FALSE)</f>
        <v>C1 COARSE</v>
      </c>
      <c r="G638" s="2">
        <v>13</v>
      </c>
      <c r="H638" s="2"/>
      <c r="I638" s="2"/>
      <c r="J638" s="2"/>
      <c r="K638" s="2"/>
      <c r="L638" s="2"/>
      <c r="M638" s="2"/>
      <c r="N638" s="2"/>
      <c r="O638" s="2"/>
      <c r="P638" s="3">
        <f t="shared" si="9"/>
        <v>1.4444444444444444</v>
      </c>
      <c r="Q638" s="5">
        <v>50</v>
      </c>
      <c r="R638" s="5">
        <v>50</v>
      </c>
      <c r="S638" s="5">
        <v>50</v>
      </c>
      <c r="T638" s="5">
        <v>50</v>
      </c>
      <c r="U638" s="5">
        <v>50</v>
      </c>
      <c r="V638" s="5">
        <v>50</v>
      </c>
      <c r="W638" s="5">
        <v>50</v>
      </c>
      <c r="X638" s="5">
        <v>50</v>
      </c>
      <c r="Y638" s="5">
        <v>50</v>
      </c>
      <c r="Z638" s="5">
        <v>50</v>
      </c>
      <c r="AA638" s="5">
        <v>50</v>
      </c>
      <c r="AB638" s="5">
        <v>50</v>
      </c>
      <c r="AC638" s="5">
        <v>50</v>
      </c>
    </row>
    <row r="639" spans="1:29" hidden="1" x14ac:dyDescent="0.3">
      <c r="A639" s="19" t="s">
        <v>151</v>
      </c>
      <c r="B639" s="1" t="s">
        <v>86</v>
      </c>
      <c r="C639" s="1" t="s">
        <v>309</v>
      </c>
      <c r="D639" t="s">
        <v>61</v>
      </c>
      <c r="E639" s="19" t="str">
        <f>VLOOKUP($D639,[1]Sheet1!$A:$D,3,FALSE)</f>
        <v>C1</v>
      </c>
      <c r="F639" s="19" t="str">
        <f>VLOOKUP($D639,[1]Sheet1!$A:$D,4,FALSE)</f>
        <v>C1 COARSE</v>
      </c>
      <c r="G639" s="2">
        <v>10</v>
      </c>
      <c r="H639" s="2">
        <v>10</v>
      </c>
      <c r="I639" s="2"/>
      <c r="J639" s="2">
        <v>10</v>
      </c>
      <c r="K639" s="2"/>
      <c r="L639" s="2"/>
      <c r="M639" s="2"/>
      <c r="N639" s="2"/>
      <c r="O639" s="2"/>
      <c r="P639" s="3">
        <f t="shared" si="9"/>
        <v>3.3333333333333335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hidden="1" x14ac:dyDescent="0.3">
      <c r="A640" s="19" t="s">
        <v>151</v>
      </c>
      <c r="B640" s="1" t="s">
        <v>86</v>
      </c>
      <c r="C640" s="1" t="s">
        <v>310</v>
      </c>
      <c r="D640" t="s">
        <v>91</v>
      </c>
      <c r="E640" s="19" t="str">
        <f>VLOOKUP($D640,[1]Sheet1!$A:$D,3,FALSE)</f>
        <v>BROWN</v>
      </c>
      <c r="F640" s="19" t="str">
        <f>VLOOKUP($D640,[1]Sheet1!$A:$D,4,FALSE)</f>
        <v>Coarse Brown</v>
      </c>
      <c r="G640" s="2"/>
      <c r="H640" s="2">
        <v>1.5</v>
      </c>
      <c r="I640" s="2"/>
      <c r="J640" s="2">
        <v>1.5</v>
      </c>
      <c r="K640" s="2"/>
      <c r="L640" s="2"/>
      <c r="M640" s="2"/>
      <c r="N640" s="2">
        <v>1.5</v>
      </c>
      <c r="O640" s="2"/>
      <c r="P640" s="3">
        <f t="shared" si="9"/>
        <v>0.5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  <c r="AC640" s="5">
        <v>1</v>
      </c>
    </row>
    <row r="641" spans="1:29" hidden="1" x14ac:dyDescent="0.3">
      <c r="A641" s="19" t="s">
        <v>151</v>
      </c>
      <c r="B641" s="1" t="s">
        <v>86</v>
      </c>
      <c r="C641" s="1" t="s">
        <v>310</v>
      </c>
      <c r="D641" t="s">
        <v>201</v>
      </c>
      <c r="E641" s="19" t="str">
        <f>VLOOKUP($D641,[1]Sheet1!$A:$D,3,FALSE)</f>
        <v>BROWN</v>
      </c>
      <c r="F641" s="19" t="str">
        <f>VLOOKUP($D641,[1]Sheet1!$A:$D,4,FALSE)</f>
        <v>Golden Brown</v>
      </c>
      <c r="G641" s="2">
        <v>5</v>
      </c>
      <c r="H641" s="2">
        <v>5</v>
      </c>
      <c r="I641" s="2"/>
      <c r="J641" s="2">
        <v>0</v>
      </c>
      <c r="K641" s="2">
        <v>15</v>
      </c>
      <c r="L641" s="2">
        <v>5</v>
      </c>
      <c r="M641" s="2"/>
      <c r="N641" s="2">
        <v>5</v>
      </c>
      <c r="O641" s="2"/>
      <c r="P641" s="3">
        <f t="shared" si="9"/>
        <v>3.8888888888888888</v>
      </c>
      <c r="Q641" s="5">
        <v>4</v>
      </c>
      <c r="R641" s="5">
        <v>4</v>
      </c>
      <c r="S641" s="5">
        <v>4</v>
      </c>
      <c r="T641" s="5">
        <v>4</v>
      </c>
      <c r="U641" s="5">
        <v>4</v>
      </c>
      <c r="V641" s="5">
        <v>4</v>
      </c>
      <c r="W641" s="5">
        <v>4</v>
      </c>
      <c r="X641" s="5">
        <v>4</v>
      </c>
      <c r="Y641" s="5">
        <v>4</v>
      </c>
      <c r="Z641" s="5">
        <v>4</v>
      </c>
      <c r="AA641" s="5">
        <v>4</v>
      </c>
      <c r="AB641" s="5">
        <v>4</v>
      </c>
      <c r="AC641" s="5">
        <v>4</v>
      </c>
    </row>
    <row r="642" spans="1:29" hidden="1" x14ac:dyDescent="0.3">
      <c r="A642" s="19" t="s">
        <v>151</v>
      </c>
      <c r="B642" s="1" t="s">
        <v>86</v>
      </c>
      <c r="C642" s="1" t="s">
        <v>310</v>
      </c>
      <c r="D642" t="s">
        <v>164</v>
      </c>
      <c r="E642" s="19" t="str">
        <f>VLOOKUP($D642,[1]Sheet1!$A:$D,3,FALSE)</f>
        <v>IG Fine</v>
      </c>
      <c r="F642" s="19" t="str">
        <f>VLOOKUP($D642,[1]Sheet1!$A:$D,4,FALSE)</f>
        <v xml:space="preserve">IG  </v>
      </c>
      <c r="G642" s="2">
        <v>40</v>
      </c>
      <c r="H642" s="2">
        <v>20.100000000000001</v>
      </c>
      <c r="I642" s="2">
        <v>19.899999999999999</v>
      </c>
      <c r="J642" s="2">
        <v>20</v>
      </c>
      <c r="K642" s="2">
        <v>40</v>
      </c>
      <c r="L642" s="2"/>
      <c r="M642" s="2"/>
      <c r="N642" s="2">
        <v>20</v>
      </c>
      <c r="O642" s="2">
        <v>20</v>
      </c>
      <c r="P642" s="3">
        <f t="shared" si="9"/>
        <v>20</v>
      </c>
      <c r="Q642" s="5">
        <v>20</v>
      </c>
      <c r="R642" s="5">
        <v>20</v>
      </c>
      <c r="S642" s="5">
        <v>20</v>
      </c>
      <c r="T642" s="5">
        <v>20</v>
      </c>
      <c r="U642" s="5">
        <v>20</v>
      </c>
      <c r="V642" s="5">
        <v>20</v>
      </c>
      <c r="W642" s="5">
        <v>20</v>
      </c>
      <c r="X642" s="5">
        <v>20</v>
      </c>
      <c r="Y642" s="5">
        <v>20</v>
      </c>
      <c r="Z642" s="5">
        <v>20</v>
      </c>
      <c r="AA642" s="5">
        <v>20</v>
      </c>
      <c r="AB642" s="5">
        <v>20</v>
      </c>
      <c r="AC642" s="5">
        <v>20</v>
      </c>
    </row>
    <row r="643" spans="1:29" hidden="1" x14ac:dyDescent="0.3">
      <c r="A643" s="19" t="s">
        <v>151</v>
      </c>
      <c r="B643" s="1" t="s">
        <v>86</v>
      </c>
      <c r="C643" s="1" t="s">
        <v>311</v>
      </c>
      <c r="D643" t="s">
        <v>74</v>
      </c>
      <c r="E643" s="19" t="str">
        <f>VLOOKUP($D643,[1]Sheet1!$A:$D,3,FALSE)</f>
        <v>A1 (Fine)</v>
      </c>
      <c r="F643" s="19" t="str">
        <f>VLOOKUP($D643,[1]Sheet1!$A:$D,4,FALSE)</f>
        <v xml:space="preserve">A1 </v>
      </c>
      <c r="G643" s="2"/>
      <c r="H643" s="2">
        <v>4</v>
      </c>
      <c r="I643" s="2">
        <v>5</v>
      </c>
      <c r="J643" s="2">
        <v>10</v>
      </c>
      <c r="K643" s="2">
        <v>5</v>
      </c>
      <c r="L643" s="2"/>
      <c r="M643" s="2"/>
      <c r="N643" s="2">
        <v>2</v>
      </c>
      <c r="O643" s="2">
        <v>2</v>
      </c>
      <c r="P643" s="3">
        <f t="shared" si="9"/>
        <v>3.1111111111111112</v>
      </c>
      <c r="Q643" s="5">
        <v>5</v>
      </c>
      <c r="R643" s="5">
        <v>5</v>
      </c>
      <c r="S643" s="5">
        <v>5</v>
      </c>
      <c r="T643" s="5">
        <v>5</v>
      </c>
      <c r="U643" s="5">
        <v>5</v>
      </c>
      <c r="V643" s="5">
        <v>5</v>
      </c>
      <c r="W643" s="5">
        <v>5</v>
      </c>
      <c r="X643" s="5">
        <v>5</v>
      </c>
      <c r="Y643" s="5">
        <v>5</v>
      </c>
      <c r="Z643" s="5">
        <v>5</v>
      </c>
      <c r="AA643" s="5">
        <v>5</v>
      </c>
      <c r="AB643" s="5">
        <v>5</v>
      </c>
      <c r="AC643" s="5">
        <v>5</v>
      </c>
    </row>
    <row r="644" spans="1:29" hidden="1" x14ac:dyDescent="0.3">
      <c r="A644" s="19" t="s">
        <v>151</v>
      </c>
      <c r="B644" s="1" t="s">
        <v>86</v>
      </c>
      <c r="C644" s="1" t="s">
        <v>311</v>
      </c>
      <c r="D644" t="s">
        <v>171</v>
      </c>
      <c r="E644" s="19" t="str">
        <f>VLOOKUP($D644,[1]Sheet1!$A:$D,3,FALSE)</f>
        <v>A1 (Fine)</v>
      </c>
      <c r="F644" s="19" t="str">
        <f>VLOOKUP($D644,[1]Sheet1!$A:$D,4,FALSE)</f>
        <v xml:space="preserve">A1 </v>
      </c>
      <c r="G644" s="2"/>
      <c r="H644" s="2"/>
      <c r="I644" s="2"/>
      <c r="J644" s="2"/>
      <c r="K644" s="2"/>
      <c r="L644" s="2"/>
      <c r="M644" s="2"/>
      <c r="N644" s="2"/>
      <c r="O644" s="2"/>
      <c r="P644" s="3">
        <f t="shared" si="9"/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</row>
    <row r="645" spans="1:29" hidden="1" x14ac:dyDescent="0.3">
      <c r="A645" s="19" t="s">
        <v>151</v>
      </c>
      <c r="B645" s="1" t="s">
        <v>86</v>
      </c>
      <c r="C645" s="1" t="s">
        <v>311</v>
      </c>
      <c r="D645" t="s">
        <v>285</v>
      </c>
      <c r="E645" s="19" t="str">
        <f>VLOOKUP($D645,[1]Sheet1!$A:$D,3,FALSE)</f>
        <v>CASTER</v>
      </c>
      <c r="F645" s="19" t="str">
        <f>VLOOKUP($D645,[1]Sheet1!$A:$D,4,FALSE)</f>
        <v>CASTER</v>
      </c>
      <c r="G645" s="2">
        <v>110</v>
      </c>
      <c r="H645" s="2">
        <v>80</v>
      </c>
      <c r="I645" s="2">
        <v>90</v>
      </c>
      <c r="J645" s="2">
        <v>80</v>
      </c>
      <c r="K645" s="2">
        <v>80</v>
      </c>
      <c r="L645" s="2">
        <v>70</v>
      </c>
      <c r="M645" s="2">
        <v>70</v>
      </c>
      <c r="N645" s="2">
        <v>89.974999999999994</v>
      </c>
      <c r="O645" s="2">
        <v>70</v>
      </c>
      <c r="P645" s="3">
        <f t="shared" si="9"/>
        <v>82.219444444444449</v>
      </c>
      <c r="Q645" s="5">
        <v>85</v>
      </c>
      <c r="R645" s="5">
        <v>85</v>
      </c>
      <c r="S645" s="5">
        <v>85</v>
      </c>
      <c r="T645" s="5">
        <v>85</v>
      </c>
      <c r="U645" s="5">
        <v>85</v>
      </c>
      <c r="V645" s="5">
        <v>85</v>
      </c>
      <c r="W645" s="5">
        <v>85</v>
      </c>
      <c r="X645" s="5">
        <v>85</v>
      </c>
      <c r="Y645" s="5">
        <v>85</v>
      </c>
      <c r="Z645" s="5">
        <v>85</v>
      </c>
      <c r="AA645" s="5">
        <v>85</v>
      </c>
      <c r="AB645" s="5">
        <v>85</v>
      </c>
      <c r="AC645" s="5">
        <v>85</v>
      </c>
    </row>
    <row r="646" spans="1:29" hidden="1" x14ac:dyDescent="0.3">
      <c r="A646" s="19" t="s">
        <v>151</v>
      </c>
      <c r="B646" s="1" t="s">
        <v>86</v>
      </c>
      <c r="C646" s="1" t="s">
        <v>312</v>
      </c>
      <c r="D646" t="s">
        <v>164</v>
      </c>
      <c r="E646" s="19" t="str">
        <f>VLOOKUP($D646,[1]Sheet1!$A:$D,3,FALSE)</f>
        <v>IG Fine</v>
      </c>
      <c r="F646" s="19" t="str">
        <f>VLOOKUP($D646,[1]Sheet1!$A:$D,4,FALSE)</f>
        <v xml:space="preserve">IG  </v>
      </c>
      <c r="G646" s="2"/>
      <c r="H646" s="2">
        <v>10</v>
      </c>
      <c r="I646" s="2"/>
      <c r="J646" s="2">
        <v>10</v>
      </c>
      <c r="K646" s="2"/>
      <c r="L646" s="2"/>
      <c r="M646" s="2"/>
      <c r="N646" s="2"/>
      <c r="O646" s="2"/>
      <c r="P646" s="3">
        <f t="shared" si="9"/>
        <v>2.2222222222222223</v>
      </c>
      <c r="Q646" s="5">
        <v>2</v>
      </c>
      <c r="R646" s="5">
        <v>2</v>
      </c>
      <c r="S646" s="5">
        <v>2</v>
      </c>
      <c r="T646" s="5">
        <v>2</v>
      </c>
      <c r="U646" s="5">
        <v>2</v>
      </c>
      <c r="V646" s="5">
        <v>2</v>
      </c>
      <c r="W646" s="5">
        <v>2</v>
      </c>
      <c r="X646" s="5">
        <v>2</v>
      </c>
      <c r="Y646" s="5">
        <v>2</v>
      </c>
      <c r="Z646" s="5">
        <v>2</v>
      </c>
      <c r="AA646" s="5">
        <v>2</v>
      </c>
      <c r="AB646" s="5">
        <v>2</v>
      </c>
      <c r="AC646" s="5">
        <v>2</v>
      </c>
    </row>
    <row r="647" spans="1:29" hidden="1" x14ac:dyDescent="0.3">
      <c r="A647" s="19" t="s">
        <v>151</v>
      </c>
      <c r="B647" s="1" t="s">
        <v>86</v>
      </c>
      <c r="C647" s="1" t="s">
        <v>313</v>
      </c>
      <c r="D647" t="s">
        <v>74</v>
      </c>
      <c r="E647" s="19" t="str">
        <f>VLOOKUP($D647,[1]Sheet1!$A:$D,3,FALSE)</f>
        <v>A1 (Fine)</v>
      </c>
      <c r="F647" s="19" t="str">
        <f>VLOOKUP($D647,[1]Sheet1!$A:$D,4,FALSE)</f>
        <v xml:space="preserve">A1 </v>
      </c>
      <c r="G647" s="2">
        <v>5</v>
      </c>
      <c r="H647" s="2"/>
      <c r="I647" s="2"/>
      <c r="J647" s="2"/>
      <c r="K647" s="2"/>
      <c r="L647" s="2"/>
      <c r="M647" s="2"/>
      <c r="N647" s="2"/>
      <c r="O647" s="2"/>
      <c r="P647" s="3">
        <f t="shared" si="9"/>
        <v>0.55555555555555558</v>
      </c>
      <c r="Q647" s="5">
        <v>2</v>
      </c>
      <c r="R647" s="5">
        <v>2</v>
      </c>
      <c r="S647" s="5">
        <v>2</v>
      </c>
      <c r="T647" s="5">
        <v>2</v>
      </c>
      <c r="U647" s="5">
        <v>2</v>
      </c>
      <c r="V647" s="5">
        <v>2</v>
      </c>
      <c r="W647" s="5">
        <v>2</v>
      </c>
      <c r="X647" s="5">
        <v>2</v>
      </c>
      <c r="Y647" s="5">
        <v>2</v>
      </c>
      <c r="Z647" s="5">
        <v>2</v>
      </c>
      <c r="AA647" s="5">
        <v>2</v>
      </c>
      <c r="AB647" s="5">
        <v>2</v>
      </c>
      <c r="AC647" s="5">
        <v>2</v>
      </c>
    </row>
    <row r="648" spans="1:29" hidden="1" x14ac:dyDescent="0.3">
      <c r="A648" s="19" t="s">
        <v>151</v>
      </c>
      <c r="B648" s="1" t="s">
        <v>86</v>
      </c>
      <c r="C648" s="1" t="s">
        <v>314</v>
      </c>
      <c r="D648" t="s">
        <v>164</v>
      </c>
      <c r="E648" s="19" t="str">
        <f>VLOOKUP($D648,[1]Sheet1!$A:$D,3,FALSE)</f>
        <v>IG Fine</v>
      </c>
      <c r="F648" s="19" t="str">
        <f>VLOOKUP($D648,[1]Sheet1!$A:$D,4,FALSE)</f>
        <v xml:space="preserve">IG  </v>
      </c>
      <c r="G648" s="2"/>
      <c r="H648" s="2">
        <v>0.1</v>
      </c>
      <c r="I648" s="2"/>
      <c r="J648" s="2">
        <v>0.1</v>
      </c>
      <c r="K648" s="2"/>
      <c r="L648" s="2"/>
      <c r="M648" s="2"/>
      <c r="N648" s="2">
        <v>0.05</v>
      </c>
      <c r="O648" s="2"/>
      <c r="P648" s="3">
        <f t="shared" si="9"/>
        <v>2.7777777777777776E-2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hidden="1" x14ac:dyDescent="0.3">
      <c r="A649" s="19" t="s">
        <v>151</v>
      </c>
      <c r="B649" s="1" t="s">
        <v>86</v>
      </c>
      <c r="C649" s="1" t="s">
        <v>315</v>
      </c>
      <c r="D649" t="s">
        <v>74</v>
      </c>
      <c r="E649" s="19" t="str">
        <f>VLOOKUP($D649,[1]Sheet1!$A:$D,3,FALSE)</f>
        <v>A1 (Fine)</v>
      </c>
      <c r="F649" s="19" t="str">
        <f>VLOOKUP($D649,[1]Sheet1!$A:$D,4,FALSE)</f>
        <v xml:space="preserve">A1 </v>
      </c>
      <c r="G649" s="2">
        <v>240</v>
      </c>
      <c r="H649" s="2">
        <v>79.95</v>
      </c>
      <c r="I649" s="2">
        <v>380</v>
      </c>
      <c r="J649" s="2">
        <v>399.95</v>
      </c>
      <c r="K649" s="2">
        <v>289.95</v>
      </c>
      <c r="L649" s="2">
        <v>340</v>
      </c>
      <c r="M649" s="2">
        <v>389.9</v>
      </c>
      <c r="N649" s="2">
        <v>380</v>
      </c>
      <c r="O649" s="2">
        <v>319.95</v>
      </c>
      <c r="P649" s="3">
        <f t="shared" si="9"/>
        <v>313.29999999999995</v>
      </c>
      <c r="Q649" s="5">
        <v>350</v>
      </c>
      <c r="R649" s="5">
        <v>350</v>
      </c>
      <c r="S649" s="5">
        <v>350</v>
      </c>
      <c r="T649" s="5">
        <v>350</v>
      </c>
      <c r="U649" s="5">
        <v>350</v>
      </c>
      <c r="V649" s="5">
        <v>350</v>
      </c>
      <c r="W649" s="5">
        <v>350</v>
      </c>
      <c r="X649" s="5">
        <v>350</v>
      </c>
      <c r="Y649" s="5">
        <v>350</v>
      </c>
      <c r="Z649" s="5">
        <v>350</v>
      </c>
      <c r="AA649" s="5">
        <v>350</v>
      </c>
      <c r="AB649" s="5">
        <v>350</v>
      </c>
      <c r="AC649" s="5">
        <v>350</v>
      </c>
    </row>
    <row r="650" spans="1:29" hidden="1" x14ac:dyDescent="0.3">
      <c r="A650" s="19" t="s">
        <v>151</v>
      </c>
      <c r="B650" s="1" t="s">
        <v>86</v>
      </c>
      <c r="C650" s="1" t="s">
        <v>315</v>
      </c>
      <c r="D650" t="s">
        <v>162</v>
      </c>
      <c r="E650" s="19" t="str">
        <f>VLOOKUP($D650,[1]Sheet1!$A:$D,3,FALSE)</f>
        <v>A1 (Fine)</v>
      </c>
      <c r="F650" s="19" t="str">
        <f>VLOOKUP($D650,[1]Sheet1!$A:$D,4,FALSE)</f>
        <v xml:space="preserve">A1 </v>
      </c>
      <c r="G650" s="2">
        <v>140</v>
      </c>
      <c r="H650" s="2">
        <v>110</v>
      </c>
      <c r="I650" s="2">
        <v>260</v>
      </c>
      <c r="J650" s="2">
        <v>300</v>
      </c>
      <c r="K650" s="2">
        <v>230</v>
      </c>
      <c r="L650" s="2">
        <v>260</v>
      </c>
      <c r="M650" s="2">
        <v>336.46000000000004</v>
      </c>
      <c r="N650" s="2">
        <v>310</v>
      </c>
      <c r="O650" s="2">
        <v>277</v>
      </c>
      <c r="P650" s="3">
        <f t="shared" si="9"/>
        <v>247.05111111111111</v>
      </c>
      <c r="Q650" s="5">
        <v>250</v>
      </c>
      <c r="R650" s="5">
        <v>250</v>
      </c>
      <c r="S650" s="5">
        <v>250</v>
      </c>
      <c r="T650" s="5">
        <v>250</v>
      </c>
      <c r="U650" s="5">
        <v>250</v>
      </c>
      <c r="V650" s="5">
        <v>250</v>
      </c>
      <c r="W650" s="5">
        <v>250</v>
      </c>
      <c r="X650" s="5">
        <v>250</v>
      </c>
      <c r="Y650" s="5">
        <v>250</v>
      </c>
      <c r="Z650" s="5">
        <v>250</v>
      </c>
      <c r="AA650" s="5">
        <v>250</v>
      </c>
      <c r="AB650" s="5">
        <v>250</v>
      </c>
      <c r="AC650" s="5">
        <v>250</v>
      </c>
    </row>
    <row r="651" spans="1:29" hidden="1" x14ac:dyDescent="0.3">
      <c r="A651" s="19" t="s">
        <v>151</v>
      </c>
      <c r="B651" s="1" t="s">
        <v>86</v>
      </c>
      <c r="C651" s="1" t="s">
        <v>315</v>
      </c>
      <c r="D651" t="s">
        <v>47</v>
      </c>
      <c r="E651" s="19" t="str">
        <f>VLOOKUP($D651,[1]Sheet1!$A:$D,3,FALSE)</f>
        <v>ICING</v>
      </c>
      <c r="F651" s="19" t="str">
        <f>VLOOKUP($D651,[1]Sheet1!$A:$D,4,FALSE)</f>
        <v>ICING</v>
      </c>
      <c r="G651" s="2">
        <v>5.625</v>
      </c>
      <c r="H651" s="2">
        <v>2.95</v>
      </c>
      <c r="I651" s="2">
        <v>5.45</v>
      </c>
      <c r="J651" s="2">
        <v>10.375</v>
      </c>
      <c r="K651" s="2">
        <v>4.9000000000000004</v>
      </c>
      <c r="L651" s="2">
        <v>7.3000000000000007</v>
      </c>
      <c r="M651" s="2">
        <v>7.45</v>
      </c>
      <c r="N651" s="2">
        <v>6.2750000000000004</v>
      </c>
      <c r="O651" s="2">
        <v>8</v>
      </c>
      <c r="P651" s="3">
        <f t="shared" si="9"/>
        <v>6.4805555555555552</v>
      </c>
      <c r="Q651" s="5">
        <v>5</v>
      </c>
      <c r="R651" s="5">
        <v>5</v>
      </c>
      <c r="S651" s="5">
        <v>5</v>
      </c>
      <c r="T651" s="5">
        <v>5</v>
      </c>
      <c r="U651" s="5">
        <v>5</v>
      </c>
      <c r="V651" s="5">
        <v>5</v>
      </c>
      <c r="W651" s="5">
        <v>5</v>
      </c>
      <c r="X651" s="5">
        <v>5</v>
      </c>
      <c r="Y651" s="5">
        <v>5</v>
      </c>
      <c r="Z651" s="5">
        <v>5</v>
      </c>
      <c r="AA651" s="5">
        <v>5</v>
      </c>
      <c r="AB651" s="5">
        <v>5</v>
      </c>
      <c r="AC651" s="5">
        <v>5</v>
      </c>
    </row>
    <row r="652" spans="1:29" hidden="1" x14ac:dyDescent="0.3">
      <c r="A652" s="19" t="s">
        <v>151</v>
      </c>
      <c r="B652" s="1" t="s">
        <v>86</v>
      </c>
      <c r="C652" s="1" t="s">
        <v>316</v>
      </c>
      <c r="D652" t="s">
        <v>91</v>
      </c>
      <c r="E652" s="19" t="str">
        <f>VLOOKUP($D652,[1]Sheet1!$A:$D,3,FALSE)</f>
        <v>BROWN</v>
      </c>
      <c r="F652" s="19" t="str">
        <f>VLOOKUP($D652,[1]Sheet1!$A:$D,4,FALSE)</f>
        <v>Coarse Brown</v>
      </c>
      <c r="G652" s="2"/>
      <c r="H652" s="2"/>
      <c r="I652" s="2">
        <v>0.75</v>
      </c>
      <c r="J652" s="2"/>
      <c r="K652" s="2"/>
      <c r="L652" s="2"/>
      <c r="M652" s="2"/>
      <c r="N652" s="2"/>
      <c r="O652" s="2"/>
      <c r="P652" s="3">
        <f t="shared" si="9"/>
        <v>8.3333333333333329E-2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hidden="1" x14ac:dyDescent="0.3">
      <c r="A653" s="19" t="s">
        <v>151</v>
      </c>
      <c r="B653" s="1" t="s">
        <v>86</v>
      </c>
      <c r="C653" s="1" t="s">
        <v>316</v>
      </c>
      <c r="D653" t="s">
        <v>164</v>
      </c>
      <c r="E653" s="19" t="str">
        <f>VLOOKUP($D653,[1]Sheet1!$A:$D,3,FALSE)</f>
        <v>IG Fine</v>
      </c>
      <c r="F653" s="19" t="str">
        <f>VLOOKUP($D653,[1]Sheet1!$A:$D,4,FALSE)</f>
        <v xml:space="preserve">IG  </v>
      </c>
      <c r="G653" s="2"/>
      <c r="H653" s="2"/>
      <c r="I653" s="2">
        <v>1.25</v>
      </c>
      <c r="J653" s="2"/>
      <c r="K653" s="2"/>
      <c r="L653" s="2"/>
      <c r="M653" s="2"/>
      <c r="N653" s="2"/>
      <c r="O653" s="2"/>
      <c r="P653" s="3">
        <f t="shared" si="9"/>
        <v>0.1388888888888889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hidden="1" x14ac:dyDescent="0.3">
      <c r="A654" s="19" t="s">
        <v>151</v>
      </c>
      <c r="B654" s="1" t="s">
        <v>86</v>
      </c>
      <c r="C654" s="1" t="s">
        <v>317</v>
      </c>
      <c r="D654" t="s">
        <v>74</v>
      </c>
      <c r="E654" s="19" t="str">
        <f>VLOOKUP($D654,[1]Sheet1!$A:$D,3,FALSE)</f>
        <v>A1 (Fine)</v>
      </c>
      <c r="F654" s="19" t="str">
        <f>VLOOKUP($D654,[1]Sheet1!$A:$D,4,FALSE)</f>
        <v xml:space="preserve">A1 </v>
      </c>
      <c r="G654" s="2"/>
      <c r="H654" s="2"/>
      <c r="I654" s="2"/>
      <c r="J654" s="2">
        <v>60</v>
      </c>
      <c r="K654" s="2"/>
      <c r="L654" s="2">
        <v>50</v>
      </c>
      <c r="M654" s="2">
        <v>100</v>
      </c>
      <c r="N654" s="2">
        <v>100</v>
      </c>
      <c r="O654" s="2"/>
      <c r="P654" s="3">
        <f t="shared" si="9"/>
        <v>34.444444444444443</v>
      </c>
      <c r="Q654" s="5">
        <v>80</v>
      </c>
      <c r="R654" s="5">
        <v>80</v>
      </c>
      <c r="S654" s="5">
        <v>80</v>
      </c>
      <c r="T654" s="5">
        <v>80</v>
      </c>
      <c r="U654" s="5">
        <v>80</v>
      </c>
      <c r="V654" s="5">
        <v>80</v>
      </c>
      <c r="W654" s="5">
        <v>80</v>
      </c>
      <c r="X654" s="5">
        <v>80</v>
      </c>
      <c r="Y654" s="5">
        <v>80</v>
      </c>
      <c r="Z654" s="5">
        <v>80</v>
      </c>
      <c r="AA654" s="5">
        <v>80</v>
      </c>
      <c r="AB654" s="5">
        <v>80</v>
      </c>
      <c r="AC654" s="5">
        <v>80</v>
      </c>
    </row>
    <row r="655" spans="1:29" hidden="1" x14ac:dyDescent="0.3">
      <c r="A655" s="19" t="s">
        <v>151</v>
      </c>
      <c r="B655" s="1" t="s">
        <v>86</v>
      </c>
      <c r="C655" s="1" t="s">
        <v>318</v>
      </c>
      <c r="D655" t="s">
        <v>61</v>
      </c>
      <c r="E655" s="19" t="str">
        <f>VLOOKUP($D655,[1]Sheet1!$A:$D,3,FALSE)</f>
        <v>C1</v>
      </c>
      <c r="F655" s="19" t="str">
        <f>VLOOKUP($D655,[1]Sheet1!$A:$D,4,FALSE)</f>
        <v>C1 COARSE</v>
      </c>
      <c r="G655" s="2">
        <v>60</v>
      </c>
      <c r="H655" s="2">
        <v>20</v>
      </c>
      <c r="I655" s="2">
        <v>30</v>
      </c>
      <c r="J655" s="2"/>
      <c r="K655" s="2"/>
      <c r="L655" s="2"/>
      <c r="M655" s="2"/>
      <c r="N655" s="2"/>
      <c r="O655" s="2"/>
      <c r="P655" s="3">
        <f t="shared" si="9"/>
        <v>12.222222222222221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hidden="1" x14ac:dyDescent="0.3">
      <c r="A656" s="19" t="s">
        <v>151</v>
      </c>
      <c r="B656" s="1" t="s">
        <v>86</v>
      </c>
      <c r="C656" s="1" t="s">
        <v>318</v>
      </c>
      <c r="D656" t="s">
        <v>42</v>
      </c>
      <c r="E656" s="19" t="str">
        <f>VLOOKUP($D656,[1]Sheet1!$A:$D,3,FALSE)</f>
        <v>CASTER</v>
      </c>
      <c r="F656" s="19" t="str">
        <f>VLOOKUP($D656,[1]Sheet1!$A:$D,4,FALSE)</f>
        <v>CASTER</v>
      </c>
      <c r="G656" s="2">
        <v>1</v>
      </c>
      <c r="H656" s="2"/>
      <c r="I656" s="2"/>
      <c r="J656" s="2"/>
      <c r="K656" s="2"/>
      <c r="L656" s="2"/>
      <c r="M656" s="2"/>
      <c r="N656" s="2"/>
      <c r="O656" s="2"/>
      <c r="P656" s="3">
        <f t="shared" si="9"/>
        <v>0.1111111111111111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</row>
    <row r="657" spans="1:29" hidden="1" x14ac:dyDescent="0.3">
      <c r="A657" s="19" t="s">
        <v>151</v>
      </c>
      <c r="B657" s="1" t="s">
        <v>86</v>
      </c>
      <c r="C657" s="1" t="s">
        <v>319</v>
      </c>
      <c r="D657" t="s">
        <v>74</v>
      </c>
      <c r="E657" s="19" t="str">
        <f>VLOOKUP($D657,[1]Sheet1!$A:$D,3,FALSE)</f>
        <v>A1 (Fine)</v>
      </c>
      <c r="F657" s="19" t="str">
        <f>VLOOKUP($D657,[1]Sheet1!$A:$D,4,FALSE)</f>
        <v xml:space="preserve">A1 </v>
      </c>
      <c r="G657" s="2">
        <v>60</v>
      </c>
      <c r="H657" s="2">
        <v>60</v>
      </c>
      <c r="I657" s="2">
        <v>30</v>
      </c>
      <c r="J657" s="2"/>
      <c r="K657" s="2"/>
      <c r="L657" s="2"/>
      <c r="M657" s="2"/>
      <c r="N657" s="2">
        <v>30</v>
      </c>
      <c r="O657" s="2"/>
      <c r="P657" s="3">
        <f t="shared" si="9"/>
        <v>20</v>
      </c>
      <c r="Q657" s="5">
        <v>30</v>
      </c>
      <c r="R657" s="5">
        <v>30</v>
      </c>
      <c r="S657" s="5">
        <v>30</v>
      </c>
      <c r="T657" s="5">
        <v>30</v>
      </c>
      <c r="U657" s="5">
        <v>30</v>
      </c>
      <c r="V657" s="5">
        <v>30</v>
      </c>
      <c r="W657" s="5">
        <v>30</v>
      </c>
      <c r="X657" s="5">
        <v>30</v>
      </c>
      <c r="Y657" s="5">
        <v>30</v>
      </c>
      <c r="Z657" s="5">
        <v>30</v>
      </c>
      <c r="AA657" s="5">
        <v>30</v>
      </c>
      <c r="AB657" s="5">
        <v>30</v>
      </c>
      <c r="AC657" s="5">
        <v>30</v>
      </c>
    </row>
    <row r="658" spans="1:29" hidden="1" x14ac:dyDescent="0.3">
      <c r="A658" s="19" t="s">
        <v>151</v>
      </c>
      <c r="B658" s="1" t="s">
        <v>86</v>
      </c>
      <c r="C658" s="1" t="s">
        <v>319</v>
      </c>
      <c r="D658" t="s">
        <v>164</v>
      </c>
      <c r="E658" s="19" t="str">
        <f>VLOOKUP($D658,[1]Sheet1!$A:$D,3,FALSE)</f>
        <v>IG Fine</v>
      </c>
      <c r="F658" s="19" t="str">
        <f>VLOOKUP($D658,[1]Sheet1!$A:$D,4,FALSE)</f>
        <v xml:space="preserve">IG  </v>
      </c>
      <c r="G658" s="2">
        <v>30</v>
      </c>
      <c r="H658" s="2"/>
      <c r="I658" s="2">
        <v>60</v>
      </c>
      <c r="J658" s="2"/>
      <c r="K658" s="2"/>
      <c r="L658" s="2"/>
      <c r="M658" s="2"/>
      <c r="N658" s="2"/>
      <c r="O658" s="2"/>
      <c r="P658" s="3">
        <f t="shared" si="9"/>
        <v>10</v>
      </c>
      <c r="Q658" s="5">
        <v>20</v>
      </c>
      <c r="R658" s="5">
        <v>20</v>
      </c>
      <c r="S658" s="5">
        <v>20</v>
      </c>
      <c r="T658" s="5">
        <v>20</v>
      </c>
      <c r="U658" s="5">
        <v>20</v>
      </c>
      <c r="V658" s="5">
        <v>20</v>
      </c>
      <c r="W658" s="5">
        <v>20</v>
      </c>
      <c r="X658" s="5">
        <v>20</v>
      </c>
      <c r="Y658" s="5">
        <v>20</v>
      </c>
      <c r="Z658" s="5">
        <v>20</v>
      </c>
      <c r="AA658" s="5">
        <v>20</v>
      </c>
      <c r="AB658" s="5">
        <v>20</v>
      </c>
      <c r="AC658" s="5">
        <v>20</v>
      </c>
    </row>
    <row r="659" spans="1:29" hidden="1" x14ac:dyDescent="0.3">
      <c r="A659" s="19" t="s">
        <v>151</v>
      </c>
      <c r="B659" s="1" t="s">
        <v>86</v>
      </c>
      <c r="C659" s="1" t="s">
        <v>320</v>
      </c>
      <c r="D659" t="s">
        <v>279</v>
      </c>
      <c r="E659" s="19" t="str">
        <f>VLOOKUP($D659,[1]Sheet1!$A:$D,3,FALSE)</f>
        <v>Liquid Sugar</v>
      </c>
      <c r="F659" s="19" t="str">
        <f>VLOOKUP($D659,[1]Sheet1!$A:$D,4,FALSE)</f>
        <v>Liquid</v>
      </c>
      <c r="G659" s="2">
        <v>63.718000000000004</v>
      </c>
      <c r="H659" s="2">
        <v>10.847999999999999</v>
      </c>
      <c r="I659" s="2"/>
      <c r="J659" s="2">
        <v>21.552</v>
      </c>
      <c r="K659" s="2">
        <v>44.841999999999999</v>
      </c>
      <c r="L659" s="2">
        <v>15.423</v>
      </c>
      <c r="M659" s="2">
        <v>47.243000000000002</v>
      </c>
      <c r="N659" s="2">
        <v>61.089999999999996</v>
      </c>
      <c r="O659" s="2">
        <v>88.211000000000013</v>
      </c>
      <c r="P659" s="3">
        <f t="shared" si="9"/>
        <v>39.214111111111109</v>
      </c>
      <c r="Q659" s="5">
        <v>100</v>
      </c>
      <c r="R659" s="5">
        <v>100</v>
      </c>
      <c r="S659" s="5">
        <v>100</v>
      </c>
      <c r="T659" s="5">
        <v>100</v>
      </c>
      <c r="U659" s="5">
        <v>100</v>
      </c>
      <c r="V659" s="5">
        <v>100</v>
      </c>
      <c r="W659" s="5">
        <v>100</v>
      </c>
      <c r="X659" s="5">
        <v>100</v>
      </c>
      <c r="Y659" s="5">
        <v>100</v>
      </c>
      <c r="Z659" s="5">
        <v>100</v>
      </c>
      <c r="AA659" s="5">
        <v>100</v>
      </c>
      <c r="AB659" s="5">
        <v>100</v>
      </c>
      <c r="AC659" s="5">
        <v>100</v>
      </c>
    </row>
    <row r="660" spans="1:29" hidden="1" x14ac:dyDescent="0.3">
      <c r="A660" s="19" t="s">
        <v>151</v>
      </c>
      <c r="B660" s="1" t="s">
        <v>86</v>
      </c>
      <c r="C660" s="1" t="s">
        <v>321</v>
      </c>
      <c r="D660" t="s">
        <v>61</v>
      </c>
      <c r="E660" s="19" t="str">
        <f>VLOOKUP($D660,[1]Sheet1!$A:$D,3,FALSE)</f>
        <v>C1</v>
      </c>
      <c r="F660" s="19" t="str">
        <f>VLOOKUP($D660,[1]Sheet1!$A:$D,4,FALSE)</f>
        <v>C1 COARSE</v>
      </c>
      <c r="G660" s="2">
        <v>5</v>
      </c>
      <c r="H660" s="2"/>
      <c r="I660" s="2">
        <v>5</v>
      </c>
      <c r="J660" s="2">
        <v>-0.05</v>
      </c>
      <c r="K660" s="2"/>
      <c r="L660" s="2"/>
      <c r="M660" s="2">
        <v>5</v>
      </c>
      <c r="N660" s="2"/>
      <c r="O660" s="2">
        <v>5</v>
      </c>
      <c r="P660" s="3">
        <f t="shared" si="9"/>
        <v>2.2166666666666668</v>
      </c>
      <c r="Q660" s="5">
        <v>5</v>
      </c>
      <c r="R660" s="5">
        <v>5</v>
      </c>
      <c r="S660" s="5">
        <v>5</v>
      </c>
      <c r="T660" s="5">
        <v>5</v>
      </c>
      <c r="U660" s="5">
        <v>5</v>
      </c>
      <c r="V660" s="5">
        <v>5</v>
      </c>
      <c r="W660" s="5">
        <v>5</v>
      </c>
      <c r="X660" s="5">
        <v>5</v>
      </c>
      <c r="Y660" s="5">
        <v>5</v>
      </c>
      <c r="Z660" s="5">
        <v>5</v>
      </c>
      <c r="AA660" s="5">
        <v>5</v>
      </c>
      <c r="AB660" s="5">
        <v>5</v>
      </c>
      <c r="AC660" s="5">
        <v>5</v>
      </c>
    </row>
    <row r="661" spans="1:29" hidden="1" x14ac:dyDescent="0.3">
      <c r="A661" s="19" t="s">
        <v>151</v>
      </c>
      <c r="B661" s="1" t="s">
        <v>86</v>
      </c>
      <c r="C661" s="1" t="s">
        <v>322</v>
      </c>
      <c r="D661" t="s">
        <v>61</v>
      </c>
      <c r="E661" s="19" t="str">
        <f>VLOOKUP($D661,[1]Sheet1!$A:$D,3,FALSE)</f>
        <v>C1</v>
      </c>
      <c r="F661" s="19" t="str">
        <f>VLOOKUP($D661,[1]Sheet1!$A:$D,4,FALSE)</f>
        <v>C1 COARSE</v>
      </c>
      <c r="G661" s="2"/>
      <c r="H661" s="2"/>
      <c r="I661" s="2">
        <v>20</v>
      </c>
      <c r="J661" s="2"/>
      <c r="K661" s="2"/>
      <c r="L661" s="2">
        <v>20</v>
      </c>
      <c r="M661" s="2">
        <v>9.9499999999999993</v>
      </c>
      <c r="N661" s="2">
        <v>10</v>
      </c>
      <c r="O661" s="2">
        <v>10</v>
      </c>
      <c r="P661" s="3">
        <f t="shared" ref="P661:P724" si="10">SUM(G661:O661)/9</f>
        <v>7.7722222222222221</v>
      </c>
      <c r="Q661" s="5">
        <v>10</v>
      </c>
      <c r="R661" s="5">
        <v>10</v>
      </c>
      <c r="S661" s="5">
        <v>10</v>
      </c>
      <c r="T661" s="5">
        <v>10</v>
      </c>
      <c r="U661" s="5">
        <v>10</v>
      </c>
      <c r="V661" s="5">
        <v>10</v>
      </c>
      <c r="W661" s="5">
        <v>10</v>
      </c>
      <c r="X661" s="5">
        <v>10</v>
      </c>
      <c r="Y661" s="5">
        <v>10</v>
      </c>
      <c r="Z661" s="5">
        <v>10</v>
      </c>
      <c r="AA661" s="5">
        <v>10</v>
      </c>
      <c r="AB661" s="5">
        <v>10</v>
      </c>
      <c r="AC661" s="5">
        <v>10</v>
      </c>
    </row>
    <row r="662" spans="1:29" hidden="1" x14ac:dyDescent="0.3">
      <c r="A662" s="19" t="s">
        <v>151</v>
      </c>
      <c r="B662" s="1" t="s">
        <v>86</v>
      </c>
      <c r="C662" s="1" t="s">
        <v>322</v>
      </c>
      <c r="D662" t="s">
        <v>201</v>
      </c>
      <c r="E662" s="19" t="str">
        <f>VLOOKUP($D662,[1]Sheet1!$A:$D,3,FALSE)</f>
        <v>BROWN</v>
      </c>
      <c r="F662" s="19" t="str">
        <f>VLOOKUP($D662,[1]Sheet1!$A:$D,4,FALSE)</f>
        <v>Golden Brown</v>
      </c>
      <c r="G662" s="2"/>
      <c r="H662" s="2"/>
      <c r="I662" s="2"/>
      <c r="J662" s="2"/>
      <c r="K662" s="2">
        <v>0.15</v>
      </c>
      <c r="L662" s="2"/>
      <c r="M662" s="2"/>
      <c r="N662" s="2"/>
      <c r="O662" s="2"/>
      <c r="P662" s="3">
        <f t="shared" si="10"/>
        <v>1.6666666666666666E-2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hidden="1" x14ac:dyDescent="0.3">
      <c r="A663" s="19" t="s">
        <v>151</v>
      </c>
      <c r="B663" s="1" t="s">
        <v>86</v>
      </c>
      <c r="C663" s="1" t="s">
        <v>204</v>
      </c>
      <c r="D663" t="s">
        <v>61</v>
      </c>
      <c r="E663" s="19" t="str">
        <f>VLOOKUP($D663,[1]Sheet1!$A:$D,3,FALSE)</f>
        <v>C1</v>
      </c>
      <c r="F663" s="19" t="str">
        <f>VLOOKUP($D663,[1]Sheet1!$A:$D,4,FALSE)</f>
        <v>C1 COARSE</v>
      </c>
      <c r="G663" s="2"/>
      <c r="H663" s="2"/>
      <c r="I663" s="2"/>
      <c r="J663" s="2"/>
      <c r="K663" s="2"/>
      <c r="L663" s="2"/>
      <c r="M663" s="2"/>
      <c r="N663" s="2">
        <v>10</v>
      </c>
      <c r="O663" s="2"/>
      <c r="P663" s="3">
        <f t="shared" si="10"/>
        <v>1.1111111111111112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hidden="1" x14ac:dyDescent="0.3">
      <c r="A664" s="19" t="s">
        <v>151</v>
      </c>
      <c r="B664" s="1" t="s">
        <v>86</v>
      </c>
      <c r="C664" s="1" t="s">
        <v>156</v>
      </c>
      <c r="D664" t="s">
        <v>74</v>
      </c>
      <c r="E664" s="19" t="str">
        <f>VLOOKUP($D664,[1]Sheet1!$A:$D,3,FALSE)</f>
        <v>A1 (Fine)</v>
      </c>
      <c r="F664" s="19" t="str">
        <f>VLOOKUP($D664,[1]Sheet1!$A:$D,4,FALSE)</f>
        <v xml:space="preserve">A1 </v>
      </c>
      <c r="G664" s="2"/>
      <c r="H664" s="2"/>
      <c r="I664" s="2"/>
      <c r="J664" s="2"/>
      <c r="K664" s="2"/>
      <c r="L664" s="2"/>
      <c r="M664" s="2">
        <v>40</v>
      </c>
      <c r="N664" s="2">
        <v>100</v>
      </c>
      <c r="O664" s="2">
        <v>70</v>
      </c>
      <c r="P664" s="3">
        <f t="shared" si="10"/>
        <v>23.333333333333332</v>
      </c>
      <c r="Q664" s="5">
        <v>200</v>
      </c>
      <c r="R664" s="5">
        <v>200</v>
      </c>
      <c r="S664" s="5">
        <v>200</v>
      </c>
      <c r="T664" s="5">
        <v>200</v>
      </c>
      <c r="U664" s="5">
        <v>200</v>
      </c>
      <c r="V664" s="5">
        <v>200</v>
      </c>
      <c r="W664" s="5">
        <v>200</v>
      </c>
      <c r="X664" s="5">
        <v>200</v>
      </c>
      <c r="Y664" s="5">
        <v>200</v>
      </c>
      <c r="Z664" s="5">
        <v>200</v>
      </c>
      <c r="AA664" s="5">
        <v>200</v>
      </c>
      <c r="AB664" s="5">
        <v>200</v>
      </c>
      <c r="AC664" s="5">
        <v>200</v>
      </c>
    </row>
    <row r="665" spans="1:29" hidden="1" x14ac:dyDescent="0.3">
      <c r="A665" s="19" t="s">
        <v>151</v>
      </c>
      <c r="B665" s="1" t="s">
        <v>86</v>
      </c>
      <c r="C665" s="1" t="s">
        <v>156</v>
      </c>
      <c r="D665" t="s">
        <v>61</v>
      </c>
      <c r="E665" s="19" t="str">
        <f>VLOOKUP($D665,[1]Sheet1!$A:$D,3,FALSE)</f>
        <v>C1</v>
      </c>
      <c r="F665" s="19" t="str">
        <f>VLOOKUP($D665,[1]Sheet1!$A:$D,4,FALSE)</f>
        <v>C1 COARSE</v>
      </c>
      <c r="G665" s="2"/>
      <c r="H665" s="2"/>
      <c r="I665" s="2"/>
      <c r="J665" s="2"/>
      <c r="K665" s="2"/>
      <c r="L665" s="2"/>
      <c r="M665" s="2">
        <v>40</v>
      </c>
      <c r="N665" s="2">
        <v>20</v>
      </c>
      <c r="O665" s="2"/>
      <c r="P665" s="3">
        <f t="shared" si="10"/>
        <v>6.666666666666667</v>
      </c>
      <c r="Q665" s="5">
        <v>100</v>
      </c>
      <c r="R665" s="5">
        <v>100</v>
      </c>
      <c r="S665" s="5">
        <v>100</v>
      </c>
      <c r="T665" s="5">
        <v>100</v>
      </c>
      <c r="U665" s="5">
        <v>100</v>
      </c>
      <c r="V665" s="5">
        <v>100</v>
      </c>
      <c r="W665" s="5">
        <v>100</v>
      </c>
      <c r="X665" s="5">
        <v>100</v>
      </c>
      <c r="Y665" s="5">
        <v>100</v>
      </c>
      <c r="Z665" s="5">
        <v>100</v>
      </c>
      <c r="AA665" s="5">
        <v>100</v>
      </c>
      <c r="AB665" s="5">
        <v>100</v>
      </c>
      <c r="AC665" s="5">
        <v>100</v>
      </c>
    </row>
    <row r="666" spans="1:29" hidden="1" x14ac:dyDescent="0.3">
      <c r="A666" s="19" t="s">
        <v>151</v>
      </c>
      <c r="B666" s="1" t="s">
        <v>86</v>
      </c>
      <c r="C666" s="1" t="s">
        <v>323</v>
      </c>
      <c r="D666" t="s">
        <v>43</v>
      </c>
      <c r="E666" s="19" t="str">
        <f>VLOOKUP($D666,[1]Sheet1!$A:$D,3,FALSE)</f>
        <v>BROWN</v>
      </c>
      <c r="F666" s="19" t="str">
        <f>VLOOKUP($D666,[1]Sheet1!$A:$D,4,FALSE)</f>
        <v>Soft Brown</v>
      </c>
      <c r="G666" s="2">
        <v>0.4</v>
      </c>
      <c r="H666" s="2"/>
      <c r="I666" s="2">
        <v>0.8</v>
      </c>
      <c r="J666" s="2">
        <v>1.2000000000000002</v>
      </c>
      <c r="K666" s="2">
        <v>0.25</v>
      </c>
      <c r="L666" s="2">
        <v>0.4</v>
      </c>
      <c r="M666" s="2">
        <v>0.75</v>
      </c>
      <c r="N666" s="2">
        <v>1.1000000000000001</v>
      </c>
      <c r="O666" s="2">
        <v>0.89999999999999991</v>
      </c>
      <c r="P666" s="3">
        <f t="shared" si="10"/>
        <v>0.64444444444444449</v>
      </c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  <c r="AC666" s="5">
        <v>1</v>
      </c>
    </row>
    <row r="667" spans="1:29" hidden="1" x14ac:dyDescent="0.3">
      <c r="A667" s="19" t="s">
        <v>151</v>
      </c>
      <c r="B667" s="1" t="s">
        <v>86</v>
      </c>
      <c r="C667" s="1" t="s">
        <v>324</v>
      </c>
      <c r="D667" t="s">
        <v>42</v>
      </c>
      <c r="E667" s="19" t="str">
        <f>VLOOKUP($D667,[1]Sheet1!$A:$D,3,FALSE)</f>
        <v>CASTER</v>
      </c>
      <c r="F667" s="19" t="str">
        <f>VLOOKUP($D667,[1]Sheet1!$A:$D,4,FALSE)</f>
        <v>CASTER</v>
      </c>
      <c r="G667" s="2"/>
      <c r="H667" s="2"/>
      <c r="I667" s="2"/>
      <c r="J667" s="2"/>
      <c r="K667" s="2">
        <v>0.25</v>
      </c>
      <c r="L667" s="2"/>
      <c r="M667" s="2"/>
      <c r="N667" s="2">
        <v>0.5</v>
      </c>
      <c r="O667" s="2"/>
      <c r="P667" s="3">
        <f t="shared" si="10"/>
        <v>8.3333333333333329E-2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hidden="1" x14ac:dyDescent="0.3">
      <c r="A668" s="19" t="s">
        <v>151</v>
      </c>
      <c r="B668" s="1" t="s">
        <v>86</v>
      </c>
      <c r="C668" s="1" t="s">
        <v>324</v>
      </c>
      <c r="D668" t="s">
        <v>43</v>
      </c>
      <c r="E668" s="19" t="str">
        <f>VLOOKUP($D668,[1]Sheet1!$A:$D,3,FALSE)</f>
        <v>BROWN</v>
      </c>
      <c r="F668" s="19" t="str">
        <f>VLOOKUP($D668,[1]Sheet1!$A:$D,4,FALSE)</f>
        <v>Soft Brown</v>
      </c>
      <c r="G668" s="2"/>
      <c r="H668" s="2"/>
      <c r="I668" s="2"/>
      <c r="J668" s="2"/>
      <c r="K668" s="2">
        <v>0.15</v>
      </c>
      <c r="L668" s="2"/>
      <c r="M668" s="2"/>
      <c r="N668" s="2">
        <v>0.3</v>
      </c>
      <c r="O668" s="2"/>
      <c r="P668" s="3">
        <f t="shared" si="10"/>
        <v>4.9999999999999996E-2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hidden="1" x14ac:dyDescent="0.3">
      <c r="A669" s="19" t="s">
        <v>151</v>
      </c>
      <c r="B669" s="1" t="s">
        <v>86</v>
      </c>
      <c r="C669" s="1" t="s">
        <v>324</v>
      </c>
      <c r="D669" t="s">
        <v>47</v>
      </c>
      <c r="E669" s="19" t="str">
        <f>VLOOKUP($D669,[1]Sheet1!$A:$D,3,FALSE)</f>
        <v>ICING</v>
      </c>
      <c r="F669" s="19" t="str">
        <f>VLOOKUP($D669,[1]Sheet1!$A:$D,4,FALSE)</f>
        <v>ICING</v>
      </c>
      <c r="G669" s="2"/>
      <c r="H669" s="2"/>
      <c r="I669" s="2"/>
      <c r="J669" s="2"/>
      <c r="K669" s="2">
        <v>0.625</v>
      </c>
      <c r="L669" s="2"/>
      <c r="M669" s="2"/>
      <c r="N669" s="2"/>
      <c r="O669" s="2"/>
      <c r="P669" s="3">
        <f t="shared" si="10"/>
        <v>6.9444444444444448E-2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hidden="1" x14ac:dyDescent="0.3">
      <c r="A670" s="19" t="s">
        <v>151</v>
      </c>
      <c r="B670" s="1" t="s">
        <v>86</v>
      </c>
      <c r="C670" s="1" t="s">
        <v>325</v>
      </c>
      <c r="D670" t="s">
        <v>74</v>
      </c>
      <c r="E670" s="19" t="str">
        <f>VLOOKUP($D670,[1]Sheet1!$A:$D,3,FALSE)</f>
        <v>A1 (Fine)</v>
      </c>
      <c r="F670" s="19" t="str">
        <f>VLOOKUP($D670,[1]Sheet1!$A:$D,4,FALSE)</f>
        <v xml:space="preserve">A1 </v>
      </c>
      <c r="G670" s="2">
        <v>5</v>
      </c>
      <c r="H670" s="2">
        <v>2.5</v>
      </c>
      <c r="I670" s="2">
        <v>2.5</v>
      </c>
      <c r="J670" s="2">
        <v>5</v>
      </c>
      <c r="K670" s="2">
        <v>2.4500000000000002</v>
      </c>
      <c r="L670" s="2">
        <v>2.5</v>
      </c>
      <c r="M670" s="2">
        <v>2.5</v>
      </c>
      <c r="N670" s="2">
        <v>2.4500000000000002</v>
      </c>
      <c r="O670" s="2"/>
      <c r="P670" s="3">
        <f t="shared" si="10"/>
        <v>2.7666666666666666</v>
      </c>
      <c r="Q670" s="5">
        <v>5</v>
      </c>
      <c r="R670" s="5">
        <v>5</v>
      </c>
      <c r="S670" s="5">
        <v>5</v>
      </c>
      <c r="T670" s="5">
        <v>5</v>
      </c>
      <c r="U670" s="5">
        <v>5</v>
      </c>
      <c r="V670" s="5">
        <v>5</v>
      </c>
      <c r="W670" s="5">
        <v>5</v>
      </c>
      <c r="X670" s="5">
        <v>5</v>
      </c>
      <c r="Y670" s="5">
        <v>5</v>
      </c>
      <c r="Z670" s="5">
        <v>5</v>
      </c>
      <c r="AA670" s="5">
        <v>5</v>
      </c>
      <c r="AB670" s="5">
        <v>5</v>
      </c>
      <c r="AC670" s="5">
        <v>5</v>
      </c>
    </row>
    <row r="671" spans="1:29" hidden="1" x14ac:dyDescent="0.3">
      <c r="A671" s="19" t="s">
        <v>151</v>
      </c>
      <c r="B671" s="1" t="s">
        <v>86</v>
      </c>
      <c r="C671" s="1" t="s">
        <v>180</v>
      </c>
      <c r="D671" t="s">
        <v>61</v>
      </c>
      <c r="E671" s="19" t="str">
        <f>VLOOKUP($D671,[1]Sheet1!$A:$D,3,FALSE)</f>
        <v>C1</v>
      </c>
      <c r="F671" s="19" t="str">
        <f>VLOOKUP($D671,[1]Sheet1!$A:$D,4,FALSE)</f>
        <v>C1 COARSE</v>
      </c>
      <c r="G671" s="2">
        <v>40</v>
      </c>
      <c r="H671" s="2">
        <v>10</v>
      </c>
      <c r="I671" s="2">
        <v>30</v>
      </c>
      <c r="J671" s="2"/>
      <c r="K671" s="2">
        <v>10</v>
      </c>
      <c r="L671" s="2"/>
      <c r="M671" s="2">
        <v>10</v>
      </c>
      <c r="N671" s="2"/>
      <c r="O671" s="2">
        <v>10</v>
      </c>
      <c r="P671" s="3">
        <f t="shared" si="10"/>
        <v>12.222222222222221</v>
      </c>
      <c r="Q671" s="5">
        <v>15</v>
      </c>
      <c r="R671" s="5">
        <v>15</v>
      </c>
      <c r="S671" s="5">
        <v>15</v>
      </c>
      <c r="T671" s="5">
        <v>15</v>
      </c>
      <c r="U671" s="5">
        <v>15</v>
      </c>
      <c r="V671" s="5">
        <v>15</v>
      </c>
      <c r="W671" s="5">
        <v>15</v>
      </c>
      <c r="X671" s="5">
        <v>15</v>
      </c>
      <c r="Y671" s="5">
        <v>15</v>
      </c>
      <c r="Z671" s="5">
        <v>15</v>
      </c>
      <c r="AA671" s="5">
        <v>15</v>
      </c>
      <c r="AB671" s="5">
        <v>15</v>
      </c>
      <c r="AC671" s="5">
        <v>15</v>
      </c>
    </row>
    <row r="672" spans="1:29" hidden="1" x14ac:dyDescent="0.3">
      <c r="A672" s="19" t="s">
        <v>151</v>
      </c>
      <c r="B672" s="1" t="s">
        <v>86</v>
      </c>
      <c r="C672" s="1" t="s">
        <v>326</v>
      </c>
      <c r="D672" t="s">
        <v>74</v>
      </c>
      <c r="E672" s="19" t="str">
        <f>VLOOKUP($D672,[1]Sheet1!$A:$D,3,FALSE)</f>
        <v>A1 (Fine)</v>
      </c>
      <c r="F672" s="19" t="str">
        <f>VLOOKUP($D672,[1]Sheet1!$A:$D,4,FALSE)</f>
        <v xml:space="preserve">A1 </v>
      </c>
      <c r="G672" s="2">
        <v>130</v>
      </c>
      <c r="H672" s="2">
        <v>250</v>
      </c>
      <c r="I672" s="2">
        <v>320</v>
      </c>
      <c r="J672" s="2">
        <v>340</v>
      </c>
      <c r="K672" s="2">
        <v>230</v>
      </c>
      <c r="L672" s="2">
        <v>50</v>
      </c>
      <c r="M672" s="2"/>
      <c r="N672" s="2">
        <v>260</v>
      </c>
      <c r="O672" s="2">
        <v>190</v>
      </c>
      <c r="P672" s="3">
        <f t="shared" si="10"/>
        <v>196.66666666666666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hidden="1" x14ac:dyDescent="0.3">
      <c r="A673" s="19" t="s">
        <v>151</v>
      </c>
      <c r="B673" s="1" t="s">
        <v>86</v>
      </c>
      <c r="C673" s="1" t="s">
        <v>326</v>
      </c>
      <c r="D673" t="s">
        <v>91</v>
      </c>
      <c r="E673" s="19" t="str">
        <f>VLOOKUP($D673,[1]Sheet1!$A:$D,3,FALSE)</f>
        <v>BROWN</v>
      </c>
      <c r="F673" s="19" t="str">
        <f>VLOOKUP($D673,[1]Sheet1!$A:$D,4,FALSE)</f>
        <v>Coarse Brown</v>
      </c>
      <c r="G673" s="2"/>
      <c r="H673" s="2"/>
      <c r="I673" s="2">
        <v>5</v>
      </c>
      <c r="J673" s="2">
        <v>10</v>
      </c>
      <c r="K673" s="2">
        <v>15</v>
      </c>
      <c r="L673" s="2"/>
      <c r="M673" s="2"/>
      <c r="N673" s="2">
        <v>8</v>
      </c>
      <c r="O673" s="2">
        <v>2</v>
      </c>
      <c r="P673" s="3">
        <f t="shared" si="10"/>
        <v>4.4444444444444446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</row>
    <row r="674" spans="1:29" hidden="1" x14ac:dyDescent="0.3">
      <c r="A674" s="19" t="s">
        <v>151</v>
      </c>
      <c r="B674" s="1" t="s">
        <v>86</v>
      </c>
      <c r="C674" s="1" t="s">
        <v>327</v>
      </c>
      <c r="D674" t="s">
        <v>74</v>
      </c>
      <c r="E674" s="19" t="str">
        <f>VLOOKUP($D674,[1]Sheet1!$A:$D,3,FALSE)</f>
        <v>A1 (Fine)</v>
      </c>
      <c r="F674" s="19" t="str">
        <f>VLOOKUP($D674,[1]Sheet1!$A:$D,4,FALSE)</f>
        <v xml:space="preserve">A1 </v>
      </c>
      <c r="G674" s="2"/>
      <c r="H674" s="2">
        <v>15</v>
      </c>
      <c r="I674" s="2"/>
      <c r="J674" s="2">
        <v>15</v>
      </c>
      <c r="K674" s="2"/>
      <c r="L674" s="2">
        <v>10</v>
      </c>
      <c r="M674" s="2"/>
      <c r="N674" s="2"/>
      <c r="O674" s="2"/>
      <c r="P674" s="3">
        <f t="shared" si="10"/>
        <v>4.4444444444444446</v>
      </c>
      <c r="Q674" s="5">
        <v>5</v>
      </c>
      <c r="R674" s="5">
        <v>5</v>
      </c>
      <c r="S674" s="5">
        <v>5</v>
      </c>
      <c r="T674" s="5">
        <v>5</v>
      </c>
      <c r="U674" s="5">
        <v>5</v>
      </c>
      <c r="V674" s="5">
        <v>5</v>
      </c>
      <c r="W674" s="5">
        <v>5</v>
      </c>
      <c r="X674" s="5">
        <v>5</v>
      </c>
      <c r="Y674" s="5">
        <v>5</v>
      </c>
      <c r="Z674" s="5">
        <v>5</v>
      </c>
      <c r="AA674" s="5">
        <v>5</v>
      </c>
      <c r="AB674" s="5">
        <v>5</v>
      </c>
      <c r="AC674" s="5">
        <v>5</v>
      </c>
    </row>
    <row r="675" spans="1:29" hidden="1" x14ac:dyDescent="0.3">
      <c r="A675" s="19" t="s">
        <v>151</v>
      </c>
      <c r="B675" s="1" t="s">
        <v>86</v>
      </c>
      <c r="C675" s="1" t="s">
        <v>327</v>
      </c>
      <c r="D675" t="s">
        <v>61</v>
      </c>
      <c r="E675" s="19" t="str">
        <f>VLOOKUP($D675,[1]Sheet1!$A:$D,3,FALSE)</f>
        <v>C1</v>
      </c>
      <c r="F675" s="19" t="str">
        <f>VLOOKUP($D675,[1]Sheet1!$A:$D,4,FALSE)</f>
        <v>C1 COARSE</v>
      </c>
      <c r="G675" s="2">
        <v>10</v>
      </c>
      <c r="H675" s="2"/>
      <c r="I675" s="2"/>
      <c r="J675" s="2">
        <v>15</v>
      </c>
      <c r="K675" s="2"/>
      <c r="L675" s="2"/>
      <c r="M675" s="2"/>
      <c r="N675" s="2"/>
      <c r="O675" s="2">
        <v>5</v>
      </c>
      <c r="P675" s="3">
        <f t="shared" si="10"/>
        <v>3.3333333333333335</v>
      </c>
      <c r="Q675" s="5">
        <v>5</v>
      </c>
      <c r="R675" s="5">
        <v>5</v>
      </c>
      <c r="S675" s="5">
        <v>5</v>
      </c>
      <c r="T675" s="5">
        <v>5</v>
      </c>
      <c r="U675" s="5">
        <v>5</v>
      </c>
      <c r="V675" s="5">
        <v>5</v>
      </c>
      <c r="W675" s="5">
        <v>5</v>
      </c>
      <c r="X675" s="5">
        <v>5</v>
      </c>
      <c r="Y675" s="5">
        <v>5</v>
      </c>
      <c r="Z675" s="5">
        <v>5</v>
      </c>
      <c r="AA675" s="5">
        <v>5</v>
      </c>
      <c r="AB675" s="5">
        <v>5</v>
      </c>
      <c r="AC675" s="5">
        <v>5</v>
      </c>
    </row>
    <row r="676" spans="1:29" hidden="1" x14ac:dyDescent="0.3">
      <c r="A676" s="19" t="s">
        <v>151</v>
      </c>
      <c r="B676" s="1" t="s">
        <v>86</v>
      </c>
      <c r="C676" s="1" t="s">
        <v>328</v>
      </c>
      <c r="D676" t="s">
        <v>61</v>
      </c>
      <c r="E676" s="19" t="str">
        <f>VLOOKUP($D676,[1]Sheet1!$A:$D,3,FALSE)</f>
        <v>C1</v>
      </c>
      <c r="F676" s="19" t="str">
        <f>VLOOKUP($D676,[1]Sheet1!$A:$D,4,FALSE)</f>
        <v>C1 COARSE</v>
      </c>
      <c r="G676" s="2">
        <v>30</v>
      </c>
      <c r="H676" s="2">
        <v>18</v>
      </c>
      <c r="I676" s="2">
        <v>24</v>
      </c>
      <c r="J676" s="2">
        <v>29.95</v>
      </c>
      <c r="K676" s="2">
        <v>30</v>
      </c>
      <c r="L676" s="2">
        <v>18</v>
      </c>
      <c r="M676" s="2"/>
      <c r="N676" s="2"/>
      <c r="O676" s="2"/>
      <c r="P676" s="3">
        <f t="shared" si="10"/>
        <v>16.661111111111111</v>
      </c>
      <c r="Q676" s="5">
        <v>20</v>
      </c>
      <c r="R676" s="5">
        <v>20</v>
      </c>
      <c r="S676" s="5">
        <v>20</v>
      </c>
      <c r="T676" s="5">
        <v>20</v>
      </c>
      <c r="U676" s="5">
        <v>20</v>
      </c>
      <c r="V676" s="5">
        <v>20</v>
      </c>
      <c r="W676" s="5">
        <v>20</v>
      </c>
      <c r="X676" s="5">
        <v>20</v>
      </c>
      <c r="Y676" s="5">
        <v>20</v>
      </c>
      <c r="Z676" s="5">
        <v>20</v>
      </c>
      <c r="AA676" s="5">
        <v>20</v>
      </c>
      <c r="AB676" s="5">
        <v>20</v>
      </c>
      <c r="AC676" s="5">
        <v>20</v>
      </c>
    </row>
    <row r="677" spans="1:29" hidden="1" x14ac:dyDescent="0.3">
      <c r="A677" s="19" t="s">
        <v>151</v>
      </c>
      <c r="B677" s="1" t="s">
        <v>86</v>
      </c>
      <c r="C677" s="1" t="s">
        <v>329</v>
      </c>
      <c r="D677" t="s">
        <v>74</v>
      </c>
      <c r="E677" s="19" t="str">
        <f>VLOOKUP($D677,[1]Sheet1!$A:$D,3,FALSE)</f>
        <v>A1 (Fine)</v>
      </c>
      <c r="F677" s="19" t="str">
        <f>VLOOKUP($D677,[1]Sheet1!$A:$D,4,FALSE)</f>
        <v xml:space="preserve">A1 </v>
      </c>
      <c r="G677" s="2">
        <v>3</v>
      </c>
      <c r="H677" s="2">
        <v>3</v>
      </c>
      <c r="I677" s="2"/>
      <c r="J677" s="2"/>
      <c r="K677" s="2">
        <v>3</v>
      </c>
      <c r="L677" s="2"/>
      <c r="M677" s="2">
        <v>3</v>
      </c>
      <c r="N677" s="2"/>
      <c r="O677" s="2">
        <v>3</v>
      </c>
      <c r="P677" s="3">
        <f t="shared" si="10"/>
        <v>1.6666666666666667</v>
      </c>
      <c r="Q677" s="5">
        <v>3</v>
      </c>
      <c r="R677" s="5">
        <v>3</v>
      </c>
      <c r="S677" s="5">
        <v>3</v>
      </c>
      <c r="T677" s="5">
        <v>3</v>
      </c>
      <c r="U677" s="5">
        <v>3</v>
      </c>
      <c r="V677" s="5">
        <v>3</v>
      </c>
      <c r="W677" s="5">
        <v>3</v>
      </c>
      <c r="X677" s="5">
        <v>3</v>
      </c>
      <c r="Y677" s="5">
        <v>3</v>
      </c>
      <c r="Z677" s="5">
        <v>3</v>
      </c>
      <c r="AA677" s="5">
        <v>3</v>
      </c>
      <c r="AB677" s="5">
        <v>3</v>
      </c>
      <c r="AC677" s="5">
        <v>3</v>
      </c>
    </row>
    <row r="678" spans="1:29" hidden="1" x14ac:dyDescent="0.3">
      <c r="A678" s="19" t="s">
        <v>151</v>
      </c>
      <c r="B678" s="1" t="s">
        <v>86</v>
      </c>
      <c r="C678" s="1" t="s">
        <v>330</v>
      </c>
      <c r="D678" t="s">
        <v>164</v>
      </c>
      <c r="E678" s="19" t="str">
        <f>VLOOKUP($D678,[1]Sheet1!$A:$D,3,FALSE)</f>
        <v>IG Fine</v>
      </c>
      <c r="F678" s="19" t="str">
        <f>VLOOKUP($D678,[1]Sheet1!$A:$D,4,FALSE)</f>
        <v xml:space="preserve">IG  </v>
      </c>
      <c r="G678" s="2">
        <v>20</v>
      </c>
      <c r="H678" s="2">
        <v>20</v>
      </c>
      <c r="I678" s="2">
        <v>115</v>
      </c>
      <c r="J678" s="2">
        <v>45</v>
      </c>
      <c r="K678" s="2">
        <v>25</v>
      </c>
      <c r="L678" s="2">
        <v>25</v>
      </c>
      <c r="M678" s="2"/>
      <c r="N678" s="2">
        <v>20</v>
      </c>
      <c r="O678" s="2">
        <v>80</v>
      </c>
      <c r="P678" s="3">
        <f t="shared" si="10"/>
        <v>38.888888888888886</v>
      </c>
      <c r="Q678" s="5">
        <v>60</v>
      </c>
      <c r="R678" s="5">
        <v>60</v>
      </c>
      <c r="S678" s="5">
        <v>60</v>
      </c>
      <c r="T678" s="5">
        <v>60</v>
      </c>
      <c r="U678" s="5">
        <v>60</v>
      </c>
      <c r="V678" s="5">
        <v>60</v>
      </c>
      <c r="W678" s="5">
        <v>60</v>
      </c>
      <c r="X678" s="5">
        <v>60</v>
      </c>
      <c r="Y678" s="5">
        <v>60</v>
      </c>
      <c r="Z678" s="5">
        <v>60</v>
      </c>
      <c r="AA678" s="5">
        <v>60</v>
      </c>
      <c r="AB678" s="5">
        <v>60</v>
      </c>
      <c r="AC678" s="5">
        <v>60</v>
      </c>
    </row>
    <row r="679" spans="1:29" hidden="1" x14ac:dyDescent="0.3">
      <c r="A679" s="19" t="s">
        <v>151</v>
      </c>
      <c r="B679" s="1" t="s">
        <v>86</v>
      </c>
      <c r="C679" s="1" t="s">
        <v>331</v>
      </c>
      <c r="D679" t="s">
        <v>61</v>
      </c>
      <c r="E679" s="19" t="str">
        <f>VLOOKUP($D679,[1]Sheet1!$A:$D,3,FALSE)</f>
        <v>C1</v>
      </c>
      <c r="F679" s="19" t="str">
        <f>VLOOKUP($D679,[1]Sheet1!$A:$D,4,FALSE)</f>
        <v>C1 COARSE</v>
      </c>
      <c r="G679" s="2"/>
      <c r="H679" s="2"/>
      <c r="I679" s="2">
        <v>50</v>
      </c>
      <c r="J679" s="2"/>
      <c r="K679" s="2">
        <v>80</v>
      </c>
      <c r="L679" s="2"/>
      <c r="M679" s="2">
        <v>-0.45</v>
      </c>
      <c r="N679" s="2"/>
      <c r="O679" s="2"/>
      <c r="P679" s="3">
        <f t="shared" si="10"/>
        <v>14.394444444444446</v>
      </c>
      <c r="Q679" s="5">
        <v>16</v>
      </c>
      <c r="R679" s="5">
        <v>16</v>
      </c>
      <c r="S679" s="5">
        <v>16</v>
      </c>
      <c r="T679" s="5">
        <v>16</v>
      </c>
      <c r="U679" s="5">
        <v>16</v>
      </c>
      <c r="V679" s="5">
        <v>16</v>
      </c>
      <c r="W679" s="5">
        <v>16</v>
      </c>
      <c r="X679" s="5">
        <v>16</v>
      </c>
      <c r="Y679" s="5">
        <v>16</v>
      </c>
      <c r="Z679" s="5">
        <v>16</v>
      </c>
      <c r="AA679" s="5">
        <v>16</v>
      </c>
      <c r="AB679" s="5">
        <v>16</v>
      </c>
      <c r="AC679" s="5">
        <v>16</v>
      </c>
    </row>
    <row r="680" spans="1:29" hidden="1" x14ac:dyDescent="0.3">
      <c r="A680" s="19" t="s">
        <v>151</v>
      </c>
      <c r="B680" s="1" t="s">
        <v>86</v>
      </c>
      <c r="C680" s="1" t="s">
        <v>332</v>
      </c>
      <c r="D680" t="s">
        <v>61</v>
      </c>
      <c r="E680" s="19" t="str">
        <f>VLOOKUP($D680,[1]Sheet1!$A:$D,3,FALSE)</f>
        <v>C1</v>
      </c>
      <c r="F680" s="19" t="str">
        <f>VLOOKUP($D680,[1]Sheet1!$A:$D,4,FALSE)</f>
        <v>C1 COARSE</v>
      </c>
      <c r="G680" s="2">
        <v>10</v>
      </c>
      <c r="H680" s="2"/>
      <c r="I680" s="2"/>
      <c r="J680" s="2">
        <v>20</v>
      </c>
      <c r="K680" s="2"/>
      <c r="L680" s="2"/>
      <c r="M680" s="2"/>
      <c r="N680" s="2"/>
      <c r="O680" s="2">
        <v>10</v>
      </c>
      <c r="P680" s="3">
        <f t="shared" si="10"/>
        <v>4.4444444444444446</v>
      </c>
      <c r="Q680" s="5">
        <v>10</v>
      </c>
      <c r="R680" s="5">
        <v>10</v>
      </c>
      <c r="S680" s="5">
        <v>10</v>
      </c>
      <c r="T680" s="5">
        <v>10</v>
      </c>
      <c r="U680" s="5">
        <v>10</v>
      </c>
      <c r="V680" s="5">
        <v>10</v>
      </c>
      <c r="W680" s="5">
        <v>10</v>
      </c>
      <c r="X680" s="5">
        <v>10</v>
      </c>
      <c r="Y680" s="5">
        <v>10</v>
      </c>
      <c r="Z680" s="5">
        <v>10</v>
      </c>
      <c r="AA680" s="5">
        <v>10</v>
      </c>
      <c r="AB680" s="5">
        <v>10</v>
      </c>
      <c r="AC680" s="5">
        <v>10</v>
      </c>
    </row>
    <row r="681" spans="1:29" hidden="1" x14ac:dyDescent="0.3">
      <c r="A681" s="19" t="s">
        <v>151</v>
      </c>
      <c r="B681" s="1" t="s">
        <v>86</v>
      </c>
      <c r="C681" s="1" t="s">
        <v>332</v>
      </c>
      <c r="D681" t="s">
        <v>91</v>
      </c>
      <c r="E681" s="19" t="str">
        <f>VLOOKUP($D681,[1]Sheet1!$A:$D,3,FALSE)</f>
        <v>BROWN</v>
      </c>
      <c r="F681" s="19" t="str">
        <f>VLOOKUP($D681,[1]Sheet1!$A:$D,4,FALSE)</f>
        <v>Coarse Brown</v>
      </c>
      <c r="G681" s="2">
        <v>-9</v>
      </c>
      <c r="H681" s="2"/>
      <c r="I681" s="2"/>
      <c r="J681" s="2"/>
      <c r="K681" s="2"/>
      <c r="L681" s="2"/>
      <c r="M681" s="2"/>
      <c r="N681" s="2"/>
      <c r="O681" s="2"/>
      <c r="P681" s="3">
        <f t="shared" si="10"/>
        <v>-1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</row>
    <row r="682" spans="1:29" hidden="1" x14ac:dyDescent="0.3">
      <c r="A682" s="19" t="s">
        <v>151</v>
      </c>
      <c r="B682" s="1" t="s">
        <v>86</v>
      </c>
      <c r="C682" s="1" t="s">
        <v>333</v>
      </c>
      <c r="D682" t="s">
        <v>61</v>
      </c>
      <c r="E682" s="19" t="str">
        <f>VLOOKUP($D682,[1]Sheet1!$A:$D,3,FALSE)</f>
        <v>C1</v>
      </c>
      <c r="F682" s="19" t="str">
        <f>VLOOKUP($D682,[1]Sheet1!$A:$D,4,FALSE)</f>
        <v>C1 COARSE</v>
      </c>
      <c r="G682" s="2"/>
      <c r="H682" s="2"/>
      <c r="I682" s="2"/>
      <c r="J682" s="2">
        <v>0.5</v>
      </c>
      <c r="K682" s="2"/>
      <c r="L682" s="2"/>
      <c r="M682" s="2"/>
      <c r="N682" s="2"/>
      <c r="O682" s="2"/>
      <c r="P682" s="3">
        <f t="shared" si="10"/>
        <v>5.5555555555555552E-2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hidden="1" x14ac:dyDescent="0.3">
      <c r="A683" s="19" t="s">
        <v>151</v>
      </c>
      <c r="B683" s="1" t="s">
        <v>86</v>
      </c>
      <c r="C683" s="1" t="s">
        <v>334</v>
      </c>
      <c r="D683" t="s">
        <v>74</v>
      </c>
      <c r="E683" s="19" t="str">
        <f>VLOOKUP($D683,[1]Sheet1!$A:$D,3,FALSE)</f>
        <v>A1 (Fine)</v>
      </c>
      <c r="F683" s="19" t="str">
        <f>VLOOKUP($D683,[1]Sheet1!$A:$D,4,FALSE)</f>
        <v xml:space="preserve">A1 </v>
      </c>
      <c r="G683" s="2"/>
      <c r="H683" s="2"/>
      <c r="I683" s="2"/>
      <c r="J683" s="2"/>
      <c r="K683" s="2"/>
      <c r="L683" s="2"/>
      <c r="M683" s="2"/>
      <c r="N683" s="2"/>
      <c r="O683" s="2"/>
      <c r="P683" s="3">
        <f t="shared" si="10"/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hidden="1" x14ac:dyDescent="0.3">
      <c r="A684" s="19" t="s">
        <v>151</v>
      </c>
      <c r="B684" s="1" t="s">
        <v>86</v>
      </c>
      <c r="C684" s="1" t="s">
        <v>334</v>
      </c>
      <c r="D684" t="s">
        <v>61</v>
      </c>
      <c r="E684" s="19" t="str">
        <f>VLOOKUP($D684,[1]Sheet1!$A:$D,3,FALSE)</f>
        <v>C1</v>
      </c>
      <c r="F684" s="19" t="str">
        <f>VLOOKUP($D684,[1]Sheet1!$A:$D,4,FALSE)</f>
        <v>C1 COARSE</v>
      </c>
      <c r="G684" s="2">
        <v>1.75</v>
      </c>
      <c r="H684" s="2">
        <v>0.5</v>
      </c>
      <c r="I684" s="2">
        <v>1</v>
      </c>
      <c r="J684" s="2">
        <v>1.5</v>
      </c>
      <c r="K684" s="2">
        <v>0.85</v>
      </c>
      <c r="L684" s="2">
        <v>1.5</v>
      </c>
      <c r="M684" s="2">
        <v>1</v>
      </c>
      <c r="N684" s="2">
        <v>1</v>
      </c>
      <c r="O684" s="2">
        <v>1</v>
      </c>
      <c r="P684" s="3">
        <f t="shared" si="10"/>
        <v>1.1222222222222222</v>
      </c>
      <c r="Q684" s="5">
        <v>2</v>
      </c>
      <c r="R684" s="5">
        <v>2</v>
      </c>
      <c r="S684" s="5">
        <v>2</v>
      </c>
      <c r="T684" s="5">
        <v>2</v>
      </c>
      <c r="U684" s="5">
        <v>2</v>
      </c>
      <c r="V684" s="5">
        <v>2</v>
      </c>
      <c r="W684" s="5">
        <v>2</v>
      </c>
      <c r="X684" s="5">
        <v>2</v>
      </c>
      <c r="Y684" s="5">
        <v>2</v>
      </c>
      <c r="Z684" s="5">
        <v>2</v>
      </c>
      <c r="AA684" s="5">
        <v>2</v>
      </c>
      <c r="AB684" s="5">
        <v>2</v>
      </c>
      <c r="AC684" s="5">
        <v>2</v>
      </c>
    </row>
    <row r="685" spans="1:29" hidden="1" x14ac:dyDescent="0.3">
      <c r="A685" s="19" t="s">
        <v>151</v>
      </c>
      <c r="B685" s="1" t="s">
        <v>86</v>
      </c>
      <c r="C685" s="1" t="s">
        <v>334</v>
      </c>
      <c r="D685" t="s">
        <v>42</v>
      </c>
      <c r="E685" s="19" t="str">
        <f>VLOOKUP($D685,[1]Sheet1!$A:$D,3,FALSE)</f>
        <v>CASTER</v>
      </c>
      <c r="F685" s="19" t="str">
        <f>VLOOKUP($D685,[1]Sheet1!$A:$D,4,FALSE)</f>
        <v>CASTER</v>
      </c>
      <c r="G685" s="2">
        <v>0.25</v>
      </c>
      <c r="H685" s="2">
        <v>0.25</v>
      </c>
      <c r="I685" s="2"/>
      <c r="J685" s="2">
        <v>0.5</v>
      </c>
      <c r="K685" s="2">
        <v>0.15</v>
      </c>
      <c r="L685" s="2">
        <v>0.5</v>
      </c>
      <c r="M685" s="2"/>
      <c r="N685" s="2"/>
      <c r="O685" s="2"/>
      <c r="P685" s="3">
        <f t="shared" si="10"/>
        <v>0.18333333333333332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</row>
    <row r="686" spans="1:29" hidden="1" x14ac:dyDescent="0.3">
      <c r="A686" s="19" t="s">
        <v>151</v>
      </c>
      <c r="B686" s="1" t="s">
        <v>86</v>
      </c>
      <c r="C686" s="1" t="s">
        <v>334</v>
      </c>
      <c r="D686" t="s">
        <v>47</v>
      </c>
      <c r="E686" s="19" t="str">
        <f>VLOOKUP($D686,[1]Sheet1!$A:$D,3,FALSE)</f>
        <v>ICING</v>
      </c>
      <c r="F686" s="19" t="str">
        <f>VLOOKUP($D686,[1]Sheet1!$A:$D,4,FALSE)</f>
        <v>ICING</v>
      </c>
      <c r="G686" s="2"/>
      <c r="H686" s="2"/>
      <c r="I686" s="2"/>
      <c r="J686" s="2"/>
      <c r="K686" s="2"/>
      <c r="L686" s="2"/>
      <c r="M686" s="2"/>
      <c r="N686" s="2"/>
      <c r="O686" s="2"/>
      <c r="P686" s="3">
        <f t="shared" si="10"/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hidden="1" x14ac:dyDescent="0.3">
      <c r="A687" s="19" t="s">
        <v>151</v>
      </c>
      <c r="B687" s="1" t="s">
        <v>86</v>
      </c>
      <c r="C687" s="1" t="s">
        <v>335</v>
      </c>
      <c r="D687" t="s">
        <v>61</v>
      </c>
      <c r="E687" s="19" t="str">
        <f>VLOOKUP($D687,[1]Sheet1!$A:$D,3,FALSE)</f>
        <v>C1</v>
      </c>
      <c r="F687" s="19" t="str">
        <f>VLOOKUP($D687,[1]Sheet1!$A:$D,4,FALSE)</f>
        <v>C1 COARSE</v>
      </c>
      <c r="G687" s="2">
        <v>15</v>
      </c>
      <c r="H687" s="2">
        <v>25</v>
      </c>
      <c r="I687" s="2">
        <v>15</v>
      </c>
      <c r="J687" s="2">
        <v>60</v>
      </c>
      <c r="K687" s="2"/>
      <c r="L687" s="2"/>
      <c r="M687" s="2"/>
      <c r="N687" s="2">
        <v>60</v>
      </c>
      <c r="O687" s="2">
        <v>60</v>
      </c>
      <c r="P687" s="3">
        <f t="shared" si="10"/>
        <v>26.111111111111111</v>
      </c>
      <c r="Q687" s="5">
        <v>40</v>
      </c>
      <c r="R687" s="5">
        <v>40</v>
      </c>
      <c r="S687" s="5">
        <v>40</v>
      </c>
      <c r="T687" s="5">
        <v>40</v>
      </c>
      <c r="U687" s="5">
        <v>40</v>
      </c>
      <c r="V687" s="5">
        <v>40</v>
      </c>
      <c r="W687" s="5">
        <v>40</v>
      </c>
      <c r="X687" s="5">
        <v>40</v>
      </c>
      <c r="Y687" s="5">
        <v>40</v>
      </c>
      <c r="Z687" s="5">
        <v>40</v>
      </c>
      <c r="AA687" s="5">
        <v>40</v>
      </c>
      <c r="AB687" s="5">
        <v>40</v>
      </c>
      <c r="AC687" s="5">
        <v>40</v>
      </c>
    </row>
    <row r="688" spans="1:29" hidden="1" x14ac:dyDescent="0.3">
      <c r="A688" s="19" t="s">
        <v>151</v>
      </c>
      <c r="B688" s="1" t="s">
        <v>86</v>
      </c>
      <c r="C688" s="1" t="s">
        <v>245</v>
      </c>
      <c r="D688" t="s">
        <v>164</v>
      </c>
      <c r="E688" s="19" t="str">
        <f>VLOOKUP($D688,[1]Sheet1!$A:$D,3,FALSE)</f>
        <v>IG Fine</v>
      </c>
      <c r="F688" s="19" t="str">
        <f>VLOOKUP($D688,[1]Sheet1!$A:$D,4,FALSE)</f>
        <v xml:space="preserve">IG  </v>
      </c>
      <c r="G688" s="2">
        <v>78</v>
      </c>
      <c r="H688" s="2">
        <v>39</v>
      </c>
      <c r="I688" s="2">
        <v>65</v>
      </c>
      <c r="J688" s="2"/>
      <c r="K688" s="2">
        <v>10</v>
      </c>
      <c r="L688" s="2">
        <v>0</v>
      </c>
      <c r="M688" s="2"/>
      <c r="N688" s="2"/>
      <c r="O688" s="2"/>
      <c r="P688" s="3">
        <f t="shared" si="10"/>
        <v>21.333333333333332</v>
      </c>
      <c r="Q688" s="5">
        <v>25</v>
      </c>
      <c r="R688" s="5">
        <v>25</v>
      </c>
      <c r="S688" s="5">
        <v>25</v>
      </c>
      <c r="T688" s="5">
        <v>25</v>
      </c>
      <c r="U688" s="5">
        <v>25</v>
      </c>
      <c r="V688" s="5">
        <v>25</v>
      </c>
      <c r="W688" s="5">
        <v>25</v>
      </c>
      <c r="X688" s="5">
        <v>25</v>
      </c>
      <c r="Y688" s="5">
        <v>25</v>
      </c>
      <c r="Z688" s="5">
        <v>25</v>
      </c>
      <c r="AA688" s="5">
        <v>25</v>
      </c>
      <c r="AB688" s="5">
        <v>25</v>
      </c>
      <c r="AC688" s="5">
        <v>25</v>
      </c>
    </row>
    <row r="689" spans="1:29" hidden="1" x14ac:dyDescent="0.3">
      <c r="A689" s="19" t="s">
        <v>151</v>
      </c>
      <c r="B689" s="1" t="s">
        <v>86</v>
      </c>
      <c r="C689" s="1" t="s">
        <v>245</v>
      </c>
      <c r="D689" t="s">
        <v>47</v>
      </c>
      <c r="E689" s="19" t="str">
        <f>VLOOKUP($D689,[1]Sheet1!$A:$D,3,FALSE)</f>
        <v>ICING</v>
      </c>
      <c r="F689" s="19" t="str">
        <f>VLOOKUP($D689,[1]Sheet1!$A:$D,4,FALSE)</f>
        <v>ICING</v>
      </c>
      <c r="G689" s="2"/>
      <c r="H689" s="2"/>
      <c r="I689" s="2"/>
      <c r="J689" s="2">
        <v>6</v>
      </c>
      <c r="K689" s="2">
        <v>-3</v>
      </c>
      <c r="L689" s="2"/>
      <c r="M689" s="2"/>
      <c r="N689" s="2"/>
      <c r="O689" s="2"/>
      <c r="P689" s="3">
        <f t="shared" si="10"/>
        <v>0.33333333333333331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hidden="1" x14ac:dyDescent="0.3">
      <c r="A690" s="19" t="s">
        <v>151</v>
      </c>
      <c r="B690" s="1" t="s">
        <v>86</v>
      </c>
      <c r="C690" s="1" t="s">
        <v>336</v>
      </c>
      <c r="D690" t="s">
        <v>74</v>
      </c>
      <c r="E690" s="19" t="str">
        <f>VLOOKUP($D690,[1]Sheet1!$A:$D,3,FALSE)</f>
        <v>A1 (Fine)</v>
      </c>
      <c r="F690" s="19" t="str">
        <f>VLOOKUP($D690,[1]Sheet1!$A:$D,4,FALSE)</f>
        <v xml:space="preserve">A1 </v>
      </c>
      <c r="G690" s="2">
        <v>24</v>
      </c>
      <c r="H690" s="2">
        <v>12</v>
      </c>
      <c r="I690" s="2">
        <v>4</v>
      </c>
      <c r="J690" s="2">
        <v>4</v>
      </c>
      <c r="K690" s="2">
        <v>8</v>
      </c>
      <c r="L690" s="2">
        <v>4</v>
      </c>
      <c r="M690" s="2">
        <v>12</v>
      </c>
      <c r="N690" s="2">
        <v>12</v>
      </c>
      <c r="O690" s="2">
        <v>4</v>
      </c>
      <c r="P690" s="3">
        <f t="shared" si="10"/>
        <v>9.3333333333333339</v>
      </c>
      <c r="Q690" s="5">
        <v>10</v>
      </c>
      <c r="R690" s="5">
        <v>10</v>
      </c>
      <c r="S690" s="5">
        <v>10</v>
      </c>
      <c r="T690" s="5">
        <v>10</v>
      </c>
      <c r="U690" s="5">
        <v>10</v>
      </c>
      <c r="V690" s="5">
        <v>10</v>
      </c>
      <c r="W690" s="5">
        <v>10</v>
      </c>
      <c r="X690" s="5">
        <v>10</v>
      </c>
      <c r="Y690" s="5">
        <v>10</v>
      </c>
      <c r="Z690" s="5">
        <v>10</v>
      </c>
      <c r="AA690" s="5">
        <v>10</v>
      </c>
      <c r="AB690" s="5">
        <v>10</v>
      </c>
      <c r="AC690" s="5">
        <v>10</v>
      </c>
    </row>
    <row r="691" spans="1:29" hidden="1" x14ac:dyDescent="0.3">
      <c r="A691" s="19" t="s">
        <v>151</v>
      </c>
      <c r="B691" s="1" t="s">
        <v>86</v>
      </c>
      <c r="C691" s="1" t="s">
        <v>336</v>
      </c>
      <c r="D691" t="s">
        <v>164</v>
      </c>
      <c r="E691" s="19" t="str">
        <f>VLOOKUP($D691,[1]Sheet1!$A:$D,3,FALSE)</f>
        <v>IG Fine</v>
      </c>
      <c r="F691" s="19" t="str">
        <f>VLOOKUP($D691,[1]Sheet1!$A:$D,4,FALSE)</f>
        <v xml:space="preserve">IG  </v>
      </c>
      <c r="G691" s="2">
        <v>76</v>
      </c>
      <c r="H691" s="2">
        <v>48</v>
      </c>
      <c r="I691" s="2">
        <v>76</v>
      </c>
      <c r="J691" s="2">
        <v>56</v>
      </c>
      <c r="K691" s="2">
        <v>52</v>
      </c>
      <c r="L691" s="2">
        <v>56</v>
      </c>
      <c r="M691" s="2">
        <v>88</v>
      </c>
      <c r="N691" s="2">
        <v>88</v>
      </c>
      <c r="O691" s="2">
        <v>36</v>
      </c>
      <c r="P691" s="3">
        <f t="shared" si="10"/>
        <v>64</v>
      </c>
      <c r="Q691" s="5">
        <v>70</v>
      </c>
      <c r="R691" s="5">
        <v>70</v>
      </c>
      <c r="S691" s="5">
        <v>70</v>
      </c>
      <c r="T691" s="5">
        <v>70</v>
      </c>
      <c r="U691" s="5">
        <v>70</v>
      </c>
      <c r="V691" s="5">
        <v>70</v>
      </c>
      <c r="W691" s="5">
        <v>70</v>
      </c>
      <c r="X691" s="5">
        <v>70</v>
      </c>
      <c r="Y691" s="5">
        <v>70</v>
      </c>
      <c r="Z691" s="5">
        <v>70</v>
      </c>
      <c r="AA691" s="5">
        <v>70</v>
      </c>
      <c r="AB691" s="5">
        <v>70</v>
      </c>
      <c r="AC691" s="5">
        <v>70</v>
      </c>
    </row>
    <row r="692" spans="1:29" hidden="1" x14ac:dyDescent="0.3">
      <c r="A692" s="19" t="s">
        <v>151</v>
      </c>
      <c r="B692" s="1" t="s">
        <v>86</v>
      </c>
      <c r="C692" s="1" t="s">
        <v>337</v>
      </c>
      <c r="D692" t="s">
        <v>74</v>
      </c>
      <c r="E692" s="19" t="str">
        <f>VLOOKUP($D692,[1]Sheet1!$A:$D,3,FALSE)</f>
        <v>A1 (Fine)</v>
      </c>
      <c r="F692" s="19" t="str">
        <f>VLOOKUP($D692,[1]Sheet1!$A:$D,4,FALSE)</f>
        <v xml:space="preserve">A1 </v>
      </c>
      <c r="G692" s="2">
        <v>70</v>
      </c>
      <c r="H692" s="2">
        <v>90</v>
      </c>
      <c r="I692" s="2">
        <v>220</v>
      </c>
      <c r="J692" s="2">
        <v>260</v>
      </c>
      <c r="K692" s="2">
        <v>240</v>
      </c>
      <c r="L692" s="2">
        <v>189.95</v>
      </c>
      <c r="M692" s="2">
        <v>250</v>
      </c>
      <c r="N692" s="2">
        <v>260</v>
      </c>
      <c r="O692" s="2">
        <v>210</v>
      </c>
      <c r="P692" s="3">
        <f t="shared" si="10"/>
        <v>198.88333333333333</v>
      </c>
      <c r="Q692" s="5">
        <v>200</v>
      </c>
      <c r="R692" s="5">
        <v>200</v>
      </c>
      <c r="S692" s="5">
        <v>200</v>
      </c>
      <c r="T692" s="5">
        <v>200</v>
      </c>
      <c r="U692" s="5">
        <v>200</v>
      </c>
      <c r="V692" s="5">
        <v>200</v>
      </c>
      <c r="W692" s="5">
        <v>200</v>
      </c>
      <c r="X692" s="5">
        <v>200</v>
      </c>
      <c r="Y692" s="5">
        <v>200</v>
      </c>
      <c r="Z692" s="5">
        <v>200</v>
      </c>
      <c r="AA692" s="5">
        <v>200</v>
      </c>
      <c r="AB692" s="5">
        <v>200</v>
      </c>
      <c r="AC692" s="5">
        <v>200</v>
      </c>
    </row>
    <row r="693" spans="1:29" hidden="1" x14ac:dyDescent="0.3">
      <c r="A693" s="19" t="s">
        <v>151</v>
      </c>
      <c r="B693" s="1" t="s">
        <v>86</v>
      </c>
      <c r="C693" s="1" t="s">
        <v>338</v>
      </c>
      <c r="D693" t="s">
        <v>74</v>
      </c>
      <c r="E693" s="19" t="str">
        <f>VLOOKUP($D693,[1]Sheet1!$A:$D,3,FALSE)</f>
        <v>A1 (Fine)</v>
      </c>
      <c r="F693" s="19" t="str">
        <f>VLOOKUP($D693,[1]Sheet1!$A:$D,4,FALSE)</f>
        <v xml:space="preserve">A1 </v>
      </c>
      <c r="G693" s="2">
        <v>2</v>
      </c>
      <c r="H693" s="2"/>
      <c r="I693" s="2">
        <v>2</v>
      </c>
      <c r="J693" s="2"/>
      <c r="K693" s="2">
        <v>2</v>
      </c>
      <c r="L693" s="2"/>
      <c r="M693" s="2"/>
      <c r="N693" s="2"/>
      <c r="O693" s="2"/>
      <c r="P693" s="3">
        <f t="shared" si="10"/>
        <v>0.66666666666666663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  <c r="AC693" s="5">
        <v>1</v>
      </c>
    </row>
    <row r="694" spans="1:29" hidden="1" x14ac:dyDescent="0.3">
      <c r="A694" s="19" t="s">
        <v>151</v>
      </c>
      <c r="B694" s="1" t="s">
        <v>86</v>
      </c>
      <c r="C694" s="1" t="s">
        <v>339</v>
      </c>
      <c r="D694" t="s">
        <v>279</v>
      </c>
      <c r="E694" s="19" t="str">
        <f>VLOOKUP($D694,[1]Sheet1!$A:$D,3,FALSE)</f>
        <v>Liquid Sugar</v>
      </c>
      <c r="F694" s="19" t="str">
        <f>VLOOKUP($D694,[1]Sheet1!$A:$D,4,FALSE)</f>
        <v>Liquid</v>
      </c>
      <c r="G694" s="2">
        <v>0.65</v>
      </c>
      <c r="H694" s="2"/>
      <c r="I694" s="2"/>
      <c r="J694" s="2"/>
      <c r="K694" s="2"/>
      <c r="L694" s="2"/>
      <c r="M694" s="2"/>
      <c r="N694" s="2"/>
      <c r="O694" s="2"/>
      <c r="P694" s="3">
        <f t="shared" si="10"/>
        <v>7.2222222222222229E-2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</row>
    <row r="695" spans="1:29" hidden="1" x14ac:dyDescent="0.3">
      <c r="A695" s="19" t="s">
        <v>151</v>
      </c>
      <c r="B695" s="1" t="s">
        <v>86</v>
      </c>
      <c r="C695" s="1" t="s">
        <v>340</v>
      </c>
      <c r="D695" t="s">
        <v>341</v>
      </c>
      <c r="E695" s="19" t="str">
        <f>VLOOKUP($D695,[1]Sheet1!$A:$D,3,FALSE)</f>
        <v>IG Fine</v>
      </c>
      <c r="F695" s="19" t="str">
        <f>VLOOKUP($D695,[1]Sheet1!$A:$D,4,FALSE)</f>
        <v>IG Fine</v>
      </c>
      <c r="G695" s="2">
        <v>260.58999999999997</v>
      </c>
      <c r="H695" s="2">
        <v>211.73</v>
      </c>
      <c r="I695" s="2">
        <v>91.4</v>
      </c>
      <c r="J695" s="2">
        <v>456.42999999999995</v>
      </c>
      <c r="K695" s="2">
        <v>426.21999999999991</v>
      </c>
      <c r="L695" s="2">
        <v>547.20999999999992</v>
      </c>
      <c r="M695" s="2">
        <v>918.43000000000029</v>
      </c>
      <c r="N695" s="2">
        <v>323.97999999999996</v>
      </c>
      <c r="O695" s="2">
        <v>61.57</v>
      </c>
      <c r="P695" s="3">
        <f t="shared" si="10"/>
        <v>366.39555555555557</v>
      </c>
      <c r="Q695" s="5">
        <v>400</v>
      </c>
      <c r="R695" s="5">
        <v>400</v>
      </c>
      <c r="S695" s="5">
        <v>400</v>
      </c>
      <c r="T695" s="5">
        <v>400</v>
      </c>
      <c r="U695" s="5">
        <v>400</v>
      </c>
      <c r="V695" s="5">
        <v>400</v>
      </c>
      <c r="W695" s="5">
        <v>400</v>
      </c>
      <c r="X695" s="5">
        <v>400</v>
      </c>
      <c r="Y695" s="5">
        <v>400</v>
      </c>
      <c r="Z695" s="5">
        <v>400</v>
      </c>
      <c r="AA695" s="5">
        <v>400</v>
      </c>
      <c r="AB695" s="5">
        <v>400</v>
      </c>
      <c r="AC695" s="5">
        <v>400</v>
      </c>
    </row>
    <row r="696" spans="1:29" hidden="1" x14ac:dyDescent="0.3">
      <c r="A696" s="19" t="s">
        <v>151</v>
      </c>
      <c r="B696" s="1" t="s">
        <v>86</v>
      </c>
      <c r="C696" s="1" t="s">
        <v>340</v>
      </c>
      <c r="D696" t="s">
        <v>279</v>
      </c>
      <c r="E696" s="19" t="str">
        <f>VLOOKUP($D696,[1]Sheet1!$A:$D,3,FALSE)</f>
        <v>Liquid Sugar</v>
      </c>
      <c r="F696" s="19" t="str">
        <f>VLOOKUP($D696,[1]Sheet1!$A:$D,4,FALSE)</f>
        <v>Liquid</v>
      </c>
      <c r="G696" s="2">
        <v>293.06399999999996</v>
      </c>
      <c r="H696" s="2">
        <v>312.58699999999999</v>
      </c>
      <c r="I696" s="2">
        <v>634.94399999999996</v>
      </c>
      <c r="J696" s="2">
        <v>350.09299999999996</v>
      </c>
      <c r="K696" s="2">
        <v>231.21599999999998</v>
      </c>
      <c r="L696" s="2">
        <v>49.988999999999997</v>
      </c>
      <c r="M696" s="2"/>
      <c r="N696" s="2">
        <v>333.59500000000003</v>
      </c>
      <c r="O696" s="2">
        <v>613.51</v>
      </c>
      <c r="P696" s="3">
        <f t="shared" si="10"/>
        <v>313.22199999999998</v>
      </c>
      <c r="Q696" s="5">
        <v>300</v>
      </c>
      <c r="R696" s="5">
        <v>300</v>
      </c>
      <c r="S696" s="5">
        <v>300</v>
      </c>
      <c r="T696" s="5">
        <v>300</v>
      </c>
      <c r="U696" s="5">
        <v>300</v>
      </c>
      <c r="V696" s="5">
        <v>300</v>
      </c>
      <c r="W696" s="5">
        <v>300</v>
      </c>
      <c r="X696" s="5">
        <v>350</v>
      </c>
      <c r="Y696" s="5">
        <v>350</v>
      </c>
      <c r="Z696" s="5">
        <v>350</v>
      </c>
      <c r="AA696" s="5">
        <v>350</v>
      </c>
      <c r="AB696" s="5">
        <v>350</v>
      </c>
      <c r="AC696" s="5">
        <v>350</v>
      </c>
    </row>
    <row r="697" spans="1:29" hidden="1" x14ac:dyDescent="0.3">
      <c r="A697" s="19" t="s">
        <v>151</v>
      </c>
      <c r="B697" s="1" t="s">
        <v>86</v>
      </c>
      <c r="C697" s="1" t="s">
        <v>340</v>
      </c>
      <c r="D697" t="s">
        <v>164</v>
      </c>
      <c r="E697" s="19" t="str">
        <f>VLOOKUP($D697,[1]Sheet1!$A:$D,3,FALSE)</f>
        <v>IG Fine</v>
      </c>
      <c r="F697" s="19" t="str">
        <f>VLOOKUP($D697,[1]Sheet1!$A:$D,4,FALSE)</f>
        <v xml:space="preserve">IG  </v>
      </c>
      <c r="G697" s="2">
        <v>2</v>
      </c>
      <c r="H697" s="2">
        <v>2</v>
      </c>
      <c r="I697" s="2">
        <v>3.95</v>
      </c>
      <c r="J697" s="2">
        <v>2</v>
      </c>
      <c r="K697" s="2"/>
      <c r="L697" s="2">
        <v>2</v>
      </c>
      <c r="M697" s="2">
        <v>2</v>
      </c>
      <c r="N697" s="2">
        <v>4</v>
      </c>
      <c r="O697" s="2">
        <v>2</v>
      </c>
      <c r="P697" s="3">
        <f t="shared" si="10"/>
        <v>2.2166666666666668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</row>
    <row r="698" spans="1:29" hidden="1" x14ac:dyDescent="0.3">
      <c r="A698" s="19" t="s">
        <v>151</v>
      </c>
      <c r="B698" s="1" t="s">
        <v>86</v>
      </c>
      <c r="C698" s="1" t="s">
        <v>342</v>
      </c>
      <c r="D698" t="s">
        <v>74</v>
      </c>
      <c r="E698" s="19" t="str">
        <f>VLOOKUP($D698,[1]Sheet1!$A:$D,3,FALSE)</f>
        <v>A1 (Fine)</v>
      </c>
      <c r="F698" s="19" t="str">
        <f>VLOOKUP($D698,[1]Sheet1!$A:$D,4,FALSE)</f>
        <v xml:space="preserve">A1 </v>
      </c>
      <c r="G698" s="2">
        <v>30</v>
      </c>
      <c r="H698" s="2">
        <v>20</v>
      </c>
      <c r="I698" s="2"/>
      <c r="J698" s="2">
        <v>30</v>
      </c>
      <c r="K698" s="2">
        <v>10</v>
      </c>
      <c r="L698" s="2"/>
      <c r="M698" s="2"/>
      <c r="N698" s="2"/>
      <c r="O698" s="2"/>
      <c r="P698" s="3">
        <f t="shared" si="10"/>
        <v>10</v>
      </c>
      <c r="Q698" s="5">
        <v>10</v>
      </c>
      <c r="R698" s="5">
        <v>10</v>
      </c>
      <c r="S698" s="5">
        <v>10</v>
      </c>
      <c r="T698" s="5">
        <v>10</v>
      </c>
      <c r="U698" s="5">
        <v>10</v>
      </c>
      <c r="V698" s="5">
        <v>10</v>
      </c>
      <c r="W698" s="5">
        <v>10</v>
      </c>
      <c r="X698" s="5">
        <v>10</v>
      </c>
      <c r="Y698" s="5">
        <v>10</v>
      </c>
      <c r="Z698" s="5">
        <v>10</v>
      </c>
      <c r="AA698" s="5">
        <v>10</v>
      </c>
      <c r="AB698" s="5">
        <v>10</v>
      </c>
      <c r="AC698" s="5">
        <v>10</v>
      </c>
    </row>
    <row r="699" spans="1:29" hidden="1" x14ac:dyDescent="0.3">
      <c r="A699" s="19" t="s">
        <v>151</v>
      </c>
      <c r="B699" s="1" t="s">
        <v>86</v>
      </c>
      <c r="C699" s="1" t="s">
        <v>342</v>
      </c>
      <c r="D699" t="s">
        <v>91</v>
      </c>
      <c r="E699" s="19" t="str">
        <f>VLOOKUP($D699,[1]Sheet1!$A:$D,3,FALSE)</f>
        <v>BROWN</v>
      </c>
      <c r="F699" s="19" t="str">
        <f>VLOOKUP($D699,[1]Sheet1!$A:$D,4,FALSE)</f>
        <v>Coarse Brown</v>
      </c>
      <c r="G699" s="2">
        <v>80</v>
      </c>
      <c r="H699" s="2">
        <v>50</v>
      </c>
      <c r="I699" s="2">
        <v>60</v>
      </c>
      <c r="J699" s="2">
        <v>40</v>
      </c>
      <c r="K699" s="2">
        <v>80</v>
      </c>
      <c r="L699" s="2">
        <v>10</v>
      </c>
      <c r="M699" s="2">
        <v>20</v>
      </c>
      <c r="N699" s="2">
        <v>100</v>
      </c>
      <c r="O699" s="2">
        <v>70</v>
      </c>
      <c r="P699" s="3">
        <f t="shared" si="10"/>
        <v>56.666666666666664</v>
      </c>
      <c r="Q699" s="5">
        <v>60</v>
      </c>
      <c r="R699" s="5">
        <v>60</v>
      </c>
      <c r="S699" s="5">
        <v>60</v>
      </c>
      <c r="T699" s="5">
        <v>60</v>
      </c>
      <c r="U699" s="5">
        <v>60</v>
      </c>
      <c r="V699" s="5">
        <v>60</v>
      </c>
      <c r="W699" s="5">
        <v>60</v>
      </c>
      <c r="X699" s="5">
        <v>60</v>
      </c>
      <c r="Y699" s="5">
        <v>60</v>
      </c>
      <c r="Z699" s="5">
        <v>60</v>
      </c>
      <c r="AA699" s="5">
        <v>60</v>
      </c>
      <c r="AB699" s="5">
        <v>60</v>
      </c>
      <c r="AC699" s="5">
        <v>60</v>
      </c>
    </row>
    <row r="700" spans="1:29" hidden="1" x14ac:dyDescent="0.3">
      <c r="A700" s="19" t="s">
        <v>151</v>
      </c>
      <c r="B700" s="1" t="s">
        <v>86</v>
      </c>
      <c r="C700" s="1" t="s">
        <v>342</v>
      </c>
      <c r="D700" t="s">
        <v>167</v>
      </c>
      <c r="E700" s="19" t="str">
        <f>VLOOKUP($D700,[1]Sheet1!$A:$D,3,FALSE)</f>
        <v>BROWN</v>
      </c>
      <c r="F700" s="19" t="str">
        <f>VLOOKUP($D700,[1]Sheet1!$A:$D,4,FALSE)</f>
        <v>Coarse Brown</v>
      </c>
      <c r="G700" s="2"/>
      <c r="H700" s="2">
        <v>10</v>
      </c>
      <c r="I700" s="2"/>
      <c r="J700" s="2"/>
      <c r="K700" s="2"/>
      <c r="L700" s="2"/>
      <c r="M700" s="2"/>
      <c r="N700" s="2"/>
      <c r="O700" s="2"/>
      <c r="P700" s="3">
        <f t="shared" si="10"/>
        <v>1.1111111111111112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hidden="1" x14ac:dyDescent="0.3">
      <c r="A701" s="19" t="s">
        <v>151</v>
      </c>
      <c r="B701" s="1" t="s">
        <v>86</v>
      </c>
      <c r="C701" s="1" t="s">
        <v>343</v>
      </c>
      <c r="D701" t="s">
        <v>164</v>
      </c>
      <c r="E701" s="19" t="str">
        <f>VLOOKUP($D701,[1]Sheet1!$A:$D,3,FALSE)</f>
        <v>IG Fine</v>
      </c>
      <c r="F701" s="19" t="str">
        <f>VLOOKUP($D701,[1]Sheet1!$A:$D,4,FALSE)</f>
        <v xml:space="preserve">IG  </v>
      </c>
      <c r="G701" s="2">
        <v>10</v>
      </c>
      <c r="H701" s="2">
        <v>10</v>
      </c>
      <c r="I701" s="2">
        <v>10</v>
      </c>
      <c r="J701" s="2">
        <v>10</v>
      </c>
      <c r="K701" s="2">
        <v>20</v>
      </c>
      <c r="L701" s="2"/>
      <c r="M701" s="2"/>
      <c r="N701" s="2">
        <v>20</v>
      </c>
      <c r="O701" s="2">
        <v>10</v>
      </c>
      <c r="P701" s="3">
        <f t="shared" si="10"/>
        <v>10</v>
      </c>
      <c r="Q701" s="5">
        <v>10</v>
      </c>
      <c r="R701" s="5">
        <v>10</v>
      </c>
      <c r="S701" s="5">
        <v>10</v>
      </c>
      <c r="T701" s="5">
        <v>10</v>
      </c>
      <c r="U701" s="5">
        <v>10</v>
      </c>
      <c r="V701" s="5">
        <v>10</v>
      </c>
      <c r="W701" s="5">
        <v>10</v>
      </c>
      <c r="X701" s="5">
        <v>10</v>
      </c>
      <c r="Y701" s="5">
        <v>10</v>
      </c>
      <c r="Z701" s="5">
        <v>10</v>
      </c>
      <c r="AA701" s="5">
        <v>10</v>
      </c>
      <c r="AB701" s="5">
        <v>10</v>
      </c>
      <c r="AC701" s="5">
        <v>10</v>
      </c>
    </row>
    <row r="702" spans="1:29" hidden="1" x14ac:dyDescent="0.3">
      <c r="A702" s="19" t="s">
        <v>151</v>
      </c>
      <c r="B702" s="1" t="s">
        <v>86</v>
      </c>
      <c r="C702" s="1" t="s">
        <v>344</v>
      </c>
      <c r="D702" t="s">
        <v>91</v>
      </c>
      <c r="E702" s="19" t="str">
        <f>VLOOKUP($D702,[1]Sheet1!$A:$D,3,FALSE)</f>
        <v>BROWN</v>
      </c>
      <c r="F702" s="19" t="str">
        <f>VLOOKUP($D702,[1]Sheet1!$A:$D,4,FALSE)</f>
        <v>Coarse Brown</v>
      </c>
      <c r="G702" s="2"/>
      <c r="H702" s="2"/>
      <c r="I702" s="2"/>
      <c r="J702" s="2"/>
      <c r="K702" s="2"/>
      <c r="L702" s="2">
        <v>1</v>
      </c>
      <c r="M702" s="2"/>
      <c r="N702" s="2"/>
      <c r="O702" s="2"/>
      <c r="P702" s="3">
        <f t="shared" si="10"/>
        <v>0.1111111111111111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hidden="1" x14ac:dyDescent="0.3">
      <c r="A703" s="19" t="s">
        <v>151</v>
      </c>
      <c r="B703" s="1" t="s">
        <v>86</v>
      </c>
      <c r="C703" s="1" t="s">
        <v>344</v>
      </c>
      <c r="D703" t="s">
        <v>167</v>
      </c>
      <c r="E703" s="19" t="str">
        <f>VLOOKUP($D703,[1]Sheet1!$A:$D,3,FALSE)</f>
        <v>BROWN</v>
      </c>
      <c r="F703" s="19" t="str">
        <f>VLOOKUP($D703,[1]Sheet1!$A:$D,4,FALSE)</f>
        <v>Coarse Brown</v>
      </c>
      <c r="G703" s="2">
        <v>5</v>
      </c>
      <c r="H703" s="2">
        <v>3</v>
      </c>
      <c r="I703" s="2">
        <v>3</v>
      </c>
      <c r="J703" s="2"/>
      <c r="K703" s="2">
        <v>2.5</v>
      </c>
      <c r="L703" s="2">
        <v>6</v>
      </c>
      <c r="M703" s="2">
        <v>0</v>
      </c>
      <c r="N703" s="2"/>
      <c r="O703" s="2">
        <v>4</v>
      </c>
      <c r="P703" s="3">
        <f t="shared" si="10"/>
        <v>2.6111111111111112</v>
      </c>
      <c r="Q703" s="5">
        <v>4</v>
      </c>
      <c r="R703" s="5">
        <v>4</v>
      </c>
      <c r="S703" s="5">
        <v>4</v>
      </c>
      <c r="T703" s="5">
        <v>4</v>
      </c>
      <c r="U703" s="5">
        <v>4</v>
      </c>
      <c r="V703" s="5">
        <v>4</v>
      </c>
      <c r="W703" s="5">
        <v>4</v>
      </c>
      <c r="X703" s="5">
        <v>4</v>
      </c>
      <c r="Y703" s="5">
        <v>4</v>
      </c>
      <c r="Z703" s="5">
        <v>4</v>
      </c>
      <c r="AA703" s="5">
        <v>4</v>
      </c>
      <c r="AB703" s="5">
        <v>4</v>
      </c>
      <c r="AC703" s="5">
        <v>4</v>
      </c>
    </row>
    <row r="704" spans="1:29" hidden="1" x14ac:dyDescent="0.3">
      <c r="A704" s="19" t="s">
        <v>151</v>
      </c>
      <c r="B704" s="1" t="s">
        <v>86</v>
      </c>
      <c r="C704" s="1" t="s">
        <v>345</v>
      </c>
      <c r="D704" t="s">
        <v>42</v>
      </c>
      <c r="E704" s="19" t="str">
        <f>VLOOKUP($D704,[1]Sheet1!$A:$D,3,FALSE)</f>
        <v>CASTER</v>
      </c>
      <c r="F704" s="19" t="str">
        <f>VLOOKUP($D704,[1]Sheet1!$A:$D,4,FALSE)</f>
        <v>CASTER</v>
      </c>
      <c r="G704" s="2">
        <v>2</v>
      </c>
      <c r="H704" s="2">
        <v>2</v>
      </c>
      <c r="I704" s="2"/>
      <c r="J704" s="2"/>
      <c r="K704" s="2">
        <v>1</v>
      </c>
      <c r="L704" s="2"/>
      <c r="M704" s="2"/>
      <c r="N704" s="2"/>
      <c r="O704" s="2"/>
      <c r="P704" s="3">
        <f t="shared" si="10"/>
        <v>0.55555555555555558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>
        <v>1</v>
      </c>
      <c r="X704" s="5">
        <v>1</v>
      </c>
      <c r="Y704" s="5">
        <v>1</v>
      </c>
      <c r="Z704" s="5">
        <v>1</v>
      </c>
      <c r="AA704" s="5">
        <v>1</v>
      </c>
      <c r="AB704" s="5">
        <v>1</v>
      </c>
      <c r="AC704" s="5">
        <v>1</v>
      </c>
    </row>
    <row r="705" spans="1:29" hidden="1" x14ac:dyDescent="0.3">
      <c r="A705" s="19" t="s">
        <v>151</v>
      </c>
      <c r="B705" s="1" t="s">
        <v>86</v>
      </c>
      <c r="C705" s="1" t="s">
        <v>346</v>
      </c>
      <c r="D705" t="s">
        <v>74</v>
      </c>
      <c r="E705" s="19" t="str">
        <f>VLOOKUP($D705,[1]Sheet1!$A:$D,3,FALSE)</f>
        <v>A1 (Fine)</v>
      </c>
      <c r="F705" s="19" t="str">
        <f>VLOOKUP($D705,[1]Sheet1!$A:$D,4,FALSE)</f>
        <v xml:space="preserve">A1 </v>
      </c>
      <c r="G705" s="2"/>
      <c r="H705" s="2">
        <v>10</v>
      </c>
      <c r="I705" s="2"/>
      <c r="J705" s="2">
        <v>30</v>
      </c>
      <c r="K705" s="2"/>
      <c r="L705" s="2"/>
      <c r="M705" s="2"/>
      <c r="N705" s="2"/>
      <c r="O705" s="2"/>
      <c r="P705" s="3">
        <f t="shared" si="10"/>
        <v>4.4444444444444446</v>
      </c>
      <c r="Q705" s="5">
        <v>60</v>
      </c>
      <c r="R705" s="5">
        <v>60</v>
      </c>
      <c r="S705" s="5">
        <v>60</v>
      </c>
      <c r="T705" s="5">
        <v>60</v>
      </c>
      <c r="U705" s="5">
        <v>60</v>
      </c>
      <c r="V705" s="5">
        <v>60</v>
      </c>
      <c r="W705" s="5">
        <v>60</v>
      </c>
      <c r="X705" s="5">
        <v>60</v>
      </c>
      <c r="Y705" s="5">
        <v>60</v>
      </c>
      <c r="Z705" s="5">
        <v>60</v>
      </c>
      <c r="AA705" s="5">
        <v>60</v>
      </c>
      <c r="AB705" s="5">
        <v>60</v>
      </c>
      <c r="AC705" s="5">
        <v>60</v>
      </c>
    </row>
    <row r="706" spans="1:29" hidden="1" x14ac:dyDescent="0.3">
      <c r="A706" s="19" t="s">
        <v>151</v>
      </c>
      <c r="B706" s="1" t="s">
        <v>86</v>
      </c>
      <c r="C706" s="1" t="s">
        <v>346</v>
      </c>
      <c r="D706" t="s">
        <v>61</v>
      </c>
      <c r="E706" s="19" t="str">
        <f>VLOOKUP($D706,[1]Sheet1!$A:$D,3,FALSE)</f>
        <v>C1</v>
      </c>
      <c r="F706" s="19" t="str">
        <f>VLOOKUP($D706,[1]Sheet1!$A:$D,4,FALSE)</f>
        <v>C1 COARSE</v>
      </c>
      <c r="G706" s="2">
        <v>15</v>
      </c>
      <c r="H706" s="2">
        <v>15</v>
      </c>
      <c r="I706" s="2">
        <v>15</v>
      </c>
      <c r="J706" s="2">
        <v>30</v>
      </c>
      <c r="K706" s="2"/>
      <c r="L706" s="2"/>
      <c r="M706" s="2"/>
      <c r="N706" s="2"/>
      <c r="O706" s="2"/>
      <c r="P706" s="3">
        <f t="shared" si="10"/>
        <v>8.3333333333333339</v>
      </c>
      <c r="Q706" s="5">
        <v>10</v>
      </c>
      <c r="R706" s="5">
        <v>10</v>
      </c>
      <c r="S706" s="5">
        <v>10</v>
      </c>
      <c r="T706" s="5">
        <v>10</v>
      </c>
      <c r="U706" s="5">
        <v>10</v>
      </c>
      <c r="V706" s="5">
        <v>10</v>
      </c>
      <c r="W706" s="5">
        <v>10</v>
      </c>
      <c r="X706" s="5">
        <v>10</v>
      </c>
      <c r="Y706" s="5">
        <v>10</v>
      </c>
      <c r="Z706" s="5">
        <v>10</v>
      </c>
      <c r="AA706" s="5">
        <v>10</v>
      </c>
      <c r="AB706" s="5">
        <v>10</v>
      </c>
      <c r="AC706" s="5">
        <v>10</v>
      </c>
    </row>
    <row r="707" spans="1:29" hidden="1" x14ac:dyDescent="0.3">
      <c r="A707" s="19" t="s">
        <v>151</v>
      </c>
      <c r="B707" s="1" t="s">
        <v>86</v>
      </c>
      <c r="C707" s="1" t="s">
        <v>347</v>
      </c>
      <c r="D707" t="s">
        <v>74</v>
      </c>
      <c r="E707" s="19" t="str">
        <f>VLOOKUP($D707,[1]Sheet1!$A:$D,3,FALSE)</f>
        <v>A1 (Fine)</v>
      </c>
      <c r="F707" s="19" t="str">
        <f>VLOOKUP($D707,[1]Sheet1!$A:$D,4,FALSE)</f>
        <v xml:space="preserve">A1 </v>
      </c>
      <c r="G707" s="2"/>
      <c r="H707" s="2"/>
      <c r="I707" s="2"/>
      <c r="J707" s="2"/>
      <c r="K707" s="2">
        <v>10</v>
      </c>
      <c r="L707" s="2">
        <v>0</v>
      </c>
      <c r="M707" s="2"/>
      <c r="N707" s="2"/>
      <c r="O707" s="2"/>
      <c r="P707" s="3">
        <f t="shared" si="10"/>
        <v>1.1111111111111112</v>
      </c>
      <c r="Q707" s="5">
        <v>2</v>
      </c>
      <c r="R707" s="5">
        <v>2</v>
      </c>
      <c r="S707" s="5">
        <v>2</v>
      </c>
      <c r="T707" s="5">
        <v>2</v>
      </c>
      <c r="U707" s="5">
        <v>2</v>
      </c>
      <c r="V707" s="5">
        <v>2</v>
      </c>
      <c r="W707" s="5">
        <v>2</v>
      </c>
      <c r="X707" s="5">
        <v>2</v>
      </c>
      <c r="Y707" s="5">
        <v>2</v>
      </c>
      <c r="Z707" s="5">
        <v>2</v>
      </c>
      <c r="AA707" s="5">
        <v>2</v>
      </c>
      <c r="AB707" s="5">
        <v>2</v>
      </c>
      <c r="AC707" s="5">
        <v>2</v>
      </c>
    </row>
    <row r="708" spans="1:29" hidden="1" x14ac:dyDescent="0.3">
      <c r="A708" s="19" t="s">
        <v>151</v>
      </c>
      <c r="B708" s="1" t="s">
        <v>86</v>
      </c>
      <c r="C708" s="1" t="s">
        <v>347</v>
      </c>
      <c r="D708" t="s">
        <v>164</v>
      </c>
      <c r="E708" s="19" t="str">
        <f>VLOOKUP($D708,[1]Sheet1!$A:$D,3,FALSE)</f>
        <v>IG Fine</v>
      </c>
      <c r="F708" s="19" t="str">
        <f>VLOOKUP($D708,[1]Sheet1!$A:$D,4,FALSE)</f>
        <v xml:space="preserve">IG  </v>
      </c>
      <c r="G708" s="2"/>
      <c r="H708" s="2">
        <v>10</v>
      </c>
      <c r="I708" s="2">
        <v>40</v>
      </c>
      <c r="J708" s="2">
        <v>10</v>
      </c>
      <c r="K708" s="2"/>
      <c r="L708" s="2"/>
      <c r="M708" s="2"/>
      <c r="N708" s="2"/>
      <c r="O708" s="2"/>
      <c r="P708" s="3">
        <f t="shared" si="10"/>
        <v>6.666666666666667</v>
      </c>
      <c r="Q708" s="5">
        <v>10</v>
      </c>
      <c r="R708" s="5">
        <v>10</v>
      </c>
      <c r="S708" s="5">
        <v>10</v>
      </c>
      <c r="T708" s="5">
        <v>10</v>
      </c>
      <c r="U708" s="5">
        <v>10</v>
      </c>
      <c r="V708" s="5">
        <v>10</v>
      </c>
      <c r="W708" s="5">
        <v>10</v>
      </c>
      <c r="X708" s="5">
        <v>10</v>
      </c>
      <c r="Y708" s="5">
        <v>10</v>
      </c>
      <c r="Z708" s="5">
        <v>10</v>
      </c>
      <c r="AA708" s="5">
        <v>10</v>
      </c>
      <c r="AB708" s="5">
        <v>10</v>
      </c>
      <c r="AC708" s="5">
        <v>10</v>
      </c>
    </row>
    <row r="709" spans="1:29" hidden="1" x14ac:dyDescent="0.3">
      <c r="A709" s="19" t="s">
        <v>151</v>
      </c>
      <c r="B709" s="1" t="s">
        <v>86</v>
      </c>
      <c r="C709" s="1" t="s">
        <v>348</v>
      </c>
      <c r="D709" t="s">
        <v>61</v>
      </c>
      <c r="E709" s="19" t="str">
        <f>VLOOKUP($D709,[1]Sheet1!$A:$D,3,FALSE)</f>
        <v>C1</v>
      </c>
      <c r="F709" s="19" t="str">
        <f>VLOOKUP($D709,[1]Sheet1!$A:$D,4,FALSE)</f>
        <v>C1 COARSE</v>
      </c>
      <c r="G709" s="2"/>
      <c r="H709" s="2"/>
      <c r="I709" s="2"/>
      <c r="J709" s="2"/>
      <c r="K709" s="2"/>
      <c r="L709" s="2"/>
      <c r="M709" s="2"/>
      <c r="N709" s="2"/>
      <c r="O709" s="2">
        <v>0.15</v>
      </c>
      <c r="P709" s="3">
        <f t="shared" si="10"/>
        <v>1.6666666666666666E-2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hidden="1" x14ac:dyDescent="0.3">
      <c r="A710" s="19" t="s">
        <v>151</v>
      </c>
      <c r="B710" s="1" t="s">
        <v>86</v>
      </c>
      <c r="C710" s="1" t="s">
        <v>220</v>
      </c>
      <c r="D710" t="s">
        <v>47</v>
      </c>
      <c r="E710" s="19" t="str">
        <f>VLOOKUP($D710,[1]Sheet1!$A:$D,3,FALSE)</f>
        <v>ICING</v>
      </c>
      <c r="F710" s="19" t="str">
        <f>VLOOKUP($D710,[1]Sheet1!$A:$D,4,FALSE)</f>
        <v>ICING</v>
      </c>
      <c r="G710" s="2">
        <v>3</v>
      </c>
      <c r="H710" s="2">
        <v>3</v>
      </c>
      <c r="I710" s="2">
        <v>6</v>
      </c>
      <c r="J710" s="2">
        <v>3</v>
      </c>
      <c r="K710" s="2">
        <v>9</v>
      </c>
      <c r="L710" s="2">
        <v>6</v>
      </c>
      <c r="M710" s="2">
        <v>6</v>
      </c>
      <c r="N710" s="2">
        <v>3</v>
      </c>
      <c r="O710" s="2">
        <v>16</v>
      </c>
      <c r="P710" s="3">
        <f t="shared" si="10"/>
        <v>6.1111111111111107</v>
      </c>
      <c r="Q710" s="5">
        <v>10</v>
      </c>
      <c r="R710" s="5">
        <v>10</v>
      </c>
      <c r="S710" s="5">
        <v>10</v>
      </c>
      <c r="T710" s="5">
        <v>10</v>
      </c>
      <c r="U710" s="5">
        <v>10</v>
      </c>
      <c r="V710" s="5">
        <v>10</v>
      </c>
      <c r="W710" s="5">
        <v>10</v>
      </c>
      <c r="X710" s="5">
        <v>10</v>
      </c>
      <c r="Y710" s="5">
        <v>10</v>
      </c>
      <c r="Z710" s="5">
        <v>10</v>
      </c>
      <c r="AA710" s="5">
        <v>10</v>
      </c>
      <c r="AB710" s="5">
        <v>10</v>
      </c>
      <c r="AC710" s="5">
        <v>10</v>
      </c>
    </row>
    <row r="711" spans="1:29" hidden="1" x14ac:dyDescent="0.3">
      <c r="A711" s="19" t="s">
        <v>151</v>
      </c>
      <c r="B711" s="1" t="s">
        <v>86</v>
      </c>
      <c r="C711" s="1" t="s">
        <v>349</v>
      </c>
      <c r="D711" t="s">
        <v>42</v>
      </c>
      <c r="E711" s="19" t="str">
        <f>VLOOKUP($D711,[1]Sheet1!$A:$D,3,FALSE)</f>
        <v>CASTER</v>
      </c>
      <c r="F711" s="19" t="str">
        <f>VLOOKUP($D711,[1]Sheet1!$A:$D,4,FALSE)</f>
        <v>CASTER</v>
      </c>
      <c r="G711" s="2"/>
      <c r="H711" s="2"/>
      <c r="I711" s="2">
        <v>0.5</v>
      </c>
      <c r="J711" s="2"/>
      <c r="K711" s="2">
        <v>0.5</v>
      </c>
      <c r="L711" s="2"/>
      <c r="M711" s="2"/>
      <c r="N711" s="2"/>
      <c r="O711" s="2"/>
      <c r="P711" s="3">
        <f t="shared" si="10"/>
        <v>0.1111111111111111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hidden="1" x14ac:dyDescent="0.3">
      <c r="A712" s="19" t="s">
        <v>151</v>
      </c>
      <c r="B712" s="1" t="s">
        <v>86</v>
      </c>
      <c r="C712" s="1" t="s">
        <v>350</v>
      </c>
      <c r="D712" t="s">
        <v>61</v>
      </c>
      <c r="E712" s="19" t="str">
        <f>VLOOKUP($D712,[1]Sheet1!$A:$D,3,FALSE)</f>
        <v>C1</v>
      </c>
      <c r="F712" s="19" t="str">
        <f>VLOOKUP($D712,[1]Sheet1!$A:$D,4,FALSE)</f>
        <v>C1 COARSE</v>
      </c>
      <c r="G712" s="2"/>
      <c r="H712" s="2"/>
      <c r="I712" s="2"/>
      <c r="J712" s="2">
        <v>5</v>
      </c>
      <c r="K712" s="2"/>
      <c r="L712" s="2"/>
      <c r="M712" s="2"/>
      <c r="N712" s="2"/>
      <c r="O712" s="2">
        <v>5</v>
      </c>
      <c r="P712" s="3">
        <f t="shared" si="10"/>
        <v>1.1111111111111112</v>
      </c>
      <c r="Q712" s="5">
        <v>5</v>
      </c>
      <c r="R712" s="5">
        <v>5</v>
      </c>
      <c r="S712" s="5">
        <v>5</v>
      </c>
      <c r="T712" s="5">
        <v>5</v>
      </c>
      <c r="U712" s="5">
        <v>5</v>
      </c>
      <c r="V712" s="5">
        <v>5</v>
      </c>
      <c r="W712" s="5">
        <v>5</v>
      </c>
      <c r="X712" s="5">
        <v>5</v>
      </c>
      <c r="Y712" s="5">
        <v>5</v>
      </c>
      <c r="Z712" s="5">
        <v>5</v>
      </c>
      <c r="AA712" s="5">
        <v>5</v>
      </c>
      <c r="AB712" s="5">
        <v>5</v>
      </c>
      <c r="AC712" s="5">
        <v>5</v>
      </c>
    </row>
    <row r="713" spans="1:29" hidden="1" x14ac:dyDescent="0.3">
      <c r="A713" s="19" t="s">
        <v>151</v>
      </c>
      <c r="B713" s="1" t="s">
        <v>86</v>
      </c>
      <c r="C713" s="1" t="s">
        <v>351</v>
      </c>
      <c r="D713" t="s">
        <v>27</v>
      </c>
      <c r="E713" s="19" t="str">
        <f>VLOOKUP($D713,[1]Sheet1!$A:$D,3,FALSE)</f>
        <v>C1</v>
      </c>
      <c r="F713" s="19" t="str">
        <f>VLOOKUP($D713,[1]Sheet1!$A:$D,4,FALSE)</f>
        <v>C1 COARSE</v>
      </c>
      <c r="G713" s="2">
        <v>16.667999999999999</v>
      </c>
      <c r="H713" s="2">
        <v>6.66</v>
      </c>
      <c r="I713" s="2">
        <v>3.3359999999999999</v>
      </c>
      <c r="J713" s="2">
        <v>19.992000000000001</v>
      </c>
      <c r="K713" s="2">
        <v>19.992000000000001</v>
      </c>
      <c r="L713" s="2"/>
      <c r="M713" s="2"/>
      <c r="N713" s="2"/>
      <c r="O713" s="2"/>
      <c r="P713" s="3">
        <f t="shared" si="10"/>
        <v>7.4053333333333331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hidden="1" x14ac:dyDescent="0.3">
      <c r="A714" s="19" t="s">
        <v>151</v>
      </c>
      <c r="B714" s="1" t="s">
        <v>86</v>
      </c>
      <c r="C714" s="1" t="s">
        <v>352</v>
      </c>
      <c r="D714" t="s">
        <v>198</v>
      </c>
      <c r="E714" s="19" t="str">
        <f>VLOOKUP($D714,[1]Sheet1!$A:$D,3,FALSE)</f>
        <v>IG Fine</v>
      </c>
      <c r="F714" s="19" t="str">
        <f>VLOOKUP($D714,[1]Sheet1!$A:$D,4,FALSE)</f>
        <v xml:space="preserve">IG  </v>
      </c>
      <c r="G714" s="2"/>
      <c r="H714" s="2"/>
      <c r="I714" s="2"/>
      <c r="J714" s="2"/>
      <c r="K714" s="2"/>
      <c r="L714" s="2"/>
      <c r="M714" s="2"/>
      <c r="N714" s="2"/>
      <c r="O714" s="2">
        <v>40</v>
      </c>
      <c r="P714" s="3">
        <f t="shared" si="10"/>
        <v>4.4444444444444446</v>
      </c>
      <c r="Q714" s="5">
        <v>60</v>
      </c>
      <c r="R714" s="5">
        <v>60</v>
      </c>
      <c r="S714" s="5">
        <v>60</v>
      </c>
      <c r="T714" s="5">
        <v>60</v>
      </c>
      <c r="U714" s="5">
        <v>60</v>
      </c>
      <c r="V714" s="5">
        <v>60</v>
      </c>
      <c r="W714" s="5">
        <v>60</v>
      </c>
      <c r="X714" s="5">
        <v>60</v>
      </c>
      <c r="Y714" s="5">
        <v>60</v>
      </c>
      <c r="Z714" s="5">
        <v>60</v>
      </c>
      <c r="AA714" s="5">
        <v>60</v>
      </c>
      <c r="AB714" s="5">
        <v>60</v>
      </c>
      <c r="AC714" s="5">
        <v>60</v>
      </c>
    </row>
    <row r="715" spans="1:29" hidden="1" x14ac:dyDescent="0.3">
      <c r="A715" s="19" t="s">
        <v>151</v>
      </c>
      <c r="B715" s="1" t="s">
        <v>86</v>
      </c>
      <c r="C715" s="1" t="s">
        <v>353</v>
      </c>
      <c r="D715" t="s">
        <v>61</v>
      </c>
      <c r="E715" s="19" t="str">
        <f>VLOOKUP($D715,[1]Sheet1!$A:$D,3,FALSE)</f>
        <v>C1</v>
      </c>
      <c r="F715" s="19" t="str">
        <f>VLOOKUP($D715,[1]Sheet1!$A:$D,4,FALSE)</f>
        <v>C1 COARSE</v>
      </c>
      <c r="G715" s="2"/>
      <c r="H715" s="2"/>
      <c r="I715" s="2">
        <v>1.25</v>
      </c>
      <c r="J715" s="2"/>
      <c r="K715" s="2"/>
      <c r="L715" s="2"/>
      <c r="M715" s="2"/>
      <c r="N715" s="2"/>
      <c r="O715" s="2"/>
      <c r="P715" s="3">
        <f t="shared" si="10"/>
        <v>0.1388888888888889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hidden="1" x14ac:dyDescent="0.3">
      <c r="A716" s="19" t="s">
        <v>151</v>
      </c>
      <c r="B716" s="1" t="s">
        <v>86</v>
      </c>
      <c r="C716" s="1" t="s">
        <v>353</v>
      </c>
      <c r="D716" t="s">
        <v>42</v>
      </c>
      <c r="E716" s="19" t="str">
        <f>VLOOKUP($D716,[1]Sheet1!$A:$D,3,FALSE)</f>
        <v>CASTER</v>
      </c>
      <c r="F716" s="19" t="str">
        <f>VLOOKUP($D716,[1]Sheet1!$A:$D,4,FALSE)</f>
        <v>CASTER</v>
      </c>
      <c r="G716" s="2"/>
      <c r="H716" s="2"/>
      <c r="I716" s="2"/>
      <c r="J716" s="2">
        <v>8</v>
      </c>
      <c r="K716" s="2"/>
      <c r="L716" s="2"/>
      <c r="M716" s="2"/>
      <c r="N716" s="2">
        <v>5</v>
      </c>
      <c r="O716" s="2"/>
      <c r="P716" s="3">
        <f t="shared" si="10"/>
        <v>1.4444444444444444</v>
      </c>
      <c r="Q716" s="5">
        <v>1</v>
      </c>
      <c r="R716" s="5">
        <v>1</v>
      </c>
      <c r="S716" s="5">
        <v>1</v>
      </c>
      <c r="T716" s="5">
        <v>1</v>
      </c>
      <c r="U716" s="5">
        <v>1</v>
      </c>
      <c r="V716" s="5">
        <v>1</v>
      </c>
      <c r="W716" s="5">
        <v>1</v>
      </c>
      <c r="X716" s="5">
        <v>1</v>
      </c>
      <c r="Y716" s="5">
        <v>1</v>
      </c>
      <c r="Z716" s="5">
        <v>1</v>
      </c>
      <c r="AA716" s="5">
        <v>1</v>
      </c>
      <c r="AB716" s="5">
        <v>1</v>
      </c>
      <c r="AC716" s="5">
        <v>1</v>
      </c>
    </row>
    <row r="717" spans="1:29" hidden="1" x14ac:dyDescent="0.3">
      <c r="A717" s="19" t="s">
        <v>151</v>
      </c>
      <c r="B717" s="1" t="s">
        <v>86</v>
      </c>
      <c r="C717" s="1" t="s">
        <v>353</v>
      </c>
      <c r="D717" t="s">
        <v>198</v>
      </c>
      <c r="E717" s="19" t="str">
        <f>VLOOKUP($D717,[1]Sheet1!$A:$D,3,FALSE)</f>
        <v>IG Fine</v>
      </c>
      <c r="F717" s="19" t="str">
        <f>VLOOKUP($D717,[1]Sheet1!$A:$D,4,FALSE)</f>
        <v xml:space="preserve">IG  </v>
      </c>
      <c r="G717" s="2">
        <v>10</v>
      </c>
      <c r="H717" s="2">
        <v>10</v>
      </c>
      <c r="I717" s="2">
        <v>10</v>
      </c>
      <c r="J717" s="2">
        <v>10</v>
      </c>
      <c r="K717" s="2">
        <v>10</v>
      </c>
      <c r="L717" s="2"/>
      <c r="M717" s="2"/>
      <c r="N717" s="2">
        <v>10</v>
      </c>
      <c r="O717" s="2">
        <v>10</v>
      </c>
      <c r="P717" s="3">
        <f t="shared" si="10"/>
        <v>7.7777777777777777</v>
      </c>
      <c r="Q717" s="5">
        <v>10</v>
      </c>
      <c r="R717" s="5">
        <v>10</v>
      </c>
      <c r="S717" s="5">
        <v>10</v>
      </c>
      <c r="T717" s="5">
        <v>10</v>
      </c>
      <c r="U717" s="5">
        <v>10</v>
      </c>
      <c r="V717" s="5">
        <v>10</v>
      </c>
      <c r="W717" s="5">
        <v>10</v>
      </c>
      <c r="X717" s="5">
        <v>10</v>
      </c>
      <c r="Y717" s="5">
        <v>10</v>
      </c>
      <c r="Z717" s="5">
        <v>10</v>
      </c>
      <c r="AA717" s="5">
        <v>10</v>
      </c>
      <c r="AB717" s="5">
        <v>10</v>
      </c>
      <c r="AC717" s="5">
        <v>10</v>
      </c>
    </row>
    <row r="718" spans="1:29" hidden="1" x14ac:dyDescent="0.3">
      <c r="A718" s="19" t="s">
        <v>151</v>
      </c>
      <c r="B718" s="1" t="s">
        <v>86</v>
      </c>
      <c r="C718" s="1" t="s">
        <v>353</v>
      </c>
      <c r="D718" t="s">
        <v>47</v>
      </c>
      <c r="E718" s="19" t="str">
        <f>VLOOKUP($D718,[1]Sheet1!$A:$D,3,FALSE)</f>
        <v>ICING</v>
      </c>
      <c r="F718" s="19" t="str">
        <f>VLOOKUP($D718,[1]Sheet1!$A:$D,4,FALSE)</f>
        <v>ICING</v>
      </c>
      <c r="G718" s="2">
        <v>0.2</v>
      </c>
      <c r="H718" s="2"/>
      <c r="I718" s="2"/>
      <c r="J718" s="2"/>
      <c r="K718" s="2"/>
      <c r="L718" s="2"/>
      <c r="M718" s="2"/>
      <c r="N718" s="2"/>
      <c r="O718" s="2"/>
      <c r="P718" s="3">
        <f t="shared" si="10"/>
        <v>2.2222222222222223E-2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hidden="1" x14ac:dyDescent="0.3">
      <c r="A719" s="19" t="s">
        <v>151</v>
      </c>
      <c r="B719" s="1" t="s">
        <v>86</v>
      </c>
      <c r="C719" s="1" t="s">
        <v>354</v>
      </c>
      <c r="D719" t="s">
        <v>61</v>
      </c>
      <c r="E719" s="19" t="str">
        <f>VLOOKUP($D719,[1]Sheet1!$A:$D,3,FALSE)</f>
        <v>C1</v>
      </c>
      <c r="F719" s="19" t="str">
        <f>VLOOKUP($D719,[1]Sheet1!$A:$D,4,FALSE)</f>
        <v>C1 COARSE</v>
      </c>
      <c r="G719" s="2"/>
      <c r="H719" s="2">
        <v>10</v>
      </c>
      <c r="I719" s="2">
        <v>10</v>
      </c>
      <c r="J719" s="2"/>
      <c r="K719" s="2"/>
      <c r="L719" s="2"/>
      <c r="M719" s="2"/>
      <c r="N719" s="2"/>
      <c r="O719" s="2">
        <v>10</v>
      </c>
      <c r="P719" s="3">
        <f t="shared" si="10"/>
        <v>3.3333333333333335</v>
      </c>
      <c r="Q719" s="5">
        <v>5</v>
      </c>
      <c r="R719" s="5">
        <v>5</v>
      </c>
      <c r="S719" s="5">
        <v>5</v>
      </c>
      <c r="T719" s="5">
        <v>5</v>
      </c>
      <c r="U719" s="5">
        <v>5</v>
      </c>
      <c r="V719" s="5">
        <v>5</v>
      </c>
      <c r="W719" s="5">
        <v>5</v>
      </c>
      <c r="X719" s="5">
        <v>5</v>
      </c>
      <c r="Y719" s="5">
        <v>5</v>
      </c>
      <c r="Z719" s="5">
        <v>5</v>
      </c>
      <c r="AA719" s="5">
        <v>5</v>
      </c>
      <c r="AB719" s="5">
        <v>5</v>
      </c>
      <c r="AC719" s="5">
        <v>5</v>
      </c>
    </row>
    <row r="720" spans="1:29" hidden="1" x14ac:dyDescent="0.3">
      <c r="A720" s="19" t="s">
        <v>151</v>
      </c>
      <c r="B720" s="1" t="s">
        <v>86</v>
      </c>
      <c r="C720" s="1" t="s">
        <v>355</v>
      </c>
      <c r="D720" t="s">
        <v>198</v>
      </c>
      <c r="E720" s="19" t="str">
        <f>VLOOKUP($D720,[1]Sheet1!$A:$D,3,FALSE)</f>
        <v>IG Fine</v>
      </c>
      <c r="F720" s="19" t="str">
        <f>VLOOKUP($D720,[1]Sheet1!$A:$D,4,FALSE)</f>
        <v xml:space="preserve">IG  </v>
      </c>
      <c r="G720" s="2"/>
      <c r="H720" s="2"/>
      <c r="I720" s="2"/>
      <c r="J720" s="2"/>
      <c r="K720" s="2"/>
      <c r="L720" s="2"/>
      <c r="M720" s="2"/>
      <c r="N720" s="2"/>
      <c r="O720" s="2"/>
      <c r="P720" s="3">
        <f t="shared" si="10"/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hidden="1" x14ac:dyDescent="0.3">
      <c r="A721" s="19" t="s">
        <v>151</v>
      </c>
      <c r="B721" s="1" t="s">
        <v>86</v>
      </c>
      <c r="C721" s="1" t="s">
        <v>237</v>
      </c>
      <c r="D721" t="s">
        <v>61</v>
      </c>
      <c r="E721" s="19" t="str">
        <f>VLOOKUP($D721,[1]Sheet1!$A:$D,3,FALSE)</f>
        <v>C1</v>
      </c>
      <c r="F721" s="19" t="str">
        <f>VLOOKUP($D721,[1]Sheet1!$A:$D,4,FALSE)</f>
        <v>C1 COARSE</v>
      </c>
      <c r="G721" s="2"/>
      <c r="H721" s="2"/>
      <c r="I721" s="2"/>
      <c r="J721" s="2"/>
      <c r="K721" s="2"/>
      <c r="L721" s="2"/>
      <c r="M721" s="2">
        <v>10</v>
      </c>
      <c r="N721" s="2"/>
      <c r="O721" s="2"/>
      <c r="P721" s="3">
        <f t="shared" si="10"/>
        <v>1.1111111111111112</v>
      </c>
      <c r="Q721" s="5">
        <v>5</v>
      </c>
      <c r="R721" s="5">
        <v>5</v>
      </c>
      <c r="S721" s="5">
        <v>5</v>
      </c>
      <c r="T721" s="5">
        <v>5</v>
      </c>
      <c r="U721" s="5">
        <v>5</v>
      </c>
      <c r="V721" s="5">
        <v>5</v>
      </c>
      <c r="W721" s="5">
        <v>5</v>
      </c>
      <c r="X721" s="5">
        <v>5</v>
      </c>
      <c r="Y721" s="5">
        <v>5</v>
      </c>
      <c r="Z721" s="5">
        <v>5</v>
      </c>
      <c r="AA721" s="5">
        <v>5</v>
      </c>
      <c r="AB721" s="5">
        <v>5</v>
      </c>
      <c r="AC721" s="5">
        <v>5</v>
      </c>
    </row>
    <row r="722" spans="1:29" hidden="1" x14ac:dyDescent="0.3">
      <c r="A722" s="19" t="s">
        <v>151</v>
      </c>
      <c r="B722" s="1" t="s">
        <v>86</v>
      </c>
      <c r="C722" s="1" t="s">
        <v>356</v>
      </c>
      <c r="D722" t="s">
        <v>74</v>
      </c>
      <c r="E722" s="19" t="str">
        <f>VLOOKUP($D722,[1]Sheet1!$A:$D,3,FALSE)</f>
        <v>A1 (Fine)</v>
      </c>
      <c r="F722" s="19" t="str">
        <f>VLOOKUP($D722,[1]Sheet1!$A:$D,4,FALSE)</f>
        <v xml:space="preserve">A1 </v>
      </c>
      <c r="G722" s="2">
        <v>2</v>
      </c>
      <c r="H722" s="2"/>
      <c r="I722" s="2"/>
      <c r="J722" s="2"/>
      <c r="K722" s="2"/>
      <c r="L722" s="2"/>
      <c r="M722" s="2"/>
      <c r="N722" s="2"/>
      <c r="O722" s="2"/>
      <c r="P722" s="3">
        <f t="shared" si="10"/>
        <v>0.22222222222222221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hidden="1" x14ac:dyDescent="0.3">
      <c r="A723" s="19" t="s">
        <v>151</v>
      </c>
      <c r="B723" s="1" t="s">
        <v>86</v>
      </c>
      <c r="C723" s="1" t="s">
        <v>357</v>
      </c>
      <c r="D723" t="s">
        <v>91</v>
      </c>
      <c r="E723" s="19" t="str">
        <f>VLOOKUP($D723,[1]Sheet1!$A:$D,3,FALSE)</f>
        <v>BROWN</v>
      </c>
      <c r="F723" s="19" t="str">
        <f>VLOOKUP($D723,[1]Sheet1!$A:$D,4,FALSE)</f>
        <v>Coarse Brown</v>
      </c>
      <c r="G723" s="2"/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2</v>
      </c>
      <c r="P723" s="3">
        <f t="shared" si="10"/>
        <v>1</v>
      </c>
      <c r="Q723" s="5">
        <v>2</v>
      </c>
      <c r="R723" s="5">
        <v>2</v>
      </c>
      <c r="S723" s="5">
        <v>2</v>
      </c>
      <c r="T723" s="5">
        <v>2</v>
      </c>
      <c r="U723" s="5">
        <v>2</v>
      </c>
      <c r="V723" s="5">
        <v>2</v>
      </c>
      <c r="W723" s="5">
        <v>2</v>
      </c>
      <c r="X723" s="5">
        <v>2</v>
      </c>
      <c r="Y723" s="5">
        <v>2</v>
      </c>
      <c r="Z723" s="5">
        <v>2</v>
      </c>
      <c r="AA723" s="5">
        <v>2</v>
      </c>
      <c r="AB723" s="5">
        <v>2</v>
      </c>
      <c r="AC723" s="5">
        <v>2</v>
      </c>
    </row>
    <row r="724" spans="1:29" hidden="1" x14ac:dyDescent="0.3">
      <c r="A724" s="19" t="s">
        <v>151</v>
      </c>
      <c r="B724" s="1" t="s">
        <v>86</v>
      </c>
      <c r="C724" s="1" t="s">
        <v>357</v>
      </c>
      <c r="D724" t="s">
        <v>201</v>
      </c>
      <c r="E724" s="19" t="str">
        <f>VLOOKUP($D724,[1]Sheet1!$A:$D,3,FALSE)</f>
        <v>BROWN</v>
      </c>
      <c r="F724" s="19" t="str">
        <f>VLOOKUP($D724,[1]Sheet1!$A:$D,4,FALSE)</f>
        <v>Golden Brown</v>
      </c>
      <c r="G724" s="2"/>
      <c r="H724" s="2"/>
      <c r="I724" s="2"/>
      <c r="J724" s="2"/>
      <c r="K724" s="2">
        <v>0.25</v>
      </c>
      <c r="L724" s="2"/>
      <c r="M724" s="2"/>
      <c r="N724" s="2"/>
      <c r="O724" s="2"/>
      <c r="P724" s="3">
        <f t="shared" si="10"/>
        <v>2.7777777777777776E-2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hidden="1" x14ac:dyDescent="0.3">
      <c r="A725" s="19" t="s">
        <v>151</v>
      </c>
      <c r="B725" s="1" t="s">
        <v>86</v>
      </c>
      <c r="C725" s="1" t="s">
        <v>357</v>
      </c>
      <c r="D725" t="s">
        <v>164</v>
      </c>
      <c r="E725" s="19" t="str">
        <f>VLOOKUP($D725,[1]Sheet1!$A:$D,3,FALSE)</f>
        <v>IG Fine</v>
      </c>
      <c r="F725" s="19" t="str">
        <f>VLOOKUP($D725,[1]Sheet1!$A:$D,4,FALSE)</f>
        <v xml:space="preserve">IG  </v>
      </c>
      <c r="G725" s="2">
        <v>3</v>
      </c>
      <c r="H725" s="2">
        <v>1</v>
      </c>
      <c r="I725" s="2">
        <v>1</v>
      </c>
      <c r="J725" s="2">
        <v>4</v>
      </c>
      <c r="K725" s="2">
        <v>3</v>
      </c>
      <c r="L725" s="2">
        <v>2</v>
      </c>
      <c r="M725" s="2">
        <v>1</v>
      </c>
      <c r="N725" s="2">
        <v>6</v>
      </c>
      <c r="O725" s="2">
        <v>4</v>
      </c>
      <c r="P725" s="3">
        <f t="shared" ref="P725:P788" si="11">SUM(G725:O725)/9</f>
        <v>2.7777777777777777</v>
      </c>
      <c r="Q725" s="5">
        <v>3</v>
      </c>
      <c r="R725" s="5">
        <v>3</v>
      </c>
      <c r="S725" s="5">
        <v>3</v>
      </c>
      <c r="T725" s="5">
        <v>3</v>
      </c>
      <c r="U725" s="5">
        <v>3</v>
      </c>
      <c r="V725" s="5">
        <v>3</v>
      </c>
      <c r="W725" s="5">
        <v>3</v>
      </c>
      <c r="X725" s="5">
        <v>3</v>
      </c>
      <c r="Y725" s="5">
        <v>3</v>
      </c>
      <c r="Z725" s="5">
        <v>3</v>
      </c>
      <c r="AA725" s="5">
        <v>3</v>
      </c>
      <c r="AB725" s="5">
        <v>3</v>
      </c>
      <c r="AC725" s="5">
        <v>3</v>
      </c>
    </row>
    <row r="726" spans="1:29" hidden="1" x14ac:dyDescent="0.3">
      <c r="A726" s="19" t="s">
        <v>151</v>
      </c>
      <c r="B726" s="1" t="s">
        <v>86</v>
      </c>
      <c r="C726" s="1" t="s">
        <v>357</v>
      </c>
      <c r="D726" t="s">
        <v>47</v>
      </c>
      <c r="E726" s="19" t="str">
        <f>VLOOKUP($D726,[1]Sheet1!$A:$D,3,FALSE)</f>
        <v>ICING</v>
      </c>
      <c r="F726" s="19" t="str">
        <f>VLOOKUP($D726,[1]Sheet1!$A:$D,4,FALSE)</f>
        <v>ICING</v>
      </c>
      <c r="G726" s="2">
        <v>0.3</v>
      </c>
      <c r="H726" s="2"/>
      <c r="I726" s="2"/>
      <c r="J726" s="2"/>
      <c r="K726" s="2">
        <v>0.3</v>
      </c>
      <c r="L726" s="2"/>
      <c r="M726" s="2"/>
      <c r="N726" s="2"/>
      <c r="O726" s="2">
        <v>0.25</v>
      </c>
      <c r="P726" s="3">
        <f t="shared" si="11"/>
        <v>9.4444444444444442E-2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hidden="1" x14ac:dyDescent="0.3">
      <c r="A727" s="19" t="s">
        <v>151</v>
      </c>
      <c r="B727" s="1" t="s">
        <v>86</v>
      </c>
      <c r="C727" s="1" t="s">
        <v>358</v>
      </c>
      <c r="D727" t="s">
        <v>27</v>
      </c>
      <c r="E727" s="19" t="str">
        <f>VLOOKUP($D727,[1]Sheet1!$A:$D,3,FALSE)</f>
        <v>C1</v>
      </c>
      <c r="F727" s="19" t="str">
        <f>VLOOKUP($D727,[1]Sheet1!$A:$D,4,FALSE)</f>
        <v>C1 COARSE</v>
      </c>
      <c r="G727" s="2">
        <v>10.8</v>
      </c>
      <c r="H727" s="2"/>
      <c r="I727" s="2"/>
      <c r="J727" s="2"/>
      <c r="K727" s="2"/>
      <c r="L727" s="2"/>
      <c r="M727" s="2"/>
      <c r="N727" s="2"/>
      <c r="O727" s="2"/>
      <c r="P727" s="3">
        <f t="shared" si="11"/>
        <v>1.2000000000000002</v>
      </c>
      <c r="Q727" s="5">
        <v>2</v>
      </c>
      <c r="R727" s="5">
        <v>2</v>
      </c>
      <c r="S727" s="5">
        <v>2</v>
      </c>
      <c r="T727" s="5">
        <v>2</v>
      </c>
      <c r="U727" s="5">
        <v>2</v>
      </c>
      <c r="V727" s="5">
        <v>2</v>
      </c>
      <c r="W727" s="5">
        <v>2</v>
      </c>
      <c r="X727" s="5">
        <v>2</v>
      </c>
      <c r="Y727" s="5">
        <v>2</v>
      </c>
      <c r="Z727" s="5">
        <v>2</v>
      </c>
      <c r="AA727" s="5">
        <v>2</v>
      </c>
      <c r="AB727" s="5">
        <v>2</v>
      </c>
      <c r="AC727" s="5">
        <v>2</v>
      </c>
    </row>
    <row r="728" spans="1:29" hidden="1" x14ac:dyDescent="0.3">
      <c r="A728" s="19" t="s">
        <v>151</v>
      </c>
      <c r="B728" s="1" t="s">
        <v>86</v>
      </c>
      <c r="C728" s="1" t="s">
        <v>359</v>
      </c>
      <c r="D728" t="s">
        <v>27</v>
      </c>
      <c r="E728" s="19" t="str">
        <f>VLOOKUP($D728,[1]Sheet1!$A:$D,3,FALSE)</f>
        <v>C1</v>
      </c>
      <c r="F728" s="19" t="str">
        <f>VLOOKUP($D728,[1]Sheet1!$A:$D,4,FALSE)</f>
        <v>C1 COARSE</v>
      </c>
      <c r="G728" s="2">
        <v>10.8</v>
      </c>
      <c r="H728" s="2">
        <v>10.8</v>
      </c>
      <c r="I728" s="2">
        <v>21.6</v>
      </c>
      <c r="J728" s="2">
        <v>1.136000000000001</v>
      </c>
      <c r="K728" s="2">
        <v>21.6</v>
      </c>
      <c r="L728" s="2">
        <v>21.597000000000001</v>
      </c>
      <c r="M728" s="2">
        <v>10.8</v>
      </c>
      <c r="N728" s="2">
        <v>10.8</v>
      </c>
      <c r="O728" s="2">
        <v>10.8</v>
      </c>
      <c r="P728" s="3">
        <f t="shared" si="11"/>
        <v>13.32588888888889</v>
      </c>
      <c r="Q728" s="5">
        <v>15</v>
      </c>
      <c r="R728" s="5">
        <v>15</v>
      </c>
      <c r="S728" s="5">
        <v>15</v>
      </c>
      <c r="T728" s="5">
        <v>15</v>
      </c>
      <c r="U728" s="5">
        <v>15</v>
      </c>
      <c r="V728" s="5">
        <v>15</v>
      </c>
      <c r="W728" s="5">
        <v>15</v>
      </c>
      <c r="X728" s="5">
        <v>15</v>
      </c>
      <c r="Y728" s="5">
        <v>15</v>
      </c>
      <c r="Z728" s="5">
        <v>15</v>
      </c>
      <c r="AA728" s="5">
        <v>15</v>
      </c>
      <c r="AB728" s="5">
        <v>15</v>
      </c>
      <c r="AC728" s="5">
        <v>15</v>
      </c>
    </row>
    <row r="729" spans="1:29" hidden="1" x14ac:dyDescent="0.3">
      <c r="A729" s="19" t="s">
        <v>151</v>
      </c>
      <c r="B729" s="1" t="s">
        <v>86</v>
      </c>
      <c r="C729" s="1" t="s">
        <v>360</v>
      </c>
      <c r="D729" t="s">
        <v>279</v>
      </c>
      <c r="E729" s="19" t="str">
        <f>VLOOKUP($D729,[1]Sheet1!$A:$D,3,FALSE)</f>
        <v>Liquid Sugar</v>
      </c>
      <c r="F729" s="19" t="str">
        <f>VLOOKUP($D729,[1]Sheet1!$A:$D,4,FALSE)</f>
        <v>Liquid</v>
      </c>
      <c r="G729" s="2">
        <v>765.24399999999991</v>
      </c>
      <c r="H729" s="2">
        <v>659.38</v>
      </c>
      <c r="I729" s="2">
        <v>814.15400000000022</v>
      </c>
      <c r="J729" s="2">
        <v>500.87</v>
      </c>
      <c r="K729" s="2">
        <v>550.56500000000005</v>
      </c>
      <c r="L729" s="2">
        <v>707.71899999999982</v>
      </c>
      <c r="M729" s="2">
        <v>653.97199999999998</v>
      </c>
      <c r="N729" s="2">
        <v>855.96999999999991</v>
      </c>
      <c r="O729" s="2">
        <v>787.63300000000015</v>
      </c>
      <c r="P729" s="3">
        <f t="shared" si="11"/>
        <v>699.50077777777778</v>
      </c>
      <c r="Q729" s="5">
        <v>750</v>
      </c>
      <c r="R729" s="5">
        <v>750</v>
      </c>
      <c r="S729" s="5">
        <v>750</v>
      </c>
      <c r="T729" s="5">
        <v>750</v>
      </c>
      <c r="U729" s="5">
        <v>750</v>
      </c>
      <c r="V729" s="5">
        <v>750</v>
      </c>
      <c r="W729" s="5">
        <v>750</v>
      </c>
      <c r="X729" s="5">
        <v>900</v>
      </c>
      <c r="Y729" s="5">
        <v>900</v>
      </c>
      <c r="Z729" s="5">
        <v>900</v>
      </c>
      <c r="AA729" s="5">
        <v>900</v>
      </c>
      <c r="AB729" s="5">
        <v>900</v>
      </c>
      <c r="AC729" s="5">
        <v>900</v>
      </c>
    </row>
    <row r="730" spans="1:29" hidden="1" x14ac:dyDescent="0.3">
      <c r="A730" s="19" t="s">
        <v>151</v>
      </c>
      <c r="B730" s="1" t="s">
        <v>86</v>
      </c>
      <c r="C730" s="1" t="s">
        <v>360</v>
      </c>
      <c r="D730" t="s">
        <v>61</v>
      </c>
      <c r="E730" s="19" t="str">
        <f>VLOOKUP($D730,[1]Sheet1!$A:$D,3,FALSE)</f>
        <v>C1</v>
      </c>
      <c r="F730" s="19" t="str">
        <f>VLOOKUP($D730,[1]Sheet1!$A:$D,4,FALSE)</f>
        <v>C1 COARSE</v>
      </c>
      <c r="G730" s="2">
        <v>45</v>
      </c>
      <c r="H730" s="2">
        <v>10</v>
      </c>
      <c r="I730" s="2"/>
      <c r="J730" s="2"/>
      <c r="K730" s="2"/>
      <c r="L730" s="2"/>
      <c r="M730" s="2"/>
      <c r="N730" s="2"/>
      <c r="O730" s="2"/>
      <c r="P730" s="3">
        <f t="shared" si="11"/>
        <v>6.1111111111111107</v>
      </c>
      <c r="Q730" s="5">
        <v>6</v>
      </c>
      <c r="R730" s="5">
        <v>6</v>
      </c>
      <c r="S730" s="5">
        <v>6</v>
      </c>
      <c r="T730" s="5">
        <v>6</v>
      </c>
      <c r="U730" s="5">
        <v>6</v>
      </c>
      <c r="V730" s="5">
        <v>6</v>
      </c>
      <c r="W730" s="5">
        <v>6</v>
      </c>
      <c r="X730" s="5">
        <v>6</v>
      </c>
      <c r="Y730" s="5">
        <v>6</v>
      </c>
      <c r="Z730" s="5">
        <v>6</v>
      </c>
      <c r="AA730" s="5">
        <v>6</v>
      </c>
      <c r="AB730" s="5">
        <v>6</v>
      </c>
      <c r="AC730" s="5">
        <v>6</v>
      </c>
    </row>
    <row r="731" spans="1:29" hidden="1" x14ac:dyDescent="0.3">
      <c r="A731" s="19" t="s">
        <v>151</v>
      </c>
      <c r="B731" s="1" t="s">
        <v>86</v>
      </c>
      <c r="C731" s="1" t="s">
        <v>360</v>
      </c>
      <c r="D731" t="s">
        <v>42</v>
      </c>
      <c r="E731" s="19" t="str">
        <f>VLOOKUP($D731,[1]Sheet1!$A:$D,3,FALSE)</f>
        <v>CASTER</v>
      </c>
      <c r="F731" s="19" t="str">
        <f>VLOOKUP($D731,[1]Sheet1!$A:$D,4,FALSE)</f>
        <v>CASTER</v>
      </c>
      <c r="G731" s="2">
        <v>1.2</v>
      </c>
      <c r="H731" s="2">
        <v>0.6</v>
      </c>
      <c r="I731" s="2">
        <v>0.6</v>
      </c>
      <c r="J731" s="2">
        <v>0.5</v>
      </c>
      <c r="K731" s="2">
        <v>0.5</v>
      </c>
      <c r="L731" s="2">
        <v>0.5</v>
      </c>
      <c r="M731" s="2">
        <v>0.5</v>
      </c>
      <c r="N731" s="2">
        <v>0.5</v>
      </c>
      <c r="O731" s="2">
        <v>1.5</v>
      </c>
      <c r="P731" s="3">
        <f t="shared" si="11"/>
        <v>0.71111111111111114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s="5">
        <v>1</v>
      </c>
      <c r="AB731" s="5">
        <v>1</v>
      </c>
      <c r="AC731" s="5">
        <v>1</v>
      </c>
    </row>
    <row r="732" spans="1:29" hidden="1" x14ac:dyDescent="0.3">
      <c r="A732" s="19" t="s">
        <v>151</v>
      </c>
      <c r="B732" s="1" t="s">
        <v>86</v>
      </c>
      <c r="C732" s="1" t="s">
        <v>266</v>
      </c>
      <c r="D732" t="s">
        <v>74</v>
      </c>
      <c r="E732" s="19" t="str">
        <f>VLOOKUP($D732,[1]Sheet1!$A:$D,3,FALSE)</f>
        <v>A1 (Fine)</v>
      </c>
      <c r="F732" s="19" t="str">
        <f>VLOOKUP($D732,[1]Sheet1!$A:$D,4,FALSE)</f>
        <v xml:space="preserve">A1 </v>
      </c>
      <c r="G732" s="2">
        <v>4</v>
      </c>
      <c r="H732" s="2"/>
      <c r="I732" s="2"/>
      <c r="J732" s="2"/>
      <c r="K732" s="2"/>
      <c r="L732" s="2"/>
      <c r="M732" s="2"/>
      <c r="N732" s="2"/>
      <c r="O732" s="2"/>
      <c r="P732" s="3">
        <f t="shared" si="11"/>
        <v>0.44444444444444442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hidden="1" x14ac:dyDescent="0.3">
      <c r="A733" s="19" t="s">
        <v>151</v>
      </c>
      <c r="B733" s="1" t="s">
        <v>86</v>
      </c>
      <c r="C733" s="1" t="s">
        <v>361</v>
      </c>
      <c r="D733" t="s">
        <v>74</v>
      </c>
      <c r="E733" s="19" t="str">
        <f>VLOOKUP($D733,[1]Sheet1!$A:$D,3,FALSE)</f>
        <v>A1 (Fine)</v>
      </c>
      <c r="F733" s="19" t="str">
        <f>VLOOKUP($D733,[1]Sheet1!$A:$D,4,FALSE)</f>
        <v xml:space="preserve">A1 </v>
      </c>
      <c r="G733" s="2">
        <v>1</v>
      </c>
      <c r="H733" s="2">
        <v>1</v>
      </c>
      <c r="I733" s="2">
        <v>2</v>
      </c>
      <c r="J733" s="2">
        <v>2</v>
      </c>
      <c r="K733" s="2">
        <v>1</v>
      </c>
      <c r="L733" s="2">
        <v>1</v>
      </c>
      <c r="M733" s="2">
        <v>1</v>
      </c>
      <c r="N733" s="2"/>
      <c r="O733" s="2">
        <v>2</v>
      </c>
      <c r="P733" s="3">
        <f t="shared" si="11"/>
        <v>1.2222222222222223</v>
      </c>
      <c r="Q733" s="5">
        <v>2</v>
      </c>
      <c r="R733" s="5">
        <v>2</v>
      </c>
      <c r="S733" s="5">
        <v>2</v>
      </c>
      <c r="T733" s="5">
        <v>2</v>
      </c>
      <c r="U733" s="5">
        <v>2</v>
      </c>
      <c r="V733" s="5">
        <v>2</v>
      </c>
      <c r="W733" s="5">
        <v>2</v>
      </c>
      <c r="X733" s="5">
        <v>2</v>
      </c>
      <c r="Y733" s="5">
        <v>2</v>
      </c>
      <c r="Z733" s="5">
        <v>2</v>
      </c>
      <c r="AA733" s="5">
        <v>2</v>
      </c>
      <c r="AB733" s="5">
        <v>2</v>
      </c>
      <c r="AC733" s="5">
        <v>2</v>
      </c>
    </row>
    <row r="734" spans="1:29" hidden="1" x14ac:dyDescent="0.3">
      <c r="A734" s="19" t="s">
        <v>151</v>
      </c>
      <c r="B734" s="1" t="s">
        <v>86</v>
      </c>
      <c r="C734" s="1" t="s">
        <v>362</v>
      </c>
      <c r="D734" t="s">
        <v>61</v>
      </c>
      <c r="E734" s="19" t="str">
        <f>VLOOKUP($D734,[1]Sheet1!$A:$D,3,FALSE)</f>
        <v>C1</v>
      </c>
      <c r="F734" s="19" t="str">
        <f>VLOOKUP($D734,[1]Sheet1!$A:$D,4,FALSE)</f>
        <v>C1 COARSE</v>
      </c>
      <c r="G734" s="2">
        <v>1210</v>
      </c>
      <c r="H734" s="2">
        <v>1319</v>
      </c>
      <c r="I734" s="2">
        <v>539</v>
      </c>
      <c r="J734" s="2">
        <v>750</v>
      </c>
      <c r="K734" s="2">
        <v>930</v>
      </c>
      <c r="L734" s="2">
        <v>580</v>
      </c>
      <c r="M734" s="2">
        <v>450</v>
      </c>
      <c r="N734" s="2">
        <v>649</v>
      </c>
      <c r="O734" s="2">
        <v>200</v>
      </c>
      <c r="P734" s="3">
        <f t="shared" si="11"/>
        <v>736.33333333333337</v>
      </c>
      <c r="Q734" s="5">
        <v>600</v>
      </c>
      <c r="R734" s="5">
        <v>600</v>
      </c>
      <c r="S734" s="5">
        <v>600</v>
      </c>
      <c r="T734" s="5">
        <v>600</v>
      </c>
      <c r="U734" s="5">
        <v>600</v>
      </c>
      <c r="V734" s="5">
        <v>600</v>
      </c>
      <c r="W734" s="5">
        <v>600</v>
      </c>
      <c r="X734" s="5">
        <v>600</v>
      </c>
      <c r="Y734" s="5">
        <v>600</v>
      </c>
      <c r="Z734" s="5">
        <v>600</v>
      </c>
      <c r="AA734" s="5">
        <v>600</v>
      </c>
      <c r="AB734" s="5">
        <v>600</v>
      </c>
      <c r="AC734" s="5">
        <v>600</v>
      </c>
    </row>
    <row r="735" spans="1:29" hidden="1" x14ac:dyDescent="0.3">
      <c r="A735" s="19" t="s">
        <v>151</v>
      </c>
      <c r="B735" s="1" t="s">
        <v>86</v>
      </c>
      <c r="C735" s="1" t="s">
        <v>363</v>
      </c>
      <c r="D735" t="s">
        <v>61</v>
      </c>
      <c r="E735" s="19" t="str">
        <f>VLOOKUP($D735,[1]Sheet1!$A:$D,3,FALSE)</f>
        <v>C1</v>
      </c>
      <c r="F735" s="19" t="str">
        <f>VLOOKUP($D735,[1]Sheet1!$A:$D,4,FALSE)</f>
        <v>C1 COARSE</v>
      </c>
      <c r="G735" s="2">
        <v>30</v>
      </c>
      <c r="H735" s="2">
        <v>60</v>
      </c>
      <c r="I735" s="2">
        <v>30</v>
      </c>
      <c r="J735" s="2">
        <v>60</v>
      </c>
      <c r="K735" s="2"/>
      <c r="L735" s="2">
        <v>30</v>
      </c>
      <c r="M735" s="2">
        <v>30</v>
      </c>
      <c r="N735" s="2"/>
      <c r="O735" s="2"/>
      <c r="P735" s="3">
        <f t="shared" si="11"/>
        <v>26.666666666666668</v>
      </c>
      <c r="Q735" s="5">
        <v>25</v>
      </c>
      <c r="R735" s="5">
        <v>25</v>
      </c>
      <c r="S735" s="5">
        <v>25</v>
      </c>
      <c r="T735" s="5">
        <v>25</v>
      </c>
      <c r="U735" s="5">
        <v>25</v>
      </c>
      <c r="V735" s="5">
        <v>25</v>
      </c>
      <c r="W735" s="5">
        <v>25</v>
      </c>
      <c r="X735" s="5">
        <v>25</v>
      </c>
      <c r="Y735" s="5">
        <v>25</v>
      </c>
      <c r="Z735" s="5">
        <v>25</v>
      </c>
      <c r="AA735" s="5">
        <v>25</v>
      </c>
      <c r="AB735" s="5">
        <v>25</v>
      </c>
      <c r="AC735" s="5">
        <v>25</v>
      </c>
    </row>
    <row r="736" spans="1:29" hidden="1" x14ac:dyDescent="0.3">
      <c r="A736" s="19" t="s">
        <v>151</v>
      </c>
      <c r="B736" s="1" t="s">
        <v>86</v>
      </c>
      <c r="C736" s="1" t="s">
        <v>363</v>
      </c>
      <c r="D736" t="s">
        <v>27</v>
      </c>
      <c r="E736" s="19" t="str">
        <f>VLOOKUP($D736,[1]Sheet1!$A:$D,3,FALSE)</f>
        <v>C1</v>
      </c>
      <c r="F736" s="19" t="str">
        <f>VLOOKUP($D736,[1]Sheet1!$A:$D,4,FALSE)</f>
        <v>C1 COARSE</v>
      </c>
      <c r="G736" s="2"/>
      <c r="H736" s="2"/>
      <c r="I736" s="2"/>
      <c r="J736" s="2"/>
      <c r="K736" s="2"/>
      <c r="L736" s="2"/>
      <c r="M736" s="2"/>
      <c r="N736" s="2"/>
      <c r="O736" s="2">
        <v>5.4</v>
      </c>
      <c r="P736" s="3">
        <f t="shared" si="11"/>
        <v>0.60000000000000009</v>
      </c>
      <c r="Q736" s="5">
        <v>5</v>
      </c>
      <c r="R736" s="5">
        <v>5</v>
      </c>
      <c r="S736" s="5">
        <v>5</v>
      </c>
      <c r="T736" s="5">
        <v>5</v>
      </c>
      <c r="U736" s="5">
        <v>5</v>
      </c>
      <c r="V736" s="5">
        <v>5</v>
      </c>
      <c r="W736" s="5">
        <v>5</v>
      </c>
      <c r="X736" s="5">
        <v>5</v>
      </c>
      <c r="Y736" s="5">
        <v>5</v>
      </c>
      <c r="Z736" s="5">
        <v>5</v>
      </c>
      <c r="AA736" s="5">
        <v>5</v>
      </c>
      <c r="AB736" s="5">
        <v>5</v>
      </c>
      <c r="AC736" s="5">
        <v>5</v>
      </c>
    </row>
    <row r="737" spans="1:29" hidden="1" x14ac:dyDescent="0.3">
      <c r="A737" s="19" t="s">
        <v>151</v>
      </c>
      <c r="B737" s="1" t="s">
        <v>86</v>
      </c>
      <c r="C737" s="1" t="s">
        <v>364</v>
      </c>
      <c r="D737" t="s">
        <v>164</v>
      </c>
      <c r="E737" s="19" t="str">
        <f>VLOOKUP($D737,[1]Sheet1!$A:$D,3,FALSE)</f>
        <v>IG Fine</v>
      </c>
      <c r="F737" s="19" t="str">
        <f>VLOOKUP($D737,[1]Sheet1!$A:$D,4,FALSE)</f>
        <v xml:space="preserve">IG  </v>
      </c>
      <c r="G737" s="2"/>
      <c r="H737" s="2"/>
      <c r="I737" s="2"/>
      <c r="J737" s="2"/>
      <c r="K737" s="2">
        <v>2</v>
      </c>
      <c r="L737" s="2">
        <v>1</v>
      </c>
      <c r="M737" s="2">
        <v>1</v>
      </c>
      <c r="N737" s="2"/>
      <c r="O737" s="2"/>
      <c r="P737" s="3">
        <f t="shared" si="11"/>
        <v>0.44444444444444442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hidden="1" x14ac:dyDescent="0.3">
      <c r="A738" s="19" t="s">
        <v>151</v>
      </c>
      <c r="B738" s="1" t="s">
        <v>86</v>
      </c>
      <c r="C738" s="1" t="s">
        <v>365</v>
      </c>
      <c r="D738" t="s">
        <v>42</v>
      </c>
      <c r="E738" s="19" t="str">
        <f>VLOOKUP($D738,[1]Sheet1!$A:$D,3,FALSE)</f>
        <v>CASTER</v>
      </c>
      <c r="F738" s="19" t="str">
        <f>VLOOKUP($D738,[1]Sheet1!$A:$D,4,FALSE)</f>
        <v>CASTER</v>
      </c>
      <c r="G738" s="2"/>
      <c r="H738" s="2"/>
      <c r="I738" s="2"/>
      <c r="J738" s="2"/>
      <c r="K738" s="2"/>
      <c r="L738" s="2"/>
      <c r="M738" s="2"/>
      <c r="N738" s="2"/>
      <c r="O738" s="2">
        <v>3.5</v>
      </c>
      <c r="P738" s="3">
        <f t="shared" si="11"/>
        <v>0.3888888888888889</v>
      </c>
      <c r="Q738" s="5">
        <v>5</v>
      </c>
      <c r="R738" s="5">
        <v>5</v>
      </c>
      <c r="S738" s="5">
        <v>5</v>
      </c>
      <c r="T738" s="5">
        <v>5</v>
      </c>
      <c r="U738" s="5">
        <v>5</v>
      </c>
      <c r="V738" s="5">
        <v>5</v>
      </c>
      <c r="W738" s="5">
        <v>5</v>
      </c>
      <c r="X738" s="5">
        <v>5</v>
      </c>
      <c r="Y738" s="5">
        <v>5</v>
      </c>
      <c r="Z738" s="5">
        <v>5</v>
      </c>
      <c r="AA738" s="5">
        <v>5</v>
      </c>
      <c r="AB738" s="5">
        <v>5</v>
      </c>
      <c r="AC738" s="5">
        <v>5</v>
      </c>
    </row>
    <row r="739" spans="1:29" hidden="1" x14ac:dyDescent="0.3">
      <c r="A739" s="19" t="s">
        <v>151</v>
      </c>
      <c r="B739" s="1" t="s">
        <v>86</v>
      </c>
      <c r="C739" s="1" t="s">
        <v>365</v>
      </c>
      <c r="D739" t="s">
        <v>43</v>
      </c>
      <c r="E739" s="19" t="str">
        <f>VLOOKUP($D739,[1]Sheet1!$A:$D,3,FALSE)</f>
        <v>BROWN</v>
      </c>
      <c r="F739" s="19" t="str">
        <f>VLOOKUP($D739,[1]Sheet1!$A:$D,4,FALSE)</f>
        <v>Soft Brown</v>
      </c>
      <c r="G739" s="2"/>
      <c r="H739" s="2"/>
      <c r="I739" s="2"/>
      <c r="J739" s="2"/>
      <c r="K739" s="2"/>
      <c r="L739" s="2"/>
      <c r="M739" s="2"/>
      <c r="N739" s="2"/>
      <c r="O739" s="2">
        <v>0.25</v>
      </c>
      <c r="P739" s="3">
        <f t="shared" si="11"/>
        <v>2.7777777777777776E-2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hidden="1" x14ac:dyDescent="0.3">
      <c r="A740" s="19" t="s">
        <v>151</v>
      </c>
      <c r="B740" s="1" t="s">
        <v>86</v>
      </c>
      <c r="C740" s="1" t="s">
        <v>365</v>
      </c>
      <c r="D740" t="s">
        <v>47</v>
      </c>
      <c r="E740" s="19" t="str">
        <f>VLOOKUP($D740,[1]Sheet1!$A:$D,3,FALSE)</f>
        <v>ICING</v>
      </c>
      <c r="F740" s="19" t="str">
        <f>VLOOKUP($D740,[1]Sheet1!$A:$D,4,FALSE)</f>
        <v>ICING</v>
      </c>
      <c r="G740" s="2"/>
      <c r="H740" s="2"/>
      <c r="I740" s="2"/>
      <c r="J740" s="2"/>
      <c r="K740" s="2"/>
      <c r="L740" s="2"/>
      <c r="M740" s="2"/>
      <c r="N740" s="2"/>
      <c r="O740" s="2">
        <v>1</v>
      </c>
      <c r="P740" s="3">
        <f t="shared" si="11"/>
        <v>0.1111111111111111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hidden="1" x14ac:dyDescent="0.3">
      <c r="A741" s="19" t="s">
        <v>151</v>
      </c>
      <c r="B741" s="1" t="s">
        <v>86</v>
      </c>
      <c r="C741" s="1" t="s">
        <v>366</v>
      </c>
      <c r="D741" t="s">
        <v>61</v>
      </c>
      <c r="E741" s="19" t="str">
        <f>VLOOKUP($D741,[1]Sheet1!$A:$D,3,FALSE)</f>
        <v>C1</v>
      </c>
      <c r="F741" s="19" t="str">
        <f>VLOOKUP($D741,[1]Sheet1!$A:$D,4,FALSE)</f>
        <v>C1 COARSE</v>
      </c>
      <c r="G741" s="2">
        <v>1</v>
      </c>
      <c r="H741" s="2">
        <v>1</v>
      </c>
      <c r="I741" s="2"/>
      <c r="J741" s="2"/>
      <c r="K741" s="2"/>
      <c r="L741" s="2"/>
      <c r="M741" s="2">
        <v>1</v>
      </c>
      <c r="N741" s="2"/>
      <c r="O741" s="2">
        <v>1</v>
      </c>
      <c r="P741" s="3">
        <f t="shared" si="11"/>
        <v>0.44444444444444442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hidden="1" x14ac:dyDescent="0.3">
      <c r="A742" s="19" t="s">
        <v>151</v>
      </c>
      <c r="B742" s="1" t="s">
        <v>86</v>
      </c>
      <c r="C742" s="1" t="s">
        <v>367</v>
      </c>
      <c r="D742" t="s">
        <v>74</v>
      </c>
      <c r="E742" s="19" t="str">
        <f>VLOOKUP($D742,[1]Sheet1!$A:$D,3,FALSE)</f>
        <v>A1 (Fine)</v>
      </c>
      <c r="F742" s="19" t="str">
        <f>VLOOKUP($D742,[1]Sheet1!$A:$D,4,FALSE)</f>
        <v xml:space="preserve">A1 </v>
      </c>
      <c r="G742" s="2">
        <v>5</v>
      </c>
      <c r="H742" s="2">
        <v>7</v>
      </c>
      <c r="I742" s="2">
        <v>8</v>
      </c>
      <c r="J742" s="2">
        <v>8</v>
      </c>
      <c r="K742" s="2">
        <v>10</v>
      </c>
      <c r="L742" s="2">
        <v>6</v>
      </c>
      <c r="M742" s="2">
        <v>11</v>
      </c>
      <c r="N742" s="2">
        <v>9</v>
      </c>
      <c r="O742" s="2">
        <v>10</v>
      </c>
      <c r="P742" s="3">
        <f t="shared" si="11"/>
        <v>8.2222222222222214</v>
      </c>
      <c r="Q742" s="5">
        <v>10</v>
      </c>
      <c r="R742" s="5">
        <v>10</v>
      </c>
      <c r="S742" s="5">
        <v>10</v>
      </c>
      <c r="T742" s="5">
        <v>10</v>
      </c>
      <c r="U742" s="5">
        <v>10</v>
      </c>
      <c r="V742" s="5">
        <v>10</v>
      </c>
      <c r="W742" s="5">
        <v>10</v>
      </c>
      <c r="X742" s="5">
        <v>10</v>
      </c>
      <c r="Y742" s="5">
        <v>10</v>
      </c>
      <c r="Z742" s="5">
        <v>10</v>
      </c>
      <c r="AA742" s="5">
        <v>10</v>
      </c>
      <c r="AB742" s="5">
        <v>10</v>
      </c>
      <c r="AC742" s="5">
        <v>10</v>
      </c>
    </row>
    <row r="743" spans="1:29" hidden="1" x14ac:dyDescent="0.3">
      <c r="A743" s="19" t="s">
        <v>151</v>
      </c>
      <c r="B743" s="1" t="s">
        <v>86</v>
      </c>
      <c r="C743" s="1" t="s">
        <v>367</v>
      </c>
      <c r="D743" t="s">
        <v>47</v>
      </c>
      <c r="E743" s="19" t="str">
        <f>VLOOKUP($D743,[1]Sheet1!$A:$D,3,FALSE)</f>
        <v>ICING</v>
      </c>
      <c r="F743" s="19" t="str">
        <f>VLOOKUP($D743,[1]Sheet1!$A:$D,4,FALSE)</f>
        <v>ICING</v>
      </c>
      <c r="G743" s="2">
        <v>7</v>
      </c>
      <c r="H743" s="2">
        <v>7</v>
      </c>
      <c r="I743" s="2">
        <v>4</v>
      </c>
      <c r="J743" s="2">
        <v>6</v>
      </c>
      <c r="K743" s="2">
        <v>8</v>
      </c>
      <c r="L743" s="2">
        <v>2</v>
      </c>
      <c r="M743" s="2">
        <v>6</v>
      </c>
      <c r="N743" s="2">
        <v>13</v>
      </c>
      <c r="O743" s="2">
        <v>6</v>
      </c>
      <c r="P743" s="3">
        <f t="shared" si="11"/>
        <v>6.5555555555555554</v>
      </c>
      <c r="Q743" s="5">
        <v>8</v>
      </c>
      <c r="R743" s="5">
        <v>8</v>
      </c>
      <c r="S743" s="5">
        <v>8</v>
      </c>
      <c r="T743" s="5">
        <v>8</v>
      </c>
      <c r="U743" s="5">
        <v>8</v>
      </c>
      <c r="V743" s="5">
        <v>8</v>
      </c>
      <c r="W743" s="5">
        <v>8</v>
      </c>
      <c r="X743" s="5">
        <v>8</v>
      </c>
      <c r="Y743" s="5">
        <v>8</v>
      </c>
      <c r="Z743" s="5">
        <v>8</v>
      </c>
      <c r="AA743" s="5">
        <v>8</v>
      </c>
      <c r="AB743" s="5">
        <v>8</v>
      </c>
      <c r="AC743" s="5">
        <v>8</v>
      </c>
    </row>
    <row r="744" spans="1:29" hidden="1" x14ac:dyDescent="0.3">
      <c r="A744" s="19" t="s">
        <v>151</v>
      </c>
      <c r="B744" s="1" t="s">
        <v>86</v>
      </c>
      <c r="C744" s="1" t="s">
        <v>367</v>
      </c>
      <c r="D744" t="s">
        <v>34</v>
      </c>
      <c r="E744" s="19" t="str">
        <f>VLOOKUP($D744,[1]Sheet1!$A:$D,3,FALSE)</f>
        <v>BROWN</v>
      </c>
      <c r="F744" s="19" t="str">
        <f>VLOOKUP($D744,[1]Sheet1!$A:$D,4,FALSE)</f>
        <v>Soft Brown</v>
      </c>
      <c r="G744" s="2"/>
      <c r="H744" s="2"/>
      <c r="I744" s="2">
        <v>0.22800000000000001</v>
      </c>
      <c r="J744" s="2">
        <v>0.22800000000000001</v>
      </c>
      <c r="K744" s="2">
        <v>0.22800000000000001</v>
      </c>
      <c r="L744" s="2"/>
      <c r="M744" s="2"/>
      <c r="N744" s="2"/>
      <c r="O744" s="2"/>
      <c r="P744" s="3">
        <f t="shared" si="11"/>
        <v>7.6000000000000012E-2</v>
      </c>
      <c r="Q744" s="5">
        <v>8</v>
      </c>
      <c r="R744" s="5">
        <v>8</v>
      </c>
      <c r="S744" s="5">
        <v>8</v>
      </c>
      <c r="T744" s="5">
        <v>8</v>
      </c>
      <c r="U744" s="5">
        <v>8</v>
      </c>
      <c r="V744" s="5">
        <v>8</v>
      </c>
      <c r="W744" s="5">
        <v>8</v>
      </c>
      <c r="X744" s="5">
        <v>8</v>
      </c>
      <c r="Y744" s="5">
        <v>8</v>
      </c>
      <c r="Z744" s="5">
        <v>8</v>
      </c>
      <c r="AA744" s="5">
        <v>8</v>
      </c>
      <c r="AB744" s="5">
        <v>8</v>
      </c>
      <c r="AC744" s="5">
        <v>8</v>
      </c>
    </row>
    <row r="745" spans="1:29" hidden="1" x14ac:dyDescent="0.3">
      <c r="A745" s="19" t="s">
        <v>151</v>
      </c>
      <c r="B745" s="1" t="s">
        <v>86</v>
      </c>
      <c r="C745" s="1" t="s">
        <v>368</v>
      </c>
      <c r="D745" t="s">
        <v>61</v>
      </c>
      <c r="E745" s="19" t="str">
        <f>VLOOKUP($D745,[1]Sheet1!$A:$D,3,FALSE)</f>
        <v>C1</v>
      </c>
      <c r="F745" s="19" t="str">
        <f>VLOOKUP($D745,[1]Sheet1!$A:$D,4,FALSE)</f>
        <v>C1 COARSE</v>
      </c>
      <c r="G745" s="2"/>
      <c r="H745" s="2"/>
      <c r="I745" s="2"/>
      <c r="J745" s="2"/>
      <c r="K745" s="2"/>
      <c r="L745" s="2"/>
      <c r="M745" s="2"/>
      <c r="N745" s="2"/>
      <c r="O745" s="2"/>
      <c r="P745" s="3">
        <f t="shared" si="11"/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hidden="1" x14ac:dyDescent="0.3">
      <c r="A746" s="19" t="s">
        <v>151</v>
      </c>
      <c r="B746" s="1" t="s">
        <v>86</v>
      </c>
      <c r="C746" s="1" t="s">
        <v>369</v>
      </c>
      <c r="D746" t="s">
        <v>47</v>
      </c>
      <c r="E746" s="19" t="str">
        <f>VLOOKUP($D746,[1]Sheet1!$A:$D,3,FALSE)</f>
        <v>ICING</v>
      </c>
      <c r="F746" s="19" t="str">
        <f>VLOOKUP($D746,[1]Sheet1!$A:$D,4,FALSE)</f>
        <v>ICING</v>
      </c>
      <c r="G746" s="2"/>
      <c r="H746" s="2"/>
      <c r="I746" s="2">
        <v>10</v>
      </c>
      <c r="J746" s="2"/>
      <c r="K746" s="2"/>
      <c r="L746" s="2"/>
      <c r="M746" s="2">
        <v>5</v>
      </c>
      <c r="N746" s="2">
        <v>5</v>
      </c>
      <c r="O746" s="2"/>
      <c r="P746" s="3">
        <f t="shared" si="11"/>
        <v>2.2222222222222223</v>
      </c>
      <c r="Q746" s="5">
        <v>3</v>
      </c>
      <c r="R746" s="5">
        <v>3</v>
      </c>
      <c r="S746" s="5">
        <v>3</v>
      </c>
      <c r="T746" s="5">
        <v>3</v>
      </c>
      <c r="U746" s="5">
        <v>3</v>
      </c>
      <c r="V746" s="5">
        <v>3</v>
      </c>
      <c r="W746" s="5">
        <v>3</v>
      </c>
      <c r="X746" s="5">
        <v>3</v>
      </c>
      <c r="Y746" s="5">
        <v>3</v>
      </c>
      <c r="Z746" s="5">
        <v>3</v>
      </c>
      <c r="AA746" s="5">
        <v>3</v>
      </c>
      <c r="AB746" s="5">
        <v>3</v>
      </c>
      <c r="AC746" s="5">
        <v>3</v>
      </c>
    </row>
    <row r="747" spans="1:29" hidden="1" x14ac:dyDescent="0.3">
      <c r="A747" s="19" t="s">
        <v>151</v>
      </c>
      <c r="B747" s="1" t="s">
        <v>86</v>
      </c>
      <c r="C747" s="1" t="s">
        <v>370</v>
      </c>
      <c r="D747" t="s">
        <v>164</v>
      </c>
      <c r="E747" s="19" t="str">
        <f>VLOOKUP($D747,[1]Sheet1!$A:$D,3,FALSE)</f>
        <v>IG Fine</v>
      </c>
      <c r="F747" s="19" t="str">
        <f>VLOOKUP($D747,[1]Sheet1!$A:$D,4,FALSE)</f>
        <v xml:space="preserve">IG  </v>
      </c>
      <c r="G747" s="2">
        <v>80</v>
      </c>
      <c r="H747" s="2">
        <v>40</v>
      </c>
      <c r="I747" s="2">
        <v>80</v>
      </c>
      <c r="J747" s="2">
        <v>80</v>
      </c>
      <c r="K747" s="2">
        <v>80</v>
      </c>
      <c r="L747" s="2">
        <v>40</v>
      </c>
      <c r="M747" s="2">
        <v>60</v>
      </c>
      <c r="N747" s="2">
        <v>40</v>
      </c>
      <c r="O747" s="2"/>
      <c r="P747" s="3">
        <f t="shared" si="11"/>
        <v>55.555555555555557</v>
      </c>
      <c r="Q747" s="5">
        <v>60</v>
      </c>
      <c r="R747" s="5">
        <v>60</v>
      </c>
      <c r="S747" s="5">
        <v>60</v>
      </c>
      <c r="T747" s="5">
        <v>60</v>
      </c>
      <c r="U747" s="5">
        <v>60</v>
      </c>
      <c r="V747" s="5">
        <v>60</v>
      </c>
      <c r="W747" s="5">
        <v>60</v>
      </c>
      <c r="X747" s="5">
        <v>60</v>
      </c>
      <c r="Y747" s="5">
        <v>60</v>
      </c>
      <c r="Z747" s="5">
        <v>60</v>
      </c>
      <c r="AA747" s="5">
        <v>60</v>
      </c>
      <c r="AB747" s="5">
        <v>60</v>
      </c>
      <c r="AC747" s="5">
        <v>60</v>
      </c>
    </row>
    <row r="748" spans="1:29" hidden="1" x14ac:dyDescent="0.3">
      <c r="A748" s="19" t="s">
        <v>151</v>
      </c>
      <c r="B748" s="1" t="s">
        <v>86</v>
      </c>
      <c r="C748" s="1" t="s">
        <v>371</v>
      </c>
      <c r="D748" t="s">
        <v>74</v>
      </c>
      <c r="E748" s="19" t="str">
        <f>VLOOKUP($D748,[1]Sheet1!$A:$D,3,FALSE)</f>
        <v>A1 (Fine)</v>
      </c>
      <c r="F748" s="19" t="str">
        <f>VLOOKUP($D748,[1]Sheet1!$A:$D,4,FALSE)</f>
        <v xml:space="preserve">A1 </v>
      </c>
      <c r="G748" s="2">
        <v>14.45</v>
      </c>
      <c r="H748" s="2">
        <v>15</v>
      </c>
      <c r="I748" s="2">
        <v>10.5</v>
      </c>
      <c r="J748" s="2">
        <v>20</v>
      </c>
      <c r="K748" s="2">
        <v>19.45</v>
      </c>
      <c r="L748" s="2">
        <v>17.899999999999999</v>
      </c>
      <c r="M748" s="2">
        <v>17</v>
      </c>
      <c r="N748" s="2">
        <v>13.5</v>
      </c>
      <c r="O748" s="2">
        <v>17</v>
      </c>
      <c r="P748" s="3">
        <f t="shared" si="11"/>
        <v>16.088888888888889</v>
      </c>
      <c r="Q748" s="5">
        <v>18</v>
      </c>
      <c r="R748" s="5">
        <v>18</v>
      </c>
      <c r="S748" s="5">
        <v>18</v>
      </c>
      <c r="T748" s="5">
        <v>18</v>
      </c>
      <c r="U748" s="5">
        <v>18</v>
      </c>
      <c r="V748" s="5">
        <v>18</v>
      </c>
      <c r="W748" s="5">
        <v>18</v>
      </c>
      <c r="X748" s="5">
        <v>18</v>
      </c>
      <c r="Y748" s="5">
        <v>18</v>
      </c>
      <c r="Z748" s="5">
        <v>18</v>
      </c>
      <c r="AA748" s="5">
        <v>18</v>
      </c>
      <c r="AB748" s="5">
        <v>18</v>
      </c>
      <c r="AC748" s="5">
        <v>18</v>
      </c>
    </row>
    <row r="749" spans="1:29" hidden="1" x14ac:dyDescent="0.3">
      <c r="A749" s="19" t="s">
        <v>151</v>
      </c>
      <c r="B749" s="1" t="s">
        <v>86</v>
      </c>
      <c r="C749" s="1" t="s">
        <v>371</v>
      </c>
      <c r="D749" t="s">
        <v>61</v>
      </c>
      <c r="E749" s="19" t="str">
        <f>VLOOKUP($D749,[1]Sheet1!$A:$D,3,FALSE)</f>
        <v>C1</v>
      </c>
      <c r="F749" s="19" t="str">
        <f>VLOOKUP($D749,[1]Sheet1!$A:$D,4,FALSE)</f>
        <v>C1 COARSE</v>
      </c>
      <c r="G749" s="2">
        <v>1.5</v>
      </c>
      <c r="H749" s="2">
        <v>1.5</v>
      </c>
      <c r="I749" s="2">
        <v>1</v>
      </c>
      <c r="J749" s="2">
        <v>1</v>
      </c>
      <c r="K749" s="2">
        <v>2</v>
      </c>
      <c r="L749" s="2">
        <v>0.6</v>
      </c>
      <c r="M749" s="2">
        <v>0.5</v>
      </c>
      <c r="N749" s="2">
        <v>1.1000000000000001</v>
      </c>
      <c r="O749" s="2">
        <v>0.15</v>
      </c>
      <c r="P749" s="3">
        <f t="shared" si="11"/>
        <v>1.0388888888888888</v>
      </c>
      <c r="Q749" s="5">
        <v>2</v>
      </c>
      <c r="R749" s="5">
        <v>2</v>
      </c>
      <c r="S749" s="5">
        <v>2</v>
      </c>
      <c r="T749" s="5">
        <v>2</v>
      </c>
      <c r="U749" s="5">
        <v>2</v>
      </c>
      <c r="V749" s="5">
        <v>2</v>
      </c>
      <c r="W749" s="5">
        <v>2</v>
      </c>
      <c r="X749" s="5">
        <v>2</v>
      </c>
      <c r="Y749" s="5">
        <v>2</v>
      </c>
      <c r="Z749" s="5">
        <v>2</v>
      </c>
      <c r="AA749" s="5">
        <v>2</v>
      </c>
      <c r="AB749" s="5">
        <v>2</v>
      </c>
      <c r="AC749" s="5">
        <v>2</v>
      </c>
    </row>
    <row r="750" spans="1:29" hidden="1" x14ac:dyDescent="0.3">
      <c r="A750" s="19" t="s">
        <v>151</v>
      </c>
      <c r="B750" s="1" t="s">
        <v>86</v>
      </c>
      <c r="C750" s="1" t="s">
        <v>371</v>
      </c>
      <c r="D750" t="s">
        <v>201</v>
      </c>
      <c r="E750" s="19" t="str">
        <f>VLOOKUP($D750,[1]Sheet1!$A:$D,3,FALSE)</f>
        <v>BROWN</v>
      </c>
      <c r="F750" s="19" t="str">
        <f>VLOOKUP($D750,[1]Sheet1!$A:$D,4,FALSE)</f>
        <v>Golden Brown</v>
      </c>
      <c r="G750" s="2">
        <v>0.5</v>
      </c>
      <c r="H750" s="2">
        <v>0.75</v>
      </c>
      <c r="I750" s="2">
        <v>2</v>
      </c>
      <c r="J750" s="2"/>
      <c r="K750" s="2">
        <v>0.5</v>
      </c>
      <c r="L750" s="2">
        <v>0.5</v>
      </c>
      <c r="M750" s="2"/>
      <c r="N750" s="2">
        <v>0.25</v>
      </c>
      <c r="O750" s="2"/>
      <c r="P750" s="3">
        <f t="shared" si="11"/>
        <v>0.5</v>
      </c>
      <c r="Q750" s="5">
        <v>2</v>
      </c>
      <c r="R750" s="5">
        <v>2</v>
      </c>
      <c r="S750" s="5">
        <v>2</v>
      </c>
      <c r="T750" s="5">
        <v>2</v>
      </c>
      <c r="U750" s="5">
        <v>2</v>
      </c>
      <c r="V750" s="5">
        <v>2</v>
      </c>
      <c r="W750" s="5">
        <v>2</v>
      </c>
      <c r="X750" s="5">
        <v>2</v>
      </c>
      <c r="Y750" s="5">
        <v>2</v>
      </c>
      <c r="Z750" s="5">
        <v>2</v>
      </c>
      <c r="AA750" s="5">
        <v>2</v>
      </c>
      <c r="AB750" s="5">
        <v>2</v>
      </c>
      <c r="AC750" s="5">
        <v>2</v>
      </c>
    </row>
    <row r="751" spans="1:29" hidden="1" x14ac:dyDescent="0.3">
      <c r="A751" s="19" t="s">
        <v>151</v>
      </c>
      <c r="B751" s="1" t="s">
        <v>86</v>
      </c>
      <c r="C751" s="1" t="s">
        <v>371</v>
      </c>
      <c r="D751" t="s">
        <v>47</v>
      </c>
      <c r="E751" s="19" t="str">
        <f>VLOOKUP($D751,[1]Sheet1!$A:$D,3,FALSE)</f>
        <v>ICING</v>
      </c>
      <c r="F751" s="19" t="str">
        <f>VLOOKUP($D751,[1]Sheet1!$A:$D,4,FALSE)</f>
        <v>ICING</v>
      </c>
      <c r="G751" s="2">
        <v>0.25</v>
      </c>
      <c r="H751" s="2">
        <v>0.125</v>
      </c>
      <c r="I751" s="2"/>
      <c r="J751" s="2">
        <v>0.375</v>
      </c>
      <c r="K751" s="2">
        <v>0.375</v>
      </c>
      <c r="L751" s="2"/>
      <c r="M751" s="2">
        <v>0.375</v>
      </c>
      <c r="N751" s="2">
        <v>0.05</v>
      </c>
      <c r="O751" s="2">
        <v>0.3</v>
      </c>
      <c r="P751" s="3">
        <f t="shared" si="11"/>
        <v>0.20555555555555557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hidden="1" x14ac:dyDescent="0.3">
      <c r="A752" s="19" t="s">
        <v>151</v>
      </c>
      <c r="B752" s="1" t="s">
        <v>86</v>
      </c>
      <c r="C752" s="1" t="s">
        <v>372</v>
      </c>
      <c r="D752" t="s">
        <v>42</v>
      </c>
      <c r="E752" s="19" t="str">
        <f>VLOOKUP($D752,[1]Sheet1!$A:$D,3,FALSE)</f>
        <v>CASTER</v>
      </c>
      <c r="F752" s="19" t="str">
        <f>VLOOKUP($D752,[1]Sheet1!$A:$D,4,FALSE)</f>
        <v>CASTER</v>
      </c>
      <c r="G752" s="2">
        <v>2</v>
      </c>
      <c r="H752" s="2"/>
      <c r="I752" s="2"/>
      <c r="J752" s="2"/>
      <c r="K752" s="2"/>
      <c r="L752" s="2"/>
      <c r="M752" s="2"/>
      <c r="N752" s="2">
        <v>2</v>
      </c>
      <c r="O752" s="2"/>
      <c r="P752" s="3">
        <f t="shared" si="11"/>
        <v>0.44444444444444442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</row>
    <row r="753" spans="1:29" hidden="1" x14ac:dyDescent="0.3">
      <c r="A753" s="19" t="s">
        <v>151</v>
      </c>
      <c r="B753" s="1" t="s">
        <v>86</v>
      </c>
      <c r="C753" s="1" t="s">
        <v>372</v>
      </c>
      <c r="D753" t="s">
        <v>47</v>
      </c>
      <c r="E753" s="19" t="str">
        <f>VLOOKUP($D753,[1]Sheet1!$A:$D,3,FALSE)</f>
        <v>ICING</v>
      </c>
      <c r="F753" s="19" t="str">
        <f>VLOOKUP($D753,[1]Sheet1!$A:$D,4,FALSE)</f>
        <v>ICING</v>
      </c>
      <c r="G753" s="2">
        <v>0.5</v>
      </c>
      <c r="H753" s="2"/>
      <c r="I753" s="2"/>
      <c r="J753" s="2">
        <v>0.5</v>
      </c>
      <c r="K753" s="2"/>
      <c r="L753" s="2"/>
      <c r="M753" s="2"/>
      <c r="N753" s="2"/>
      <c r="O753" s="2"/>
      <c r="P753" s="3">
        <f t="shared" si="11"/>
        <v>0.1111111111111111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</row>
    <row r="754" spans="1:29" hidden="1" x14ac:dyDescent="0.3">
      <c r="A754" s="19" t="s">
        <v>151</v>
      </c>
      <c r="B754" s="1" t="s">
        <v>86</v>
      </c>
      <c r="C754" s="1" t="s">
        <v>373</v>
      </c>
      <c r="D754" t="s">
        <v>198</v>
      </c>
      <c r="E754" s="19" t="str">
        <f>VLOOKUP($D754,[1]Sheet1!$A:$D,3,FALSE)</f>
        <v>IG Fine</v>
      </c>
      <c r="F754" s="19" t="str">
        <f>VLOOKUP($D754,[1]Sheet1!$A:$D,4,FALSE)</f>
        <v xml:space="preserve">IG  </v>
      </c>
      <c r="G754" s="2">
        <v>17</v>
      </c>
      <c r="H754" s="2">
        <v>20</v>
      </c>
      <c r="I754" s="2">
        <v>7</v>
      </c>
      <c r="J754" s="2">
        <v>13</v>
      </c>
      <c r="K754" s="2"/>
      <c r="L754" s="2">
        <v>0</v>
      </c>
      <c r="M754" s="2"/>
      <c r="N754" s="2"/>
      <c r="O754" s="2"/>
      <c r="P754" s="3">
        <f t="shared" si="11"/>
        <v>6.333333333333333</v>
      </c>
      <c r="Q754" s="5">
        <v>10</v>
      </c>
      <c r="R754" s="5">
        <v>10</v>
      </c>
      <c r="S754" s="5">
        <v>10</v>
      </c>
      <c r="T754" s="5">
        <v>10</v>
      </c>
      <c r="U754" s="5">
        <v>10</v>
      </c>
      <c r="V754" s="5">
        <v>10</v>
      </c>
      <c r="W754" s="5">
        <v>10</v>
      </c>
      <c r="X754" s="5">
        <v>10</v>
      </c>
      <c r="Y754" s="5">
        <v>10</v>
      </c>
      <c r="Z754" s="5">
        <v>10</v>
      </c>
      <c r="AA754" s="5">
        <v>10</v>
      </c>
      <c r="AB754" s="5">
        <v>10</v>
      </c>
      <c r="AC754" s="5">
        <v>10</v>
      </c>
    </row>
    <row r="755" spans="1:29" hidden="1" x14ac:dyDescent="0.3">
      <c r="A755" s="19" t="s">
        <v>151</v>
      </c>
      <c r="B755" s="1" t="s">
        <v>86</v>
      </c>
      <c r="C755" s="1" t="s">
        <v>374</v>
      </c>
      <c r="D755" t="s">
        <v>61</v>
      </c>
      <c r="E755" s="19" t="str">
        <f>VLOOKUP($D755,[1]Sheet1!$A:$D,3,FALSE)</f>
        <v>C1</v>
      </c>
      <c r="F755" s="19" t="str">
        <f>VLOOKUP($D755,[1]Sheet1!$A:$D,4,FALSE)</f>
        <v>C1 COARSE</v>
      </c>
      <c r="G755" s="2"/>
      <c r="H755" s="2"/>
      <c r="I755" s="2"/>
      <c r="J755" s="2"/>
      <c r="K755" s="2"/>
      <c r="L755" s="2"/>
      <c r="M755" s="2"/>
      <c r="N755" s="2">
        <v>10</v>
      </c>
      <c r="O755" s="2"/>
      <c r="P755" s="3">
        <f t="shared" si="11"/>
        <v>1.1111111111111112</v>
      </c>
      <c r="Q755" s="5">
        <v>30</v>
      </c>
      <c r="R755" s="5">
        <v>30</v>
      </c>
      <c r="S755" s="5">
        <v>30</v>
      </c>
      <c r="T755" s="5">
        <v>30</v>
      </c>
      <c r="U755" s="5">
        <v>30</v>
      </c>
      <c r="V755" s="5">
        <v>30</v>
      </c>
      <c r="W755" s="5">
        <v>30</v>
      </c>
      <c r="X755" s="5">
        <v>30</v>
      </c>
      <c r="Y755" s="5">
        <v>30</v>
      </c>
      <c r="Z755" s="5">
        <v>30</v>
      </c>
      <c r="AA755" s="5">
        <v>30</v>
      </c>
      <c r="AB755" s="5">
        <v>30</v>
      </c>
      <c r="AC755" s="5">
        <v>30</v>
      </c>
    </row>
    <row r="756" spans="1:29" hidden="1" x14ac:dyDescent="0.3">
      <c r="A756" s="19" t="s">
        <v>151</v>
      </c>
      <c r="B756" s="1" t="s">
        <v>86</v>
      </c>
      <c r="C756" s="1" t="s">
        <v>153</v>
      </c>
      <c r="D756" t="s">
        <v>201</v>
      </c>
      <c r="E756" s="19" t="str">
        <f>VLOOKUP($D756,[1]Sheet1!$A:$D,3,FALSE)</f>
        <v>BROWN</v>
      </c>
      <c r="F756" s="19" t="str">
        <f>VLOOKUP($D756,[1]Sheet1!$A:$D,4,FALSE)</f>
        <v>Golden Brown</v>
      </c>
      <c r="G756" s="2">
        <v>3</v>
      </c>
      <c r="H756" s="2">
        <v>3</v>
      </c>
      <c r="I756" s="2">
        <v>6</v>
      </c>
      <c r="J756" s="2"/>
      <c r="K756" s="2"/>
      <c r="L756" s="2"/>
      <c r="M756" s="2"/>
      <c r="N756" s="2"/>
      <c r="O756" s="2"/>
      <c r="P756" s="3">
        <f t="shared" si="11"/>
        <v>1.3333333333333333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</row>
    <row r="757" spans="1:29" hidden="1" x14ac:dyDescent="0.3">
      <c r="A757" s="19" t="s">
        <v>151</v>
      </c>
      <c r="B757" s="1" t="s">
        <v>86</v>
      </c>
      <c r="C757" s="1" t="s">
        <v>153</v>
      </c>
      <c r="D757" t="s">
        <v>43</v>
      </c>
      <c r="E757" s="19" t="str">
        <f>VLOOKUP($D757,[1]Sheet1!$A:$D,3,FALSE)</f>
        <v>BROWN</v>
      </c>
      <c r="F757" s="19" t="str">
        <f>VLOOKUP($D757,[1]Sheet1!$A:$D,4,FALSE)</f>
        <v>Soft Brown</v>
      </c>
      <c r="G757" s="2">
        <v>15</v>
      </c>
      <c r="H757" s="2">
        <v>7.5</v>
      </c>
      <c r="I757" s="2">
        <v>9</v>
      </c>
      <c r="J757" s="2">
        <v>8</v>
      </c>
      <c r="K757" s="2">
        <v>11.85</v>
      </c>
      <c r="L757" s="2">
        <v>2</v>
      </c>
      <c r="M757" s="2"/>
      <c r="N757" s="2"/>
      <c r="O757" s="2"/>
      <c r="P757" s="3">
        <f t="shared" si="11"/>
        <v>5.927777777777778</v>
      </c>
      <c r="Q757" s="5">
        <v>10</v>
      </c>
      <c r="R757" s="5">
        <v>10</v>
      </c>
      <c r="S757" s="5">
        <v>10</v>
      </c>
      <c r="T757" s="5">
        <v>10</v>
      </c>
      <c r="U757" s="5">
        <v>10</v>
      </c>
      <c r="V757" s="5">
        <v>10</v>
      </c>
      <c r="W757" s="5">
        <v>10</v>
      </c>
      <c r="X757" s="5">
        <v>10</v>
      </c>
      <c r="Y757" s="5">
        <v>10</v>
      </c>
      <c r="Z757" s="5">
        <v>10</v>
      </c>
      <c r="AA757" s="5">
        <v>10</v>
      </c>
      <c r="AB757" s="5">
        <v>10</v>
      </c>
      <c r="AC757" s="5">
        <v>10</v>
      </c>
    </row>
    <row r="758" spans="1:29" hidden="1" x14ac:dyDescent="0.3">
      <c r="A758" s="19" t="s">
        <v>151</v>
      </c>
      <c r="B758" s="1" t="s">
        <v>86</v>
      </c>
      <c r="C758" s="1" t="s">
        <v>153</v>
      </c>
      <c r="D758" t="s">
        <v>34</v>
      </c>
      <c r="E758" s="19" t="str">
        <f>VLOOKUP($D758,[1]Sheet1!$A:$D,3,FALSE)</f>
        <v>BROWN</v>
      </c>
      <c r="F758" s="19" t="str">
        <f>VLOOKUP($D758,[1]Sheet1!$A:$D,4,FALSE)</f>
        <v>Soft Brown</v>
      </c>
      <c r="G758" s="2">
        <v>0.24</v>
      </c>
      <c r="H758" s="2"/>
      <c r="I758" s="2"/>
      <c r="J758" s="2"/>
      <c r="K758" s="2"/>
      <c r="L758" s="2"/>
      <c r="M758" s="2"/>
      <c r="N758" s="2">
        <v>21.972000000000001</v>
      </c>
      <c r="O758" s="2">
        <v>15.491999999999999</v>
      </c>
      <c r="P758" s="3">
        <f t="shared" si="11"/>
        <v>4.1893333333333338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hidden="1" x14ac:dyDescent="0.3">
      <c r="A759" s="19" t="s">
        <v>151</v>
      </c>
      <c r="B759" s="1" t="s">
        <v>86</v>
      </c>
      <c r="C759" s="1" t="s">
        <v>375</v>
      </c>
      <c r="D759" t="s">
        <v>74</v>
      </c>
      <c r="E759" s="19" t="str">
        <f>VLOOKUP($D759,[1]Sheet1!$A:$D,3,FALSE)</f>
        <v>A1 (Fine)</v>
      </c>
      <c r="F759" s="19" t="str">
        <f>VLOOKUP($D759,[1]Sheet1!$A:$D,4,FALSE)</f>
        <v xml:space="preserve">A1 </v>
      </c>
      <c r="G759" s="2"/>
      <c r="H759" s="2">
        <v>300</v>
      </c>
      <c r="I759" s="2"/>
      <c r="J759" s="2"/>
      <c r="K759" s="2"/>
      <c r="L759" s="2"/>
      <c r="M759" s="2"/>
      <c r="N759" s="2"/>
      <c r="O759" s="2"/>
      <c r="P759" s="3">
        <f t="shared" si="11"/>
        <v>33.333333333333336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hidden="1" x14ac:dyDescent="0.3">
      <c r="A760" s="19" t="s">
        <v>151</v>
      </c>
      <c r="B760" s="1" t="s">
        <v>86</v>
      </c>
      <c r="C760" s="1" t="s">
        <v>375</v>
      </c>
      <c r="D760" t="s">
        <v>61</v>
      </c>
      <c r="E760" s="19" t="str">
        <f>VLOOKUP($D760,[1]Sheet1!$A:$D,3,FALSE)</f>
        <v>C1</v>
      </c>
      <c r="F760" s="19" t="str">
        <f>VLOOKUP($D760,[1]Sheet1!$A:$D,4,FALSE)</f>
        <v>C1 COARSE</v>
      </c>
      <c r="G760" s="2"/>
      <c r="H760" s="2">
        <v>1700</v>
      </c>
      <c r="I760" s="2"/>
      <c r="J760" s="2"/>
      <c r="K760" s="2"/>
      <c r="L760" s="2"/>
      <c r="M760" s="2"/>
      <c r="N760" s="2"/>
      <c r="O760" s="2"/>
      <c r="P760" s="3">
        <f t="shared" si="11"/>
        <v>188.88888888888889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hidden="1" x14ac:dyDescent="0.3">
      <c r="A761" s="19" t="s">
        <v>151</v>
      </c>
      <c r="B761" s="1" t="s">
        <v>86</v>
      </c>
      <c r="C761" s="1" t="s">
        <v>376</v>
      </c>
      <c r="D761" t="s">
        <v>74</v>
      </c>
      <c r="E761" s="19" t="str">
        <f>VLOOKUP($D761,[1]Sheet1!$A:$D,3,FALSE)</f>
        <v>A1 (Fine)</v>
      </c>
      <c r="F761" s="19" t="str">
        <f>VLOOKUP($D761,[1]Sheet1!$A:$D,4,FALSE)</f>
        <v xml:space="preserve">A1 </v>
      </c>
      <c r="G761" s="2">
        <v>0.9</v>
      </c>
      <c r="H761" s="2">
        <v>0.75</v>
      </c>
      <c r="I761" s="2">
        <v>0.6</v>
      </c>
      <c r="J761" s="2">
        <v>1.6</v>
      </c>
      <c r="K761" s="2">
        <v>0.85</v>
      </c>
      <c r="L761" s="2">
        <v>0.5</v>
      </c>
      <c r="M761" s="2">
        <v>0.75</v>
      </c>
      <c r="N761" s="2">
        <v>1.75</v>
      </c>
      <c r="O761" s="2"/>
      <c r="P761" s="3">
        <f t="shared" si="11"/>
        <v>0.85555555555555562</v>
      </c>
      <c r="Q761" s="5">
        <v>2</v>
      </c>
      <c r="R761" s="5">
        <v>2</v>
      </c>
      <c r="S761" s="5">
        <v>2</v>
      </c>
      <c r="T761" s="5">
        <v>2</v>
      </c>
      <c r="U761" s="5">
        <v>2</v>
      </c>
      <c r="V761" s="5">
        <v>2</v>
      </c>
      <c r="W761" s="5">
        <v>2</v>
      </c>
      <c r="X761" s="5">
        <v>2</v>
      </c>
      <c r="Y761" s="5">
        <v>2</v>
      </c>
      <c r="Z761" s="5">
        <v>2</v>
      </c>
      <c r="AA761" s="5">
        <v>2</v>
      </c>
      <c r="AB761" s="5">
        <v>2</v>
      </c>
      <c r="AC761" s="5">
        <v>2</v>
      </c>
    </row>
    <row r="762" spans="1:29" hidden="1" x14ac:dyDescent="0.3">
      <c r="A762" s="19" t="s">
        <v>151</v>
      </c>
      <c r="B762" s="1" t="s">
        <v>86</v>
      </c>
      <c r="C762" s="1" t="s">
        <v>376</v>
      </c>
      <c r="D762" t="s">
        <v>43</v>
      </c>
      <c r="E762" s="19" t="str">
        <f>VLOOKUP($D762,[1]Sheet1!$A:$D,3,FALSE)</f>
        <v>BROWN</v>
      </c>
      <c r="F762" s="19" t="str">
        <f>VLOOKUP($D762,[1]Sheet1!$A:$D,4,FALSE)</f>
        <v>Soft Brown</v>
      </c>
      <c r="G762" s="2"/>
      <c r="H762" s="2"/>
      <c r="I762" s="2"/>
      <c r="J762" s="2">
        <v>0.1</v>
      </c>
      <c r="K762" s="2">
        <v>0.05</v>
      </c>
      <c r="L762" s="2"/>
      <c r="M762" s="2"/>
      <c r="N762" s="2"/>
      <c r="O762" s="2"/>
      <c r="P762" s="3">
        <f t="shared" si="11"/>
        <v>1.666666666666667E-2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</row>
    <row r="763" spans="1:29" hidden="1" x14ac:dyDescent="0.3">
      <c r="A763" s="19" t="s">
        <v>151</v>
      </c>
      <c r="B763" s="1" t="s">
        <v>86</v>
      </c>
      <c r="C763" s="1" t="s">
        <v>376</v>
      </c>
      <c r="D763" t="s">
        <v>27</v>
      </c>
      <c r="E763" s="19" t="str">
        <f>VLOOKUP($D763,[1]Sheet1!$A:$D,3,FALSE)</f>
        <v>C1</v>
      </c>
      <c r="F763" s="19" t="str">
        <f>VLOOKUP($D763,[1]Sheet1!$A:$D,4,FALSE)</f>
        <v>C1 COARSE</v>
      </c>
      <c r="G763" s="2">
        <v>4.8000000000000001E-2</v>
      </c>
      <c r="H763" s="2">
        <v>3.5999999999999997E-2</v>
      </c>
      <c r="I763" s="2">
        <v>0.06</v>
      </c>
      <c r="J763" s="2">
        <v>0.06</v>
      </c>
      <c r="K763" s="2">
        <v>4.8000000000000001E-2</v>
      </c>
      <c r="L763" s="2"/>
      <c r="M763" s="2"/>
      <c r="N763" s="2">
        <v>3.5999999999999997E-2</v>
      </c>
      <c r="O763" s="2"/>
      <c r="P763" s="3">
        <f t="shared" si="11"/>
        <v>3.2000000000000001E-2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hidden="1" x14ac:dyDescent="0.3">
      <c r="A764" s="19" t="s">
        <v>151</v>
      </c>
      <c r="B764" s="1" t="s">
        <v>86</v>
      </c>
      <c r="C764" s="1" t="s">
        <v>376</v>
      </c>
      <c r="D764" t="s">
        <v>31</v>
      </c>
      <c r="E764" s="19" t="str">
        <f>VLOOKUP($D764,[1]Sheet1!$A:$D,3,FALSE)</f>
        <v>BROWN</v>
      </c>
      <c r="F764" s="19" t="str">
        <f>VLOOKUP($D764,[1]Sheet1!$A:$D,4,FALSE)</f>
        <v>Golden Brown</v>
      </c>
      <c r="G764" s="2">
        <v>2.4E-2</v>
      </c>
      <c r="H764" s="2"/>
      <c r="I764" s="2"/>
      <c r="J764" s="2">
        <v>2.4E-2</v>
      </c>
      <c r="K764" s="2">
        <v>3.5999999999999997E-2</v>
      </c>
      <c r="L764" s="2"/>
      <c r="M764" s="2"/>
      <c r="N764" s="2"/>
      <c r="O764" s="2"/>
      <c r="P764" s="3">
        <f t="shared" si="11"/>
        <v>9.3333333333333324E-3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</row>
    <row r="765" spans="1:29" hidden="1" x14ac:dyDescent="0.3">
      <c r="A765" s="19" t="s">
        <v>151</v>
      </c>
      <c r="B765" s="1" t="s">
        <v>86</v>
      </c>
      <c r="C765" s="1" t="s">
        <v>376</v>
      </c>
      <c r="D765" t="s">
        <v>47</v>
      </c>
      <c r="E765" s="19" t="str">
        <f>VLOOKUP($D765,[1]Sheet1!$A:$D,3,FALSE)</f>
        <v>ICING</v>
      </c>
      <c r="F765" s="19" t="str">
        <f>VLOOKUP($D765,[1]Sheet1!$A:$D,4,FALSE)</f>
        <v>ICING</v>
      </c>
      <c r="G765" s="2"/>
      <c r="H765" s="2"/>
      <c r="I765" s="2"/>
      <c r="J765" s="2">
        <v>0.05</v>
      </c>
      <c r="K765" s="2">
        <v>0.05</v>
      </c>
      <c r="L765" s="2"/>
      <c r="M765" s="2"/>
      <c r="N765" s="2"/>
      <c r="O765" s="2"/>
      <c r="P765" s="3">
        <f t="shared" si="11"/>
        <v>1.1111111111111112E-2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</row>
    <row r="766" spans="1:29" hidden="1" x14ac:dyDescent="0.3">
      <c r="A766" s="19" t="s">
        <v>151</v>
      </c>
      <c r="B766" s="1" t="s">
        <v>86</v>
      </c>
      <c r="C766" s="1" t="s">
        <v>377</v>
      </c>
      <c r="D766" t="s">
        <v>279</v>
      </c>
      <c r="E766" s="19" t="str">
        <f>VLOOKUP($D766,[1]Sheet1!$A:$D,3,FALSE)</f>
        <v>Liquid Sugar</v>
      </c>
      <c r="F766" s="19" t="str">
        <f>VLOOKUP($D766,[1]Sheet1!$A:$D,4,FALSE)</f>
        <v>Liquid</v>
      </c>
      <c r="G766" s="2">
        <v>10.761000000000001</v>
      </c>
      <c r="H766" s="2">
        <v>10.556000000000001</v>
      </c>
      <c r="I766" s="2">
        <v>12.175000000000001</v>
      </c>
      <c r="J766" s="2">
        <v>13.404999999999998</v>
      </c>
      <c r="K766" s="2">
        <v>11.509</v>
      </c>
      <c r="L766" s="2">
        <v>10.646000000000001</v>
      </c>
      <c r="M766" s="2">
        <v>12.124000000000002</v>
      </c>
      <c r="N766" s="2">
        <v>11.166</v>
      </c>
      <c r="O766" s="2">
        <v>11.871999999999998</v>
      </c>
      <c r="P766" s="3">
        <f t="shared" si="11"/>
        <v>11.579333333333334</v>
      </c>
      <c r="Q766" s="5">
        <v>15</v>
      </c>
      <c r="R766" s="5">
        <v>15</v>
      </c>
      <c r="S766" s="5">
        <v>15</v>
      </c>
      <c r="T766" s="5">
        <v>15</v>
      </c>
      <c r="U766" s="5">
        <v>15</v>
      </c>
      <c r="V766" s="5">
        <v>15</v>
      </c>
      <c r="W766" s="5">
        <v>15</v>
      </c>
      <c r="X766" s="5">
        <v>15</v>
      </c>
      <c r="Y766" s="5">
        <v>15</v>
      </c>
      <c r="Z766" s="5">
        <v>15</v>
      </c>
      <c r="AA766" s="5">
        <v>15</v>
      </c>
      <c r="AB766" s="5">
        <v>15</v>
      </c>
      <c r="AC766" s="5">
        <v>15</v>
      </c>
    </row>
    <row r="767" spans="1:29" hidden="1" x14ac:dyDescent="0.3">
      <c r="A767" s="19" t="s">
        <v>151</v>
      </c>
      <c r="B767" s="1" t="s">
        <v>86</v>
      </c>
      <c r="C767" s="1" t="s">
        <v>377</v>
      </c>
      <c r="D767" t="s">
        <v>74</v>
      </c>
      <c r="E767" s="19" t="str">
        <f>VLOOKUP($D767,[1]Sheet1!$A:$D,3,FALSE)</f>
        <v>A1 (Fine)</v>
      </c>
      <c r="F767" s="19" t="str">
        <f>VLOOKUP($D767,[1]Sheet1!$A:$D,4,FALSE)</f>
        <v xml:space="preserve">A1 </v>
      </c>
      <c r="G767" s="2"/>
      <c r="H767" s="2">
        <v>40</v>
      </c>
      <c r="I767" s="2">
        <v>50</v>
      </c>
      <c r="J767" s="2">
        <v>60</v>
      </c>
      <c r="K767" s="2">
        <v>60</v>
      </c>
      <c r="L767" s="2">
        <v>40</v>
      </c>
      <c r="M767" s="2">
        <v>60</v>
      </c>
      <c r="N767" s="2">
        <v>70</v>
      </c>
      <c r="O767" s="2">
        <v>60</v>
      </c>
      <c r="P767" s="3">
        <f t="shared" si="11"/>
        <v>48.888888888888886</v>
      </c>
      <c r="Q767" s="5">
        <v>60</v>
      </c>
      <c r="R767" s="5">
        <v>60</v>
      </c>
      <c r="S767" s="5">
        <v>60</v>
      </c>
      <c r="T767" s="5">
        <v>60</v>
      </c>
      <c r="U767" s="5">
        <v>60</v>
      </c>
      <c r="V767" s="5">
        <v>60</v>
      </c>
      <c r="W767" s="5">
        <v>60</v>
      </c>
      <c r="X767" s="5">
        <v>60</v>
      </c>
      <c r="Y767" s="5">
        <v>60</v>
      </c>
      <c r="Z767" s="5">
        <v>60</v>
      </c>
      <c r="AA767" s="5">
        <v>60</v>
      </c>
      <c r="AB767" s="5">
        <v>60</v>
      </c>
      <c r="AC767" s="5">
        <v>60</v>
      </c>
    </row>
    <row r="768" spans="1:29" hidden="1" x14ac:dyDescent="0.3">
      <c r="A768" s="19" t="s">
        <v>151</v>
      </c>
      <c r="B768" s="1" t="s">
        <v>86</v>
      </c>
      <c r="C768" s="1" t="s">
        <v>378</v>
      </c>
      <c r="D768" t="s">
        <v>74</v>
      </c>
      <c r="E768" s="19" t="str">
        <f>VLOOKUP($D768,[1]Sheet1!$A:$D,3,FALSE)</f>
        <v>A1 (Fine)</v>
      </c>
      <c r="F768" s="19" t="str">
        <f>VLOOKUP($D768,[1]Sheet1!$A:$D,4,FALSE)</f>
        <v xml:space="preserve">A1 </v>
      </c>
      <c r="G768" s="2"/>
      <c r="H768" s="2"/>
      <c r="I768" s="2">
        <v>7.9</v>
      </c>
      <c r="J768" s="2">
        <v>10</v>
      </c>
      <c r="K768" s="2">
        <v>10</v>
      </c>
      <c r="L768" s="2">
        <v>7.5</v>
      </c>
      <c r="M768" s="2">
        <v>10</v>
      </c>
      <c r="N768" s="2"/>
      <c r="O768" s="2"/>
      <c r="P768" s="3">
        <f t="shared" si="11"/>
        <v>5.0444444444444443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</row>
    <row r="769" spans="1:29" hidden="1" x14ac:dyDescent="0.3">
      <c r="A769" s="19" t="s">
        <v>151</v>
      </c>
      <c r="B769" s="1" t="s">
        <v>86</v>
      </c>
      <c r="C769" s="1" t="s">
        <v>378</v>
      </c>
      <c r="D769" t="s">
        <v>61</v>
      </c>
      <c r="E769" s="19" t="str">
        <f>VLOOKUP($D769,[1]Sheet1!$A:$D,3,FALSE)</f>
        <v>C1</v>
      </c>
      <c r="F769" s="19" t="str">
        <f>VLOOKUP($D769,[1]Sheet1!$A:$D,4,FALSE)</f>
        <v>C1 COARSE</v>
      </c>
      <c r="G769" s="2"/>
      <c r="H769" s="2"/>
      <c r="I769" s="2">
        <v>32.5</v>
      </c>
      <c r="J769" s="2">
        <v>24</v>
      </c>
      <c r="K769" s="2">
        <v>28</v>
      </c>
      <c r="L769" s="2">
        <v>12.5</v>
      </c>
      <c r="M769" s="2">
        <v>25</v>
      </c>
      <c r="N769" s="2">
        <v>5</v>
      </c>
      <c r="O769" s="2"/>
      <c r="P769" s="3">
        <f t="shared" si="11"/>
        <v>14.111111111111111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</row>
    <row r="770" spans="1:29" hidden="1" x14ac:dyDescent="0.3">
      <c r="A770" s="19" t="s">
        <v>151</v>
      </c>
      <c r="B770" s="1" t="s">
        <v>86</v>
      </c>
      <c r="C770" s="1" t="s">
        <v>379</v>
      </c>
      <c r="D770" t="s">
        <v>74</v>
      </c>
      <c r="E770" s="19" t="str">
        <f>VLOOKUP($D770,[1]Sheet1!$A:$D,3,FALSE)</f>
        <v>A1 (Fine)</v>
      </c>
      <c r="F770" s="19" t="str">
        <f>VLOOKUP($D770,[1]Sheet1!$A:$D,4,FALSE)</f>
        <v xml:space="preserve">A1 </v>
      </c>
      <c r="G770" s="2"/>
      <c r="H770" s="2"/>
      <c r="I770" s="2">
        <v>4</v>
      </c>
      <c r="J770" s="2"/>
      <c r="K770" s="2"/>
      <c r="L770" s="2"/>
      <c r="M770" s="2"/>
      <c r="N770" s="2"/>
      <c r="O770" s="2"/>
      <c r="P770" s="3">
        <f t="shared" si="11"/>
        <v>0.44444444444444442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</row>
    <row r="771" spans="1:29" hidden="1" x14ac:dyDescent="0.3">
      <c r="A771" s="19" t="s">
        <v>151</v>
      </c>
      <c r="B771" s="1" t="s">
        <v>86</v>
      </c>
      <c r="C771" s="1" t="s">
        <v>380</v>
      </c>
      <c r="D771" t="s">
        <v>27</v>
      </c>
      <c r="E771" s="19" t="str">
        <f>VLOOKUP($D771,[1]Sheet1!$A:$D,3,FALSE)</f>
        <v>C1</v>
      </c>
      <c r="F771" s="19" t="str">
        <f>VLOOKUP($D771,[1]Sheet1!$A:$D,4,FALSE)</f>
        <v>C1 COARSE</v>
      </c>
      <c r="G771" s="2">
        <v>2.4E-2</v>
      </c>
      <c r="H771" s="2"/>
      <c r="I771" s="2"/>
      <c r="J771" s="2"/>
      <c r="K771" s="2"/>
      <c r="L771" s="2"/>
      <c r="M771" s="2"/>
      <c r="N771" s="2"/>
      <c r="O771" s="2"/>
      <c r="P771" s="3">
        <f t="shared" si="11"/>
        <v>2.6666666666666666E-3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</row>
    <row r="772" spans="1:29" hidden="1" x14ac:dyDescent="0.3">
      <c r="A772" s="19" t="s">
        <v>151</v>
      </c>
      <c r="B772" s="1" t="s">
        <v>86</v>
      </c>
      <c r="C772" s="1" t="s">
        <v>381</v>
      </c>
      <c r="D772" t="s">
        <v>74</v>
      </c>
      <c r="E772" s="19" t="str">
        <f>VLOOKUP($D772,[1]Sheet1!$A:$D,3,FALSE)</f>
        <v>A1 (Fine)</v>
      </c>
      <c r="F772" s="19" t="str">
        <f>VLOOKUP($D772,[1]Sheet1!$A:$D,4,FALSE)</f>
        <v xml:space="preserve">A1 </v>
      </c>
      <c r="G772" s="2">
        <v>5</v>
      </c>
      <c r="H772" s="2"/>
      <c r="I772" s="2">
        <v>10</v>
      </c>
      <c r="J772" s="2"/>
      <c r="K772" s="2"/>
      <c r="L772" s="2"/>
      <c r="M772" s="2"/>
      <c r="N772" s="2"/>
      <c r="O772" s="2"/>
      <c r="P772" s="3">
        <f t="shared" si="11"/>
        <v>1.6666666666666667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hidden="1" x14ac:dyDescent="0.3">
      <c r="A773" s="19" t="s">
        <v>151</v>
      </c>
      <c r="B773" s="1" t="s">
        <v>86</v>
      </c>
      <c r="C773" s="1" t="s">
        <v>382</v>
      </c>
      <c r="D773" t="s">
        <v>74</v>
      </c>
      <c r="E773" s="19" t="str">
        <f>VLOOKUP($D773,[1]Sheet1!$A:$D,3,FALSE)</f>
        <v>A1 (Fine)</v>
      </c>
      <c r="F773" s="19" t="str">
        <f>VLOOKUP($D773,[1]Sheet1!$A:$D,4,FALSE)</f>
        <v xml:space="preserve">A1 </v>
      </c>
      <c r="G773" s="2"/>
      <c r="H773" s="2"/>
      <c r="I773" s="2"/>
      <c r="J773" s="2">
        <v>8</v>
      </c>
      <c r="K773" s="2"/>
      <c r="L773" s="2"/>
      <c r="M773" s="2"/>
      <c r="N773" s="2"/>
      <c r="O773" s="2"/>
      <c r="P773" s="3">
        <f t="shared" si="11"/>
        <v>0.88888888888888884</v>
      </c>
      <c r="Q773" s="5">
        <v>1</v>
      </c>
      <c r="R773" s="5">
        <v>1</v>
      </c>
      <c r="S773" s="5">
        <v>1</v>
      </c>
      <c r="T773" s="5">
        <v>1</v>
      </c>
      <c r="U773" s="5">
        <v>1</v>
      </c>
      <c r="V773" s="5">
        <v>1</v>
      </c>
      <c r="W773" s="5">
        <v>1</v>
      </c>
      <c r="X773" s="5">
        <v>1</v>
      </c>
      <c r="Y773" s="5">
        <v>1</v>
      </c>
      <c r="Z773" s="5">
        <v>1</v>
      </c>
      <c r="AA773" s="5">
        <v>1</v>
      </c>
      <c r="AB773" s="5">
        <v>1</v>
      </c>
      <c r="AC773" s="5">
        <v>1</v>
      </c>
    </row>
    <row r="774" spans="1:29" hidden="1" x14ac:dyDescent="0.3">
      <c r="A774" s="19" t="s">
        <v>151</v>
      </c>
      <c r="B774" s="1" t="s">
        <v>86</v>
      </c>
      <c r="C774" s="1" t="s">
        <v>382</v>
      </c>
      <c r="D774" t="s">
        <v>42</v>
      </c>
      <c r="E774" s="19" t="str">
        <f>VLOOKUP($D774,[1]Sheet1!$A:$D,3,FALSE)</f>
        <v>CASTER</v>
      </c>
      <c r="F774" s="19" t="str">
        <f>VLOOKUP($D774,[1]Sheet1!$A:$D,4,FALSE)</f>
        <v>CASTER</v>
      </c>
      <c r="G774" s="2"/>
      <c r="H774" s="2">
        <v>5</v>
      </c>
      <c r="I774" s="2"/>
      <c r="J774" s="2">
        <v>2</v>
      </c>
      <c r="K774" s="2">
        <v>2</v>
      </c>
      <c r="L774" s="2"/>
      <c r="M774" s="2"/>
      <c r="N774" s="2"/>
      <c r="O774" s="2"/>
      <c r="P774" s="3">
        <f t="shared" si="11"/>
        <v>1</v>
      </c>
      <c r="Q774" s="5">
        <v>1</v>
      </c>
      <c r="R774" s="5">
        <v>1</v>
      </c>
      <c r="S774" s="5">
        <v>1</v>
      </c>
      <c r="T774" s="5">
        <v>1</v>
      </c>
      <c r="U774" s="5">
        <v>1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  <c r="AC774" s="5">
        <v>1</v>
      </c>
    </row>
    <row r="775" spans="1:29" hidden="1" x14ac:dyDescent="0.3">
      <c r="A775" s="19" t="s">
        <v>151</v>
      </c>
      <c r="B775" s="1" t="s">
        <v>86</v>
      </c>
      <c r="C775" s="1" t="s">
        <v>383</v>
      </c>
      <c r="D775" t="s">
        <v>279</v>
      </c>
      <c r="E775" s="19" t="str">
        <f>VLOOKUP($D775,[1]Sheet1!$A:$D,3,FALSE)</f>
        <v>Liquid Sugar</v>
      </c>
      <c r="F775" s="19" t="str">
        <f>VLOOKUP($D775,[1]Sheet1!$A:$D,4,FALSE)</f>
        <v>Liquid</v>
      </c>
      <c r="G775" s="2">
        <v>8.4209999999999994</v>
      </c>
      <c r="H775" s="2">
        <v>8.6800000000000015</v>
      </c>
      <c r="I775" s="2"/>
      <c r="J775" s="2">
        <v>10.853</v>
      </c>
      <c r="K775" s="2"/>
      <c r="L775" s="2"/>
      <c r="M775" s="2">
        <v>1.002</v>
      </c>
      <c r="N775" s="2"/>
      <c r="O775" s="2"/>
      <c r="P775" s="3">
        <f t="shared" si="11"/>
        <v>3.2173333333333334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</row>
    <row r="776" spans="1:29" hidden="1" x14ac:dyDescent="0.3">
      <c r="A776" s="19" t="s">
        <v>151</v>
      </c>
      <c r="B776" s="1" t="s">
        <v>86</v>
      </c>
      <c r="C776" s="1" t="s">
        <v>383</v>
      </c>
      <c r="D776" t="s">
        <v>74</v>
      </c>
      <c r="E776" s="19" t="str">
        <f>VLOOKUP($D776,[1]Sheet1!$A:$D,3,FALSE)</f>
        <v>A1 (Fine)</v>
      </c>
      <c r="F776" s="19" t="str">
        <f>VLOOKUP($D776,[1]Sheet1!$A:$D,4,FALSE)</f>
        <v xml:space="preserve">A1 </v>
      </c>
      <c r="G776" s="2"/>
      <c r="H776" s="2"/>
      <c r="I776" s="2">
        <v>1</v>
      </c>
      <c r="J776" s="2">
        <v>6.5</v>
      </c>
      <c r="K776" s="2"/>
      <c r="L776" s="2">
        <v>3.25</v>
      </c>
      <c r="M776" s="2">
        <v>8.3000000000000007</v>
      </c>
      <c r="N776" s="2">
        <v>23.749999999999996</v>
      </c>
      <c r="O776" s="2">
        <v>0.85</v>
      </c>
      <c r="P776" s="3">
        <f t="shared" si="11"/>
        <v>4.8499999999999996</v>
      </c>
      <c r="Q776" s="5">
        <v>10</v>
      </c>
      <c r="R776" s="5">
        <v>10</v>
      </c>
      <c r="S776" s="5">
        <v>10</v>
      </c>
      <c r="T776" s="5">
        <v>10</v>
      </c>
      <c r="U776" s="5">
        <v>10</v>
      </c>
      <c r="V776" s="5">
        <v>10</v>
      </c>
      <c r="W776" s="5">
        <v>10</v>
      </c>
      <c r="X776" s="5">
        <v>10</v>
      </c>
      <c r="Y776" s="5">
        <v>10</v>
      </c>
      <c r="Z776" s="5">
        <v>10</v>
      </c>
      <c r="AA776" s="5">
        <v>10</v>
      </c>
      <c r="AB776" s="5">
        <v>10</v>
      </c>
      <c r="AC776" s="5">
        <v>10</v>
      </c>
    </row>
    <row r="777" spans="1:29" hidden="1" x14ac:dyDescent="0.3">
      <c r="A777" s="19" t="s">
        <v>151</v>
      </c>
      <c r="B777" s="1" t="s">
        <v>86</v>
      </c>
      <c r="C777" s="1" t="s">
        <v>384</v>
      </c>
      <c r="D777" t="s">
        <v>279</v>
      </c>
      <c r="E777" s="19" t="str">
        <f>VLOOKUP($D777,[1]Sheet1!$A:$D,3,FALSE)</f>
        <v>Liquid Sugar</v>
      </c>
      <c r="F777" s="19" t="str">
        <f>VLOOKUP($D777,[1]Sheet1!$A:$D,4,FALSE)</f>
        <v>Liquid</v>
      </c>
      <c r="G777" s="2">
        <v>0.67200000000000004</v>
      </c>
      <c r="H777" s="2"/>
      <c r="I777" s="2"/>
      <c r="J777" s="2"/>
      <c r="K777" s="2">
        <v>0.81399999999999995</v>
      </c>
      <c r="L777" s="2"/>
      <c r="M777" s="2"/>
      <c r="N777" s="2"/>
      <c r="O777" s="2"/>
      <c r="P777" s="3">
        <f t="shared" si="11"/>
        <v>0.1651111111111111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</row>
    <row r="778" spans="1:29" hidden="1" x14ac:dyDescent="0.3">
      <c r="A778" s="19" t="s">
        <v>151</v>
      </c>
      <c r="B778" s="1" t="s">
        <v>86</v>
      </c>
      <c r="C778" s="1" t="s">
        <v>385</v>
      </c>
      <c r="D778" t="s">
        <v>164</v>
      </c>
      <c r="E778" s="19" t="str">
        <f>VLOOKUP($D778,[1]Sheet1!$A:$D,3,FALSE)</f>
        <v>IG Fine</v>
      </c>
      <c r="F778" s="19" t="str">
        <f>VLOOKUP($D778,[1]Sheet1!$A:$D,4,FALSE)</f>
        <v xml:space="preserve">IG  </v>
      </c>
      <c r="G778" s="2">
        <v>10</v>
      </c>
      <c r="H778" s="2">
        <v>30</v>
      </c>
      <c r="I778" s="2">
        <v>20</v>
      </c>
      <c r="J778" s="2">
        <v>10</v>
      </c>
      <c r="K778" s="2">
        <v>20</v>
      </c>
      <c r="L778" s="2"/>
      <c r="M778" s="2">
        <v>20</v>
      </c>
      <c r="N778" s="2">
        <v>20</v>
      </c>
      <c r="O778" s="2"/>
      <c r="P778" s="3">
        <f t="shared" si="11"/>
        <v>14.444444444444445</v>
      </c>
      <c r="Q778" s="5">
        <v>15</v>
      </c>
      <c r="R778" s="5">
        <v>15</v>
      </c>
      <c r="S778" s="5">
        <v>15</v>
      </c>
      <c r="T778" s="5">
        <v>15</v>
      </c>
      <c r="U778" s="5">
        <v>15</v>
      </c>
      <c r="V778" s="5">
        <v>15</v>
      </c>
      <c r="W778" s="5">
        <v>15</v>
      </c>
      <c r="X778" s="5">
        <v>15</v>
      </c>
      <c r="Y778" s="5">
        <v>15</v>
      </c>
      <c r="Z778" s="5">
        <v>15</v>
      </c>
      <c r="AA778" s="5">
        <v>15</v>
      </c>
      <c r="AB778" s="5">
        <v>15</v>
      </c>
      <c r="AC778" s="5">
        <v>15</v>
      </c>
    </row>
    <row r="779" spans="1:29" hidden="1" x14ac:dyDescent="0.3">
      <c r="A779" s="19" t="s">
        <v>151</v>
      </c>
      <c r="B779" s="1" t="s">
        <v>86</v>
      </c>
      <c r="C779" s="1" t="s">
        <v>386</v>
      </c>
      <c r="D779" t="s">
        <v>91</v>
      </c>
      <c r="E779" s="19" t="str">
        <f>VLOOKUP($D779,[1]Sheet1!$A:$D,3,FALSE)</f>
        <v>BROWN</v>
      </c>
      <c r="F779" s="19" t="str">
        <f>VLOOKUP($D779,[1]Sheet1!$A:$D,4,FALSE)</f>
        <v>Coarse Brown</v>
      </c>
      <c r="G779" s="2">
        <v>2.8</v>
      </c>
      <c r="H779" s="2">
        <v>1.8</v>
      </c>
      <c r="I779" s="2"/>
      <c r="J779" s="2"/>
      <c r="K779" s="2">
        <v>0.5</v>
      </c>
      <c r="L779" s="2"/>
      <c r="M779" s="2">
        <v>1.75</v>
      </c>
      <c r="N779" s="2">
        <v>1.25</v>
      </c>
      <c r="O779" s="2">
        <v>3.75</v>
      </c>
      <c r="P779" s="3">
        <f t="shared" si="11"/>
        <v>1.3166666666666667</v>
      </c>
      <c r="Q779" s="5">
        <v>2</v>
      </c>
      <c r="R779" s="5">
        <v>2</v>
      </c>
      <c r="S779" s="5">
        <v>2</v>
      </c>
      <c r="T779" s="5">
        <v>2</v>
      </c>
      <c r="U779" s="5">
        <v>2</v>
      </c>
      <c r="V779" s="5">
        <v>2</v>
      </c>
      <c r="W779" s="5">
        <v>2</v>
      </c>
      <c r="X779" s="5">
        <v>2</v>
      </c>
      <c r="Y779" s="5">
        <v>2</v>
      </c>
      <c r="Z779" s="5">
        <v>2</v>
      </c>
      <c r="AA779" s="5">
        <v>2</v>
      </c>
      <c r="AB779" s="5">
        <v>2</v>
      </c>
      <c r="AC779" s="5">
        <v>2</v>
      </c>
    </row>
    <row r="780" spans="1:29" hidden="1" x14ac:dyDescent="0.3">
      <c r="A780" s="19" t="s">
        <v>151</v>
      </c>
      <c r="B780" s="1" t="s">
        <v>86</v>
      </c>
      <c r="C780" s="1" t="s">
        <v>387</v>
      </c>
      <c r="D780" t="s">
        <v>74</v>
      </c>
      <c r="E780" s="19" t="str">
        <f>VLOOKUP($D780,[1]Sheet1!$A:$D,3,FALSE)</f>
        <v>A1 (Fine)</v>
      </c>
      <c r="F780" s="19" t="str">
        <f>VLOOKUP($D780,[1]Sheet1!$A:$D,4,FALSE)</f>
        <v xml:space="preserve">A1 </v>
      </c>
      <c r="G780" s="2"/>
      <c r="H780" s="2"/>
      <c r="I780" s="2">
        <v>20</v>
      </c>
      <c r="J780" s="2"/>
      <c r="K780" s="2"/>
      <c r="L780" s="2"/>
      <c r="M780" s="2"/>
      <c r="N780" s="2"/>
      <c r="O780" s="2"/>
      <c r="P780" s="3">
        <f t="shared" si="11"/>
        <v>2.2222222222222223</v>
      </c>
      <c r="Q780" s="5">
        <v>5</v>
      </c>
      <c r="R780" s="5">
        <v>5</v>
      </c>
      <c r="S780" s="5">
        <v>5</v>
      </c>
      <c r="T780" s="5">
        <v>5</v>
      </c>
      <c r="U780" s="5">
        <v>5</v>
      </c>
      <c r="V780" s="5">
        <v>5</v>
      </c>
      <c r="W780" s="5">
        <v>5</v>
      </c>
      <c r="X780" s="5">
        <v>5</v>
      </c>
      <c r="Y780" s="5">
        <v>5</v>
      </c>
      <c r="Z780" s="5">
        <v>5</v>
      </c>
      <c r="AA780" s="5">
        <v>5</v>
      </c>
      <c r="AB780" s="5">
        <v>5</v>
      </c>
      <c r="AC780" s="5">
        <v>5</v>
      </c>
    </row>
    <row r="781" spans="1:29" hidden="1" x14ac:dyDescent="0.3">
      <c r="A781" s="19" t="s">
        <v>151</v>
      </c>
      <c r="B781" s="1" t="s">
        <v>86</v>
      </c>
      <c r="C781" s="1" t="s">
        <v>388</v>
      </c>
      <c r="D781" t="s">
        <v>42</v>
      </c>
      <c r="E781" s="19" t="str">
        <f>VLOOKUP($D781,[1]Sheet1!$A:$D,3,FALSE)</f>
        <v>CASTER</v>
      </c>
      <c r="F781" s="19" t="str">
        <f>VLOOKUP($D781,[1]Sheet1!$A:$D,4,FALSE)</f>
        <v>CASTER</v>
      </c>
      <c r="G781" s="2">
        <v>20</v>
      </c>
      <c r="H781" s="2">
        <v>10</v>
      </c>
      <c r="I781" s="2">
        <v>30</v>
      </c>
      <c r="J781" s="2">
        <v>40</v>
      </c>
      <c r="K781" s="2"/>
      <c r="L781" s="2">
        <v>10</v>
      </c>
      <c r="M781" s="2">
        <v>10</v>
      </c>
      <c r="N781" s="2"/>
      <c r="O781" s="2">
        <v>10</v>
      </c>
      <c r="P781" s="3">
        <f t="shared" si="11"/>
        <v>14.444444444444445</v>
      </c>
      <c r="Q781" s="5">
        <v>15</v>
      </c>
      <c r="R781" s="5">
        <v>15</v>
      </c>
      <c r="S781" s="5">
        <v>15</v>
      </c>
      <c r="T781" s="5">
        <v>15</v>
      </c>
      <c r="U781" s="5">
        <v>15</v>
      </c>
      <c r="V781" s="5">
        <v>15</v>
      </c>
      <c r="W781" s="5">
        <v>15</v>
      </c>
      <c r="X781" s="5">
        <v>15</v>
      </c>
      <c r="Y781" s="5">
        <v>15</v>
      </c>
      <c r="Z781" s="5">
        <v>15</v>
      </c>
      <c r="AA781" s="5">
        <v>15</v>
      </c>
      <c r="AB781" s="5">
        <v>15</v>
      </c>
      <c r="AC781" s="5">
        <v>15</v>
      </c>
    </row>
    <row r="782" spans="1:29" hidden="1" x14ac:dyDescent="0.3">
      <c r="A782" s="19" t="s">
        <v>151</v>
      </c>
      <c r="B782" s="1" t="s">
        <v>86</v>
      </c>
      <c r="C782" s="1" t="s">
        <v>388</v>
      </c>
      <c r="D782" t="s">
        <v>164</v>
      </c>
      <c r="E782" s="19" t="str">
        <f>VLOOKUP($D782,[1]Sheet1!$A:$D,3,FALSE)</f>
        <v>IG Fine</v>
      </c>
      <c r="F782" s="19" t="str">
        <f>VLOOKUP($D782,[1]Sheet1!$A:$D,4,FALSE)</f>
        <v xml:space="preserve">IG  </v>
      </c>
      <c r="G782" s="2"/>
      <c r="H782" s="2"/>
      <c r="I782" s="2">
        <v>20</v>
      </c>
      <c r="J782" s="2">
        <v>20</v>
      </c>
      <c r="K782" s="2"/>
      <c r="L782" s="2"/>
      <c r="M782" s="2"/>
      <c r="N782" s="2"/>
      <c r="O782" s="2"/>
      <c r="P782" s="3">
        <f t="shared" si="11"/>
        <v>4.4444444444444446</v>
      </c>
      <c r="Q782" s="5">
        <v>5</v>
      </c>
      <c r="R782" s="5">
        <v>5</v>
      </c>
      <c r="S782" s="5">
        <v>5</v>
      </c>
      <c r="T782" s="5">
        <v>5</v>
      </c>
      <c r="U782" s="5">
        <v>5</v>
      </c>
      <c r="V782" s="5">
        <v>5</v>
      </c>
      <c r="W782" s="5">
        <v>5</v>
      </c>
      <c r="X782" s="5">
        <v>5</v>
      </c>
      <c r="Y782" s="5">
        <v>5</v>
      </c>
      <c r="Z782" s="5">
        <v>5</v>
      </c>
      <c r="AA782" s="5">
        <v>5</v>
      </c>
      <c r="AB782" s="5">
        <v>5</v>
      </c>
      <c r="AC782" s="5">
        <v>5</v>
      </c>
    </row>
    <row r="783" spans="1:29" hidden="1" x14ac:dyDescent="0.3">
      <c r="A783" s="19" t="s">
        <v>151</v>
      </c>
      <c r="B783" s="1" t="s">
        <v>86</v>
      </c>
      <c r="C783" s="1" t="s">
        <v>389</v>
      </c>
      <c r="D783" t="s">
        <v>74</v>
      </c>
      <c r="E783" s="19" t="str">
        <f>VLOOKUP($D783,[1]Sheet1!$A:$D,3,FALSE)</f>
        <v>A1 (Fine)</v>
      </c>
      <c r="F783" s="19" t="str">
        <f>VLOOKUP($D783,[1]Sheet1!$A:$D,4,FALSE)</f>
        <v xml:space="preserve">A1 </v>
      </c>
      <c r="G783" s="2">
        <v>60</v>
      </c>
      <c r="H783" s="2">
        <v>40</v>
      </c>
      <c r="I783" s="2">
        <v>80</v>
      </c>
      <c r="J783" s="2">
        <v>10</v>
      </c>
      <c r="K783" s="2">
        <v>60</v>
      </c>
      <c r="L783" s="2">
        <v>20</v>
      </c>
      <c r="M783" s="2">
        <v>50</v>
      </c>
      <c r="N783" s="2">
        <v>80</v>
      </c>
      <c r="O783" s="2">
        <v>70</v>
      </c>
      <c r="P783" s="3">
        <f t="shared" si="11"/>
        <v>52.222222222222221</v>
      </c>
      <c r="Q783" s="5">
        <v>60</v>
      </c>
      <c r="R783" s="5">
        <v>60</v>
      </c>
      <c r="S783" s="5">
        <v>60</v>
      </c>
      <c r="T783" s="5">
        <v>60</v>
      </c>
      <c r="U783" s="5">
        <v>60</v>
      </c>
      <c r="V783" s="5">
        <v>60</v>
      </c>
      <c r="W783" s="5">
        <v>60</v>
      </c>
      <c r="X783" s="5">
        <v>60</v>
      </c>
      <c r="Y783" s="5">
        <v>60</v>
      </c>
      <c r="Z783" s="5">
        <v>60</v>
      </c>
      <c r="AA783" s="5">
        <v>60</v>
      </c>
      <c r="AB783" s="5">
        <v>60</v>
      </c>
      <c r="AC783" s="5">
        <v>60</v>
      </c>
    </row>
    <row r="784" spans="1:29" hidden="1" x14ac:dyDescent="0.3">
      <c r="A784" s="19" t="s">
        <v>151</v>
      </c>
      <c r="B784" s="1" t="s">
        <v>86</v>
      </c>
      <c r="C784" s="1" t="s">
        <v>389</v>
      </c>
      <c r="D784" t="s">
        <v>61</v>
      </c>
      <c r="E784" s="19" t="str">
        <f>VLOOKUP($D784,[1]Sheet1!$A:$D,3,FALSE)</f>
        <v>C1</v>
      </c>
      <c r="F784" s="19" t="str">
        <f>VLOOKUP($D784,[1]Sheet1!$A:$D,4,FALSE)</f>
        <v>C1 COARSE</v>
      </c>
      <c r="G784" s="2">
        <v>20</v>
      </c>
      <c r="H784" s="2">
        <v>20</v>
      </c>
      <c r="I784" s="2">
        <v>10</v>
      </c>
      <c r="J784" s="2">
        <v>15</v>
      </c>
      <c r="K784" s="2">
        <v>15</v>
      </c>
      <c r="L784" s="2">
        <v>20</v>
      </c>
      <c r="M784" s="2">
        <v>20</v>
      </c>
      <c r="N784" s="2">
        <v>5</v>
      </c>
      <c r="O784" s="2">
        <v>20</v>
      </c>
      <c r="P784" s="3">
        <f t="shared" si="11"/>
        <v>16.111111111111111</v>
      </c>
      <c r="Q784" s="5">
        <v>20</v>
      </c>
      <c r="R784" s="5">
        <v>20</v>
      </c>
      <c r="S784" s="5">
        <v>20</v>
      </c>
      <c r="T784" s="5">
        <v>20</v>
      </c>
      <c r="U784" s="5">
        <v>20</v>
      </c>
      <c r="V784" s="5">
        <v>20</v>
      </c>
      <c r="W784" s="5">
        <v>20</v>
      </c>
      <c r="X784" s="5">
        <v>20</v>
      </c>
      <c r="Y784" s="5">
        <v>20</v>
      </c>
      <c r="Z784" s="5">
        <v>20</v>
      </c>
      <c r="AA784" s="5">
        <v>20</v>
      </c>
      <c r="AB784" s="5">
        <v>20</v>
      </c>
      <c r="AC784" s="5">
        <v>20</v>
      </c>
    </row>
    <row r="785" spans="1:29" hidden="1" x14ac:dyDescent="0.3">
      <c r="A785" s="19" t="s">
        <v>151</v>
      </c>
      <c r="B785" s="1" t="s">
        <v>86</v>
      </c>
      <c r="C785" s="1" t="s">
        <v>390</v>
      </c>
      <c r="D785" t="s">
        <v>391</v>
      </c>
      <c r="E785" s="19" t="e">
        <f>VLOOKUP($D785,[1]Sheet1!$A:$D,3,FALSE)</f>
        <v>#N/A</v>
      </c>
      <c r="F785" s="19" t="e">
        <f>VLOOKUP($D785,[1]Sheet1!$A:$D,4,FALSE)</f>
        <v>#N/A</v>
      </c>
      <c r="G785" s="2"/>
      <c r="H785" s="2"/>
      <c r="I785" s="2">
        <v>4</v>
      </c>
      <c r="J785" s="2"/>
      <c r="K785" s="2"/>
      <c r="L785" s="2"/>
      <c r="M785" s="2"/>
      <c r="N785" s="2"/>
      <c r="O785" s="2"/>
      <c r="P785" s="3">
        <f t="shared" si="11"/>
        <v>0.44444444444444442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</row>
    <row r="786" spans="1:29" hidden="1" x14ac:dyDescent="0.3">
      <c r="A786" s="19" t="s">
        <v>151</v>
      </c>
      <c r="B786" s="1" t="s">
        <v>86</v>
      </c>
      <c r="C786" s="1" t="s">
        <v>390</v>
      </c>
      <c r="D786" t="s">
        <v>91</v>
      </c>
      <c r="E786" s="19" t="str">
        <f>VLOOKUP($D786,[1]Sheet1!$A:$D,3,FALSE)</f>
        <v>BROWN</v>
      </c>
      <c r="F786" s="19" t="str">
        <f>VLOOKUP($D786,[1]Sheet1!$A:$D,4,FALSE)</f>
        <v>Coarse Brown</v>
      </c>
      <c r="G786" s="2">
        <v>1</v>
      </c>
      <c r="H786" s="2"/>
      <c r="I786" s="2">
        <v>1</v>
      </c>
      <c r="J786" s="2"/>
      <c r="K786" s="2">
        <v>1</v>
      </c>
      <c r="L786" s="2"/>
      <c r="M786" s="2"/>
      <c r="N786" s="2">
        <v>1.5</v>
      </c>
      <c r="O786" s="2"/>
      <c r="P786" s="3">
        <f t="shared" si="11"/>
        <v>0.5</v>
      </c>
      <c r="Q786" s="5">
        <v>2</v>
      </c>
      <c r="R786" s="5">
        <v>2</v>
      </c>
      <c r="S786" s="5">
        <v>2</v>
      </c>
      <c r="T786" s="5">
        <v>2</v>
      </c>
      <c r="U786" s="5">
        <v>2</v>
      </c>
      <c r="V786" s="5">
        <v>2</v>
      </c>
      <c r="W786" s="5">
        <v>2</v>
      </c>
      <c r="X786" s="5">
        <v>2</v>
      </c>
      <c r="Y786" s="5">
        <v>2</v>
      </c>
      <c r="Z786" s="5">
        <v>2</v>
      </c>
      <c r="AA786" s="5">
        <v>2</v>
      </c>
      <c r="AB786" s="5">
        <v>2</v>
      </c>
      <c r="AC786" s="5">
        <v>2</v>
      </c>
    </row>
    <row r="787" spans="1:29" hidden="1" x14ac:dyDescent="0.3">
      <c r="A787" s="19" t="s">
        <v>151</v>
      </c>
      <c r="B787" s="1" t="s">
        <v>86</v>
      </c>
      <c r="C787" s="1" t="s">
        <v>390</v>
      </c>
      <c r="D787" t="s">
        <v>43</v>
      </c>
      <c r="E787" s="19" t="str">
        <f>VLOOKUP($D787,[1]Sheet1!$A:$D,3,FALSE)</f>
        <v>BROWN</v>
      </c>
      <c r="F787" s="19" t="str">
        <f>VLOOKUP($D787,[1]Sheet1!$A:$D,4,FALSE)</f>
        <v>Soft Brown</v>
      </c>
      <c r="G787" s="2">
        <v>3</v>
      </c>
      <c r="H787" s="2"/>
      <c r="I787" s="2">
        <v>2.5</v>
      </c>
      <c r="J787" s="2"/>
      <c r="K787" s="2">
        <v>1.5</v>
      </c>
      <c r="L787" s="2"/>
      <c r="M787" s="2">
        <v>0.5</v>
      </c>
      <c r="N787" s="2">
        <v>1</v>
      </c>
      <c r="O787" s="2"/>
      <c r="P787" s="3">
        <f t="shared" si="11"/>
        <v>0.94444444444444442</v>
      </c>
      <c r="Q787" s="5">
        <v>2</v>
      </c>
      <c r="R787" s="5">
        <v>2</v>
      </c>
      <c r="S787" s="5">
        <v>2</v>
      </c>
      <c r="T787" s="5">
        <v>2</v>
      </c>
      <c r="U787" s="5">
        <v>2</v>
      </c>
      <c r="V787" s="5">
        <v>2</v>
      </c>
      <c r="W787" s="5">
        <v>2</v>
      </c>
      <c r="X787" s="5">
        <v>2</v>
      </c>
      <c r="Y787" s="5">
        <v>2</v>
      </c>
      <c r="Z787" s="5">
        <v>2</v>
      </c>
      <c r="AA787" s="5">
        <v>2</v>
      </c>
      <c r="AB787" s="5">
        <v>2</v>
      </c>
      <c r="AC787" s="5">
        <v>2</v>
      </c>
    </row>
    <row r="788" spans="1:29" hidden="1" x14ac:dyDescent="0.3">
      <c r="A788" s="19" t="s">
        <v>151</v>
      </c>
      <c r="B788" s="1" t="s">
        <v>86</v>
      </c>
      <c r="C788" s="1" t="s">
        <v>392</v>
      </c>
      <c r="D788" t="s">
        <v>74</v>
      </c>
      <c r="E788" s="19" t="str">
        <f>VLOOKUP($D788,[1]Sheet1!$A:$D,3,FALSE)</f>
        <v>A1 (Fine)</v>
      </c>
      <c r="F788" s="19" t="str">
        <f>VLOOKUP($D788,[1]Sheet1!$A:$D,4,FALSE)</f>
        <v xml:space="preserve">A1 </v>
      </c>
      <c r="G788" s="2"/>
      <c r="H788" s="2">
        <v>20</v>
      </c>
      <c r="I788" s="2"/>
      <c r="J788" s="2"/>
      <c r="K788" s="2"/>
      <c r="L788" s="2"/>
      <c r="M788" s="2"/>
      <c r="N788" s="2"/>
      <c r="O788" s="2"/>
      <c r="P788" s="3">
        <f t="shared" si="11"/>
        <v>2.2222222222222223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</row>
    <row r="789" spans="1:29" hidden="1" x14ac:dyDescent="0.3">
      <c r="A789" s="19" t="s">
        <v>151</v>
      </c>
      <c r="B789" s="1" t="s">
        <v>86</v>
      </c>
      <c r="C789" s="1" t="s">
        <v>392</v>
      </c>
      <c r="D789" t="s">
        <v>164</v>
      </c>
      <c r="E789" s="19" t="str">
        <f>VLOOKUP($D789,[1]Sheet1!$A:$D,3,FALSE)</f>
        <v>IG Fine</v>
      </c>
      <c r="F789" s="19" t="str">
        <f>VLOOKUP($D789,[1]Sheet1!$A:$D,4,FALSE)</f>
        <v xml:space="preserve">IG  </v>
      </c>
      <c r="G789" s="2"/>
      <c r="H789" s="2">
        <v>20</v>
      </c>
      <c r="I789" s="2"/>
      <c r="J789" s="2"/>
      <c r="K789" s="2">
        <v>10</v>
      </c>
      <c r="L789" s="2"/>
      <c r="M789" s="2"/>
      <c r="N789" s="2"/>
      <c r="O789" s="2"/>
      <c r="P789" s="3">
        <f t="shared" ref="P789:P828" si="12">SUM(G789:O789)/9</f>
        <v>3.3333333333333335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hidden="1" x14ac:dyDescent="0.3">
      <c r="A790" s="19" t="s">
        <v>151</v>
      </c>
      <c r="B790" s="1" t="s">
        <v>86</v>
      </c>
      <c r="C790" s="1" t="s">
        <v>193</v>
      </c>
      <c r="D790" t="s">
        <v>61</v>
      </c>
      <c r="E790" s="19" t="str">
        <f>VLOOKUP($D790,[1]Sheet1!$A:$D,3,FALSE)</f>
        <v>C1</v>
      </c>
      <c r="F790" s="19" t="str">
        <f>VLOOKUP($D790,[1]Sheet1!$A:$D,4,FALSE)</f>
        <v>C1 COARSE</v>
      </c>
      <c r="G790" s="2">
        <v>30</v>
      </c>
      <c r="H790" s="2">
        <v>15</v>
      </c>
      <c r="I790" s="2">
        <v>20</v>
      </c>
      <c r="J790" s="2"/>
      <c r="K790" s="2">
        <v>10</v>
      </c>
      <c r="L790" s="2"/>
      <c r="M790" s="2"/>
      <c r="N790" s="2"/>
      <c r="O790" s="2"/>
      <c r="P790" s="3">
        <f t="shared" si="12"/>
        <v>8.3333333333333339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hidden="1" x14ac:dyDescent="0.3">
      <c r="A791" s="19" t="s">
        <v>151</v>
      </c>
      <c r="B791" s="1" t="s">
        <v>86</v>
      </c>
      <c r="C791" s="1" t="s">
        <v>393</v>
      </c>
      <c r="D791" t="s">
        <v>74</v>
      </c>
      <c r="E791" s="19" t="str">
        <f>VLOOKUP($D791,[1]Sheet1!$A:$D,3,FALSE)</f>
        <v>A1 (Fine)</v>
      </c>
      <c r="F791" s="19" t="str">
        <f>VLOOKUP($D791,[1]Sheet1!$A:$D,4,FALSE)</f>
        <v xml:space="preserve">A1 </v>
      </c>
      <c r="G791" s="2"/>
      <c r="H791" s="2"/>
      <c r="I791" s="2"/>
      <c r="J791" s="2"/>
      <c r="K791" s="2"/>
      <c r="L791" s="2"/>
      <c r="M791" s="2"/>
      <c r="N791" s="2"/>
      <c r="O791" s="2"/>
      <c r="P791" s="3">
        <f t="shared" si="12"/>
        <v>0</v>
      </c>
      <c r="Q791" s="5">
        <v>50</v>
      </c>
      <c r="R791" s="5">
        <v>50</v>
      </c>
      <c r="S791" s="5">
        <v>50</v>
      </c>
      <c r="T791" s="5">
        <v>50</v>
      </c>
      <c r="U791" s="5">
        <v>50</v>
      </c>
      <c r="V791" s="5">
        <v>50</v>
      </c>
      <c r="W791" s="5">
        <v>50</v>
      </c>
      <c r="X791" s="5">
        <v>50</v>
      </c>
      <c r="Y791" s="5">
        <v>50</v>
      </c>
      <c r="Z791" s="5">
        <v>50</v>
      </c>
      <c r="AA791" s="5">
        <v>50</v>
      </c>
      <c r="AB791" s="5">
        <v>50</v>
      </c>
      <c r="AC791" s="5">
        <v>50</v>
      </c>
    </row>
    <row r="792" spans="1:29" hidden="1" x14ac:dyDescent="0.3">
      <c r="A792" s="19" t="s">
        <v>151</v>
      </c>
      <c r="B792" s="1" t="s">
        <v>86</v>
      </c>
      <c r="C792" s="1" t="s">
        <v>155</v>
      </c>
      <c r="D792" t="s">
        <v>74</v>
      </c>
      <c r="E792" s="19" t="str">
        <f>VLOOKUP($D792,[1]Sheet1!$A:$D,3,FALSE)</f>
        <v>A1 (Fine)</v>
      </c>
      <c r="F792" s="19" t="str">
        <f>VLOOKUP($D792,[1]Sheet1!$A:$D,4,FALSE)</f>
        <v xml:space="preserve">A1 </v>
      </c>
      <c r="G792" s="2">
        <v>145</v>
      </c>
      <c r="H792" s="2">
        <v>40</v>
      </c>
      <c r="I792" s="2">
        <v>90</v>
      </c>
      <c r="J792" s="2">
        <v>30</v>
      </c>
      <c r="K792" s="2"/>
      <c r="L792" s="2">
        <v>120</v>
      </c>
      <c r="M792" s="2">
        <v>120</v>
      </c>
      <c r="N792" s="2">
        <v>135</v>
      </c>
      <c r="O792" s="2">
        <v>30</v>
      </c>
      <c r="P792" s="3">
        <f t="shared" si="12"/>
        <v>78.888888888888886</v>
      </c>
      <c r="Q792" s="5">
        <v>80</v>
      </c>
      <c r="R792" s="5">
        <v>80</v>
      </c>
      <c r="S792" s="5">
        <v>80</v>
      </c>
      <c r="T792" s="5">
        <v>80</v>
      </c>
      <c r="U792" s="5">
        <v>80</v>
      </c>
      <c r="V792" s="5">
        <v>80</v>
      </c>
      <c r="W792" s="5">
        <v>80</v>
      </c>
      <c r="X792" s="5">
        <v>80</v>
      </c>
      <c r="Y792" s="5">
        <v>80</v>
      </c>
      <c r="Z792" s="5">
        <v>80</v>
      </c>
      <c r="AA792" s="5">
        <v>80</v>
      </c>
      <c r="AB792" s="5">
        <v>80</v>
      </c>
      <c r="AC792" s="5">
        <v>80</v>
      </c>
    </row>
    <row r="793" spans="1:29" hidden="1" x14ac:dyDescent="0.3">
      <c r="A793" s="19" t="s">
        <v>151</v>
      </c>
      <c r="B793" s="1" t="s">
        <v>86</v>
      </c>
      <c r="C793" s="1" t="s">
        <v>155</v>
      </c>
      <c r="D793" t="s">
        <v>61</v>
      </c>
      <c r="E793" s="19" t="str">
        <f>VLOOKUP($D793,[1]Sheet1!$A:$D,3,FALSE)</f>
        <v>C1</v>
      </c>
      <c r="F793" s="19" t="str">
        <f>VLOOKUP($D793,[1]Sheet1!$A:$D,4,FALSE)</f>
        <v>C1 COARSE</v>
      </c>
      <c r="G793" s="2"/>
      <c r="H793" s="2"/>
      <c r="I793" s="2"/>
      <c r="J793" s="2"/>
      <c r="K793" s="2"/>
      <c r="L793" s="2"/>
      <c r="M793" s="2"/>
      <c r="N793" s="2"/>
      <c r="O793" s="2">
        <v>30</v>
      </c>
      <c r="P793" s="3">
        <f t="shared" si="12"/>
        <v>3.3333333333333335</v>
      </c>
      <c r="Q793" s="5">
        <v>20</v>
      </c>
      <c r="R793" s="5">
        <v>20</v>
      </c>
      <c r="S793" s="5">
        <v>20</v>
      </c>
      <c r="T793" s="5">
        <v>20</v>
      </c>
      <c r="U793" s="5">
        <v>20</v>
      </c>
      <c r="V793" s="5">
        <v>20</v>
      </c>
      <c r="W793" s="5">
        <v>20</v>
      </c>
      <c r="X793" s="5">
        <v>20</v>
      </c>
      <c r="Y793" s="5">
        <v>20</v>
      </c>
      <c r="Z793" s="5">
        <v>20</v>
      </c>
      <c r="AA793" s="5">
        <v>20</v>
      </c>
      <c r="AB793" s="5">
        <v>20</v>
      </c>
      <c r="AC793" s="5">
        <v>20</v>
      </c>
    </row>
    <row r="794" spans="1:29" hidden="1" x14ac:dyDescent="0.3">
      <c r="A794" s="19" t="s">
        <v>151</v>
      </c>
      <c r="B794" s="1" t="s">
        <v>86</v>
      </c>
      <c r="C794" s="1" t="s">
        <v>155</v>
      </c>
      <c r="D794" t="s">
        <v>164</v>
      </c>
      <c r="E794" s="19" t="str">
        <f>VLOOKUP($D794,[1]Sheet1!$A:$D,3,FALSE)</f>
        <v>IG Fine</v>
      </c>
      <c r="F794" s="19" t="str">
        <f>VLOOKUP($D794,[1]Sheet1!$A:$D,4,FALSE)</f>
        <v xml:space="preserve">IG  </v>
      </c>
      <c r="G794" s="2">
        <v>15</v>
      </c>
      <c r="H794" s="2">
        <v>10</v>
      </c>
      <c r="I794" s="2">
        <v>20</v>
      </c>
      <c r="J794" s="2">
        <v>30</v>
      </c>
      <c r="K794" s="2"/>
      <c r="L794" s="2"/>
      <c r="M794" s="2"/>
      <c r="N794" s="2">
        <v>15</v>
      </c>
      <c r="O794" s="2"/>
      <c r="P794" s="3">
        <f t="shared" si="12"/>
        <v>10</v>
      </c>
      <c r="Q794" s="5">
        <v>10</v>
      </c>
      <c r="R794" s="5">
        <v>10</v>
      </c>
      <c r="S794" s="5">
        <v>10</v>
      </c>
      <c r="T794" s="5">
        <v>10</v>
      </c>
      <c r="U794" s="5">
        <v>10</v>
      </c>
      <c r="V794" s="5">
        <v>10</v>
      </c>
      <c r="W794" s="5">
        <v>10</v>
      </c>
      <c r="X794" s="5">
        <v>10</v>
      </c>
      <c r="Y794" s="5">
        <v>10</v>
      </c>
      <c r="Z794" s="5">
        <v>10</v>
      </c>
      <c r="AA794" s="5">
        <v>10</v>
      </c>
      <c r="AB794" s="5">
        <v>10</v>
      </c>
      <c r="AC794" s="5">
        <v>10</v>
      </c>
    </row>
    <row r="795" spans="1:29" hidden="1" x14ac:dyDescent="0.3">
      <c r="A795" s="19" t="s">
        <v>151</v>
      </c>
      <c r="B795" s="1" t="s">
        <v>86</v>
      </c>
      <c r="C795" s="1" t="s">
        <v>394</v>
      </c>
      <c r="D795" t="s">
        <v>42</v>
      </c>
      <c r="E795" s="19" t="str">
        <f>VLOOKUP($D795,[1]Sheet1!$A:$D,3,FALSE)</f>
        <v>CASTER</v>
      </c>
      <c r="F795" s="19" t="str">
        <f>VLOOKUP($D795,[1]Sheet1!$A:$D,4,FALSE)</f>
        <v>CASTER</v>
      </c>
      <c r="G795" s="2"/>
      <c r="H795" s="2"/>
      <c r="I795" s="2">
        <v>1.5</v>
      </c>
      <c r="J795" s="2">
        <v>1.6</v>
      </c>
      <c r="K795" s="2"/>
      <c r="L795" s="2">
        <v>1</v>
      </c>
      <c r="M795" s="2"/>
      <c r="N795" s="2"/>
      <c r="O795" s="2"/>
      <c r="P795" s="3">
        <f t="shared" si="12"/>
        <v>0.45555555555555549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</row>
    <row r="796" spans="1:29" hidden="1" x14ac:dyDescent="0.3">
      <c r="A796" s="19" t="s">
        <v>151</v>
      </c>
      <c r="B796" s="1" t="s">
        <v>86</v>
      </c>
      <c r="C796" s="1" t="s">
        <v>352</v>
      </c>
      <c r="D796" t="s">
        <v>198</v>
      </c>
      <c r="E796" s="19" t="str">
        <f>VLOOKUP($D796,[1]Sheet1!$A:$D,3,FALSE)</f>
        <v>IG Fine</v>
      </c>
      <c r="F796" s="19" t="str">
        <f>VLOOKUP($D796,[1]Sheet1!$A:$D,4,FALSE)</f>
        <v xml:space="preserve">IG  </v>
      </c>
      <c r="G796" s="2"/>
      <c r="H796" s="2"/>
      <c r="I796" s="2"/>
      <c r="J796" s="2"/>
      <c r="K796" s="2"/>
      <c r="L796" s="2"/>
      <c r="M796" s="2"/>
      <c r="N796" s="2"/>
      <c r="O796" s="2">
        <v>20</v>
      </c>
      <c r="P796" s="3">
        <f t="shared" si="12"/>
        <v>2.2222222222222223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hidden="1" x14ac:dyDescent="0.3">
      <c r="A797" s="19" t="s">
        <v>151</v>
      </c>
      <c r="B797" s="1" t="s">
        <v>86</v>
      </c>
      <c r="C797" s="1" t="s">
        <v>237</v>
      </c>
      <c r="D797" t="s">
        <v>61</v>
      </c>
      <c r="E797" s="19" t="str">
        <f>VLOOKUP($D797,[1]Sheet1!$A:$D,3,FALSE)</f>
        <v>C1</v>
      </c>
      <c r="F797" s="19" t="str">
        <f>VLOOKUP($D797,[1]Sheet1!$A:$D,4,FALSE)</f>
        <v>C1 COARSE</v>
      </c>
      <c r="G797" s="2"/>
      <c r="H797" s="2"/>
      <c r="I797" s="2"/>
      <c r="J797" s="2"/>
      <c r="K797" s="2"/>
      <c r="L797" s="2"/>
      <c r="M797" s="2">
        <v>10</v>
      </c>
      <c r="N797" s="2"/>
      <c r="O797" s="2"/>
      <c r="P797" s="3">
        <f t="shared" si="12"/>
        <v>1.1111111111111112</v>
      </c>
      <c r="Q797" s="5">
        <v>10</v>
      </c>
      <c r="R797" s="5">
        <v>10</v>
      </c>
      <c r="S797" s="5">
        <v>10</v>
      </c>
      <c r="T797" s="5">
        <v>10</v>
      </c>
      <c r="U797" s="5">
        <v>10</v>
      </c>
      <c r="V797" s="5">
        <v>10</v>
      </c>
      <c r="W797" s="5">
        <v>10</v>
      </c>
      <c r="X797" s="5">
        <v>10</v>
      </c>
      <c r="Y797" s="5">
        <v>10</v>
      </c>
      <c r="Z797" s="5">
        <v>10</v>
      </c>
      <c r="AA797" s="5">
        <v>10</v>
      </c>
      <c r="AB797" s="5">
        <v>10</v>
      </c>
      <c r="AC797" s="5">
        <v>10</v>
      </c>
    </row>
    <row r="798" spans="1:29" hidden="1" x14ac:dyDescent="0.3">
      <c r="A798" s="19" t="s">
        <v>151</v>
      </c>
      <c r="B798" s="1" t="s">
        <v>86</v>
      </c>
      <c r="C798" s="1" t="s">
        <v>395</v>
      </c>
      <c r="D798" t="s">
        <v>74</v>
      </c>
      <c r="E798" s="19" t="str">
        <f>VLOOKUP($D798,[1]Sheet1!$A:$D,3,FALSE)</f>
        <v>A1 (Fine)</v>
      </c>
      <c r="F798" s="19" t="str">
        <f>VLOOKUP($D798,[1]Sheet1!$A:$D,4,FALSE)</f>
        <v xml:space="preserve">A1 </v>
      </c>
      <c r="G798" s="2"/>
      <c r="H798" s="2"/>
      <c r="I798" s="2"/>
      <c r="J798" s="2">
        <v>0.75</v>
      </c>
      <c r="K798" s="2">
        <v>1.75</v>
      </c>
      <c r="L798" s="2">
        <v>0.75</v>
      </c>
      <c r="M798" s="2">
        <v>0.75</v>
      </c>
      <c r="N798" s="2"/>
      <c r="O798" s="2"/>
      <c r="P798" s="3">
        <f t="shared" si="12"/>
        <v>0.44444444444444442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</row>
    <row r="799" spans="1:29" hidden="1" x14ac:dyDescent="0.3">
      <c r="A799" s="19" t="s">
        <v>151</v>
      </c>
      <c r="B799" s="1" t="s">
        <v>86</v>
      </c>
      <c r="C799" s="1" t="s">
        <v>396</v>
      </c>
      <c r="D799" t="s">
        <v>47</v>
      </c>
      <c r="E799" s="19" t="str">
        <f>VLOOKUP($D799,[1]Sheet1!$A:$D,3,FALSE)</f>
        <v>ICING</v>
      </c>
      <c r="F799" s="19" t="str">
        <f>VLOOKUP($D799,[1]Sheet1!$A:$D,4,FALSE)</f>
        <v>ICING</v>
      </c>
      <c r="G799" s="2">
        <v>1</v>
      </c>
      <c r="H799" s="2"/>
      <c r="I799" s="2"/>
      <c r="J799" s="2"/>
      <c r="K799" s="2"/>
      <c r="L799" s="2"/>
      <c r="M799" s="2"/>
      <c r="N799" s="2"/>
      <c r="O799" s="2"/>
      <c r="P799" s="3">
        <f t="shared" si="12"/>
        <v>0.1111111111111111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</row>
    <row r="800" spans="1:29" hidden="1" x14ac:dyDescent="0.3">
      <c r="A800" s="19" t="s">
        <v>151</v>
      </c>
      <c r="B800" s="1" t="s">
        <v>86</v>
      </c>
      <c r="C800" s="1" t="s">
        <v>274</v>
      </c>
      <c r="D800" t="s">
        <v>42</v>
      </c>
      <c r="E800" s="19" t="str">
        <f>VLOOKUP($D800,[1]Sheet1!$A:$D,3,FALSE)</f>
        <v>CASTER</v>
      </c>
      <c r="F800" s="19" t="str">
        <f>VLOOKUP($D800,[1]Sheet1!$A:$D,4,FALSE)</f>
        <v>CASTER</v>
      </c>
      <c r="G800" s="2"/>
      <c r="H800" s="2"/>
      <c r="I800" s="2"/>
      <c r="J800" s="2"/>
      <c r="K800" s="2"/>
      <c r="L800" s="2"/>
      <c r="M800" s="2">
        <v>1</v>
      </c>
      <c r="N800" s="2"/>
      <c r="O800" s="2"/>
      <c r="P800" s="3">
        <f t="shared" si="12"/>
        <v>0.1111111111111111</v>
      </c>
      <c r="Q800" s="5">
        <v>5</v>
      </c>
      <c r="R800" s="5">
        <v>5</v>
      </c>
      <c r="S800" s="5">
        <v>5</v>
      </c>
      <c r="T800" s="5">
        <v>5</v>
      </c>
      <c r="U800" s="5">
        <v>5</v>
      </c>
      <c r="V800" s="5">
        <v>5</v>
      </c>
      <c r="W800" s="5">
        <v>5</v>
      </c>
      <c r="X800" s="5">
        <v>5</v>
      </c>
      <c r="Y800" s="5">
        <v>5</v>
      </c>
      <c r="Z800" s="5">
        <v>5</v>
      </c>
      <c r="AA800" s="5">
        <v>5</v>
      </c>
      <c r="AB800" s="5">
        <v>5</v>
      </c>
      <c r="AC800" s="5">
        <v>5</v>
      </c>
    </row>
    <row r="801" spans="1:29" hidden="1" x14ac:dyDescent="0.3">
      <c r="A801" s="19" t="s">
        <v>151</v>
      </c>
      <c r="B801" s="1" t="s">
        <v>86</v>
      </c>
      <c r="C801" s="1" t="s">
        <v>397</v>
      </c>
      <c r="D801" t="s">
        <v>43</v>
      </c>
      <c r="E801" s="19" t="str">
        <f>VLOOKUP($D801,[1]Sheet1!$A:$D,3,FALSE)</f>
        <v>BROWN</v>
      </c>
      <c r="F801" s="19" t="str">
        <f>VLOOKUP($D801,[1]Sheet1!$A:$D,4,FALSE)</f>
        <v>Soft Brown</v>
      </c>
      <c r="G801" s="2"/>
      <c r="H801" s="2"/>
      <c r="I801" s="2"/>
      <c r="J801" s="2"/>
      <c r="K801" s="2">
        <v>0.15000000000000002</v>
      </c>
      <c r="L801" s="2"/>
      <c r="M801" s="2"/>
      <c r="N801" s="2"/>
      <c r="O801" s="2"/>
      <c r="P801" s="3">
        <f t="shared" si="12"/>
        <v>1.666666666666667E-2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hidden="1" x14ac:dyDescent="0.3">
      <c r="A802" s="19" t="s">
        <v>151</v>
      </c>
      <c r="B802" s="1" t="s">
        <v>86</v>
      </c>
      <c r="C802" s="1" t="s">
        <v>398</v>
      </c>
      <c r="D802" t="s">
        <v>47</v>
      </c>
      <c r="E802" s="19" t="str">
        <f>VLOOKUP($D802,[1]Sheet1!$A:$D,3,FALSE)</f>
        <v>ICING</v>
      </c>
      <c r="F802" s="19" t="str">
        <f>VLOOKUP($D802,[1]Sheet1!$A:$D,4,FALSE)</f>
        <v>ICING</v>
      </c>
      <c r="G802" s="2">
        <v>0.5</v>
      </c>
      <c r="H802" s="2"/>
      <c r="I802" s="2">
        <v>0.5</v>
      </c>
      <c r="J802" s="2"/>
      <c r="K802" s="2"/>
      <c r="L802" s="2"/>
      <c r="M802" s="2">
        <v>0.5</v>
      </c>
      <c r="N802" s="2">
        <v>0.5</v>
      </c>
      <c r="O802" s="2"/>
      <c r="P802" s="3">
        <f t="shared" si="12"/>
        <v>0.22222222222222221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hidden="1" x14ac:dyDescent="0.3">
      <c r="A803" s="19" t="s">
        <v>151</v>
      </c>
      <c r="B803" s="1" t="s">
        <v>86</v>
      </c>
      <c r="C803" s="1" t="s">
        <v>399</v>
      </c>
      <c r="D803" t="s">
        <v>61</v>
      </c>
      <c r="E803" s="19" t="str">
        <f>VLOOKUP($D803,[1]Sheet1!$A:$D,3,FALSE)</f>
        <v>C1</v>
      </c>
      <c r="F803" s="19" t="str">
        <f>VLOOKUP($D803,[1]Sheet1!$A:$D,4,FALSE)</f>
        <v>C1 COARSE</v>
      </c>
      <c r="G803" s="2"/>
      <c r="H803" s="2"/>
      <c r="I803" s="2"/>
      <c r="J803" s="2">
        <v>1</v>
      </c>
      <c r="K803" s="2"/>
      <c r="L803" s="2"/>
      <c r="M803" s="2"/>
      <c r="N803" s="2"/>
      <c r="O803" s="2"/>
      <c r="P803" s="3">
        <f t="shared" si="12"/>
        <v>0.1111111111111111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hidden="1" x14ac:dyDescent="0.3">
      <c r="A804" s="19" t="s">
        <v>151</v>
      </c>
      <c r="B804" s="1" t="s">
        <v>86</v>
      </c>
      <c r="C804" s="1" t="s">
        <v>400</v>
      </c>
      <c r="D804" t="s">
        <v>74</v>
      </c>
      <c r="E804" s="19" t="str">
        <f>VLOOKUP($D804,[1]Sheet1!$A:$D,3,FALSE)</f>
        <v>A1 (Fine)</v>
      </c>
      <c r="F804" s="19" t="str">
        <f>VLOOKUP($D804,[1]Sheet1!$A:$D,4,FALSE)</f>
        <v xml:space="preserve">A1 </v>
      </c>
      <c r="G804" s="2"/>
      <c r="H804" s="2"/>
      <c r="I804" s="2"/>
      <c r="J804" s="2"/>
      <c r="K804" s="2"/>
      <c r="L804" s="2"/>
      <c r="M804" s="2">
        <v>2</v>
      </c>
      <c r="N804" s="2"/>
      <c r="O804" s="2"/>
      <c r="P804" s="3">
        <f t="shared" si="12"/>
        <v>0.22222222222222221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</row>
    <row r="805" spans="1:29" hidden="1" x14ac:dyDescent="0.3">
      <c r="A805" s="19" t="s">
        <v>151</v>
      </c>
      <c r="B805" s="1" t="s">
        <v>86</v>
      </c>
      <c r="C805" s="1" t="s">
        <v>400</v>
      </c>
      <c r="D805" t="s">
        <v>61</v>
      </c>
      <c r="E805" s="19" t="str">
        <f>VLOOKUP($D805,[1]Sheet1!$A:$D,3,FALSE)</f>
        <v>C1</v>
      </c>
      <c r="F805" s="19" t="str">
        <f>VLOOKUP($D805,[1]Sheet1!$A:$D,4,FALSE)</f>
        <v>C1 COARSE</v>
      </c>
      <c r="G805" s="2"/>
      <c r="H805" s="2"/>
      <c r="I805" s="2"/>
      <c r="J805" s="2"/>
      <c r="K805" s="2"/>
      <c r="L805" s="2"/>
      <c r="M805" s="2">
        <v>2</v>
      </c>
      <c r="N805" s="2">
        <v>10</v>
      </c>
      <c r="O805" s="2">
        <v>16</v>
      </c>
      <c r="P805" s="3">
        <f t="shared" si="12"/>
        <v>3.1111111111111112</v>
      </c>
      <c r="Q805" s="5">
        <v>5</v>
      </c>
      <c r="R805" s="5">
        <v>5</v>
      </c>
      <c r="S805" s="5">
        <v>5</v>
      </c>
      <c r="T805" s="5">
        <v>5</v>
      </c>
      <c r="U805" s="5">
        <v>5</v>
      </c>
      <c r="V805" s="5">
        <v>5</v>
      </c>
      <c r="W805" s="5">
        <v>5</v>
      </c>
      <c r="X805" s="5">
        <v>5</v>
      </c>
      <c r="Y805" s="5">
        <v>5</v>
      </c>
      <c r="Z805" s="5">
        <v>5</v>
      </c>
      <c r="AA805" s="5">
        <v>5</v>
      </c>
      <c r="AB805" s="5">
        <v>5</v>
      </c>
      <c r="AC805" s="5">
        <v>5</v>
      </c>
    </row>
    <row r="806" spans="1:29" hidden="1" x14ac:dyDescent="0.3">
      <c r="A806" s="19" t="s">
        <v>151</v>
      </c>
      <c r="B806" s="1" t="s">
        <v>86</v>
      </c>
      <c r="C806" s="1" t="s">
        <v>401</v>
      </c>
      <c r="D806" t="s">
        <v>74</v>
      </c>
      <c r="E806" s="19" t="str">
        <f>VLOOKUP($D806,[1]Sheet1!$A:$D,3,FALSE)</f>
        <v>A1 (Fine)</v>
      </c>
      <c r="F806" s="19" t="str">
        <f>VLOOKUP($D806,[1]Sheet1!$A:$D,4,FALSE)</f>
        <v xml:space="preserve">A1 </v>
      </c>
      <c r="G806" s="2"/>
      <c r="H806" s="2">
        <v>2</v>
      </c>
      <c r="I806" s="2"/>
      <c r="J806" s="2">
        <v>1</v>
      </c>
      <c r="K806" s="2">
        <v>3</v>
      </c>
      <c r="L806" s="2">
        <v>1</v>
      </c>
      <c r="M806" s="2">
        <v>2</v>
      </c>
      <c r="N806" s="2">
        <v>2</v>
      </c>
      <c r="O806" s="2">
        <v>2</v>
      </c>
      <c r="P806" s="3">
        <f t="shared" si="12"/>
        <v>1.4444444444444444</v>
      </c>
      <c r="Q806" s="5">
        <v>2</v>
      </c>
      <c r="R806" s="5">
        <v>2</v>
      </c>
      <c r="S806" s="5">
        <v>2</v>
      </c>
      <c r="T806" s="5">
        <v>2</v>
      </c>
      <c r="U806" s="5">
        <v>2</v>
      </c>
      <c r="V806" s="5">
        <v>2</v>
      </c>
      <c r="W806" s="5">
        <v>2</v>
      </c>
      <c r="X806" s="5">
        <v>2</v>
      </c>
      <c r="Y806" s="5">
        <v>2</v>
      </c>
      <c r="Z806" s="5">
        <v>2</v>
      </c>
      <c r="AA806" s="5">
        <v>2</v>
      </c>
      <c r="AB806" s="5">
        <v>2</v>
      </c>
      <c r="AC806" s="5">
        <v>2</v>
      </c>
    </row>
    <row r="807" spans="1:29" hidden="1" x14ac:dyDescent="0.3">
      <c r="A807" s="19" t="s">
        <v>151</v>
      </c>
      <c r="B807" s="1" t="s">
        <v>86</v>
      </c>
      <c r="C807" s="1" t="s">
        <v>346</v>
      </c>
      <c r="D807" t="s">
        <v>61</v>
      </c>
      <c r="E807" s="19" t="str">
        <f>VLOOKUP($D807,[1]Sheet1!$A:$D,3,FALSE)</f>
        <v>C1</v>
      </c>
      <c r="F807" s="19" t="str">
        <f>VLOOKUP($D807,[1]Sheet1!$A:$D,4,FALSE)</f>
        <v>C1 COARSE</v>
      </c>
      <c r="G807" s="2"/>
      <c r="H807" s="2"/>
      <c r="I807" s="2"/>
      <c r="J807" s="2"/>
      <c r="K807" s="2"/>
      <c r="L807" s="2"/>
      <c r="M807" s="2"/>
      <c r="N807" s="2">
        <v>60</v>
      </c>
      <c r="O807" s="2">
        <v>45</v>
      </c>
      <c r="P807" s="3">
        <f t="shared" si="12"/>
        <v>11.666666666666666</v>
      </c>
      <c r="Q807" s="5">
        <v>60</v>
      </c>
      <c r="R807" s="5">
        <v>60</v>
      </c>
      <c r="S807" s="5">
        <v>60</v>
      </c>
      <c r="T807" s="5">
        <v>60</v>
      </c>
      <c r="U807" s="5">
        <v>60</v>
      </c>
      <c r="V807" s="5">
        <v>60</v>
      </c>
      <c r="W807" s="5">
        <v>60</v>
      </c>
      <c r="X807" s="5">
        <v>60</v>
      </c>
      <c r="Y807" s="5">
        <v>60</v>
      </c>
      <c r="Z807" s="5">
        <v>60</v>
      </c>
      <c r="AA807" s="5">
        <v>60</v>
      </c>
      <c r="AB807" s="5">
        <v>60</v>
      </c>
      <c r="AC807" s="5">
        <v>60</v>
      </c>
    </row>
    <row r="808" spans="1:29" hidden="1" x14ac:dyDescent="0.3">
      <c r="A808" s="19" t="s">
        <v>151</v>
      </c>
      <c r="B808" s="1" t="s">
        <v>86</v>
      </c>
      <c r="C808" s="1" t="s">
        <v>402</v>
      </c>
      <c r="D808" t="s">
        <v>74</v>
      </c>
      <c r="E808" s="19" t="str">
        <f>VLOOKUP($D808,[1]Sheet1!$A:$D,3,FALSE)</f>
        <v>A1 (Fine)</v>
      </c>
      <c r="F808" s="19" t="str">
        <f>VLOOKUP($D808,[1]Sheet1!$A:$D,4,FALSE)</f>
        <v xml:space="preserve">A1 </v>
      </c>
      <c r="G808" s="2"/>
      <c r="H808" s="2"/>
      <c r="I808" s="2"/>
      <c r="J808" s="2"/>
      <c r="K808" s="2"/>
      <c r="L808" s="2"/>
      <c r="M808" s="2"/>
      <c r="N808" s="2">
        <v>10</v>
      </c>
      <c r="O808" s="2">
        <v>24.95</v>
      </c>
      <c r="P808" s="3">
        <f t="shared" si="12"/>
        <v>3.8833333333333337</v>
      </c>
      <c r="Q808" s="5">
        <v>10</v>
      </c>
      <c r="R808" s="5">
        <v>10</v>
      </c>
      <c r="S808" s="5">
        <v>10</v>
      </c>
      <c r="T808" s="5">
        <v>10</v>
      </c>
      <c r="U808" s="5">
        <v>10</v>
      </c>
      <c r="V808" s="5">
        <v>10</v>
      </c>
      <c r="W808" s="5">
        <v>10</v>
      </c>
      <c r="X808" s="5">
        <v>10</v>
      </c>
      <c r="Y808" s="5">
        <v>10</v>
      </c>
      <c r="Z808" s="5">
        <v>10</v>
      </c>
      <c r="AA808" s="5">
        <v>10</v>
      </c>
      <c r="AB808" s="5">
        <v>10</v>
      </c>
      <c r="AC808" s="5">
        <v>10</v>
      </c>
    </row>
    <row r="809" spans="1:29" hidden="1" x14ac:dyDescent="0.3">
      <c r="A809" s="19" t="s">
        <v>151</v>
      </c>
      <c r="B809" s="1" t="s">
        <v>86</v>
      </c>
      <c r="C809" s="1" t="s">
        <v>403</v>
      </c>
      <c r="D809" t="s">
        <v>74</v>
      </c>
      <c r="E809" s="19" t="str">
        <f>VLOOKUP($D809,[1]Sheet1!$A:$D,3,FALSE)</f>
        <v>A1 (Fine)</v>
      </c>
      <c r="F809" s="19" t="str">
        <f>VLOOKUP($D809,[1]Sheet1!$A:$D,4,FALSE)</f>
        <v xml:space="preserve">A1 </v>
      </c>
      <c r="G809" s="2"/>
      <c r="H809" s="2"/>
      <c r="I809" s="2"/>
      <c r="J809" s="2">
        <v>3</v>
      </c>
      <c r="K809" s="2">
        <v>2.5</v>
      </c>
      <c r="L809" s="2">
        <v>2.35</v>
      </c>
      <c r="M809" s="2">
        <v>3.5</v>
      </c>
      <c r="N809" s="2">
        <v>4</v>
      </c>
      <c r="O809" s="2">
        <v>3.25</v>
      </c>
      <c r="P809" s="3">
        <f t="shared" si="12"/>
        <v>2.0666666666666669</v>
      </c>
      <c r="Q809" s="5">
        <v>5</v>
      </c>
      <c r="R809" s="5">
        <v>5</v>
      </c>
      <c r="S809" s="5">
        <v>5</v>
      </c>
      <c r="T809" s="5">
        <v>5</v>
      </c>
      <c r="U809" s="5">
        <v>5</v>
      </c>
      <c r="V809" s="5">
        <v>5</v>
      </c>
      <c r="W809" s="5">
        <v>5</v>
      </c>
      <c r="X809" s="5">
        <v>5</v>
      </c>
      <c r="Y809" s="5">
        <v>5</v>
      </c>
      <c r="Z809" s="5">
        <v>5</v>
      </c>
      <c r="AA809" s="5">
        <v>5</v>
      </c>
      <c r="AB809" s="5">
        <v>5</v>
      </c>
      <c r="AC809" s="5">
        <v>5</v>
      </c>
    </row>
    <row r="810" spans="1:29" hidden="1" x14ac:dyDescent="0.3">
      <c r="A810" s="19" t="s">
        <v>151</v>
      </c>
      <c r="B810" s="1" t="s">
        <v>86</v>
      </c>
      <c r="C810" s="1" t="s">
        <v>403</v>
      </c>
      <c r="D810" t="s">
        <v>43</v>
      </c>
      <c r="E810" s="19" t="str">
        <f>VLOOKUP($D810,[1]Sheet1!$A:$D,3,FALSE)</f>
        <v>BROWN</v>
      </c>
      <c r="F810" s="19" t="str">
        <f>VLOOKUP($D810,[1]Sheet1!$A:$D,4,FALSE)</f>
        <v>Soft Brown</v>
      </c>
      <c r="G810" s="2"/>
      <c r="H810" s="2"/>
      <c r="I810" s="2"/>
      <c r="J810" s="2">
        <v>0.15</v>
      </c>
      <c r="K810" s="2">
        <v>0.1</v>
      </c>
      <c r="L810" s="2"/>
      <c r="M810" s="2">
        <v>0.1</v>
      </c>
      <c r="N810" s="2"/>
      <c r="O810" s="2"/>
      <c r="P810" s="3">
        <f t="shared" si="12"/>
        <v>3.888888888888889E-2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</row>
    <row r="811" spans="1:29" hidden="1" x14ac:dyDescent="0.3">
      <c r="A811" s="19" t="s">
        <v>151</v>
      </c>
      <c r="B811" s="1" t="s">
        <v>86</v>
      </c>
      <c r="C811" s="1" t="s">
        <v>403</v>
      </c>
      <c r="D811" t="s">
        <v>47</v>
      </c>
      <c r="E811" s="19" t="str">
        <f>VLOOKUP($D811,[1]Sheet1!$A:$D,3,FALSE)</f>
        <v>ICING</v>
      </c>
      <c r="F811" s="19" t="str">
        <f>VLOOKUP($D811,[1]Sheet1!$A:$D,4,FALSE)</f>
        <v>ICING</v>
      </c>
      <c r="G811" s="2"/>
      <c r="H811" s="2"/>
      <c r="I811" s="2"/>
      <c r="J811" s="2">
        <v>0.5</v>
      </c>
      <c r="K811" s="2">
        <v>0.7</v>
      </c>
      <c r="L811" s="2">
        <v>0.75</v>
      </c>
      <c r="M811" s="2">
        <v>1</v>
      </c>
      <c r="N811" s="2">
        <v>0.95</v>
      </c>
      <c r="O811" s="2">
        <v>0.625</v>
      </c>
      <c r="P811" s="3">
        <f t="shared" si="12"/>
        <v>0.50277777777777777</v>
      </c>
      <c r="Q811" s="5">
        <v>1</v>
      </c>
      <c r="R811" s="5">
        <v>1</v>
      </c>
      <c r="S811" s="5">
        <v>1</v>
      </c>
      <c r="T811" s="5">
        <v>1</v>
      </c>
      <c r="U811" s="5">
        <v>1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  <c r="AA811" s="5">
        <v>1</v>
      </c>
      <c r="AB811" s="5">
        <v>1</v>
      </c>
      <c r="AC811" s="5">
        <v>1</v>
      </c>
    </row>
    <row r="812" spans="1:29" hidden="1" x14ac:dyDescent="0.3">
      <c r="A812" s="19" t="s">
        <v>151</v>
      </c>
      <c r="B812" s="1" t="s">
        <v>86</v>
      </c>
      <c r="C812" s="1" t="s">
        <v>352</v>
      </c>
      <c r="D812" t="s">
        <v>198</v>
      </c>
      <c r="E812" s="19" t="str">
        <f>VLOOKUP($D812,[1]Sheet1!$A:$D,3,FALSE)</f>
        <v>IG Fine</v>
      </c>
      <c r="F812" s="19" t="str">
        <f>VLOOKUP($D812,[1]Sheet1!$A:$D,4,FALSE)</f>
        <v xml:space="preserve">IG  </v>
      </c>
      <c r="G812" s="2"/>
      <c r="H812" s="2"/>
      <c r="I812" s="2"/>
      <c r="J812" s="2"/>
      <c r="K812" s="2"/>
      <c r="L812" s="2"/>
      <c r="M812" s="2">
        <v>60</v>
      </c>
      <c r="N812" s="2">
        <v>20</v>
      </c>
      <c r="O812" s="2">
        <v>20</v>
      </c>
      <c r="P812" s="3">
        <f t="shared" si="12"/>
        <v>11.111111111111111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</row>
    <row r="813" spans="1:29" hidden="1" x14ac:dyDescent="0.3">
      <c r="A813" s="19" t="s">
        <v>151</v>
      </c>
      <c r="B813" s="1" t="s">
        <v>86</v>
      </c>
      <c r="C813" s="1" t="s">
        <v>153</v>
      </c>
      <c r="D813" t="s">
        <v>43</v>
      </c>
      <c r="E813" s="19" t="str">
        <f>VLOOKUP($D813,[1]Sheet1!$A:$D,3,FALSE)</f>
        <v>BROWN</v>
      </c>
      <c r="F813" s="19" t="str">
        <f>VLOOKUP($D813,[1]Sheet1!$A:$D,4,FALSE)</f>
        <v>Soft Brown</v>
      </c>
      <c r="G813" s="2"/>
      <c r="H813" s="2"/>
      <c r="I813" s="2"/>
      <c r="J813" s="2">
        <v>2</v>
      </c>
      <c r="K813" s="2"/>
      <c r="L813" s="2"/>
      <c r="M813" s="2"/>
      <c r="N813" s="2"/>
      <c r="O813" s="2"/>
      <c r="P813" s="3">
        <f t="shared" si="12"/>
        <v>0.22222222222222221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</row>
    <row r="814" spans="1:29" hidden="1" x14ac:dyDescent="0.3">
      <c r="A814" s="19" t="s">
        <v>151</v>
      </c>
      <c r="B814" s="1" t="s">
        <v>86</v>
      </c>
      <c r="C814" s="1" t="s">
        <v>153</v>
      </c>
      <c r="D814" t="s">
        <v>34</v>
      </c>
      <c r="E814" s="19" t="str">
        <f>VLOOKUP($D814,[1]Sheet1!$A:$D,3,FALSE)</f>
        <v>BROWN</v>
      </c>
      <c r="F814" s="19" t="str">
        <f>VLOOKUP($D814,[1]Sheet1!$A:$D,4,FALSE)</f>
        <v>Soft Brown</v>
      </c>
      <c r="G814" s="2"/>
      <c r="H814" s="2"/>
      <c r="I814" s="2"/>
      <c r="J814" s="2"/>
      <c r="K814" s="2"/>
      <c r="L814" s="2"/>
      <c r="M814" s="2"/>
      <c r="N814" s="2"/>
      <c r="O814" s="2">
        <v>2.52</v>
      </c>
      <c r="P814" s="3">
        <f t="shared" si="12"/>
        <v>0.28000000000000003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</row>
    <row r="815" spans="1:29" hidden="1" x14ac:dyDescent="0.3">
      <c r="A815" s="19" t="s">
        <v>151</v>
      </c>
      <c r="B815" s="1" t="s">
        <v>86</v>
      </c>
      <c r="C815" s="1" t="s">
        <v>404</v>
      </c>
      <c r="D815" t="s">
        <v>164</v>
      </c>
      <c r="E815" s="19" t="str">
        <f>VLOOKUP($D815,[1]Sheet1!$A:$D,3,FALSE)</f>
        <v>IG Fine</v>
      </c>
      <c r="F815" s="19" t="str">
        <f>VLOOKUP($D815,[1]Sheet1!$A:$D,4,FALSE)</f>
        <v xml:space="preserve">IG  </v>
      </c>
      <c r="G815" s="2"/>
      <c r="H815" s="2"/>
      <c r="I815" s="2"/>
      <c r="J815" s="2">
        <v>0.5</v>
      </c>
      <c r="K815" s="2"/>
      <c r="L815" s="2"/>
      <c r="M815" s="2"/>
      <c r="N815" s="2"/>
      <c r="O815" s="2">
        <v>0.5</v>
      </c>
      <c r="P815" s="3">
        <f t="shared" si="12"/>
        <v>0.1111111111111111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hidden="1" x14ac:dyDescent="0.3">
      <c r="A816" s="19" t="s">
        <v>151</v>
      </c>
      <c r="B816" s="1" t="s">
        <v>86</v>
      </c>
      <c r="C816" s="1" t="s">
        <v>405</v>
      </c>
      <c r="D816" t="s">
        <v>61</v>
      </c>
      <c r="E816" s="19" t="str">
        <f>VLOOKUP($D816,[1]Sheet1!$A:$D,3,FALSE)</f>
        <v>C1</v>
      </c>
      <c r="F816" s="19" t="str">
        <f>VLOOKUP($D816,[1]Sheet1!$A:$D,4,FALSE)</f>
        <v>C1 COARSE</v>
      </c>
      <c r="G816" s="2"/>
      <c r="H816" s="2"/>
      <c r="I816" s="2"/>
      <c r="J816" s="2">
        <v>1</v>
      </c>
      <c r="K816" s="2">
        <v>1</v>
      </c>
      <c r="L816" s="2"/>
      <c r="M816" s="2"/>
      <c r="N816" s="2"/>
      <c r="O816" s="2"/>
      <c r="P816" s="3">
        <f t="shared" si="12"/>
        <v>0.22222222222222221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</row>
    <row r="817" spans="1:29" hidden="1" x14ac:dyDescent="0.3">
      <c r="A817" s="19" t="s">
        <v>151</v>
      </c>
      <c r="B817" s="1" t="s">
        <v>86</v>
      </c>
      <c r="C817" s="1" t="s">
        <v>406</v>
      </c>
      <c r="D817" t="s">
        <v>61</v>
      </c>
      <c r="E817" s="19" t="str">
        <f>VLOOKUP($D817,[1]Sheet1!$A:$D,3,FALSE)</f>
        <v>C1</v>
      </c>
      <c r="F817" s="19" t="str">
        <f>VLOOKUP($D817,[1]Sheet1!$A:$D,4,FALSE)</f>
        <v>C1 COARSE</v>
      </c>
      <c r="G817" s="2"/>
      <c r="H817" s="2"/>
      <c r="I817" s="2">
        <v>4</v>
      </c>
      <c r="J817" s="2">
        <v>-4</v>
      </c>
      <c r="K817" s="2"/>
      <c r="L817" s="2"/>
      <c r="M817" s="2"/>
      <c r="N817" s="2"/>
      <c r="O817" s="2"/>
      <c r="P817" s="3">
        <f t="shared" si="12"/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</row>
    <row r="818" spans="1:29" hidden="1" x14ac:dyDescent="0.3">
      <c r="A818" s="19" t="s">
        <v>151</v>
      </c>
      <c r="B818" s="1" t="s">
        <v>86</v>
      </c>
      <c r="C818" s="1" t="s">
        <v>406</v>
      </c>
      <c r="D818" t="s">
        <v>27</v>
      </c>
      <c r="E818" s="19" t="str">
        <f>VLOOKUP($D818,[1]Sheet1!$A:$D,3,FALSE)</f>
        <v>C1</v>
      </c>
      <c r="F818" s="19" t="str">
        <f>VLOOKUP($D818,[1]Sheet1!$A:$D,4,FALSE)</f>
        <v>C1 COARSE</v>
      </c>
      <c r="G818" s="2"/>
      <c r="H818" s="2"/>
      <c r="I818" s="2"/>
      <c r="J818" s="2">
        <v>7.1959999999999997</v>
      </c>
      <c r="K818" s="2">
        <v>3.6</v>
      </c>
      <c r="L818" s="2">
        <v>3.6</v>
      </c>
      <c r="M818" s="2">
        <v>3.6</v>
      </c>
      <c r="N818" s="2">
        <v>3.6</v>
      </c>
      <c r="O818" s="2"/>
      <c r="P818" s="3">
        <f t="shared" si="12"/>
        <v>2.3995555555555557</v>
      </c>
      <c r="Q818" s="5">
        <v>2</v>
      </c>
      <c r="R818" s="5">
        <v>2</v>
      </c>
      <c r="S818" s="5">
        <v>2</v>
      </c>
      <c r="T818" s="5">
        <v>2</v>
      </c>
      <c r="U818" s="5">
        <v>2</v>
      </c>
      <c r="V818" s="5">
        <v>2</v>
      </c>
      <c r="W818" s="5">
        <v>2</v>
      </c>
      <c r="X818" s="5">
        <v>2</v>
      </c>
      <c r="Y818" s="5">
        <v>2</v>
      </c>
      <c r="Z818" s="5">
        <v>2</v>
      </c>
      <c r="AA818" s="5">
        <v>2</v>
      </c>
      <c r="AB818" s="5">
        <v>2</v>
      </c>
      <c r="AC818" s="5">
        <v>2</v>
      </c>
    </row>
    <row r="819" spans="1:29" hidden="1" x14ac:dyDescent="0.3">
      <c r="A819" s="19" t="s">
        <v>151</v>
      </c>
      <c r="B819" s="1" t="s">
        <v>86</v>
      </c>
      <c r="C819" s="1" t="s">
        <v>155</v>
      </c>
      <c r="D819" t="s">
        <v>74</v>
      </c>
      <c r="E819" s="19" t="str">
        <f>VLOOKUP($D819,[1]Sheet1!$A:$D,3,FALSE)</f>
        <v>A1 (Fine)</v>
      </c>
      <c r="F819" s="19" t="str">
        <f>VLOOKUP($D819,[1]Sheet1!$A:$D,4,FALSE)</f>
        <v xml:space="preserve">A1 </v>
      </c>
      <c r="G819" s="2"/>
      <c r="H819" s="2"/>
      <c r="I819" s="2"/>
      <c r="J819" s="2"/>
      <c r="K819" s="2"/>
      <c r="L819" s="2"/>
      <c r="M819" s="2"/>
      <c r="N819" s="2">
        <v>30</v>
      </c>
      <c r="O819" s="2"/>
      <c r="P819" s="3">
        <f t="shared" si="12"/>
        <v>3.3333333333333335</v>
      </c>
      <c r="Q819" s="5">
        <v>5</v>
      </c>
      <c r="R819" s="5">
        <v>5</v>
      </c>
      <c r="S819" s="5">
        <v>5</v>
      </c>
      <c r="T819" s="5">
        <v>5</v>
      </c>
      <c r="U819" s="5">
        <v>5</v>
      </c>
      <c r="V819" s="5">
        <v>5</v>
      </c>
      <c r="W819" s="5">
        <v>5</v>
      </c>
      <c r="X819" s="5">
        <v>5</v>
      </c>
      <c r="Y819" s="5">
        <v>5</v>
      </c>
      <c r="Z819" s="5">
        <v>5</v>
      </c>
      <c r="AA819" s="5">
        <v>5</v>
      </c>
      <c r="AB819" s="5">
        <v>5</v>
      </c>
      <c r="AC819" s="5">
        <v>5</v>
      </c>
    </row>
    <row r="820" spans="1:29" hidden="1" x14ac:dyDescent="0.3">
      <c r="A820" s="19" t="s">
        <v>151</v>
      </c>
      <c r="B820" s="1" t="s">
        <v>407</v>
      </c>
      <c r="C820" s="1" t="s">
        <v>408</v>
      </c>
      <c r="D820" t="s">
        <v>164</v>
      </c>
      <c r="E820" s="19" t="str">
        <f>VLOOKUP($D820,[1]Sheet1!$A:$D,3,FALSE)</f>
        <v>IG Fine</v>
      </c>
      <c r="F820" s="19" t="str">
        <f>VLOOKUP($D820,[1]Sheet1!$A:$D,4,FALSE)</f>
        <v xml:space="preserve">IG  </v>
      </c>
      <c r="G820" s="2"/>
      <c r="H820" s="2">
        <v>30</v>
      </c>
      <c r="I820" s="2">
        <v>90</v>
      </c>
      <c r="J820" s="2">
        <v>87.5</v>
      </c>
      <c r="K820" s="2">
        <v>25</v>
      </c>
      <c r="L820" s="2"/>
      <c r="M820" s="2"/>
      <c r="N820" s="2"/>
      <c r="O820" s="2"/>
      <c r="P820" s="3">
        <f t="shared" si="12"/>
        <v>25.833333333333332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hidden="1" x14ac:dyDescent="0.3">
      <c r="A821" s="19" t="s">
        <v>151</v>
      </c>
      <c r="B821" s="1" t="s">
        <v>407</v>
      </c>
      <c r="C821" s="1" t="s">
        <v>408</v>
      </c>
      <c r="D821" t="s">
        <v>43</v>
      </c>
      <c r="E821" s="19" t="str">
        <f>VLOOKUP($D821,[1]Sheet1!$A:$D,3,FALSE)</f>
        <v>BROWN</v>
      </c>
      <c r="F821" s="19" t="str">
        <f>VLOOKUP($D821,[1]Sheet1!$A:$D,4,FALSE)</f>
        <v>Soft Brown</v>
      </c>
      <c r="G821" s="2"/>
      <c r="H821" s="2"/>
      <c r="I821" s="2"/>
      <c r="J821" s="2">
        <v>2.5</v>
      </c>
      <c r="K821" s="2">
        <v>4</v>
      </c>
      <c r="L821" s="2">
        <v>4</v>
      </c>
      <c r="M821" s="2"/>
      <c r="N821" s="2"/>
      <c r="O821" s="2"/>
      <c r="P821" s="3">
        <f t="shared" si="12"/>
        <v>1.1666666666666667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hidden="1" x14ac:dyDescent="0.3">
      <c r="A822" s="19" t="s">
        <v>151</v>
      </c>
      <c r="B822" s="1" t="s">
        <v>89</v>
      </c>
      <c r="C822" s="1" t="s">
        <v>409</v>
      </c>
      <c r="D822" t="s">
        <v>74</v>
      </c>
      <c r="E822" s="19" t="str">
        <f>VLOOKUP($D822,[1]Sheet1!$A:$D,3,FALSE)</f>
        <v>A1 (Fine)</v>
      </c>
      <c r="F822" s="19" t="str">
        <f>VLOOKUP($D822,[1]Sheet1!$A:$D,4,FALSE)</f>
        <v xml:space="preserve">A1 </v>
      </c>
      <c r="G822" s="2">
        <v>30</v>
      </c>
      <c r="H822" s="2"/>
      <c r="I822" s="2">
        <v>30</v>
      </c>
      <c r="J822" s="2"/>
      <c r="K822" s="2"/>
      <c r="L822" s="2"/>
      <c r="M822" s="2"/>
      <c r="N822" s="2"/>
      <c r="O822" s="2"/>
      <c r="P822" s="3">
        <f t="shared" si="12"/>
        <v>6.666666666666667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hidden="1" x14ac:dyDescent="0.3">
      <c r="A823" s="19" t="s">
        <v>151</v>
      </c>
      <c r="B823" s="1" t="s">
        <v>89</v>
      </c>
      <c r="C823" s="1" t="s">
        <v>410</v>
      </c>
      <c r="D823" t="s">
        <v>91</v>
      </c>
      <c r="E823" s="19" t="str">
        <f>VLOOKUP($D823,[1]Sheet1!$A:$D,3,FALSE)</f>
        <v>BROWN</v>
      </c>
      <c r="F823" s="19" t="str">
        <f>VLOOKUP($D823,[1]Sheet1!$A:$D,4,FALSE)</f>
        <v>Coarse Brown</v>
      </c>
      <c r="G823" s="2">
        <v>2</v>
      </c>
      <c r="H823" s="2"/>
      <c r="I823" s="2">
        <v>2</v>
      </c>
      <c r="J823" s="2"/>
      <c r="K823" s="2"/>
      <c r="L823" s="2"/>
      <c r="M823" s="2">
        <v>2</v>
      </c>
      <c r="N823" s="2"/>
      <c r="O823" s="2"/>
      <c r="P823" s="3">
        <f t="shared" si="12"/>
        <v>0.66666666666666663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</row>
    <row r="824" spans="1:29" hidden="1" x14ac:dyDescent="0.3">
      <c r="A824" s="19" t="s">
        <v>151</v>
      </c>
      <c r="B824" s="1" t="s">
        <v>89</v>
      </c>
      <c r="C824" s="1" t="s">
        <v>411</v>
      </c>
      <c r="D824" t="s">
        <v>61</v>
      </c>
      <c r="E824" s="19" t="str">
        <f>VLOOKUP($D824,[1]Sheet1!$A:$D,3,FALSE)</f>
        <v>C1</v>
      </c>
      <c r="F824" s="19" t="str">
        <f>VLOOKUP($D824,[1]Sheet1!$A:$D,4,FALSE)</f>
        <v>C1 COARSE</v>
      </c>
      <c r="G824" s="2"/>
      <c r="H824" s="2"/>
      <c r="I824" s="2"/>
      <c r="J824" s="2"/>
      <c r="K824" s="2">
        <v>2</v>
      </c>
      <c r="L824" s="2"/>
      <c r="M824" s="2">
        <v>2</v>
      </c>
      <c r="N824" s="2">
        <v>2</v>
      </c>
      <c r="O824" s="2"/>
      <c r="P824" s="3">
        <f t="shared" si="12"/>
        <v>0.66666666666666663</v>
      </c>
      <c r="Q824" s="5">
        <v>2</v>
      </c>
      <c r="R824" s="5">
        <v>2</v>
      </c>
      <c r="S824" s="5">
        <v>2</v>
      </c>
      <c r="T824" s="5">
        <v>2</v>
      </c>
      <c r="U824" s="5">
        <v>2</v>
      </c>
      <c r="V824" s="5">
        <v>2</v>
      </c>
      <c r="W824" s="5">
        <v>2</v>
      </c>
      <c r="X824" s="5">
        <v>2</v>
      </c>
      <c r="Y824" s="5">
        <v>2</v>
      </c>
      <c r="Z824" s="5">
        <v>2</v>
      </c>
      <c r="AA824" s="5">
        <v>2</v>
      </c>
      <c r="AB824" s="5">
        <v>2</v>
      </c>
      <c r="AC824" s="5">
        <v>2</v>
      </c>
    </row>
    <row r="825" spans="1:29" hidden="1" x14ac:dyDescent="0.3">
      <c r="A825" s="19" t="s">
        <v>151</v>
      </c>
      <c r="B825" s="1" t="s">
        <v>89</v>
      </c>
      <c r="C825" s="1" t="s">
        <v>352</v>
      </c>
      <c r="D825" t="s">
        <v>198</v>
      </c>
      <c r="E825" s="19" t="str">
        <f>VLOOKUP($D825,[1]Sheet1!$A:$D,3,FALSE)</f>
        <v>IG Fine</v>
      </c>
      <c r="F825" s="19" t="str">
        <f>VLOOKUP($D825,[1]Sheet1!$A:$D,4,FALSE)</f>
        <v xml:space="preserve">IG  </v>
      </c>
      <c r="G825" s="2"/>
      <c r="H825" s="2"/>
      <c r="I825" s="2"/>
      <c r="J825" s="2"/>
      <c r="K825" s="2"/>
      <c r="L825" s="2"/>
      <c r="M825" s="2"/>
      <c r="N825" s="2">
        <v>20</v>
      </c>
      <c r="O825" s="2"/>
      <c r="P825" s="3">
        <f t="shared" si="12"/>
        <v>2.2222222222222223</v>
      </c>
      <c r="Q825" s="5">
        <v>2</v>
      </c>
      <c r="R825" s="5">
        <v>2</v>
      </c>
      <c r="S825" s="5">
        <v>2</v>
      </c>
      <c r="T825" s="5">
        <v>2</v>
      </c>
      <c r="U825" s="5">
        <v>2</v>
      </c>
      <c r="V825" s="5">
        <v>2</v>
      </c>
      <c r="W825" s="5">
        <v>2</v>
      </c>
      <c r="X825" s="5">
        <v>2</v>
      </c>
      <c r="Y825" s="5">
        <v>2</v>
      </c>
      <c r="Z825" s="5">
        <v>2</v>
      </c>
      <c r="AA825" s="5">
        <v>2</v>
      </c>
      <c r="AB825" s="5">
        <v>2</v>
      </c>
      <c r="AC825" s="5">
        <v>2</v>
      </c>
    </row>
    <row r="826" spans="1:29" hidden="1" x14ac:dyDescent="0.3">
      <c r="A826" s="19" t="s">
        <v>151</v>
      </c>
      <c r="B826" s="1" t="s">
        <v>412</v>
      </c>
      <c r="C826" s="1" t="s">
        <v>152</v>
      </c>
      <c r="D826" t="s">
        <v>74</v>
      </c>
      <c r="E826" s="19" t="str">
        <f>VLOOKUP($D826,[1]Sheet1!$A:$D,3,FALSE)</f>
        <v>A1 (Fine)</v>
      </c>
      <c r="F826" s="19" t="str">
        <f>VLOOKUP($D826,[1]Sheet1!$A:$D,4,FALSE)</f>
        <v xml:space="preserve">A1 </v>
      </c>
      <c r="G826" s="2"/>
      <c r="H826" s="2"/>
      <c r="I826" s="2"/>
      <c r="J826" s="2"/>
      <c r="K826" s="2"/>
      <c r="L826" s="2"/>
      <c r="M826" s="2">
        <v>0</v>
      </c>
      <c r="N826" s="2"/>
      <c r="O826" s="2"/>
      <c r="P826" s="3">
        <f t="shared" si="12"/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</row>
    <row r="827" spans="1:29" hidden="1" x14ac:dyDescent="0.3">
      <c r="A827" s="19" t="s">
        <v>151</v>
      </c>
      <c r="B827" s="1" t="s">
        <v>412</v>
      </c>
      <c r="C827" s="1" t="s">
        <v>152</v>
      </c>
      <c r="D827" t="s">
        <v>43</v>
      </c>
      <c r="E827" s="19" t="str">
        <f>VLOOKUP($D827,[1]Sheet1!$A:$D,3,FALSE)</f>
        <v>BROWN</v>
      </c>
      <c r="F827" s="19" t="str">
        <f>VLOOKUP($D827,[1]Sheet1!$A:$D,4,FALSE)</f>
        <v>Soft Brown</v>
      </c>
      <c r="G827" s="2"/>
      <c r="H827" s="2"/>
      <c r="I827" s="2"/>
      <c r="J827" s="2"/>
      <c r="K827" s="2"/>
      <c r="L827" s="2"/>
      <c r="M827" s="2">
        <v>0</v>
      </c>
      <c r="N827" s="2"/>
      <c r="O827" s="2"/>
      <c r="P827" s="3">
        <f t="shared" si="12"/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hidden="1" x14ac:dyDescent="0.3">
      <c r="A828" s="19" t="s">
        <v>151</v>
      </c>
      <c r="B828" s="1" t="s">
        <v>412</v>
      </c>
      <c r="C828" s="1" t="s">
        <v>152</v>
      </c>
      <c r="D828" t="s">
        <v>47</v>
      </c>
      <c r="E828" s="19" t="str">
        <f>VLOOKUP($D828,[1]Sheet1!$A:$D,3,FALSE)</f>
        <v>ICING</v>
      </c>
      <c r="F828" s="19" t="str">
        <f>VLOOKUP($D828,[1]Sheet1!$A:$D,4,FALSE)</f>
        <v>ICING</v>
      </c>
      <c r="G828" s="2"/>
      <c r="H828" s="2"/>
      <c r="I828" s="2"/>
      <c r="J828" s="2"/>
      <c r="K828" s="2"/>
      <c r="L828" s="2"/>
      <c r="M828" s="2">
        <v>0</v>
      </c>
      <c r="N828" s="2"/>
      <c r="O828" s="2"/>
      <c r="P828" s="3">
        <f t="shared" si="12"/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hidden="1" x14ac:dyDescent="0.3">
      <c r="A829" s="19" t="s">
        <v>151</v>
      </c>
      <c r="B829" s="1" t="s">
        <v>412</v>
      </c>
      <c r="C829" s="1" t="s">
        <v>153</v>
      </c>
      <c r="D829" t="s">
        <v>43</v>
      </c>
      <c r="E829" s="19" t="str">
        <f>VLOOKUP($D829,[1]Sheet1!$A:$D,3,FALSE)</f>
        <v>BROWN</v>
      </c>
      <c r="F829" s="19" t="str">
        <f>VLOOKUP($D829,[1]Sheet1!$A:$D,4,FALSE)</f>
        <v>Soft Brown</v>
      </c>
      <c r="G829" s="2"/>
      <c r="H829" s="2"/>
      <c r="I829" s="2"/>
      <c r="J829" s="2">
        <v>3</v>
      </c>
      <c r="K829" s="2"/>
      <c r="L829" s="2"/>
      <c r="M829" s="2"/>
      <c r="N829" s="2"/>
      <c r="O829" s="2"/>
      <c r="P829" s="3">
        <f>SUM(G829:O829)/9</f>
        <v>0.33333333333333331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hidden="1" x14ac:dyDescent="0.3">
      <c r="A830" s="19" t="s">
        <v>151</v>
      </c>
      <c r="B830" s="1" t="s">
        <v>89</v>
      </c>
      <c r="C830" s="1" t="s">
        <v>413</v>
      </c>
      <c r="D830" t="s">
        <v>74</v>
      </c>
      <c r="E830" s="19" t="str">
        <f>VLOOKUP($D830,[1]Sheet1!$A:$D,3,FALSE)</f>
        <v>A1 (Fine)</v>
      </c>
      <c r="F830" s="19" t="str">
        <f>VLOOKUP($D830,[1]Sheet1!$A:$D,4,FALSE)</f>
        <v xml:space="preserve">A1 </v>
      </c>
      <c r="G830" s="2"/>
      <c r="H830" s="2"/>
      <c r="I830" s="2"/>
      <c r="J830" s="2"/>
      <c r="K830" s="2"/>
      <c r="L830" s="2"/>
      <c r="M830" s="2"/>
      <c r="N830" s="2"/>
      <c r="O830" s="2"/>
      <c r="P830" s="3">
        <v>348.63333333333333</v>
      </c>
      <c r="Q830" s="5">
        <v>370</v>
      </c>
      <c r="R830" s="5">
        <v>370</v>
      </c>
      <c r="S830" s="5">
        <v>370</v>
      </c>
      <c r="T830" s="5">
        <v>370</v>
      </c>
      <c r="U830" s="5">
        <v>370</v>
      </c>
      <c r="V830" s="5">
        <v>370</v>
      </c>
      <c r="W830" s="5">
        <v>370</v>
      </c>
      <c r="X830" s="5">
        <v>370</v>
      </c>
      <c r="Y830" s="5">
        <v>370</v>
      </c>
      <c r="Z830" s="5">
        <v>400</v>
      </c>
      <c r="AA830" s="5">
        <v>370</v>
      </c>
      <c r="AB830" s="5">
        <v>370</v>
      </c>
      <c r="AC830" s="5">
        <v>370</v>
      </c>
    </row>
    <row r="831" spans="1:29" hidden="1" x14ac:dyDescent="0.3">
      <c r="A831" s="19" t="s">
        <v>151</v>
      </c>
      <c r="B831" s="1" t="s">
        <v>89</v>
      </c>
      <c r="C831" s="1" t="s">
        <v>413</v>
      </c>
      <c r="D831" t="s">
        <v>61</v>
      </c>
      <c r="E831" s="19" t="str">
        <f>VLOOKUP($D831,[1]Sheet1!$A:$D,3,FALSE)</f>
        <v>C1</v>
      </c>
      <c r="F831" s="19" t="str">
        <f>VLOOKUP($D831,[1]Sheet1!$A:$D,4,FALSE)</f>
        <v>C1 COARSE</v>
      </c>
      <c r="G831" s="2"/>
      <c r="H831" s="2"/>
      <c r="I831" s="2"/>
      <c r="J831" s="2"/>
      <c r="K831" s="2"/>
      <c r="L831" s="2"/>
      <c r="M831" s="2"/>
      <c r="N831" s="2"/>
      <c r="O831" s="2"/>
      <c r="P831" s="3">
        <v>718.68333333333317</v>
      </c>
      <c r="Q831" s="30">
        <v>750</v>
      </c>
      <c r="R831" s="30">
        <v>750</v>
      </c>
      <c r="S831" s="30">
        <v>750</v>
      </c>
      <c r="T831" s="30">
        <v>750</v>
      </c>
      <c r="U831" s="30">
        <v>750</v>
      </c>
      <c r="V831" s="30">
        <v>500</v>
      </c>
      <c r="W831" s="30">
        <v>750</v>
      </c>
      <c r="X831" s="30">
        <v>750</v>
      </c>
      <c r="Y831" s="30">
        <v>750</v>
      </c>
      <c r="Z831" s="30">
        <v>800</v>
      </c>
      <c r="AA831" s="5">
        <v>750</v>
      </c>
      <c r="AB831" s="5">
        <v>750</v>
      </c>
      <c r="AC831" s="5">
        <v>750</v>
      </c>
    </row>
    <row r="832" spans="1:29" hidden="1" x14ac:dyDescent="0.3">
      <c r="A832" s="19" t="s">
        <v>151</v>
      </c>
      <c r="B832" s="1" t="s">
        <v>89</v>
      </c>
      <c r="C832" s="1" t="s">
        <v>413</v>
      </c>
      <c r="D832" t="s">
        <v>42</v>
      </c>
      <c r="E832" s="19" t="str">
        <f>VLOOKUP($D832,[1]Sheet1!$A:$D,3,FALSE)</f>
        <v>CASTER</v>
      </c>
      <c r="F832" s="19" t="str">
        <f>VLOOKUP($D832,[1]Sheet1!$A:$D,4,FALSE)</f>
        <v>CASTER</v>
      </c>
      <c r="G832" s="2"/>
      <c r="H832" s="2"/>
      <c r="I832" s="2"/>
      <c r="J832" s="2"/>
      <c r="K832" s="2"/>
      <c r="L832" s="2"/>
      <c r="M832" s="2"/>
      <c r="N832" s="2"/>
      <c r="O832" s="2"/>
      <c r="P832" s="3">
        <v>7.8833333333333337</v>
      </c>
      <c r="Q832" s="5">
        <v>9</v>
      </c>
      <c r="R832" s="5">
        <v>9</v>
      </c>
      <c r="S832" s="5">
        <v>9</v>
      </c>
      <c r="T832" s="5">
        <v>9</v>
      </c>
      <c r="U832" s="5">
        <v>9</v>
      </c>
      <c r="V832" s="5">
        <v>9</v>
      </c>
      <c r="W832" s="5">
        <v>9</v>
      </c>
      <c r="X832" s="5">
        <v>9</v>
      </c>
      <c r="Y832" s="5">
        <v>9</v>
      </c>
      <c r="Z832" s="5">
        <v>9</v>
      </c>
      <c r="AA832" s="5">
        <v>9</v>
      </c>
      <c r="AB832" s="5">
        <v>9</v>
      </c>
      <c r="AC832" s="5">
        <v>9</v>
      </c>
    </row>
    <row r="833" spans="1:29" hidden="1" x14ac:dyDescent="0.3">
      <c r="A833" s="19" t="s">
        <v>151</v>
      </c>
      <c r="B833" s="1" t="s">
        <v>89</v>
      </c>
      <c r="C833" s="1" t="s">
        <v>413</v>
      </c>
      <c r="D833" t="s">
        <v>91</v>
      </c>
      <c r="E833" s="19" t="str">
        <f>VLOOKUP($D833,[1]Sheet1!$A:$D,3,FALSE)</f>
        <v>BROWN</v>
      </c>
      <c r="F833" s="19" t="str">
        <f>VLOOKUP($D833,[1]Sheet1!$A:$D,4,FALSE)</f>
        <v>Coarse Brown</v>
      </c>
      <c r="G833" s="2"/>
      <c r="H833" s="2"/>
      <c r="I833" s="2"/>
      <c r="J833" s="2"/>
      <c r="K833" s="2"/>
      <c r="L833" s="2"/>
      <c r="M833" s="2"/>
      <c r="N833" s="2"/>
      <c r="O833" s="2"/>
      <c r="P833" s="3">
        <v>3.55</v>
      </c>
      <c r="Q833" s="5">
        <v>5</v>
      </c>
      <c r="R833" s="5">
        <v>5</v>
      </c>
      <c r="S833" s="5">
        <v>5</v>
      </c>
      <c r="T833" s="5">
        <v>5</v>
      </c>
      <c r="U833" s="5">
        <v>5</v>
      </c>
      <c r="V833" s="5">
        <v>5</v>
      </c>
      <c r="W833" s="5">
        <v>5</v>
      </c>
      <c r="X833" s="5">
        <v>5</v>
      </c>
      <c r="Y833" s="5">
        <v>5</v>
      </c>
      <c r="Z833" s="5">
        <v>5</v>
      </c>
      <c r="AA833" s="5">
        <v>5</v>
      </c>
      <c r="AB833" s="5">
        <v>5</v>
      </c>
      <c r="AC833" s="5">
        <v>5</v>
      </c>
    </row>
    <row r="834" spans="1:29" hidden="1" x14ac:dyDescent="0.3">
      <c r="A834" s="19" t="s">
        <v>151</v>
      </c>
      <c r="B834" s="1" t="s">
        <v>89</v>
      </c>
      <c r="C834" s="1" t="s">
        <v>413</v>
      </c>
      <c r="D834" t="s">
        <v>201</v>
      </c>
      <c r="E834" s="19" t="str">
        <f>VLOOKUP($D834,[1]Sheet1!$A:$D,3,FALSE)</f>
        <v>BROWN</v>
      </c>
      <c r="F834" s="19" t="str">
        <f>VLOOKUP($D834,[1]Sheet1!$A:$D,4,FALSE)</f>
        <v>Golden Brown</v>
      </c>
      <c r="G834" s="2"/>
      <c r="H834" s="2"/>
      <c r="I834" s="2"/>
      <c r="J834" s="2"/>
      <c r="K834" s="2"/>
      <c r="L834" s="2"/>
      <c r="M834" s="2"/>
      <c r="N834" s="2"/>
      <c r="O834" s="2"/>
      <c r="P834" s="3">
        <v>0.20555555555555555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idden="1" x14ac:dyDescent="0.3">
      <c r="A835" s="19" t="s">
        <v>151</v>
      </c>
      <c r="B835" s="1" t="s">
        <v>89</v>
      </c>
      <c r="C835" s="1" t="s">
        <v>413</v>
      </c>
      <c r="D835" t="s">
        <v>164</v>
      </c>
      <c r="E835" s="19" t="str">
        <f>VLOOKUP($D835,[1]Sheet1!$A:$D,3,FALSE)</f>
        <v>IG Fine</v>
      </c>
      <c r="F835" s="19" t="str">
        <f>VLOOKUP($D835,[1]Sheet1!$A:$D,4,FALSE)</f>
        <v xml:space="preserve">IG  </v>
      </c>
      <c r="G835" s="2"/>
      <c r="H835" s="2"/>
      <c r="I835" s="2"/>
      <c r="J835" s="2"/>
      <c r="K835" s="2"/>
      <c r="L835" s="2"/>
      <c r="M835" s="2"/>
      <c r="N835" s="2"/>
      <c r="O835" s="2"/>
      <c r="P835" s="3">
        <v>17.633333333333333</v>
      </c>
      <c r="Q835" s="5">
        <v>20</v>
      </c>
      <c r="R835" s="5">
        <v>20</v>
      </c>
      <c r="S835" s="5">
        <v>20</v>
      </c>
      <c r="T835" s="5">
        <v>20</v>
      </c>
      <c r="U835" s="5">
        <v>20</v>
      </c>
      <c r="V835" s="5">
        <v>20</v>
      </c>
      <c r="W835" s="5">
        <v>20</v>
      </c>
      <c r="X835" s="5">
        <v>20</v>
      </c>
      <c r="Y835" s="5">
        <v>20</v>
      </c>
      <c r="Z835" s="5">
        <v>20</v>
      </c>
      <c r="AA835" s="5">
        <v>20</v>
      </c>
      <c r="AB835" s="5">
        <v>20</v>
      </c>
      <c r="AC835" s="5">
        <v>20</v>
      </c>
    </row>
    <row r="836" spans="1:29" hidden="1" x14ac:dyDescent="0.3">
      <c r="A836" s="19" t="s">
        <v>151</v>
      </c>
      <c r="B836" s="1" t="s">
        <v>89</v>
      </c>
      <c r="C836" s="1" t="s">
        <v>413</v>
      </c>
      <c r="D836" t="s">
        <v>198</v>
      </c>
      <c r="E836" s="19" t="str">
        <f>VLOOKUP($D836,[1]Sheet1!$A:$D,3,FALSE)</f>
        <v>IG Fine</v>
      </c>
      <c r="F836" s="19" t="str">
        <f>VLOOKUP($D836,[1]Sheet1!$A:$D,4,FALSE)</f>
        <v xml:space="preserve">IG  </v>
      </c>
      <c r="G836" s="2"/>
      <c r="H836" s="2"/>
      <c r="I836" s="2"/>
      <c r="J836" s="2"/>
      <c r="K836" s="2"/>
      <c r="L836" s="2"/>
      <c r="M836" s="2"/>
      <c r="N836" s="2"/>
      <c r="O836" s="2"/>
      <c r="P836" s="3">
        <v>3.6111111111111107</v>
      </c>
      <c r="Q836" s="5">
        <v>5</v>
      </c>
      <c r="R836" s="5">
        <v>5</v>
      </c>
      <c r="S836" s="5">
        <v>5</v>
      </c>
      <c r="T836" s="5">
        <v>5</v>
      </c>
      <c r="U836" s="5">
        <v>5</v>
      </c>
      <c r="V836" s="5">
        <v>5</v>
      </c>
      <c r="W836" s="5">
        <v>5</v>
      </c>
      <c r="X836" s="5">
        <v>5</v>
      </c>
      <c r="Y836" s="5">
        <v>5</v>
      </c>
      <c r="Z836" s="5">
        <v>5</v>
      </c>
      <c r="AA836" s="5">
        <v>5</v>
      </c>
      <c r="AB836" s="5">
        <v>5</v>
      </c>
      <c r="AC836" s="5">
        <v>5</v>
      </c>
    </row>
    <row r="837" spans="1:29" hidden="1" x14ac:dyDescent="0.3">
      <c r="A837" s="19" t="s">
        <v>151</v>
      </c>
      <c r="B837" s="1" t="s">
        <v>89</v>
      </c>
      <c r="C837" s="1" t="s">
        <v>413</v>
      </c>
      <c r="D837" t="s">
        <v>43</v>
      </c>
      <c r="E837" s="19" t="str">
        <f>VLOOKUP($D837,[1]Sheet1!$A:$D,3,FALSE)</f>
        <v>BROWN</v>
      </c>
      <c r="F837" s="19" t="str">
        <f>VLOOKUP($D837,[1]Sheet1!$A:$D,4,FALSE)</f>
        <v>Soft Brown</v>
      </c>
      <c r="G837" s="2"/>
      <c r="H837" s="2"/>
      <c r="I837" s="2"/>
      <c r="J837" s="2"/>
      <c r="K837" s="2"/>
      <c r="L837" s="2"/>
      <c r="M837" s="2"/>
      <c r="N837" s="2"/>
      <c r="O837" s="2"/>
      <c r="P837" s="3">
        <v>8.1055555555555543</v>
      </c>
      <c r="Q837" s="5">
        <v>10</v>
      </c>
      <c r="R837" s="5">
        <v>10</v>
      </c>
      <c r="S837" s="5">
        <v>10</v>
      </c>
      <c r="T837" s="5">
        <v>10</v>
      </c>
      <c r="U837" s="5">
        <v>10</v>
      </c>
      <c r="V837" s="5">
        <v>10</v>
      </c>
      <c r="W837" s="5">
        <v>10</v>
      </c>
      <c r="X837" s="5">
        <v>10</v>
      </c>
      <c r="Y837" s="5">
        <v>10</v>
      </c>
      <c r="Z837" s="5">
        <v>10</v>
      </c>
      <c r="AA837" s="5">
        <v>10</v>
      </c>
      <c r="AB837" s="5">
        <v>10</v>
      </c>
      <c r="AC837" s="5">
        <v>10</v>
      </c>
    </row>
    <row r="838" spans="1:29" hidden="1" x14ac:dyDescent="0.3">
      <c r="A838" s="19" t="s">
        <v>151</v>
      </c>
      <c r="B838" s="1" t="s">
        <v>89</v>
      </c>
      <c r="C838" s="1" t="s">
        <v>413</v>
      </c>
      <c r="D838" t="s">
        <v>47</v>
      </c>
      <c r="E838" s="19" t="str">
        <f>VLOOKUP($D838,[1]Sheet1!$A:$D,3,FALSE)</f>
        <v>ICING</v>
      </c>
      <c r="F838" s="19" t="str">
        <f>VLOOKUP($D838,[1]Sheet1!$A:$D,4,FALSE)</f>
        <v>ICING</v>
      </c>
      <c r="G838" s="2"/>
      <c r="H838" s="2"/>
      <c r="I838" s="2"/>
      <c r="J838" s="2"/>
      <c r="K838" s="2"/>
      <c r="L838" s="2"/>
      <c r="M838" s="2"/>
      <c r="N838" s="2"/>
      <c r="O838" s="2"/>
      <c r="P838" s="3">
        <v>23.705555555555556</v>
      </c>
      <c r="Q838" s="5">
        <v>26</v>
      </c>
      <c r="R838" s="5">
        <v>26</v>
      </c>
      <c r="S838" s="5">
        <v>26</v>
      </c>
      <c r="T838" s="5">
        <v>26</v>
      </c>
      <c r="U838" s="5">
        <v>26</v>
      </c>
      <c r="V838" s="5">
        <v>26</v>
      </c>
      <c r="W838" s="5">
        <v>26</v>
      </c>
      <c r="X838" s="5">
        <v>26</v>
      </c>
      <c r="Y838" s="5">
        <v>26</v>
      </c>
      <c r="Z838" s="5">
        <v>26</v>
      </c>
      <c r="AA838" s="5">
        <v>26</v>
      </c>
      <c r="AB838" s="5">
        <v>26</v>
      </c>
      <c r="AC838" s="5">
        <v>26</v>
      </c>
    </row>
    <row r="839" spans="1:29" hidden="1" x14ac:dyDescent="0.3">
      <c r="A839" s="19" t="s">
        <v>151</v>
      </c>
      <c r="B839" s="1" t="s">
        <v>93</v>
      </c>
      <c r="C839" s="1" t="s">
        <v>414</v>
      </c>
      <c r="D839" t="s">
        <v>74</v>
      </c>
      <c r="E839" s="19" t="str">
        <f>VLOOKUP($D839,[1]Sheet1!$A:$D,3,FALSE)</f>
        <v>A1 (Fine)</v>
      </c>
      <c r="F839" s="19" t="str">
        <f>VLOOKUP($D839,[1]Sheet1!$A:$D,4,FALSE)</f>
        <v xml:space="preserve">A1 </v>
      </c>
      <c r="G839" s="2"/>
      <c r="H839" s="2"/>
      <c r="I839" s="2"/>
      <c r="J839" s="2"/>
      <c r="K839" s="2"/>
      <c r="L839" s="2"/>
      <c r="M839" s="2"/>
      <c r="N839" s="2"/>
      <c r="O839" s="2"/>
      <c r="P839" s="3">
        <v>196.43333333333334</v>
      </c>
      <c r="Q839" s="5">
        <v>206</v>
      </c>
      <c r="R839" s="5">
        <v>206</v>
      </c>
      <c r="S839" s="5">
        <v>250</v>
      </c>
      <c r="T839" s="5">
        <v>250</v>
      </c>
      <c r="U839" s="5">
        <v>250</v>
      </c>
      <c r="V839" s="5">
        <v>200</v>
      </c>
      <c r="W839" s="5">
        <v>250</v>
      </c>
      <c r="X839" s="5">
        <v>250</v>
      </c>
      <c r="Y839" s="5">
        <v>250</v>
      </c>
      <c r="Z839" s="5">
        <v>250</v>
      </c>
      <c r="AA839" s="5">
        <v>310</v>
      </c>
      <c r="AB839" s="5">
        <v>310</v>
      </c>
      <c r="AC839" s="5">
        <v>310</v>
      </c>
    </row>
    <row r="840" spans="1:29" hidden="1" x14ac:dyDescent="0.3">
      <c r="A840" s="19" t="s">
        <v>151</v>
      </c>
      <c r="B840" s="1" t="s">
        <v>93</v>
      </c>
      <c r="C840" s="1" t="s">
        <v>414</v>
      </c>
      <c r="D840" t="s">
        <v>161</v>
      </c>
      <c r="E840" s="19" t="str">
        <f>VLOOKUP($D840,[1]Sheet1!$A:$D,3,FALSE)</f>
        <v>A1 (Fine)</v>
      </c>
      <c r="F840" s="19" t="str">
        <f>VLOOKUP($D840,[1]Sheet1!$A:$D,4,FALSE)</f>
        <v xml:space="preserve">A1 </v>
      </c>
      <c r="G840" s="2"/>
      <c r="H840" s="2"/>
      <c r="I840" s="2"/>
      <c r="J840" s="2"/>
      <c r="K840" s="2"/>
      <c r="L840" s="2"/>
      <c r="M840" s="2"/>
      <c r="N840" s="2"/>
      <c r="O840" s="2"/>
      <c r="P840" s="3">
        <v>24.333333333333332</v>
      </c>
      <c r="Q840" s="5">
        <v>26</v>
      </c>
      <c r="R840" s="5">
        <v>26</v>
      </c>
      <c r="S840" s="5">
        <v>26</v>
      </c>
      <c r="T840" s="5">
        <v>26</v>
      </c>
      <c r="U840" s="5">
        <v>26</v>
      </c>
      <c r="V840" s="5">
        <v>26</v>
      </c>
      <c r="W840" s="5">
        <v>26</v>
      </c>
      <c r="X840" s="5">
        <v>26</v>
      </c>
      <c r="Y840" s="5">
        <v>26</v>
      </c>
      <c r="Z840" s="5">
        <v>26</v>
      </c>
      <c r="AA840" s="5">
        <v>26</v>
      </c>
      <c r="AB840" s="5">
        <v>26</v>
      </c>
      <c r="AC840" s="5">
        <v>26</v>
      </c>
    </row>
    <row r="841" spans="1:29" hidden="1" x14ac:dyDescent="0.3">
      <c r="A841" s="19" t="s">
        <v>151</v>
      </c>
      <c r="B841" s="1" t="s">
        <v>93</v>
      </c>
      <c r="C841" s="1" t="s">
        <v>414</v>
      </c>
      <c r="D841" t="s">
        <v>61</v>
      </c>
      <c r="E841" s="19" t="str">
        <f>VLOOKUP($D841,[1]Sheet1!$A:$D,3,FALSE)</f>
        <v>C1</v>
      </c>
      <c r="F841" s="19" t="str">
        <f>VLOOKUP($D841,[1]Sheet1!$A:$D,4,FALSE)</f>
        <v>C1 COARSE</v>
      </c>
      <c r="G841" s="2"/>
      <c r="H841" s="2"/>
      <c r="I841" s="2"/>
      <c r="J841" s="2"/>
      <c r="K841" s="2"/>
      <c r="L841" s="2"/>
      <c r="M841" s="2"/>
      <c r="N841" s="2"/>
      <c r="O841" s="2"/>
      <c r="P841" s="3">
        <v>355</v>
      </c>
      <c r="Q841" s="5">
        <v>355</v>
      </c>
      <c r="R841" s="5">
        <v>280</v>
      </c>
      <c r="S841" s="5">
        <v>290</v>
      </c>
      <c r="T841" s="5">
        <v>450</v>
      </c>
      <c r="U841" s="5">
        <v>400</v>
      </c>
      <c r="V841" s="5">
        <v>250</v>
      </c>
      <c r="W841" s="5">
        <v>290</v>
      </c>
      <c r="X841" s="5">
        <v>355</v>
      </c>
      <c r="Y841" s="5">
        <v>400</v>
      </c>
      <c r="Z841" s="5">
        <v>300</v>
      </c>
      <c r="AA841" s="5">
        <v>490</v>
      </c>
      <c r="AB841" s="5">
        <v>490</v>
      </c>
      <c r="AC841" s="5">
        <v>490</v>
      </c>
    </row>
    <row r="842" spans="1:29" hidden="1" x14ac:dyDescent="0.3">
      <c r="A842" s="19" t="s">
        <v>151</v>
      </c>
      <c r="B842" s="1" t="s">
        <v>93</v>
      </c>
      <c r="C842" s="1" t="s">
        <v>414</v>
      </c>
      <c r="D842" t="s">
        <v>42</v>
      </c>
      <c r="E842" s="19" t="str">
        <f>VLOOKUP($D842,[1]Sheet1!$A:$D,3,FALSE)</f>
        <v>CASTER</v>
      </c>
      <c r="F842" s="19" t="str">
        <f>VLOOKUP($D842,[1]Sheet1!$A:$D,4,FALSE)</f>
        <v>CASTER</v>
      </c>
      <c r="G842" s="2"/>
      <c r="H842" s="2"/>
      <c r="I842" s="2"/>
      <c r="J842" s="2"/>
      <c r="K842" s="2"/>
      <c r="L842" s="2"/>
      <c r="M842" s="2"/>
      <c r="N842" s="2"/>
      <c r="O842" s="2"/>
      <c r="P842" s="3">
        <v>0.3888888888888889</v>
      </c>
      <c r="Q842" s="3">
        <v>0.3888888888888889</v>
      </c>
      <c r="R842" s="3">
        <v>0.3888888888888889</v>
      </c>
      <c r="S842" s="3">
        <v>0.3888888888888889</v>
      </c>
      <c r="T842" s="3">
        <v>0.3888888888888889</v>
      </c>
      <c r="U842" s="3">
        <v>0.3888888888888889</v>
      </c>
      <c r="V842" s="3">
        <v>0.3888888888888889</v>
      </c>
      <c r="W842" s="3">
        <v>0.3888888888888889</v>
      </c>
      <c r="X842" s="3">
        <v>0.3888888888888889</v>
      </c>
      <c r="Y842" s="3">
        <v>0.3888888888888889</v>
      </c>
      <c r="Z842" s="3">
        <v>0.3888888888888889</v>
      </c>
      <c r="AA842" s="3">
        <v>0.3888888888888889</v>
      </c>
      <c r="AB842" s="3">
        <v>0.3888888888888889</v>
      </c>
      <c r="AC842" s="3">
        <v>0.3888888888888889</v>
      </c>
    </row>
    <row r="843" spans="1:29" hidden="1" x14ac:dyDescent="0.3">
      <c r="A843" s="19" t="s">
        <v>151</v>
      </c>
      <c r="B843" s="1" t="s">
        <v>93</v>
      </c>
      <c r="C843" s="1" t="s">
        <v>414</v>
      </c>
      <c r="D843" t="s">
        <v>91</v>
      </c>
      <c r="E843" s="19" t="str">
        <f>VLOOKUP($D843,[1]Sheet1!$A:$D,3,FALSE)</f>
        <v>BROWN</v>
      </c>
      <c r="F843" s="19" t="str">
        <f>VLOOKUP($D843,[1]Sheet1!$A:$D,4,FALSE)</f>
        <v>Coarse Brown</v>
      </c>
      <c r="G843" s="2"/>
      <c r="H843" s="2"/>
      <c r="I843" s="2"/>
      <c r="J843" s="2"/>
      <c r="K843" s="2"/>
      <c r="L843" s="2"/>
      <c r="M843" s="2"/>
      <c r="N843" s="2"/>
      <c r="O843" s="2"/>
      <c r="P843" s="3">
        <v>0.55555555555555558</v>
      </c>
      <c r="Q843" s="5">
        <v>3</v>
      </c>
      <c r="R843" s="5">
        <v>3</v>
      </c>
      <c r="S843" s="5">
        <v>3</v>
      </c>
      <c r="T843" s="5">
        <v>3</v>
      </c>
      <c r="U843" s="5">
        <v>3</v>
      </c>
      <c r="V843" s="5">
        <v>3</v>
      </c>
      <c r="W843" s="5">
        <v>3</v>
      </c>
      <c r="X843" s="5">
        <v>3</v>
      </c>
      <c r="Y843" s="5">
        <v>3</v>
      </c>
      <c r="Z843" s="5">
        <v>3</v>
      </c>
      <c r="AA843" s="5">
        <v>3</v>
      </c>
      <c r="AB843" s="5">
        <v>3</v>
      </c>
      <c r="AC843" s="5">
        <v>3</v>
      </c>
    </row>
    <row r="844" spans="1:29" hidden="1" x14ac:dyDescent="0.3">
      <c r="A844" s="19" t="s">
        <v>151</v>
      </c>
      <c r="B844" s="1" t="s">
        <v>93</v>
      </c>
      <c r="C844" s="1" t="s">
        <v>414</v>
      </c>
      <c r="D844" t="s">
        <v>164</v>
      </c>
      <c r="E844" s="19" t="str">
        <f>VLOOKUP($D844,[1]Sheet1!$A:$D,3,FALSE)</f>
        <v>IG Fine</v>
      </c>
      <c r="F844" s="19" t="str">
        <f>VLOOKUP($D844,[1]Sheet1!$A:$D,4,FALSE)</f>
        <v xml:space="preserve">IG  </v>
      </c>
      <c r="G844" s="2"/>
      <c r="H844" s="2"/>
      <c r="I844" s="2"/>
      <c r="J844" s="2"/>
      <c r="K844" s="2"/>
      <c r="L844" s="2"/>
      <c r="M844" s="2"/>
      <c r="N844" s="2"/>
      <c r="O844" s="2"/>
      <c r="P844" s="3">
        <v>41.111111111111114</v>
      </c>
      <c r="Q844" s="5">
        <v>45</v>
      </c>
      <c r="R844" s="5">
        <v>45</v>
      </c>
      <c r="S844" s="5">
        <v>45</v>
      </c>
      <c r="T844" s="5">
        <v>45</v>
      </c>
      <c r="U844" s="5">
        <v>45</v>
      </c>
      <c r="V844" s="5">
        <v>45</v>
      </c>
      <c r="W844" s="5">
        <v>45</v>
      </c>
      <c r="X844" s="5">
        <v>45</v>
      </c>
      <c r="Y844" s="5">
        <v>45</v>
      </c>
      <c r="Z844" s="5">
        <v>45</v>
      </c>
      <c r="AA844" s="5">
        <v>45</v>
      </c>
      <c r="AB844" s="5">
        <v>45</v>
      </c>
      <c r="AC844" s="5">
        <v>45</v>
      </c>
    </row>
    <row r="845" spans="1:29" hidden="1" x14ac:dyDescent="0.3">
      <c r="A845" s="19" t="s">
        <v>151</v>
      </c>
      <c r="B845" s="1" t="s">
        <v>93</v>
      </c>
      <c r="C845" s="1" t="s">
        <v>414</v>
      </c>
      <c r="D845" t="s">
        <v>43</v>
      </c>
      <c r="E845" s="19" t="str">
        <f>VLOOKUP($D845,[1]Sheet1!$A:$D,3,FALSE)</f>
        <v>BROWN</v>
      </c>
      <c r="F845" s="19" t="str">
        <f>VLOOKUP($D845,[1]Sheet1!$A:$D,4,FALSE)</f>
        <v>Soft Brown</v>
      </c>
      <c r="G845" s="2"/>
      <c r="H845" s="2"/>
      <c r="I845" s="2"/>
      <c r="J845" s="2"/>
      <c r="K845" s="2"/>
      <c r="L845" s="2"/>
      <c r="M845" s="2"/>
      <c r="N845" s="2"/>
      <c r="O845" s="2"/>
      <c r="P845" s="3">
        <v>4.822222222222222</v>
      </c>
      <c r="Q845" s="5">
        <v>8</v>
      </c>
      <c r="R845" s="5">
        <v>8</v>
      </c>
      <c r="S845" s="5">
        <v>8</v>
      </c>
      <c r="T845" s="5">
        <v>8</v>
      </c>
      <c r="U845" s="5">
        <v>8</v>
      </c>
      <c r="V845" s="5">
        <v>8</v>
      </c>
      <c r="W845" s="5">
        <v>8</v>
      </c>
      <c r="X845" s="5">
        <v>8</v>
      </c>
      <c r="Y845" s="5">
        <v>8</v>
      </c>
      <c r="Z845" s="5">
        <v>8</v>
      </c>
      <c r="AA845" s="5">
        <v>8</v>
      </c>
      <c r="AB845" s="5">
        <v>8</v>
      </c>
      <c r="AC845" s="5">
        <v>8</v>
      </c>
    </row>
    <row r="846" spans="1:29" hidden="1" x14ac:dyDescent="0.3">
      <c r="A846" s="19" t="s">
        <v>151</v>
      </c>
      <c r="B846" s="1" t="s">
        <v>93</v>
      </c>
      <c r="C846" s="4" t="s">
        <v>414</v>
      </c>
      <c r="D846" t="s">
        <v>47</v>
      </c>
      <c r="E846" s="19" t="str">
        <f>VLOOKUP($D846,[1]Sheet1!$A:$D,3,FALSE)</f>
        <v>ICING</v>
      </c>
      <c r="F846" s="19" t="str">
        <f>VLOOKUP($D846,[1]Sheet1!$A:$D,4,FALSE)</f>
        <v>ICING</v>
      </c>
      <c r="G846" s="2"/>
      <c r="H846" s="2"/>
      <c r="I846" s="2"/>
      <c r="J846" s="2"/>
      <c r="K846" s="2"/>
      <c r="L846" s="2"/>
      <c r="M846" s="2"/>
      <c r="N846" s="2"/>
      <c r="O846" s="2"/>
      <c r="P846" s="3">
        <v>6.5666666666666664</v>
      </c>
      <c r="Q846" s="5">
        <v>8</v>
      </c>
      <c r="R846" s="5">
        <v>8</v>
      </c>
      <c r="S846" s="5">
        <v>8</v>
      </c>
      <c r="T846" s="5">
        <v>8</v>
      </c>
      <c r="U846" s="5">
        <v>8</v>
      </c>
      <c r="V846" s="5">
        <v>8</v>
      </c>
      <c r="W846" s="5">
        <v>8</v>
      </c>
      <c r="X846" s="5">
        <v>8</v>
      </c>
      <c r="Y846" s="5">
        <v>8</v>
      </c>
      <c r="Z846" s="5">
        <v>8</v>
      </c>
      <c r="AA846" s="5">
        <v>8</v>
      </c>
      <c r="AB846" s="5">
        <v>8</v>
      </c>
      <c r="AC846" s="5">
        <v>8</v>
      </c>
    </row>
    <row r="847" spans="1:29" hidden="1" x14ac:dyDescent="0.3">
      <c r="A847" s="19" t="s">
        <v>151</v>
      </c>
      <c r="B847" s="1" t="s">
        <v>80</v>
      </c>
      <c r="C847" s="1" t="s">
        <v>415</v>
      </c>
      <c r="D847" t="s">
        <v>74</v>
      </c>
      <c r="E847" s="19" t="str">
        <f>VLOOKUP($D847,[1]Sheet1!$A:$D,3,FALSE)</f>
        <v>A1 (Fine)</v>
      </c>
      <c r="F847" s="19" t="str">
        <f>VLOOKUP($D847,[1]Sheet1!$A:$D,4,FALSE)</f>
        <v xml:space="preserve">A1 </v>
      </c>
      <c r="G847" s="2"/>
      <c r="H847" s="2"/>
      <c r="I847" s="2"/>
      <c r="J847" s="2"/>
      <c r="K847" s="2"/>
      <c r="L847" s="2"/>
      <c r="M847" s="2"/>
      <c r="N847" s="2"/>
      <c r="O847" s="2"/>
      <c r="P847" s="3">
        <v>206.13888888888889</v>
      </c>
      <c r="Q847" s="5">
        <v>215</v>
      </c>
      <c r="R847" s="5">
        <v>215</v>
      </c>
      <c r="S847" s="5">
        <v>215</v>
      </c>
      <c r="T847" s="5">
        <v>215</v>
      </c>
      <c r="U847" s="5">
        <v>215</v>
      </c>
      <c r="V847" s="5">
        <v>215</v>
      </c>
      <c r="W847" s="5">
        <v>215</v>
      </c>
      <c r="X847" s="5">
        <v>300</v>
      </c>
      <c r="Y847" s="5">
        <v>300</v>
      </c>
      <c r="Z847" s="5">
        <v>300</v>
      </c>
      <c r="AA847" s="5">
        <v>365</v>
      </c>
      <c r="AB847" s="5">
        <v>365</v>
      </c>
      <c r="AC847" s="5">
        <v>365</v>
      </c>
    </row>
    <row r="848" spans="1:29" hidden="1" x14ac:dyDescent="0.3">
      <c r="A848" s="19" t="s">
        <v>151</v>
      </c>
      <c r="B848" s="1" t="s">
        <v>80</v>
      </c>
      <c r="C848" s="1" t="s">
        <v>415</v>
      </c>
      <c r="D848" t="s">
        <v>161</v>
      </c>
      <c r="E848" s="19" t="str">
        <f>VLOOKUP($D848,[1]Sheet1!$A:$D,3,FALSE)</f>
        <v>A1 (Fine)</v>
      </c>
      <c r="F848" s="19" t="str">
        <f>VLOOKUP($D848,[1]Sheet1!$A:$D,4,FALSE)</f>
        <v xml:space="preserve">A1 </v>
      </c>
      <c r="G848" s="2"/>
      <c r="H848" s="2"/>
      <c r="I848" s="2"/>
      <c r="J848" s="2"/>
      <c r="K848" s="2"/>
      <c r="L848" s="2"/>
      <c r="M848" s="2"/>
      <c r="N848" s="2"/>
      <c r="O848" s="2"/>
      <c r="P848" s="3">
        <v>3.2222222222222223</v>
      </c>
      <c r="Q848" s="5">
        <v>4</v>
      </c>
      <c r="R848" s="5">
        <v>4</v>
      </c>
      <c r="S848" s="5">
        <v>4</v>
      </c>
      <c r="T848" s="5">
        <v>4</v>
      </c>
      <c r="U848" s="5">
        <v>4</v>
      </c>
      <c r="V848" s="5">
        <v>4</v>
      </c>
      <c r="W848" s="5">
        <v>4</v>
      </c>
      <c r="X848" s="5">
        <v>4</v>
      </c>
      <c r="Y848" s="5">
        <v>4</v>
      </c>
      <c r="Z848" s="5">
        <v>4</v>
      </c>
      <c r="AA848" s="5">
        <v>4</v>
      </c>
      <c r="AB848" s="5">
        <v>4</v>
      </c>
      <c r="AC848" s="5">
        <v>4</v>
      </c>
    </row>
    <row r="849" spans="1:29" hidden="1" x14ac:dyDescent="0.3">
      <c r="A849" s="19" t="s">
        <v>151</v>
      </c>
      <c r="B849" s="1" t="s">
        <v>80</v>
      </c>
      <c r="C849" s="1" t="s">
        <v>415</v>
      </c>
      <c r="D849" t="s">
        <v>61</v>
      </c>
      <c r="E849" s="19" t="str">
        <f>VLOOKUP($D849,[1]Sheet1!$A:$D,3,FALSE)</f>
        <v>C1</v>
      </c>
      <c r="F849" s="19" t="str">
        <f>VLOOKUP($D849,[1]Sheet1!$A:$D,4,FALSE)</f>
        <v>C1 COARSE</v>
      </c>
      <c r="G849" s="2"/>
      <c r="H849" s="2"/>
      <c r="I849" s="2"/>
      <c r="J849" s="2"/>
      <c r="K849" s="2"/>
      <c r="L849" s="2"/>
      <c r="M849" s="2"/>
      <c r="N849" s="2"/>
      <c r="O849" s="2"/>
      <c r="P849" s="3">
        <v>500</v>
      </c>
      <c r="Q849" s="5">
        <v>560</v>
      </c>
      <c r="R849" s="5">
        <v>350</v>
      </c>
      <c r="S849" s="5">
        <v>350</v>
      </c>
      <c r="T849" s="5">
        <v>500</v>
      </c>
      <c r="U849" s="5">
        <v>575</v>
      </c>
      <c r="V849" s="5">
        <v>350</v>
      </c>
      <c r="W849" s="5">
        <v>350</v>
      </c>
      <c r="X849" s="5">
        <v>500</v>
      </c>
      <c r="Y849" s="5">
        <v>500</v>
      </c>
      <c r="Z849" s="5">
        <v>500</v>
      </c>
      <c r="AA849" s="5">
        <v>700</v>
      </c>
      <c r="AB849" s="5">
        <v>700</v>
      </c>
      <c r="AC849" s="5">
        <v>700</v>
      </c>
    </row>
    <row r="850" spans="1:29" hidden="1" x14ac:dyDescent="0.3">
      <c r="A850" s="19" t="s">
        <v>151</v>
      </c>
      <c r="B850" s="1" t="s">
        <v>80</v>
      </c>
      <c r="C850" s="1" t="s">
        <v>415</v>
      </c>
      <c r="D850" t="s">
        <v>42</v>
      </c>
      <c r="E850" s="19" t="str">
        <f>VLOOKUP($D850,[1]Sheet1!$A:$D,3,FALSE)</f>
        <v>CASTER</v>
      </c>
      <c r="F850" s="19" t="str">
        <f>VLOOKUP($D850,[1]Sheet1!$A:$D,4,FALSE)</f>
        <v>CASTER</v>
      </c>
      <c r="G850" s="2"/>
      <c r="H850" s="2"/>
      <c r="I850" s="2"/>
      <c r="J850" s="2"/>
      <c r="K850" s="2"/>
      <c r="L850" s="2"/>
      <c r="M850" s="2"/>
      <c r="N850" s="2"/>
      <c r="O850" s="2"/>
      <c r="P850" s="3">
        <v>0.61111111111111116</v>
      </c>
      <c r="Q850" s="5">
        <v>1</v>
      </c>
      <c r="R850" s="5">
        <v>1</v>
      </c>
      <c r="S850" s="5">
        <v>1</v>
      </c>
      <c r="T850" s="5">
        <v>1</v>
      </c>
      <c r="U850" s="5">
        <v>1</v>
      </c>
      <c r="V850" s="5">
        <v>1</v>
      </c>
      <c r="W850" s="5">
        <v>1</v>
      </c>
      <c r="X850" s="5">
        <v>1</v>
      </c>
      <c r="Y850" s="5">
        <v>1</v>
      </c>
      <c r="Z850" s="5">
        <v>1</v>
      </c>
      <c r="AA850" s="5">
        <v>1</v>
      </c>
      <c r="AB850" s="5">
        <v>1</v>
      </c>
      <c r="AC850" s="5">
        <v>1</v>
      </c>
    </row>
    <row r="851" spans="1:29" hidden="1" x14ac:dyDescent="0.3">
      <c r="A851" s="19" t="s">
        <v>151</v>
      </c>
      <c r="B851" s="1" t="s">
        <v>80</v>
      </c>
      <c r="C851" s="1" t="s">
        <v>415</v>
      </c>
      <c r="D851" t="s">
        <v>91</v>
      </c>
      <c r="E851" s="19" t="str">
        <f>VLOOKUP($D851,[1]Sheet1!$A:$D,3,FALSE)</f>
        <v>BROWN</v>
      </c>
      <c r="F851" s="19" t="str">
        <f>VLOOKUP($D851,[1]Sheet1!$A:$D,4,FALSE)</f>
        <v>Coarse Brown</v>
      </c>
      <c r="G851" s="2"/>
      <c r="H851" s="2"/>
      <c r="I851" s="2"/>
      <c r="J851" s="2"/>
      <c r="K851" s="2"/>
      <c r="L851" s="2"/>
      <c r="M851" s="2"/>
      <c r="N851" s="2"/>
      <c r="O851" s="2"/>
      <c r="P851" s="3">
        <v>3.1388888888888888</v>
      </c>
      <c r="Q851" s="5">
        <v>5</v>
      </c>
      <c r="R851" s="5">
        <v>5</v>
      </c>
      <c r="S851" s="5">
        <v>5</v>
      </c>
      <c r="T851" s="5">
        <v>5</v>
      </c>
      <c r="U851" s="5">
        <v>5</v>
      </c>
      <c r="V851" s="5">
        <v>5</v>
      </c>
      <c r="W851" s="5">
        <v>5</v>
      </c>
      <c r="X851" s="5">
        <v>5</v>
      </c>
      <c r="Y851" s="5">
        <v>5</v>
      </c>
      <c r="Z851" s="5">
        <v>5</v>
      </c>
      <c r="AA851" s="5">
        <v>5</v>
      </c>
      <c r="AB851" s="5">
        <v>5</v>
      </c>
      <c r="AC851" s="5">
        <v>5</v>
      </c>
    </row>
    <row r="852" spans="1:29" hidden="1" x14ac:dyDescent="0.3">
      <c r="A852" s="19" t="s">
        <v>151</v>
      </c>
      <c r="B852" s="1" t="s">
        <v>80</v>
      </c>
      <c r="C852" s="1" t="s">
        <v>415</v>
      </c>
      <c r="D852" t="s">
        <v>167</v>
      </c>
      <c r="E852" s="19" t="str">
        <f>VLOOKUP($D852,[1]Sheet1!$A:$D,3,FALSE)</f>
        <v>BROWN</v>
      </c>
      <c r="F852" s="19" t="str">
        <f>VLOOKUP($D852,[1]Sheet1!$A:$D,4,FALSE)</f>
        <v>Coarse Brown</v>
      </c>
      <c r="G852" s="2"/>
      <c r="H852" s="2"/>
      <c r="I852" s="2"/>
      <c r="J852" s="2"/>
      <c r="K852" s="2"/>
      <c r="L852" s="2"/>
      <c r="M852" s="2"/>
      <c r="N852" s="2"/>
      <c r="O852" s="2"/>
      <c r="P852" s="3">
        <v>2.7777777777777776E-2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hidden="1" x14ac:dyDescent="0.3">
      <c r="A853" s="19" t="s">
        <v>151</v>
      </c>
      <c r="B853" s="1" t="s">
        <v>80</v>
      </c>
      <c r="C853" s="1" t="s">
        <v>415</v>
      </c>
      <c r="D853" t="s">
        <v>201</v>
      </c>
      <c r="E853" s="19" t="str">
        <f>VLOOKUP($D853,[1]Sheet1!$A:$D,3,FALSE)</f>
        <v>BROWN</v>
      </c>
      <c r="F853" s="19" t="str">
        <f>VLOOKUP($D853,[1]Sheet1!$A:$D,4,FALSE)</f>
        <v>Golden Brown</v>
      </c>
      <c r="G853" s="2"/>
      <c r="H853" s="2"/>
      <c r="I853" s="2"/>
      <c r="J853" s="2"/>
      <c r="K853" s="2"/>
      <c r="L853" s="2"/>
      <c r="M853" s="2"/>
      <c r="N853" s="2"/>
      <c r="O853" s="2"/>
      <c r="P853" s="3">
        <v>5.5555555555555552E-2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hidden="1" x14ac:dyDescent="0.3">
      <c r="A854" s="19" t="s">
        <v>151</v>
      </c>
      <c r="B854" s="1" t="s">
        <v>80</v>
      </c>
      <c r="C854" s="1" t="s">
        <v>415</v>
      </c>
      <c r="D854" t="s">
        <v>164</v>
      </c>
      <c r="E854" s="19" t="str">
        <f>VLOOKUP($D854,[1]Sheet1!$A:$D,3,FALSE)</f>
        <v>IG Fine</v>
      </c>
      <c r="F854" s="19" t="str">
        <f>VLOOKUP($D854,[1]Sheet1!$A:$D,4,FALSE)</f>
        <v xml:space="preserve">IG  </v>
      </c>
      <c r="G854" s="2"/>
      <c r="H854" s="2"/>
      <c r="I854" s="2"/>
      <c r="J854" s="2"/>
      <c r="K854" s="2"/>
      <c r="L854" s="2"/>
      <c r="M854" s="2"/>
      <c r="N854" s="2"/>
      <c r="O854" s="2"/>
      <c r="P854" s="3">
        <v>23.777777777777779</v>
      </c>
      <c r="Q854" s="5">
        <v>27</v>
      </c>
      <c r="R854" s="5">
        <v>27</v>
      </c>
      <c r="S854" s="5">
        <v>27</v>
      </c>
      <c r="T854" s="5">
        <v>27</v>
      </c>
      <c r="U854" s="5">
        <v>27</v>
      </c>
      <c r="V854" s="5">
        <v>27</v>
      </c>
      <c r="W854" s="5">
        <v>27</v>
      </c>
      <c r="X854" s="5">
        <v>27</v>
      </c>
      <c r="Y854" s="5">
        <v>27</v>
      </c>
      <c r="Z854" s="5">
        <v>27</v>
      </c>
      <c r="AA854" s="5">
        <v>27</v>
      </c>
      <c r="AB854" s="5">
        <v>27</v>
      </c>
      <c r="AC854" s="5">
        <v>27</v>
      </c>
    </row>
    <row r="855" spans="1:29" hidden="1" x14ac:dyDescent="0.3">
      <c r="A855" s="19" t="s">
        <v>151</v>
      </c>
      <c r="B855" s="1" t="s">
        <v>80</v>
      </c>
      <c r="C855" s="1" t="s">
        <v>415</v>
      </c>
      <c r="D855" t="s">
        <v>198</v>
      </c>
      <c r="E855" s="19" t="str">
        <f>VLOOKUP($D855,[1]Sheet1!$A:$D,3,FALSE)</f>
        <v>IG Fine</v>
      </c>
      <c r="F855" s="19" t="str">
        <f>VLOOKUP($D855,[1]Sheet1!$A:$D,4,FALSE)</f>
        <v xml:space="preserve">IG  </v>
      </c>
      <c r="G855" s="2"/>
      <c r="H855" s="2"/>
      <c r="I855" s="2"/>
      <c r="J855" s="2"/>
      <c r="K855" s="2"/>
      <c r="L855" s="2"/>
      <c r="M855" s="2"/>
      <c r="N855" s="2"/>
      <c r="O855" s="2"/>
      <c r="P855" s="3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</row>
    <row r="856" spans="1:29" hidden="1" x14ac:dyDescent="0.3">
      <c r="A856" s="19" t="s">
        <v>151</v>
      </c>
      <c r="B856" s="1" t="s">
        <v>80</v>
      </c>
      <c r="C856" s="1" t="s">
        <v>415</v>
      </c>
      <c r="D856" t="s">
        <v>43</v>
      </c>
      <c r="E856" s="19" t="str">
        <f>VLOOKUP($D856,[1]Sheet1!$A:$D,3,FALSE)</f>
        <v>BROWN</v>
      </c>
      <c r="F856" s="19" t="str">
        <f>VLOOKUP($D856,[1]Sheet1!$A:$D,4,FALSE)</f>
        <v>Soft Brown</v>
      </c>
      <c r="G856" s="2"/>
      <c r="H856" s="2"/>
      <c r="I856" s="2"/>
      <c r="J856" s="2"/>
      <c r="K856" s="2"/>
      <c r="L856" s="2"/>
      <c r="M856" s="2"/>
      <c r="N856" s="2"/>
      <c r="O856" s="2"/>
      <c r="P856" s="3">
        <v>2.2444444444444445</v>
      </c>
      <c r="Q856" s="5">
        <v>2</v>
      </c>
      <c r="R856" s="5">
        <v>2</v>
      </c>
      <c r="S856" s="5">
        <v>2</v>
      </c>
      <c r="T856" s="5">
        <v>2</v>
      </c>
      <c r="U856" s="5">
        <v>2</v>
      </c>
      <c r="V856" s="5">
        <v>2</v>
      </c>
      <c r="W856" s="5">
        <v>2</v>
      </c>
      <c r="X856" s="5">
        <v>2</v>
      </c>
      <c r="Y856" s="5">
        <v>2</v>
      </c>
      <c r="Z856" s="5">
        <v>2</v>
      </c>
      <c r="AA856" s="5">
        <v>2</v>
      </c>
      <c r="AB856" s="5">
        <v>2</v>
      </c>
      <c r="AC856" s="5">
        <v>2</v>
      </c>
    </row>
    <row r="857" spans="1:29" hidden="1" x14ac:dyDescent="0.3">
      <c r="A857" s="19" t="s">
        <v>151</v>
      </c>
      <c r="B857" s="1" t="s">
        <v>80</v>
      </c>
      <c r="C857" s="1" t="s">
        <v>415</v>
      </c>
      <c r="D857" t="s">
        <v>47</v>
      </c>
      <c r="E857" s="19" t="str">
        <f>VLOOKUP($D857,[1]Sheet1!$A:$D,3,FALSE)</f>
        <v>ICING</v>
      </c>
      <c r="F857" s="19" t="str">
        <f>VLOOKUP($D857,[1]Sheet1!$A:$D,4,FALSE)</f>
        <v>ICING</v>
      </c>
      <c r="G857" s="2"/>
      <c r="H857" s="2"/>
      <c r="I857" s="2"/>
      <c r="J857" s="2"/>
      <c r="K857" s="2"/>
      <c r="L857" s="2"/>
      <c r="M857" s="2"/>
      <c r="N857" s="2"/>
      <c r="O857" s="2"/>
      <c r="P857" s="3">
        <v>4.8694444444444445</v>
      </c>
      <c r="Q857" s="5">
        <v>5</v>
      </c>
      <c r="R857" s="5">
        <v>5</v>
      </c>
      <c r="S857" s="5">
        <v>5</v>
      </c>
      <c r="T857" s="5">
        <v>5</v>
      </c>
      <c r="U857" s="5">
        <v>5</v>
      </c>
      <c r="V857" s="5">
        <v>5</v>
      </c>
      <c r="W857" s="5">
        <v>5</v>
      </c>
      <c r="X857" s="5">
        <v>5</v>
      </c>
      <c r="Y857" s="5">
        <v>5</v>
      </c>
      <c r="Z857" s="5">
        <v>5</v>
      </c>
      <c r="AA857" s="5">
        <v>5</v>
      </c>
      <c r="AB857" s="5">
        <v>5</v>
      </c>
      <c r="AC857" s="5">
        <v>5</v>
      </c>
    </row>
    <row r="858" spans="1:29" hidden="1" x14ac:dyDescent="0.3">
      <c r="A858" s="19" t="s">
        <v>151</v>
      </c>
      <c r="B858" s="1" t="s">
        <v>134</v>
      </c>
      <c r="C858" s="1" t="s">
        <v>416</v>
      </c>
      <c r="D858" t="s">
        <v>92</v>
      </c>
      <c r="E858" s="19" t="str">
        <f>VLOOKUP($D858,[1]Sheet1!$A:$D,3,FALSE)</f>
        <v>Better Brown</v>
      </c>
      <c r="F858" s="19" t="str">
        <f>VLOOKUP($D858,[1]Sheet1!$A:$D,4,FALSE)</f>
        <v>LG</v>
      </c>
      <c r="G858" s="2"/>
      <c r="H858" s="2"/>
      <c r="I858" s="2"/>
      <c r="J858" s="2"/>
      <c r="K858" s="2"/>
      <c r="L858" s="2"/>
      <c r="M858" s="2"/>
      <c r="N858" s="2"/>
      <c r="O858" s="2"/>
      <c r="P858" s="8"/>
      <c r="Q858" s="5"/>
      <c r="R858" s="31">
        <v>150</v>
      </c>
      <c r="S858" s="31">
        <v>200</v>
      </c>
      <c r="T858" s="31">
        <v>200</v>
      </c>
      <c r="U858" s="31">
        <v>300</v>
      </c>
      <c r="V858" s="31">
        <v>350</v>
      </c>
      <c r="W858" s="31">
        <v>350</v>
      </c>
      <c r="X858" s="31">
        <v>400</v>
      </c>
      <c r="Y858" s="31">
        <v>400</v>
      </c>
      <c r="Z858" s="31">
        <v>400</v>
      </c>
      <c r="AA858" s="31">
        <v>420</v>
      </c>
      <c r="AB858" s="31">
        <v>420</v>
      </c>
      <c r="AC858" s="31">
        <v>420</v>
      </c>
    </row>
    <row r="859" spans="1:29" hidden="1" x14ac:dyDescent="0.3">
      <c r="A859" s="29" t="s">
        <v>417</v>
      </c>
      <c r="B859" s="19" t="s">
        <v>418</v>
      </c>
      <c r="C859" s="19" t="s">
        <v>419</v>
      </c>
      <c r="D859" s="19" t="s">
        <v>27</v>
      </c>
      <c r="E859" s="19" t="str">
        <f>VLOOKUP($D859,[1]Sheet1!$A:$D,3,FALSE)</f>
        <v>C1</v>
      </c>
      <c r="F859" s="19" t="str">
        <f>VLOOKUP($D859,[1]Sheet1!$A:$D,4,FALSE)</f>
        <v>C1 COARSE</v>
      </c>
      <c r="G859" s="19">
        <v>72</v>
      </c>
      <c r="H859" s="19">
        <v>72</v>
      </c>
      <c r="I859" s="19">
        <v>72</v>
      </c>
      <c r="J859" s="19">
        <v>72</v>
      </c>
      <c r="N859" s="19">
        <v>48</v>
      </c>
      <c r="O859" s="19">
        <v>48</v>
      </c>
      <c r="P859" s="19">
        <v>42.666666666666664</v>
      </c>
      <c r="Q859" s="19">
        <v>24.84</v>
      </c>
      <c r="R859" s="19">
        <v>24.84</v>
      </c>
      <c r="T859" s="19">
        <v>48</v>
      </c>
      <c r="V859" s="19">
        <v>24.84</v>
      </c>
      <c r="X859" s="19">
        <v>48</v>
      </c>
      <c r="Y859" s="19">
        <v>48</v>
      </c>
      <c r="AA859" s="19">
        <v>24.84</v>
      </c>
    </row>
    <row r="860" spans="1:29" hidden="1" x14ac:dyDescent="0.3">
      <c r="A860" s="29" t="s">
        <v>417</v>
      </c>
      <c r="B860" s="19" t="s">
        <v>418</v>
      </c>
      <c r="C860" s="19" t="s">
        <v>420</v>
      </c>
      <c r="D860" s="19" t="s">
        <v>27</v>
      </c>
      <c r="E860" s="19" t="str">
        <f>VLOOKUP($D860,[1]Sheet1!$A:$D,3,FALSE)</f>
        <v>C1</v>
      </c>
      <c r="F860" s="19" t="str">
        <f>VLOOKUP($D860,[1]Sheet1!$A:$D,4,FALSE)</f>
        <v>C1 COARSE</v>
      </c>
      <c r="G860" s="19">
        <v>24</v>
      </c>
      <c r="K860" s="19">
        <v>24</v>
      </c>
      <c r="P860" s="19">
        <v>5.333333333333333</v>
      </c>
      <c r="Q860" s="19">
        <v>0</v>
      </c>
      <c r="R860" s="19">
        <v>24.84</v>
      </c>
      <c r="U860" s="19">
        <v>24.84</v>
      </c>
      <c r="AB860" s="19">
        <v>24.84</v>
      </c>
    </row>
    <row r="861" spans="1:29" hidden="1" x14ac:dyDescent="0.3">
      <c r="A861" s="29" t="s">
        <v>417</v>
      </c>
      <c r="B861" s="19" t="s">
        <v>270</v>
      </c>
      <c r="C861" s="19" t="s">
        <v>421</v>
      </c>
      <c r="D861" s="19" t="s">
        <v>27</v>
      </c>
      <c r="E861" s="19" t="str">
        <f>VLOOKUP($D861,[1]Sheet1!$A:$D,3,FALSE)</f>
        <v>C1</v>
      </c>
      <c r="F861" s="19" t="str">
        <f>VLOOKUP($D861,[1]Sheet1!$A:$D,4,FALSE)</f>
        <v>C1 COARSE</v>
      </c>
      <c r="O861" s="19">
        <v>48</v>
      </c>
      <c r="P861" s="19">
        <v>5.333333333333333</v>
      </c>
      <c r="Q861" s="19">
        <v>0</v>
      </c>
      <c r="R861" s="19">
        <v>49.64</v>
      </c>
      <c r="S861" s="19">
        <v>49.64</v>
      </c>
      <c r="T861" s="19">
        <v>49.64</v>
      </c>
      <c r="X861" s="19">
        <v>49.64</v>
      </c>
      <c r="AA861" s="19">
        <v>49.64</v>
      </c>
    </row>
    <row r="862" spans="1:29" hidden="1" x14ac:dyDescent="0.3">
      <c r="A862" s="29" t="s">
        <v>417</v>
      </c>
      <c r="B862" s="19" t="s">
        <v>270</v>
      </c>
      <c r="C862" s="19" t="s">
        <v>422</v>
      </c>
      <c r="D862" s="19" t="s">
        <v>423</v>
      </c>
      <c r="E862" s="19" t="str">
        <f>VLOOKUP($D862,[1]Sheet1!$A:$D,3,FALSE)</f>
        <v>C1</v>
      </c>
      <c r="F862" s="19" t="str">
        <f>VLOOKUP($D862,[1]Sheet1!$A:$D,4,FALSE)</f>
        <v>C1 COARSE</v>
      </c>
      <c r="J862" s="19">
        <v>5.5</v>
      </c>
      <c r="O862" s="19">
        <v>4</v>
      </c>
      <c r="P862" s="19">
        <v>1.0555555555555556</v>
      </c>
      <c r="Q862" s="19">
        <v>0</v>
      </c>
      <c r="U862" s="19">
        <v>1</v>
      </c>
      <c r="AB862" s="19">
        <v>1</v>
      </c>
    </row>
    <row r="863" spans="1:29" hidden="1" x14ac:dyDescent="0.3">
      <c r="A863" s="29" t="s">
        <v>417</v>
      </c>
      <c r="B863" s="19" t="s">
        <v>270</v>
      </c>
      <c r="C863" s="19" t="s">
        <v>422</v>
      </c>
      <c r="D863" s="19" t="s">
        <v>25</v>
      </c>
      <c r="E863" s="19" t="str">
        <f>VLOOKUP($D863,[1]Sheet1!$A:$D,3,FALSE)</f>
        <v>CASTER</v>
      </c>
      <c r="F863" s="19" t="str">
        <f>VLOOKUP($D863,[1]Sheet1!$A:$D,4,FALSE)</f>
        <v>CASTER</v>
      </c>
      <c r="J863" s="19">
        <v>0.96</v>
      </c>
      <c r="O863" s="19">
        <v>1.2</v>
      </c>
      <c r="P863" s="19">
        <v>0.24000000000000002</v>
      </c>
      <c r="Q863" s="19">
        <v>0</v>
      </c>
      <c r="U863" s="19">
        <v>0.6</v>
      </c>
      <c r="AB863" s="19">
        <v>0.6</v>
      </c>
    </row>
    <row r="864" spans="1:29" hidden="1" x14ac:dyDescent="0.3">
      <c r="A864" s="29" t="s">
        <v>417</v>
      </c>
      <c r="B864" s="19" t="s">
        <v>270</v>
      </c>
      <c r="C864" s="19" t="s">
        <v>422</v>
      </c>
      <c r="D864" s="19" t="s">
        <v>27</v>
      </c>
      <c r="E864" s="19" t="str">
        <f>VLOOKUP($D864,[1]Sheet1!$A:$D,3,FALSE)</f>
        <v>C1</v>
      </c>
      <c r="F864" s="19" t="str">
        <f>VLOOKUP($D864,[1]Sheet1!$A:$D,4,FALSE)</f>
        <v>C1 COARSE</v>
      </c>
      <c r="J864" s="19">
        <v>15.3</v>
      </c>
      <c r="O864" s="19">
        <v>16.440000000000001</v>
      </c>
      <c r="P864" s="19">
        <v>3.5266666666666668</v>
      </c>
      <c r="Q864" s="19">
        <v>0</v>
      </c>
      <c r="U864" s="19">
        <v>20</v>
      </c>
      <c r="AB864" s="19">
        <v>20</v>
      </c>
    </row>
    <row r="865" spans="1:29" hidden="1" x14ac:dyDescent="0.3">
      <c r="A865" s="29" t="s">
        <v>417</v>
      </c>
      <c r="B865" s="19" t="s">
        <v>270</v>
      </c>
      <c r="C865" s="19" t="s">
        <v>422</v>
      </c>
      <c r="D865" s="19" t="s">
        <v>31</v>
      </c>
      <c r="E865" s="19" t="str">
        <f>VLOOKUP($D865,[1]Sheet1!$A:$D,3,FALSE)</f>
        <v>BROWN</v>
      </c>
      <c r="F865" s="19" t="str">
        <f>VLOOKUP($D865,[1]Sheet1!$A:$D,4,FALSE)</f>
        <v>Golden Brown</v>
      </c>
      <c r="J865" s="19">
        <v>0.24</v>
      </c>
      <c r="O865" s="19">
        <v>0.36</v>
      </c>
      <c r="P865" s="19">
        <v>6.6666666666666666E-2</v>
      </c>
      <c r="Q865" s="19">
        <v>0</v>
      </c>
      <c r="U865" s="19">
        <v>0.6</v>
      </c>
      <c r="AB865" s="19">
        <v>0.6</v>
      </c>
    </row>
    <row r="866" spans="1:29" hidden="1" x14ac:dyDescent="0.3">
      <c r="A866" s="29" t="s">
        <v>417</v>
      </c>
      <c r="B866" s="19" t="s">
        <v>270</v>
      </c>
      <c r="C866" s="19" t="s">
        <v>422</v>
      </c>
      <c r="D866" s="19" t="s">
        <v>32</v>
      </c>
      <c r="E866" s="19" t="str">
        <f>VLOOKUP($D866,[1]Sheet1!$A:$D,3,FALSE)</f>
        <v>ICING</v>
      </c>
      <c r="F866" s="19" t="str">
        <f>VLOOKUP($D866,[1]Sheet1!$A:$D,4,FALSE)</f>
        <v>ICING</v>
      </c>
      <c r="J866" s="19">
        <v>0.36</v>
      </c>
      <c r="O866" s="19">
        <v>0.36</v>
      </c>
      <c r="P866" s="19">
        <v>0.08</v>
      </c>
      <c r="Q866" s="19">
        <v>0</v>
      </c>
      <c r="U866" s="19">
        <v>0.6</v>
      </c>
      <c r="AB866" s="19">
        <v>0.6</v>
      </c>
    </row>
    <row r="867" spans="1:29" hidden="1" x14ac:dyDescent="0.3">
      <c r="A867" s="29" t="s">
        <v>417</v>
      </c>
      <c r="B867" s="19" t="s">
        <v>270</v>
      </c>
      <c r="C867" s="19" t="s">
        <v>422</v>
      </c>
      <c r="D867" s="19" t="s">
        <v>33</v>
      </c>
      <c r="E867" s="19" t="str">
        <f>VLOOKUP($D867,[1]Sheet1!$A:$D,3,FALSE)</f>
        <v>Better Brown</v>
      </c>
      <c r="F867" s="19" t="str">
        <f>VLOOKUP($D867,[1]Sheet1!$A:$D,4,FALSE)</f>
        <v>LG</v>
      </c>
      <c r="O867" s="19">
        <v>0.24</v>
      </c>
      <c r="P867" s="19">
        <v>2.6666666666666665E-2</v>
      </c>
      <c r="Q867" s="19">
        <v>0</v>
      </c>
      <c r="U867" s="19">
        <v>1.2</v>
      </c>
      <c r="AB867" s="19">
        <v>1.2</v>
      </c>
    </row>
    <row r="868" spans="1:29" hidden="1" x14ac:dyDescent="0.3">
      <c r="A868" s="29" t="s">
        <v>417</v>
      </c>
      <c r="B868" s="19" t="s">
        <v>270</v>
      </c>
      <c r="C868" s="19" t="s">
        <v>422</v>
      </c>
      <c r="D868" s="19" t="s">
        <v>34</v>
      </c>
      <c r="E868" s="19" t="str">
        <f>VLOOKUP($D868,[1]Sheet1!$A:$D,3,FALSE)</f>
        <v>BROWN</v>
      </c>
      <c r="F868" s="19" t="str">
        <f>VLOOKUP($D868,[1]Sheet1!$A:$D,4,FALSE)</f>
        <v>Soft Brown</v>
      </c>
      <c r="J868" s="19">
        <v>1.8</v>
      </c>
      <c r="O868" s="19">
        <v>2.4</v>
      </c>
      <c r="P868" s="19">
        <v>0.46666666666666667</v>
      </c>
      <c r="Q868" s="19">
        <v>0</v>
      </c>
      <c r="U868" s="19">
        <v>0.6</v>
      </c>
      <c r="AB868" s="19">
        <v>0.6</v>
      </c>
    </row>
    <row r="869" spans="1:29" hidden="1" x14ac:dyDescent="0.3">
      <c r="A869" s="29" t="s">
        <v>417</v>
      </c>
      <c r="B869" s="19" t="s">
        <v>270</v>
      </c>
      <c r="C869" s="19" t="s">
        <v>424</v>
      </c>
      <c r="D869" s="19" t="s">
        <v>25</v>
      </c>
      <c r="E869" s="19" t="str">
        <f>VLOOKUP($D869,[1]Sheet1!$A:$D,3,FALSE)</f>
        <v>CASTER</v>
      </c>
      <c r="F869" s="19" t="str">
        <f>VLOOKUP($D869,[1]Sheet1!$A:$D,4,FALSE)</f>
        <v>CASTER</v>
      </c>
      <c r="K869" s="19">
        <v>0.06</v>
      </c>
      <c r="M869" s="19">
        <v>0.06</v>
      </c>
      <c r="N869" s="19">
        <v>0.06</v>
      </c>
      <c r="O869" s="19">
        <v>3.5999999999999997E-2</v>
      </c>
      <c r="P869" s="19">
        <v>2.4E-2</v>
      </c>
      <c r="Q869" s="19">
        <v>0.06</v>
      </c>
      <c r="R869" s="19">
        <v>0.06</v>
      </c>
      <c r="S869" s="19">
        <v>0.06</v>
      </c>
      <c r="T869" s="19">
        <v>0.06</v>
      </c>
      <c r="U869" s="19">
        <v>0.06</v>
      </c>
      <c r="V869" s="19">
        <v>0.06</v>
      </c>
      <c r="W869" s="19">
        <v>0.06</v>
      </c>
      <c r="X869" s="19">
        <v>0.06</v>
      </c>
      <c r="Y869" s="19">
        <v>0.06</v>
      </c>
      <c r="Z869" s="19">
        <v>0.06</v>
      </c>
      <c r="AA869" s="19">
        <v>0.06</v>
      </c>
      <c r="AB869" s="19">
        <v>0.06</v>
      </c>
      <c r="AC869" s="19">
        <v>0.06</v>
      </c>
    </row>
    <row r="870" spans="1:29" hidden="1" x14ac:dyDescent="0.3">
      <c r="A870" s="29" t="s">
        <v>417</v>
      </c>
      <c r="B870" s="19" t="s">
        <v>270</v>
      </c>
      <c r="C870" s="19" t="s">
        <v>424</v>
      </c>
      <c r="D870" s="19" t="s">
        <v>26</v>
      </c>
      <c r="E870" s="19" t="str">
        <f>VLOOKUP($D870,[1]Sheet1!$A:$D,3,FALSE)</f>
        <v>BROWN</v>
      </c>
      <c r="F870" s="19" t="str">
        <f>VLOOKUP($D870,[1]Sheet1!$A:$D,4,FALSE)</f>
        <v>Coarse Brown</v>
      </c>
      <c r="K870" s="19">
        <v>0.12</v>
      </c>
      <c r="M870" s="19">
        <v>0.06</v>
      </c>
      <c r="N870" s="19">
        <v>0.06</v>
      </c>
      <c r="O870" s="19">
        <v>3.5999999999999997E-2</v>
      </c>
      <c r="P870" s="19">
        <v>3.0666666666666662E-2</v>
      </c>
      <c r="Q870" s="19">
        <v>0.06</v>
      </c>
      <c r="R870" s="19">
        <v>0.06</v>
      </c>
      <c r="S870" s="19">
        <v>0.06</v>
      </c>
      <c r="T870" s="19">
        <v>0.06</v>
      </c>
      <c r="U870" s="19">
        <v>0.06</v>
      </c>
      <c r="V870" s="19">
        <v>0.06</v>
      </c>
      <c r="W870" s="19">
        <v>0.06</v>
      </c>
      <c r="X870" s="19">
        <v>0.06</v>
      </c>
      <c r="Y870" s="19">
        <v>0.06</v>
      </c>
      <c r="Z870" s="19">
        <v>0.06</v>
      </c>
      <c r="AA870" s="19">
        <v>0.06</v>
      </c>
      <c r="AB870" s="19">
        <v>0.06</v>
      </c>
      <c r="AC870" s="19">
        <v>0.06</v>
      </c>
    </row>
    <row r="871" spans="1:29" hidden="1" x14ac:dyDescent="0.3">
      <c r="A871" s="29" t="s">
        <v>417</v>
      </c>
      <c r="B871" s="19" t="s">
        <v>270</v>
      </c>
      <c r="C871" s="19" t="s">
        <v>424</v>
      </c>
      <c r="D871" s="19" t="s">
        <v>27</v>
      </c>
      <c r="E871" s="19" t="str">
        <f>VLOOKUP($D871,[1]Sheet1!$A:$D,3,FALSE)</f>
        <v>C1</v>
      </c>
      <c r="F871" s="19" t="str">
        <f>VLOOKUP($D871,[1]Sheet1!$A:$D,4,FALSE)</f>
        <v>C1 COARSE</v>
      </c>
      <c r="K871" s="19">
        <v>14.4</v>
      </c>
      <c r="M871" s="19">
        <v>18</v>
      </c>
      <c r="N871" s="19">
        <v>15.864000000000001</v>
      </c>
      <c r="O871" s="19">
        <v>18</v>
      </c>
      <c r="P871" s="19">
        <v>7.3626666666666658</v>
      </c>
      <c r="Q871" s="19">
        <v>19</v>
      </c>
      <c r="R871" s="19">
        <v>19</v>
      </c>
      <c r="S871" s="19">
        <v>19</v>
      </c>
      <c r="T871" s="19">
        <v>19</v>
      </c>
      <c r="U871" s="19">
        <v>19</v>
      </c>
      <c r="V871" s="19">
        <v>19</v>
      </c>
      <c r="W871" s="19">
        <v>19</v>
      </c>
      <c r="X871" s="19">
        <v>19</v>
      </c>
      <c r="Y871" s="19">
        <v>19</v>
      </c>
      <c r="Z871" s="19">
        <v>19</v>
      </c>
      <c r="AA871" s="19">
        <v>19</v>
      </c>
      <c r="AB871" s="19">
        <v>19</v>
      </c>
      <c r="AC871" s="19">
        <v>19</v>
      </c>
    </row>
    <row r="872" spans="1:29" hidden="1" x14ac:dyDescent="0.3">
      <c r="A872" s="29" t="s">
        <v>417</v>
      </c>
      <c r="B872" s="19" t="s">
        <v>270</v>
      </c>
      <c r="C872" s="19" t="s">
        <v>424</v>
      </c>
      <c r="D872" s="19" t="s">
        <v>28</v>
      </c>
      <c r="E872" s="19" t="str">
        <f>VLOOKUP($D872,[1]Sheet1!$A:$D,3,FALSE)</f>
        <v>C1</v>
      </c>
      <c r="F872" s="19" t="str">
        <f>VLOOKUP($D872,[1]Sheet1!$A:$D,4,FALSE)</f>
        <v>C1 COARSE</v>
      </c>
      <c r="K872" s="19">
        <v>6</v>
      </c>
      <c r="M872" s="19">
        <v>4.2</v>
      </c>
      <c r="N872" s="19">
        <v>4.2</v>
      </c>
      <c r="P872" s="19">
        <v>1.5999999999999999</v>
      </c>
      <c r="Q872" s="19">
        <v>3.6</v>
      </c>
      <c r="R872" s="19">
        <v>3.6</v>
      </c>
      <c r="S872" s="19">
        <v>3.6</v>
      </c>
      <c r="T872" s="19">
        <v>3.6</v>
      </c>
      <c r="U872" s="19">
        <v>3.6</v>
      </c>
      <c r="V872" s="19">
        <v>3.6</v>
      </c>
      <c r="W872" s="19">
        <v>3.6</v>
      </c>
      <c r="X872" s="19">
        <v>3.6</v>
      </c>
      <c r="Y872" s="19">
        <v>3.6</v>
      </c>
      <c r="Z872" s="19">
        <v>3.6</v>
      </c>
      <c r="AA872" s="19">
        <v>3.6</v>
      </c>
      <c r="AB872" s="19">
        <v>3.6</v>
      </c>
      <c r="AC872" s="19">
        <v>3.6</v>
      </c>
    </row>
    <row r="873" spans="1:29" hidden="1" x14ac:dyDescent="0.3">
      <c r="A873" s="29" t="s">
        <v>417</v>
      </c>
      <c r="B873" s="19" t="s">
        <v>270</v>
      </c>
      <c r="C873" s="19" t="s">
        <v>424</v>
      </c>
      <c r="D873" s="19" t="s">
        <v>30</v>
      </c>
      <c r="E873" s="19" t="str">
        <f>VLOOKUP($D873,[1]Sheet1!$A:$D,3,FALSE)</f>
        <v>A1 (Fine)</v>
      </c>
      <c r="F873" s="19" t="str">
        <f>VLOOKUP($D873,[1]Sheet1!$A:$D,4,FALSE)</f>
        <v>A1</v>
      </c>
      <c r="K873" s="19">
        <v>2.4</v>
      </c>
      <c r="M873" s="19">
        <v>1.2</v>
      </c>
      <c r="N873" s="19">
        <v>1.2</v>
      </c>
      <c r="O873" s="19">
        <v>3</v>
      </c>
      <c r="P873" s="19">
        <v>0.8666666666666667</v>
      </c>
      <c r="Q873" s="19">
        <v>1.2</v>
      </c>
      <c r="R873" s="19">
        <v>1.2</v>
      </c>
      <c r="S873" s="19">
        <v>1.2</v>
      </c>
      <c r="T873" s="19">
        <v>1.2</v>
      </c>
      <c r="U873" s="19">
        <v>1.2</v>
      </c>
      <c r="V873" s="19">
        <v>1.2</v>
      </c>
      <c r="W873" s="19">
        <v>1.2</v>
      </c>
      <c r="X873" s="19">
        <v>1.2</v>
      </c>
      <c r="Y873" s="19">
        <v>1.2</v>
      </c>
      <c r="Z873" s="19">
        <v>1.2</v>
      </c>
      <c r="AA873" s="19">
        <v>1.2</v>
      </c>
      <c r="AB873" s="19">
        <v>1.2</v>
      </c>
      <c r="AC873" s="19">
        <v>1.2</v>
      </c>
    </row>
    <row r="874" spans="1:29" hidden="1" x14ac:dyDescent="0.3">
      <c r="A874" s="29" t="s">
        <v>417</v>
      </c>
      <c r="B874" s="19" t="s">
        <v>270</v>
      </c>
      <c r="C874" s="19" t="s">
        <v>424</v>
      </c>
      <c r="D874" s="19" t="s">
        <v>31</v>
      </c>
      <c r="E874" s="19" t="str">
        <f>VLOOKUP($D874,[1]Sheet1!$A:$D,3,FALSE)</f>
        <v>BROWN</v>
      </c>
      <c r="F874" s="19" t="str">
        <f>VLOOKUP($D874,[1]Sheet1!$A:$D,4,FALSE)</f>
        <v>Golden Brown</v>
      </c>
      <c r="K874" s="19">
        <v>0.12</v>
      </c>
      <c r="M874" s="19">
        <v>0.06</v>
      </c>
      <c r="N874" s="19">
        <v>0.06</v>
      </c>
      <c r="P874" s="19">
        <v>2.6666666666666665E-2</v>
      </c>
      <c r="Q874" s="19">
        <v>0.06</v>
      </c>
      <c r="R874" s="19">
        <v>0.06</v>
      </c>
      <c r="S874" s="19">
        <v>0.06</v>
      </c>
      <c r="T874" s="19">
        <v>0.06</v>
      </c>
      <c r="U874" s="19">
        <v>0.06</v>
      </c>
      <c r="V874" s="19">
        <v>0.06</v>
      </c>
      <c r="W874" s="19">
        <v>0.06</v>
      </c>
      <c r="X874" s="19">
        <v>0.06</v>
      </c>
      <c r="Y874" s="19">
        <v>0.06</v>
      </c>
      <c r="Z874" s="19">
        <v>0.06</v>
      </c>
      <c r="AA874" s="19">
        <v>0.06</v>
      </c>
      <c r="AB874" s="19">
        <v>0.06</v>
      </c>
      <c r="AC874" s="19">
        <v>0.06</v>
      </c>
    </row>
    <row r="875" spans="1:29" hidden="1" x14ac:dyDescent="0.3">
      <c r="A875" s="29" t="s">
        <v>417</v>
      </c>
      <c r="B875" s="19" t="s">
        <v>270</v>
      </c>
      <c r="C875" s="19" t="s">
        <v>424</v>
      </c>
      <c r="D875" s="19" t="s">
        <v>46</v>
      </c>
      <c r="E875" s="19" t="str">
        <f>VLOOKUP($D875,[1]Sheet1!$A:$D,3,FALSE)</f>
        <v>BROWN</v>
      </c>
      <c r="F875" s="19" t="str">
        <f>VLOOKUP($D875,[1]Sheet1!$A:$D,4,FALSE)</f>
        <v>Golden Brown</v>
      </c>
      <c r="K875" s="19">
        <v>2.1600000000000001E-2</v>
      </c>
      <c r="M875" s="19">
        <v>2.1600000000000001E-2</v>
      </c>
      <c r="N875" s="19">
        <v>2.1600000000000001E-2</v>
      </c>
      <c r="P875" s="19">
        <v>7.1999999999999998E-3</v>
      </c>
      <c r="Q875" s="19">
        <v>0.06</v>
      </c>
      <c r="R875" s="19">
        <v>0.06</v>
      </c>
      <c r="S875" s="19">
        <v>0.06</v>
      </c>
      <c r="T875" s="19">
        <v>0.06</v>
      </c>
      <c r="U875" s="19">
        <v>0.06</v>
      </c>
      <c r="V875" s="19">
        <v>0.06</v>
      </c>
      <c r="W875" s="19">
        <v>0.06</v>
      </c>
      <c r="X875" s="19">
        <v>0.06</v>
      </c>
      <c r="Y875" s="19">
        <v>0.06</v>
      </c>
      <c r="Z875" s="19">
        <v>0.06</v>
      </c>
      <c r="AA875" s="19">
        <v>0.06</v>
      </c>
      <c r="AB875" s="19">
        <v>0.06</v>
      </c>
      <c r="AC875" s="19">
        <v>0.06</v>
      </c>
    </row>
    <row r="876" spans="1:29" hidden="1" x14ac:dyDescent="0.3">
      <c r="A876" s="29" t="s">
        <v>417</v>
      </c>
      <c r="B876" s="19" t="s">
        <v>270</v>
      </c>
      <c r="C876" s="19" t="s">
        <v>424</v>
      </c>
      <c r="D876" s="19" t="s">
        <v>32</v>
      </c>
      <c r="E876" s="19" t="str">
        <f>VLOOKUP($D876,[1]Sheet1!$A:$D,3,FALSE)</f>
        <v>ICING</v>
      </c>
      <c r="F876" s="19" t="str">
        <f>VLOOKUP($D876,[1]Sheet1!$A:$D,4,FALSE)</f>
        <v>ICING</v>
      </c>
      <c r="K876" s="19">
        <v>0.18</v>
      </c>
      <c r="M876" s="19">
        <v>0.06</v>
      </c>
      <c r="N876" s="19">
        <v>0.06</v>
      </c>
      <c r="O876" s="19">
        <v>0.06</v>
      </c>
      <c r="P876" s="19">
        <v>0.04</v>
      </c>
      <c r="Q876" s="19">
        <v>0.06</v>
      </c>
      <c r="R876" s="19">
        <v>0.06</v>
      </c>
      <c r="S876" s="19">
        <v>0.06</v>
      </c>
      <c r="T876" s="19">
        <v>0.06</v>
      </c>
      <c r="U876" s="19">
        <v>0.06</v>
      </c>
      <c r="V876" s="19">
        <v>0.06</v>
      </c>
      <c r="W876" s="19">
        <v>0.06</v>
      </c>
      <c r="X876" s="19">
        <v>0.06</v>
      </c>
      <c r="Y876" s="19">
        <v>0.06</v>
      </c>
      <c r="Z876" s="19">
        <v>0.06</v>
      </c>
      <c r="AA876" s="19">
        <v>0.06</v>
      </c>
      <c r="AB876" s="19">
        <v>0.06</v>
      </c>
      <c r="AC876" s="19">
        <v>0.06</v>
      </c>
    </row>
    <row r="877" spans="1:29" hidden="1" x14ac:dyDescent="0.3">
      <c r="A877" s="29" t="s">
        <v>417</v>
      </c>
      <c r="B877" s="19" t="s">
        <v>270</v>
      </c>
      <c r="C877" s="19" t="s">
        <v>424</v>
      </c>
      <c r="D877" s="19" t="s">
        <v>33</v>
      </c>
      <c r="E877" s="19" t="str">
        <f>VLOOKUP($D877,[1]Sheet1!$A:$D,3,FALSE)</f>
        <v>Better Brown</v>
      </c>
      <c r="F877" s="19" t="str">
        <f>VLOOKUP($D877,[1]Sheet1!$A:$D,4,FALSE)</f>
        <v>LG</v>
      </c>
      <c r="K877" s="19">
        <v>0.6</v>
      </c>
      <c r="M877" s="19">
        <v>0.48</v>
      </c>
      <c r="N877" s="19">
        <v>0.48</v>
      </c>
      <c r="O877" s="19">
        <v>0.3</v>
      </c>
      <c r="P877" s="19">
        <v>0.20666666666666667</v>
      </c>
      <c r="Q877" s="19">
        <v>0.6</v>
      </c>
      <c r="R877" s="19">
        <v>1.2</v>
      </c>
      <c r="S877" s="19">
        <v>1.2</v>
      </c>
      <c r="T877" s="19">
        <v>1.2</v>
      </c>
      <c r="U877" s="19">
        <v>1.2</v>
      </c>
      <c r="V877" s="19">
        <v>2.4</v>
      </c>
      <c r="W877" s="19">
        <v>2.4</v>
      </c>
      <c r="X877" s="19">
        <v>1.2</v>
      </c>
      <c r="Y877" s="19">
        <v>1.2</v>
      </c>
      <c r="Z877" s="19">
        <v>1.2</v>
      </c>
      <c r="AA877" s="19">
        <v>1.2</v>
      </c>
      <c r="AB877" s="19">
        <v>1.2</v>
      </c>
      <c r="AC877" s="19">
        <v>1.2</v>
      </c>
    </row>
    <row r="878" spans="1:29" hidden="1" x14ac:dyDescent="0.3">
      <c r="A878" s="29" t="s">
        <v>417</v>
      </c>
      <c r="B878" s="19" t="s">
        <v>270</v>
      </c>
      <c r="C878" s="19" t="s">
        <v>424</v>
      </c>
      <c r="D878" s="19" t="s">
        <v>102</v>
      </c>
      <c r="E878" s="19" t="str">
        <f>VLOOKUP($D878,[1]Sheet1!$A:$D,3,FALSE)</f>
        <v>Better Brown</v>
      </c>
      <c r="F878" s="19" t="str">
        <f>VLOOKUP($D878,[1]Sheet1!$A:$D,4,FALSE)</f>
        <v>LG</v>
      </c>
      <c r="R878" s="19">
        <v>0.32400000000000001</v>
      </c>
      <c r="S878" s="19">
        <v>0.32400000000000001</v>
      </c>
      <c r="T878" s="19">
        <v>0.32400000000000001</v>
      </c>
      <c r="U878" s="19">
        <v>0.32400000000000001</v>
      </c>
      <c r="V878" s="19">
        <v>0.32400000000000001</v>
      </c>
      <c r="W878" s="19">
        <v>0.32400000000000001</v>
      </c>
      <c r="X878" s="19">
        <v>0.32400000000000001</v>
      </c>
      <c r="Y878" s="19">
        <v>0.32400000000000001</v>
      </c>
      <c r="Z878" s="19">
        <v>0.32400000000000001</v>
      </c>
      <c r="AA878" s="19">
        <v>0.32400000000000001</v>
      </c>
      <c r="AB878" s="19">
        <v>0.32400000000000001</v>
      </c>
      <c r="AC878" s="19">
        <v>0.32400000000000001</v>
      </c>
    </row>
    <row r="879" spans="1:29" hidden="1" x14ac:dyDescent="0.3">
      <c r="A879" s="29" t="s">
        <v>417</v>
      </c>
      <c r="B879" s="19" t="s">
        <v>270</v>
      </c>
      <c r="C879" s="19" t="s">
        <v>424</v>
      </c>
      <c r="D879" s="19" t="s">
        <v>34</v>
      </c>
      <c r="E879" s="19" t="str">
        <f>VLOOKUP($D879,[1]Sheet1!$A:$D,3,FALSE)</f>
        <v>BROWN</v>
      </c>
      <c r="F879" s="19" t="str">
        <f>VLOOKUP($D879,[1]Sheet1!$A:$D,4,FALSE)</f>
        <v>Soft Brown</v>
      </c>
      <c r="K879" s="19">
        <v>0.12</v>
      </c>
      <c r="M879" s="19">
        <v>0.06</v>
      </c>
      <c r="N879" s="19">
        <v>0.06</v>
      </c>
      <c r="P879" s="19">
        <v>2.6666666666666665E-2</v>
      </c>
      <c r="Q879" s="19">
        <v>0.24</v>
      </c>
      <c r="R879" s="19">
        <v>0.24</v>
      </c>
      <c r="S879" s="19">
        <v>0.24</v>
      </c>
      <c r="T879" s="19">
        <v>0.24</v>
      </c>
      <c r="U879" s="19">
        <v>0.24</v>
      </c>
      <c r="V879" s="19">
        <v>0.24</v>
      </c>
      <c r="W879" s="19">
        <v>0.24</v>
      </c>
      <c r="X879" s="19">
        <v>0.24</v>
      </c>
      <c r="Y879" s="19">
        <v>0.24</v>
      </c>
      <c r="Z879" s="19">
        <v>0.24</v>
      </c>
      <c r="AA879" s="19">
        <v>0.24</v>
      </c>
      <c r="AB879" s="19">
        <v>0.24</v>
      </c>
      <c r="AC879" s="19">
        <v>0.24</v>
      </c>
    </row>
    <row r="880" spans="1:29" hidden="1" x14ac:dyDescent="0.3">
      <c r="A880" s="29" t="s">
        <v>417</v>
      </c>
      <c r="B880" s="19" t="s">
        <v>270</v>
      </c>
      <c r="C880" s="19" t="s">
        <v>424</v>
      </c>
      <c r="D880" s="19" t="s">
        <v>49</v>
      </c>
      <c r="E880" s="19" t="str">
        <f>VLOOKUP($D880,[1]Sheet1!$A:$D,3,FALSE)</f>
        <v>BROWN</v>
      </c>
      <c r="F880" s="19" t="str">
        <f>VLOOKUP($D880,[1]Sheet1!$A:$D,4,FALSE)</f>
        <v>Soft Brown</v>
      </c>
      <c r="K880" s="19">
        <v>2.1600000000000001E-2</v>
      </c>
      <c r="M880" s="19">
        <v>2.1600000000000001E-2</v>
      </c>
      <c r="N880" s="19">
        <v>2.1600000000000001E-2</v>
      </c>
      <c r="O880" s="19">
        <v>2.1600000000000001E-2</v>
      </c>
      <c r="P880" s="19">
        <v>9.6000000000000009E-3</v>
      </c>
      <c r="Q880" s="19">
        <v>1.2E-2</v>
      </c>
      <c r="R880" s="19">
        <v>1.2E-2</v>
      </c>
      <c r="S880" s="19">
        <v>1.2E-2</v>
      </c>
      <c r="T880" s="19">
        <v>1.2E-2</v>
      </c>
      <c r="U880" s="19">
        <v>1.2E-2</v>
      </c>
      <c r="V880" s="19">
        <v>1.2E-2</v>
      </c>
      <c r="W880" s="19">
        <v>1.2E-2</v>
      </c>
      <c r="X880" s="19">
        <v>1.2E-2</v>
      </c>
      <c r="Y880" s="19">
        <v>1.2E-2</v>
      </c>
      <c r="Z880" s="19">
        <v>1.2E-2</v>
      </c>
      <c r="AA880" s="19">
        <v>1.2E-2</v>
      </c>
      <c r="AB880" s="19">
        <v>1.2E-2</v>
      </c>
      <c r="AC880" s="19">
        <v>1.2E-2</v>
      </c>
    </row>
    <row r="881" spans="1:29" hidden="1" x14ac:dyDescent="0.3">
      <c r="A881" s="29" t="s">
        <v>417</v>
      </c>
      <c r="B881" s="19" t="s">
        <v>270</v>
      </c>
      <c r="C881" s="19" t="s">
        <v>425</v>
      </c>
      <c r="D881" s="19" t="s">
        <v>27</v>
      </c>
      <c r="E881" s="19" t="str">
        <f>VLOOKUP($D881,[1]Sheet1!$A:$D,3,FALSE)</f>
        <v>C1</v>
      </c>
      <c r="F881" s="19" t="str">
        <f>VLOOKUP($D881,[1]Sheet1!$A:$D,4,FALSE)</f>
        <v>C1 COARSE</v>
      </c>
      <c r="K881" s="19">
        <v>93.6</v>
      </c>
      <c r="L881" s="19">
        <v>48</v>
      </c>
      <c r="M881" s="19">
        <v>48</v>
      </c>
      <c r="N881" s="19">
        <v>42</v>
      </c>
      <c r="O881" s="19">
        <v>75</v>
      </c>
      <c r="P881" s="19">
        <v>34.06666666666667</v>
      </c>
      <c r="Q881" s="19">
        <v>24</v>
      </c>
      <c r="R881" s="19">
        <v>20</v>
      </c>
      <c r="S881" s="19">
        <v>35</v>
      </c>
      <c r="T881" s="19">
        <v>35</v>
      </c>
      <c r="U881" s="19">
        <v>35</v>
      </c>
      <c r="V881" s="19">
        <v>22</v>
      </c>
      <c r="W881" s="19">
        <v>16</v>
      </c>
      <c r="X881" s="19">
        <v>35</v>
      </c>
      <c r="Y881" s="19">
        <v>35</v>
      </c>
      <c r="Z881" s="19">
        <v>35</v>
      </c>
      <c r="AA881" s="19">
        <v>20</v>
      </c>
      <c r="AB881" s="19">
        <v>14</v>
      </c>
      <c r="AC881" s="19">
        <v>14</v>
      </c>
    </row>
    <row r="882" spans="1:29" hidden="1" x14ac:dyDescent="0.3">
      <c r="A882" s="29" t="s">
        <v>417</v>
      </c>
      <c r="B882" s="19" t="s">
        <v>270</v>
      </c>
      <c r="C882" s="19" t="s">
        <v>425</v>
      </c>
      <c r="D882" s="19" t="s">
        <v>28</v>
      </c>
      <c r="E882" s="19" t="str">
        <f>VLOOKUP($D882,[1]Sheet1!$A:$D,3,FALSE)</f>
        <v>C1</v>
      </c>
      <c r="F882" s="19" t="str">
        <f>VLOOKUP($D882,[1]Sheet1!$A:$D,4,FALSE)</f>
        <v>C1 COARSE</v>
      </c>
      <c r="L882" s="19">
        <v>17.399999999999999</v>
      </c>
      <c r="N882" s="19">
        <v>27.6</v>
      </c>
      <c r="O882" s="19">
        <v>16.2</v>
      </c>
      <c r="P882" s="19">
        <v>6.8000000000000007</v>
      </c>
      <c r="Q882" s="19">
        <v>0</v>
      </c>
      <c r="R882" s="19">
        <v>4</v>
      </c>
      <c r="S882" s="19">
        <v>7</v>
      </c>
      <c r="T882" s="19">
        <v>7</v>
      </c>
      <c r="U882" s="19">
        <v>7</v>
      </c>
      <c r="W882" s="19">
        <v>4</v>
      </c>
      <c r="X882" s="19">
        <v>7</v>
      </c>
      <c r="Y882" s="19">
        <v>7</v>
      </c>
      <c r="Z882" s="19">
        <v>7</v>
      </c>
      <c r="AB882" s="19">
        <v>5</v>
      </c>
      <c r="AC882" s="19">
        <v>5</v>
      </c>
    </row>
    <row r="883" spans="1:29" hidden="1" x14ac:dyDescent="0.3">
      <c r="A883" s="29" t="s">
        <v>417</v>
      </c>
      <c r="B883" s="19" t="s">
        <v>270</v>
      </c>
      <c r="C883" s="19" t="s">
        <v>425</v>
      </c>
      <c r="D883" s="19" t="s">
        <v>30</v>
      </c>
      <c r="E883" s="19" t="str">
        <f>VLOOKUP($D883,[1]Sheet1!$A:$D,3,FALSE)</f>
        <v>A1 (Fine)</v>
      </c>
      <c r="F883" s="19" t="str">
        <f>VLOOKUP($D883,[1]Sheet1!$A:$D,4,FALSE)</f>
        <v>A1</v>
      </c>
      <c r="N883" s="19">
        <v>2.4</v>
      </c>
      <c r="O883" s="19">
        <v>1.2</v>
      </c>
      <c r="P883" s="19">
        <v>0.39999999999999997</v>
      </c>
      <c r="Q883" s="19">
        <v>0</v>
      </c>
      <c r="S883" s="19">
        <v>1.2</v>
      </c>
      <c r="T883" s="19">
        <v>1.2</v>
      </c>
      <c r="U883" s="19">
        <v>1.2</v>
      </c>
      <c r="X883" s="19">
        <v>1.2</v>
      </c>
      <c r="Y883" s="19">
        <v>1.2</v>
      </c>
      <c r="Z883" s="19">
        <v>1.2</v>
      </c>
    </row>
    <row r="884" spans="1:29" hidden="1" x14ac:dyDescent="0.3">
      <c r="A884" s="29" t="s">
        <v>417</v>
      </c>
      <c r="B884" s="19" t="s">
        <v>270</v>
      </c>
      <c r="C884" s="19" t="s">
        <v>425</v>
      </c>
      <c r="D884" s="19" t="s">
        <v>31</v>
      </c>
      <c r="E884" s="19" t="str">
        <f>VLOOKUP($D884,[1]Sheet1!$A:$D,3,FALSE)</f>
        <v>BROWN</v>
      </c>
      <c r="F884" s="19" t="str">
        <f>VLOOKUP($D884,[1]Sheet1!$A:$D,4,FALSE)</f>
        <v>Golden Brown</v>
      </c>
      <c r="L884" s="19">
        <v>1.8</v>
      </c>
      <c r="M884" s="19">
        <v>-1.2E-2</v>
      </c>
      <c r="P884" s="19">
        <v>0.19866666666666666</v>
      </c>
      <c r="Q884" s="19">
        <v>0</v>
      </c>
    </row>
    <row r="885" spans="1:29" hidden="1" x14ac:dyDescent="0.3">
      <c r="A885" s="29" t="s">
        <v>417</v>
      </c>
      <c r="B885" s="19" t="s">
        <v>270</v>
      </c>
      <c r="C885" s="19" t="s">
        <v>425</v>
      </c>
      <c r="D885" s="19" t="s">
        <v>33</v>
      </c>
      <c r="E885" s="19" t="str">
        <f>VLOOKUP($D885,[1]Sheet1!$A:$D,3,FALSE)</f>
        <v>Better Brown</v>
      </c>
      <c r="F885" s="19" t="str">
        <f>VLOOKUP($D885,[1]Sheet1!$A:$D,4,FALSE)</f>
        <v>LG</v>
      </c>
      <c r="K885" s="19">
        <v>2.3879999999999999</v>
      </c>
      <c r="L885" s="19">
        <v>2.4</v>
      </c>
      <c r="O885" s="19">
        <v>3.6</v>
      </c>
      <c r="P885" s="19">
        <v>0.93199999999999994</v>
      </c>
      <c r="Q885" s="19">
        <v>1.2</v>
      </c>
      <c r="R885" s="19">
        <v>4.8</v>
      </c>
      <c r="S885" s="19">
        <v>4.8</v>
      </c>
      <c r="T885" s="19">
        <v>4.8</v>
      </c>
      <c r="U885" s="19">
        <v>7.2</v>
      </c>
      <c r="V885" s="19">
        <v>7.2</v>
      </c>
      <c r="W885" s="19">
        <v>7.2</v>
      </c>
      <c r="X885" s="19">
        <v>7.2</v>
      </c>
      <c r="Y885" s="19">
        <v>7.2</v>
      </c>
      <c r="Z885" s="19">
        <v>7.2</v>
      </c>
      <c r="AA885" s="19">
        <v>7.2</v>
      </c>
      <c r="AB885" s="19">
        <v>7.2</v>
      </c>
      <c r="AC885" s="19">
        <v>7.2</v>
      </c>
    </row>
    <row r="886" spans="1:29" hidden="1" x14ac:dyDescent="0.3">
      <c r="A886" s="29" t="s">
        <v>417</v>
      </c>
      <c r="B886" s="19" t="s">
        <v>270</v>
      </c>
      <c r="C886" s="19" t="s">
        <v>425</v>
      </c>
      <c r="D886" s="19" t="s">
        <v>102</v>
      </c>
      <c r="E886" s="19" t="str">
        <f>VLOOKUP($D886,[1]Sheet1!$A:$D,3,FALSE)</f>
        <v>Better Brown</v>
      </c>
      <c r="F886" s="19" t="str">
        <f>VLOOKUP($D886,[1]Sheet1!$A:$D,4,FALSE)</f>
        <v>LG</v>
      </c>
      <c r="R886" s="19">
        <v>0.32400000000000001</v>
      </c>
      <c r="S886" s="19">
        <v>0.32400000000000001</v>
      </c>
      <c r="T886" s="19">
        <v>0.32400000000000001</v>
      </c>
      <c r="U886" s="19">
        <v>0.32400000000000001</v>
      </c>
      <c r="V886" s="19">
        <v>0.32400000000000001</v>
      </c>
      <c r="W886" s="19">
        <v>0.32400000000000001</v>
      </c>
      <c r="X886" s="19">
        <v>0.32400000000000001</v>
      </c>
      <c r="Y886" s="19">
        <v>0.32400000000000001</v>
      </c>
      <c r="Z886" s="19">
        <v>0.32400000000000001</v>
      </c>
      <c r="AA886" s="19">
        <v>0.32400000000000001</v>
      </c>
      <c r="AB886" s="19">
        <v>0.32400000000000001</v>
      </c>
      <c r="AC886" s="19">
        <v>0.32400000000000001</v>
      </c>
    </row>
    <row r="887" spans="1:29" hidden="1" x14ac:dyDescent="0.3">
      <c r="A887" s="29" t="s">
        <v>417</v>
      </c>
      <c r="B887" s="19" t="s">
        <v>270</v>
      </c>
      <c r="C887" s="19" t="s">
        <v>425</v>
      </c>
      <c r="D887" s="19" t="s">
        <v>34</v>
      </c>
      <c r="E887" s="19" t="str">
        <f>VLOOKUP($D887,[1]Sheet1!$A:$D,3,FALSE)</f>
        <v>BROWN</v>
      </c>
      <c r="F887" s="19" t="str">
        <f>VLOOKUP($D887,[1]Sheet1!$A:$D,4,FALSE)</f>
        <v>Soft Brown</v>
      </c>
      <c r="L887" s="19">
        <v>2.4</v>
      </c>
      <c r="P887" s="19">
        <v>0.26666666666666666</v>
      </c>
      <c r="Q887" s="19">
        <v>0</v>
      </c>
      <c r="S887" s="19">
        <v>1.2</v>
      </c>
      <c r="T887" s="19">
        <v>0</v>
      </c>
      <c r="U887" s="19">
        <v>1.2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1.2</v>
      </c>
      <c r="AC887" s="19">
        <v>1.2</v>
      </c>
    </row>
    <row r="888" spans="1:29" hidden="1" x14ac:dyDescent="0.3">
      <c r="A888" s="29" t="s">
        <v>417</v>
      </c>
      <c r="B888" s="19" t="s">
        <v>270</v>
      </c>
      <c r="C888" s="19" t="s">
        <v>426</v>
      </c>
      <c r="D888" s="19" t="s">
        <v>427</v>
      </c>
      <c r="E888" s="19" t="str">
        <f>VLOOKUP($D888,[1]Sheet1!$A:$D,3,FALSE)</f>
        <v>A1 (Fine)</v>
      </c>
      <c r="F888" s="19" t="str">
        <f>VLOOKUP($D888,[1]Sheet1!$A:$D,4,FALSE)</f>
        <v xml:space="preserve">A1 </v>
      </c>
      <c r="O888" s="19">
        <v>2.5</v>
      </c>
      <c r="P888" s="19">
        <v>0.27777777777777779</v>
      </c>
      <c r="Q888" s="19">
        <v>0</v>
      </c>
      <c r="R888" s="19">
        <v>0.6</v>
      </c>
      <c r="S888" s="19">
        <v>0.6</v>
      </c>
      <c r="T888" s="19">
        <v>0.6</v>
      </c>
      <c r="U888" s="19">
        <v>0.6</v>
      </c>
      <c r="W888" s="19">
        <v>0.6</v>
      </c>
      <c r="X888" s="19">
        <v>0.6</v>
      </c>
      <c r="Y888" s="19">
        <v>0.6</v>
      </c>
      <c r="Z888" s="19">
        <v>0.6</v>
      </c>
      <c r="AA888" s="19">
        <v>0.6</v>
      </c>
      <c r="AC888" s="19">
        <v>0.6</v>
      </c>
    </row>
    <row r="889" spans="1:29" hidden="1" x14ac:dyDescent="0.3">
      <c r="A889" s="29" t="s">
        <v>417</v>
      </c>
      <c r="B889" s="19" t="s">
        <v>270</v>
      </c>
      <c r="C889" s="19" t="s">
        <v>426</v>
      </c>
      <c r="D889" s="19" t="s">
        <v>423</v>
      </c>
      <c r="E889" s="19" t="str">
        <f>VLOOKUP($D889,[1]Sheet1!$A:$D,3,FALSE)</f>
        <v>C1</v>
      </c>
      <c r="F889" s="19" t="str">
        <f>VLOOKUP($D889,[1]Sheet1!$A:$D,4,FALSE)</f>
        <v>C1 COARSE</v>
      </c>
      <c r="O889" s="19">
        <v>7.5</v>
      </c>
      <c r="P889" s="19">
        <v>0.83333333333333337</v>
      </c>
      <c r="Q889" s="19">
        <v>0</v>
      </c>
      <c r="R889" s="19">
        <v>15</v>
      </c>
      <c r="S889" s="19">
        <v>15</v>
      </c>
      <c r="T889" s="19">
        <v>15</v>
      </c>
      <c r="U889" s="19">
        <v>15</v>
      </c>
      <c r="W889" s="19">
        <v>15</v>
      </c>
      <c r="X889" s="19">
        <v>15</v>
      </c>
      <c r="Y889" s="19">
        <v>15</v>
      </c>
      <c r="Z889" s="19">
        <v>15</v>
      </c>
      <c r="AA889" s="19">
        <v>15</v>
      </c>
      <c r="AC889" s="19">
        <v>15</v>
      </c>
    </row>
    <row r="890" spans="1:29" hidden="1" x14ac:dyDescent="0.3">
      <c r="A890" s="29" t="s">
        <v>417</v>
      </c>
      <c r="B890" s="19" t="s">
        <v>270</v>
      </c>
      <c r="C890" s="19" t="s">
        <v>426</v>
      </c>
      <c r="D890" s="19" t="s">
        <v>25</v>
      </c>
      <c r="E890" s="19" t="str">
        <f>VLOOKUP($D890,[1]Sheet1!$A:$D,3,FALSE)</f>
        <v>CASTER</v>
      </c>
      <c r="F890" s="19" t="str">
        <f>VLOOKUP($D890,[1]Sheet1!$A:$D,4,FALSE)</f>
        <v>CASTER</v>
      </c>
      <c r="M890" s="19">
        <v>0.6</v>
      </c>
      <c r="P890" s="19">
        <v>6.6666666666666666E-2</v>
      </c>
      <c r="Q890" s="19">
        <v>0</v>
      </c>
      <c r="R890" s="19">
        <v>0.6</v>
      </c>
      <c r="S890" s="19">
        <v>0.6</v>
      </c>
      <c r="T890" s="19">
        <v>0.6</v>
      </c>
      <c r="U890" s="19">
        <v>0.6</v>
      </c>
      <c r="W890" s="19">
        <v>0.6</v>
      </c>
      <c r="X890" s="19">
        <v>0.6</v>
      </c>
      <c r="Y890" s="19">
        <v>0.6</v>
      </c>
      <c r="Z890" s="19">
        <v>0.6</v>
      </c>
      <c r="AA890" s="19">
        <v>0.6</v>
      </c>
      <c r="AC890" s="19">
        <v>0.6</v>
      </c>
    </row>
    <row r="891" spans="1:29" hidden="1" x14ac:dyDescent="0.3">
      <c r="A891" s="29" t="s">
        <v>417</v>
      </c>
      <c r="B891" s="19" t="s">
        <v>270</v>
      </c>
      <c r="C891" s="19" t="s">
        <v>426</v>
      </c>
      <c r="D891" s="19" t="s">
        <v>27</v>
      </c>
      <c r="E891" s="19" t="str">
        <f>VLOOKUP($D891,[1]Sheet1!$A:$D,3,FALSE)</f>
        <v>C1</v>
      </c>
      <c r="F891" s="19" t="str">
        <f>VLOOKUP($D891,[1]Sheet1!$A:$D,4,FALSE)</f>
        <v>C1 COARSE</v>
      </c>
      <c r="M891" s="19">
        <v>22.2</v>
      </c>
      <c r="O891" s="19">
        <v>13.2</v>
      </c>
      <c r="P891" s="19">
        <v>3.9333333333333331</v>
      </c>
      <c r="Q891" s="19">
        <v>0</v>
      </c>
      <c r="R891" s="19">
        <v>4</v>
      </c>
      <c r="S891" s="19">
        <v>4</v>
      </c>
      <c r="T891" s="19">
        <v>4</v>
      </c>
      <c r="U891" s="19">
        <v>4</v>
      </c>
      <c r="W891" s="19">
        <v>4</v>
      </c>
      <c r="X891" s="19">
        <v>4</v>
      </c>
      <c r="Y891" s="19">
        <v>4</v>
      </c>
      <c r="Z891" s="19">
        <v>4</v>
      </c>
      <c r="AA891" s="19">
        <v>4</v>
      </c>
      <c r="AC891" s="19">
        <v>4</v>
      </c>
    </row>
    <row r="892" spans="1:29" hidden="1" x14ac:dyDescent="0.3">
      <c r="A892" s="29" t="s">
        <v>417</v>
      </c>
      <c r="B892" s="19" t="s">
        <v>270</v>
      </c>
      <c r="C892" s="19" t="s">
        <v>426</v>
      </c>
      <c r="D892" s="19" t="s">
        <v>37</v>
      </c>
      <c r="E892" s="19" t="str">
        <f>VLOOKUP($D892,[1]Sheet1!$A:$D,3,FALSE)</f>
        <v>BROWN</v>
      </c>
      <c r="F892" s="19" t="str">
        <f>VLOOKUP($D892,[1]Sheet1!$A:$D,4,FALSE)</f>
        <v>GMW</v>
      </c>
      <c r="M892" s="19">
        <v>0.54</v>
      </c>
      <c r="P892" s="19">
        <v>6.0000000000000005E-2</v>
      </c>
      <c r="Q892" s="19">
        <v>0</v>
      </c>
    </row>
    <row r="893" spans="1:29" hidden="1" x14ac:dyDescent="0.3">
      <c r="A893" s="29" t="s">
        <v>417</v>
      </c>
      <c r="B893" s="19" t="s">
        <v>270</v>
      </c>
      <c r="C893" s="19" t="s">
        <v>426</v>
      </c>
      <c r="D893" s="19" t="s">
        <v>32</v>
      </c>
      <c r="E893" s="19" t="str">
        <f>VLOOKUP($D893,[1]Sheet1!$A:$D,3,FALSE)</f>
        <v>ICING</v>
      </c>
      <c r="F893" s="19" t="str">
        <f>VLOOKUP($D893,[1]Sheet1!$A:$D,4,FALSE)</f>
        <v>ICING</v>
      </c>
      <c r="M893" s="19">
        <v>0.6</v>
      </c>
      <c r="P893" s="19">
        <v>6.6666666666666666E-2</v>
      </c>
      <c r="Q893" s="19">
        <v>0</v>
      </c>
      <c r="R893" s="19">
        <v>1.2</v>
      </c>
      <c r="S893" s="19">
        <v>1.2</v>
      </c>
      <c r="T893" s="19">
        <v>1.2</v>
      </c>
      <c r="U893" s="19">
        <v>1.2</v>
      </c>
      <c r="W893" s="19">
        <v>1.2</v>
      </c>
      <c r="X893" s="19">
        <v>1.2</v>
      </c>
      <c r="Y893" s="19">
        <v>1.2</v>
      </c>
      <c r="Z893" s="19">
        <v>1.2</v>
      </c>
      <c r="AA893" s="19">
        <v>1.2</v>
      </c>
      <c r="AC893" s="19">
        <v>1.2</v>
      </c>
    </row>
    <row r="894" spans="1:29" hidden="1" x14ac:dyDescent="0.3">
      <c r="A894" s="29" t="s">
        <v>417</v>
      </c>
      <c r="B894" s="19" t="s">
        <v>270</v>
      </c>
      <c r="C894" s="19" t="s">
        <v>426</v>
      </c>
      <c r="D894" s="19" t="s">
        <v>33</v>
      </c>
      <c r="E894" s="19" t="str">
        <f>VLOOKUP($D894,[1]Sheet1!$A:$D,3,FALSE)</f>
        <v>Better Brown</v>
      </c>
      <c r="F894" s="19" t="str">
        <f>VLOOKUP($D894,[1]Sheet1!$A:$D,4,FALSE)</f>
        <v>LG</v>
      </c>
      <c r="M894" s="19">
        <v>0.6</v>
      </c>
      <c r="O894" s="19">
        <v>1.8</v>
      </c>
      <c r="P894" s="19">
        <v>0.26666666666666666</v>
      </c>
      <c r="Q894" s="19">
        <v>0</v>
      </c>
      <c r="R894" s="19">
        <v>6</v>
      </c>
      <c r="S894" s="19">
        <v>6</v>
      </c>
      <c r="T894" s="19">
        <v>6</v>
      </c>
      <c r="U894" s="19">
        <v>6</v>
      </c>
      <c r="V894" s="19">
        <v>6</v>
      </c>
      <c r="W894" s="19">
        <v>6</v>
      </c>
      <c r="X894" s="19">
        <v>6</v>
      </c>
      <c r="Y894" s="19">
        <v>6</v>
      </c>
      <c r="Z894" s="19">
        <v>6</v>
      </c>
      <c r="AA894" s="19">
        <v>4</v>
      </c>
      <c r="AB894" s="19">
        <v>4</v>
      </c>
      <c r="AC894" s="19">
        <v>4</v>
      </c>
    </row>
    <row r="895" spans="1:29" hidden="1" x14ac:dyDescent="0.3">
      <c r="A895" s="29" t="s">
        <v>417</v>
      </c>
      <c r="B895" s="19" t="s">
        <v>270</v>
      </c>
      <c r="C895" s="19" t="s">
        <v>426</v>
      </c>
      <c r="D895" s="19" t="s">
        <v>102</v>
      </c>
      <c r="E895" s="19" t="str">
        <f>VLOOKUP($D895,[1]Sheet1!$A:$D,3,FALSE)</f>
        <v>Better Brown</v>
      </c>
      <c r="F895" s="19" t="str">
        <f>VLOOKUP($D895,[1]Sheet1!$A:$D,4,FALSE)</f>
        <v>LG</v>
      </c>
      <c r="R895" s="19">
        <v>0.32400000000000001</v>
      </c>
      <c r="S895" s="19">
        <v>0.32400000000000001</v>
      </c>
      <c r="T895" s="19">
        <v>0.32400000000000001</v>
      </c>
      <c r="U895" s="19">
        <v>0.32400000000000001</v>
      </c>
      <c r="V895" s="19">
        <v>0.32400000000000001</v>
      </c>
      <c r="W895" s="19">
        <v>0.32400000000000001</v>
      </c>
      <c r="X895" s="19">
        <v>0.32400000000000001</v>
      </c>
      <c r="Y895" s="19">
        <v>0.32400000000000001</v>
      </c>
      <c r="Z895" s="19">
        <v>0.32400000000000001</v>
      </c>
      <c r="AA895" s="19">
        <v>0.32400000000000001</v>
      </c>
      <c r="AB895" s="19">
        <v>0.32400000000000001</v>
      </c>
      <c r="AC895" s="19">
        <v>0.32400000000000001</v>
      </c>
    </row>
    <row r="896" spans="1:29" hidden="1" x14ac:dyDescent="0.3">
      <c r="A896" s="29" t="s">
        <v>417</v>
      </c>
      <c r="B896" s="19" t="s">
        <v>270</v>
      </c>
      <c r="C896" s="19" t="s">
        <v>428</v>
      </c>
      <c r="D896" s="19" t="s">
        <v>423</v>
      </c>
      <c r="E896" s="19" t="str">
        <f>VLOOKUP($D896,[1]Sheet1!$A:$D,3,FALSE)</f>
        <v>C1</v>
      </c>
      <c r="F896" s="19" t="str">
        <f>VLOOKUP($D896,[1]Sheet1!$A:$D,4,FALSE)</f>
        <v>C1 COARSE</v>
      </c>
      <c r="H896" s="19">
        <v>25</v>
      </c>
      <c r="J896" s="19">
        <v>25</v>
      </c>
      <c r="L896" s="19">
        <v>13</v>
      </c>
      <c r="N896" s="19">
        <v>25</v>
      </c>
      <c r="O896" s="19">
        <v>25</v>
      </c>
      <c r="P896" s="19">
        <v>12.555555555555555</v>
      </c>
      <c r="Q896" s="19">
        <v>0</v>
      </c>
      <c r="R896" s="19">
        <v>25</v>
      </c>
      <c r="S896" s="19">
        <v>25</v>
      </c>
      <c r="T896" s="19">
        <v>25</v>
      </c>
      <c r="U896" s="19">
        <v>25</v>
      </c>
      <c r="V896" s="19">
        <v>25</v>
      </c>
      <c r="W896" s="19">
        <v>25</v>
      </c>
      <c r="X896" s="19">
        <v>25</v>
      </c>
      <c r="Y896" s="19">
        <v>25</v>
      </c>
      <c r="Z896" s="19">
        <v>25</v>
      </c>
      <c r="AA896" s="19">
        <v>25</v>
      </c>
      <c r="AB896" s="19">
        <v>25</v>
      </c>
      <c r="AC896" s="19">
        <v>25</v>
      </c>
    </row>
    <row r="897" spans="1:29" hidden="1" x14ac:dyDescent="0.3">
      <c r="A897" s="29" t="s">
        <v>417</v>
      </c>
      <c r="B897" s="19" t="s">
        <v>270</v>
      </c>
      <c r="C897" s="19" t="s">
        <v>428</v>
      </c>
      <c r="D897" s="19" t="s">
        <v>429</v>
      </c>
      <c r="E897" s="19" t="str">
        <f>VLOOKUP($D897,[1]Sheet1!$A:$D,3,FALSE)</f>
        <v>C1</v>
      </c>
      <c r="F897" s="19" t="str">
        <f>VLOOKUP($D897,[1]Sheet1!$A:$D,4,FALSE)</f>
        <v>C1 COARSE</v>
      </c>
      <c r="G897" s="19">
        <v>25</v>
      </c>
      <c r="H897" s="19">
        <v>50</v>
      </c>
      <c r="I897" s="19">
        <v>50</v>
      </c>
      <c r="J897" s="19">
        <v>25</v>
      </c>
      <c r="L897" s="19">
        <v>25</v>
      </c>
      <c r="M897" s="19">
        <v>25</v>
      </c>
      <c r="N897" s="19">
        <v>50</v>
      </c>
      <c r="O897" s="19">
        <v>50</v>
      </c>
      <c r="P897" s="19">
        <v>33.333333333333336</v>
      </c>
      <c r="Q897" s="19">
        <v>50</v>
      </c>
      <c r="R897" s="19">
        <v>50</v>
      </c>
      <c r="S897" s="19">
        <v>50</v>
      </c>
      <c r="T897" s="19">
        <v>50</v>
      </c>
      <c r="U897" s="19">
        <v>50</v>
      </c>
      <c r="V897" s="19">
        <v>50</v>
      </c>
      <c r="W897" s="19">
        <v>50</v>
      </c>
      <c r="X897" s="19">
        <v>50</v>
      </c>
      <c r="Y897" s="19">
        <v>50</v>
      </c>
      <c r="Z897" s="19">
        <v>50</v>
      </c>
      <c r="AA897" s="19">
        <v>50</v>
      </c>
      <c r="AB897" s="19">
        <v>50</v>
      </c>
      <c r="AC897" s="19">
        <v>50</v>
      </c>
    </row>
    <row r="898" spans="1:29" hidden="1" x14ac:dyDescent="0.3">
      <c r="A898" s="29" t="s">
        <v>417</v>
      </c>
      <c r="B898" s="19" t="s">
        <v>270</v>
      </c>
      <c r="C898" s="19" t="s">
        <v>428</v>
      </c>
      <c r="D898" s="19" t="s">
        <v>27</v>
      </c>
      <c r="E898" s="19" t="str">
        <f>VLOOKUP($D898,[1]Sheet1!$A:$D,3,FALSE)</f>
        <v>C1</v>
      </c>
      <c r="F898" s="19" t="str">
        <f>VLOOKUP($D898,[1]Sheet1!$A:$D,4,FALSE)</f>
        <v>C1 COARSE</v>
      </c>
      <c r="G898" s="19">
        <v>72</v>
      </c>
      <c r="H898" s="19">
        <v>96</v>
      </c>
      <c r="I898" s="19">
        <v>120</v>
      </c>
      <c r="J898" s="19">
        <v>70.8</v>
      </c>
      <c r="K898" s="19">
        <v>96</v>
      </c>
      <c r="L898" s="19">
        <v>36</v>
      </c>
      <c r="M898" s="19">
        <v>72</v>
      </c>
      <c r="N898" s="19">
        <v>70.8</v>
      </c>
      <c r="O898" s="19">
        <v>96</v>
      </c>
      <c r="P898" s="19">
        <v>81.066666666666663</v>
      </c>
      <c r="Q898" s="19">
        <v>72</v>
      </c>
      <c r="R898" s="19">
        <v>48</v>
      </c>
      <c r="S898" s="19">
        <v>48</v>
      </c>
      <c r="T898" s="19">
        <v>48</v>
      </c>
      <c r="U898" s="19">
        <v>48</v>
      </c>
      <c r="V898" s="19">
        <v>24</v>
      </c>
      <c r="W898" s="19">
        <v>48</v>
      </c>
      <c r="X898" s="19">
        <v>48</v>
      </c>
      <c r="Y898" s="19">
        <v>48</v>
      </c>
      <c r="Z898" s="19">
        <v>48</v>
      </c>
      <c r="AA898" s="19">
        <v>48</v>
      </c>
      <c r="AB898" s="19">
        <v>48</v>
      </c>
      <c r="AC898" s="19">
        <v>48</v>
      </c>
    </row>
    <row r="899" spans="1:29" hidden="1" x14ac:dyDescent="0.3">
      <c r="A899" s="29" t="s">
        <v>417</v>
      </c>
      <c r="B899" s="19" t="s">
        <v>270</v>
      </c>
      <c r="C899" s="19" t="s">
        <v>428</v>
      </c>
      <c r="D899" s="19" t="s">
        <v>430</v>
      </c>
      <c r="E899" s="19" t="str">
        <f>VLOOKUP($D899,[1]Sheet1!$A:$D,3,FALSE)</f>
        <v>C1</v>
      </c>
      <c r="F899" s="19" t="str">
        <f>VLOOKUP($D899,[1]Sheet1!$A:$D,4,FALSE)</f>
        <v>C1 COARSE</v>
      </c>
      <c r="G899" s="19">
        <v>72</v>
      </c>
      <c r="H899" s="19">
        <v>48</v>
      </c>
      <c r="I899" s="19">
        <v>48</v>
      </c>
      <c r="J899" s="19">
        <v>72</v>
      </c>
      <c r="K899" s="19">
        <v>120</v>
      </c>
      <c r="L899" s="19">
        <v>48</v>
      </c>
      <c r="M899" s="19">
        <v>96</v>
      </c>
      <c r="N899" s="19">
        <v>96</v>
      </c>
      <c r="O899" s="19">
        <v>48</v>
      </c>
      <c r="P899" s="19">
        <v>72</v>
      </c>
      <c r="Q899" s="19">
        <v>72</v>
      </c>
      <c r="R899" s="19">
        <v>48</v>
      </c>
      <c r="S899" s="19">
        <v>72</v>
      </c>
      <c r="T899" s="19">
        <v>72</v>
      </c>
      <c r="U899" s="19">
        <v>72</v>
      </c>
      <c r="V899" s="19">
        <v>48</v>
      </c>
      <c r="W899" s="19">
        <v>72</v>
      </c>
      <c r="X899" s="19">
        <v>72</v>
      </c>
      <c r="Y899" s="19">
        <v>72</v>
      </c>
      <c r="Z899" s="19">
        <v>72</v>
      </c>
      <c r="AA899" s="19">
        <v>72</v>
      </c>
      <c r="AB899" s="19">
        <v>48</v>
      </c>
      <c r="AC899" s="19">
        <v>48</v>
      </c>
    </row>
    <row r="900" spans="1:29" hidden="1" x14ac:dyDescent="0.3">
      <c r="A900" s="29" t="s">
        <v>417</v>
      </c>
      <c r="B900" s="19" t="s">
        <v>270</v>
      </c>
      <c r="C900" s="19" t="s">
        <v>428</v>
      </c>
      <c r="D900" s="19" t="s">
        <v>33</v>
      </c>
      <c r="E900" s="19" t="str">
        <f>VLOOKUP($D900,[1]Sheet1!$A:$D,3,FALSE)</f>
        <v>Better Brown</v>
      </c>
      <c r="F900" s="19" t="str">
        <f>VLOOKUP($D900,[1]Sheet1!$A:$D,4,FALSE)</f>
        <v>LG</v>
      </c>
      <c r="J900" s="19">
        <v>1.2</v>
      </c>
      <c r="N900" s="19">
        <v>1.2</v>
      </c>
      <c r="P900" s="19">
        <v>0.26666666666666666</v>
      </c>
      <c r="Q900" s="19">
        <v>0</v>
      </c>
      <c r="R900" s="19">
        <v>1.2</v>
      </c>
      <c r="S900" s="19">
        <v>1.2</v>
      </c>
      <c r="T900" s="19">
        <v>1.2</v>
      </c>
      <c r="U900" s="19">
        <v>1.2</v>
      </c>
      <c r="V900" s="19">
        <v>1.2</v>
      </c>
      <c r="W900" s="19">
        <v>1.2</v>
      </c>
      <c r="X900" s="19">
        <v>1.2</v>
      </c>
      <c r="Y900" s="19">
        <v>1.2</v>
      </c>
      <c r="Z900" s="19">
        <v>1.2</v>
      </c>
      <c r="AA900" s="19">
        <v>1.2</v>
      </c>
      <c r="AB900" s="19">
        <v>1.2</v>
      </c>
      <c r="AC900" s="19">
        <v>1.2</v>
      </c>
    </row>
    <row r="901" spans="1:29" hidden="1" x14ac:dyDescent="0.3">
      <c r="A901" s="29" t="s">
        <v>417</v>
      </c>
      <c r="B901" s="19" t="s">
        <v>270</v>
      </c>
      <c r="C901" s="19" t="s">
        <v>431</v>
      </c>
      <c r="D901" s="19" t="s">
        <v>25</v>
      </c>
      <c r="E901" s="19" t="str">
        <f>VLOOKUP($D901,[1]Sheet1!$A:$D,3,FALSE)</f>
        <v>CASTER</v>
      </c>
      <c r="F901" s="19" t="str">
        <f>VLOOKUP($D901,[1]Sheet1!$A:$D,4,FALSE)</f>
        <v>CASTER</v>
      </c>
      <c r="J901" s="19">
        <v>0.12</v>
      </c>
      <c r="P901" s="19">
        <v>1.3333333333333332E-2</v>
      </c>
      <c r="Q901" s="19">
        <v>0.12</v>
      </c>
      <c r="R901" s="19">
        <v>0.12</v>
      </c>
      <c r="S901" s="19">
        <v>0.12</v>
      </c>
      <c r="T901" s="19">
        <v>0.12</v>
      </c>
      <c r="U901" s="19">
        <v>0.12</v>
      </c>
      <c r="V901" s="19">
        <v>0.12</v>
      </c>
      <c r="W901" s="19">
        <v>0.12</v>
      </c>
      <c r="X901" s="19">
        <v>0.12</v>
      </c>
      <c r="Y901" s="19">
        <v>0.12</v>
      </c>
      <c r="Z901" s="19">
        <v>0.12</v>
      </c>
      <c r="AA901" s="19">
        <v>0.12</v>
      </c>
      <c r="AB901" s="19">
        <v>0.12</v>
      </c>
      <c r="AC901" s="19">
        <v>0.12</v>
      </c>
    </row>
    <row r="902" spans="1:29" hidden="1" x14ac:dyDescent="0.3">
      <c r="A902" s="29" t="s">
        <v>417</v>
      </c>
      <c r="B902" s="19" t="s">
        <v>270</v>
      </c>
      <c r="C902" s="19" t="s">
        <v>431</v>
      </c>
      <c r="D902" s="19" t="s">
        <v>26</v>
      </c>
      <c r="E902" s="19" t="str">
        <f>VLOOKUP($D902,[1]Sheet1!$A:$D,3,FALSE)</f>
        <v>BROWN</v>
      </c>
      <c r="F902" s="19" t="str">
        <f>VLOOKUP($D902,[1]Sheet1!$A:$D,4,FALSE)</f>
        <v>Coarse Brown</v>
      </c>
      <c r="J902" s="19">
        <v>0.12</v>
      </c>
      <c r="P902" s="19">
        <v>1.3333333333333332E-2</v>
      </c>
      <c r="Q902" s="19">
        <v>0.12</v>
      </c>
      <c r="R902" s="19">
        <v>0.12</v>
      </c>
      <c r="S902" s="19">
        <v>0.12</v>
      </c>
      <c r="T902" s="19">
        <v>0.12</v>
      </c>
      <c r="U902" s="19">
        <v>0.12</v>
      </c>
      <c r="V902" s="19">
        <v>0.12</v>
      </c>
      <c r="W902" s="19">
        <v>0.12</v>
      </c>
      <c r="X902" s="19">
        <v>0.12</v>
      </c>
      <c r="Y902" s="19">
        <v>0.12</v>
      </c>
      <c r="Z902" s="19">
        <v>0.12</v>
      </c>
      <c r="AA902" s="19">
        <v>0.12</v>
      </c>
      <c r="AB902" s="19">
        <v>0.12</v>
      </c>
      <c r="AC902" s="19">
        <v>0.12</v>
      </c>
    </row>
    <row r="903" spans="1:29" hidden="1" x14ac:dyDescent="0.3">
      <c r="A903" s="29" t="s">
        <v>417</v>
      </c>
      <c r="B903" s="19" t="s">
        <v>270</v>
      </c>
      <c r="C903" s="19" t="s">
        <v>431</v>
      </c>
      <c r="D903" s="19" t="s">
        <v>27</v>
      </c>
      <c r="E903" s="19" t="str">
        <f>VLOOKUP($D903,[1]Sheet1!$A:$D,3,FALSE)</f>
        <v>C1</v>
      </c>
      <c r="F903" s="19" t="str">
        <f>VLOOKUP($D903,[1]Sheet1!$A:$D,4,FALSE)</f>
        <v>C1 COARSE</v>
      </c>
      <c r="H903" s="19">
        <v>24</v>
      </c>
      <c r="I903" s="19">
        <v>48</v>
      </c>
      <c r="J903" s="19">
        <v>21.6</v>
      </c>
      <c r="K903" s="19">
        <v>24</v>
      </c>
      <c r="M903" s="19">
        <v>46.8</v>
      </c>
      <c r="O903" s="19">
        <v>24</v>
      </c>
      <c r="P903" s="19">
        <v>20.93333333333333</v>
      </c>
      <c r="Q903" s="19">
        <v>23.16</v>
      </c>
      <c r="R903" s="19">
        <v>23.16</v>
      </c>
      <c r="S903" s="19">
        <v>23.16</v>
      </c>
      <c r="T903" s="19">
        <v>23.16</v>
      </c>
      <c r="U903" s="19">
        <v>23.16</v>
      </c>
      <c r="V903" s="19">
        <v>23.16</v>
      </c>
      <c r="W903" s="19">
        <v>23.16</v>
      </c>
      <c r="X903" s="19">
        <v>23.16</v>
      </c>
      <c r="Y903" s="19">
        <v>23.16</v>
      </c>
      <c r="Z903" s="19">
        <v>23.16</v>
      </c>
      <c r="AA903" s="19">
        <v>23.16</v>
      </c>
      <c r="AB903" s="19">
        <v>23.16</v>
      </c>
      <c r="AC903" s="19">
        <v>23.16</v>
      </c>
    </row>
    <row r="904" spans="1:29" hidden="1" x14ac:dyDescent="0.3">
      <c r="A904" s="29" t="s">
        <v>417</v>
      </c>
      <c r="B904" s="19" t="s">
        <v>270</v>
      </c>
      <c r="C904" s="19" t="s">
        <v>431</v>
      </c>
      <c r="D904" s="19" t="s">
        <v>32</v>
      </c>
      <c r="E904" s="19" t="str">
        <f>VLOOKUP($D904,[1]Sheet1!$A:$D,3,FALSE)</f>
        <v>ICING</v>
      </c>
      <c r="F904" s="19" t="str">
        <f>VLOOKUP($D904,[1]Sheet1!$A:$D,4,FALSE)</f>
        <v>ICING</v>
      </c>
      <c r="J904" s="19">
        <v>0.06</v>
      </c>
      <c r="P904" s="19">
        <v>6.6666666666666662E-3</v>
      </c>
      <c r="Q904" s="19">
        <v>0.24</v>
      </c>
      <c r="R904" s="19">
        <v>0.24</v>
      </c>
      <c r="S904" s="19">
        <v>0.24</v>
      </c>
      <c r="T904" s="19">
        <v>0.24</v>
      </c>
      <c r="U904" s="19">
        <v>0.24</v>
      </c>
      <c r="V904" s="19">
        <v>0.24</v>
      </c>
      <c r="W904" s="19">
        <v>0.24</v>
      </c>
      <c r="X904" s="19">
        <v>0.24</v>
      </c>
      <c r="Y904" s="19">
        <v>0.24</v>
      </c>
      <c r="Z904" s="19">
        <v>0.24</v>
      </c>
      <c r="AA904" s="19">
        <v>0.24</v>
      </c>
      <c r="AB904" s="19">
        <v>0.24</v>
      </c>
      <c r="AC904" s="19">
        <v>0.24</v>
      </c>
    </row>
    <row r="905" spans="1:29" hidden="1" x14ac:dyDescent="0.3">
      <c r="A905" s="29" t="s">
        <v>417</v>
      </c>
      <c r="B905" s="19" t="s">
        <v>270</v>
      </c>
      <c r="C905" s="19" t="s">
        <v>431</v>
      </c>
      <c r="D905" s="19" t="s">
        <v>33</v>
      </c>
      <c r="E905" s="19" t="str">
        <f>VLOOKUP($D905,[1]Sheet1!$A:$D,3,FALSE)</f>
        <v>Better Brown</v>
      </c>
      <c r="F905" s="19" t="str">
        <f>VLOOKUP($D905,[1]Sheet1!$A:$D,4,FALSE)</f>
        <v>LG</v>
      </c>
      <c r="J905" s="19">
        <v>2.4</v>
      </c>
      <c r="M905" s="19">
        <v>1.2</v>
      </c>
      <c r="P905" s="19">
        <v>0.39999999999999997</v>
      </c>
      <c r="Q905" s="19">
        <v>1.2</v>
      </c>
      <c r="R905" s="19">
        <v>1.2</v>
      </c>
      <c r="S905" s="19">
        <v>1.2</v>
      </c>
      <c r="T905" s="19">
        <v>1.2</v>
      </c>
      <c r="U905" s="19">
        <v>1.2</v>
      </c>
      <c r="V905" s="19">
        <v>1.2</v>
      </c>
      <c r="W905" s="19">
        <v>1.2</v>
      </c>
      <c r="X905" s="19">
        <v>1.2</v>
      </c>
      <c r="Y905" s="19">
        <v>1.2</v>
      </c>
      <c r="Z905" s="19">
        <v>1.2</v>
      </c>
      <c r="AA905" s="19">
        <v>1.2</v>
      </c>
      <c r="AB905" s="19">
        <v>1.2</v>
      </c>
      <c r="AC905" s="19">
        <v>1.2</v>
      </c>
    </row>
    <row r="906" spans="1:29" hidden="1" x14ac:dyDescent="0.3">
      <c r="A906" s="29" t="s">
        <v>417</v>
      </c>
      <c r="B906" s="19" t="s">
        <v>270</v>
      </c>
      <c r="C906" s="19" t="s">
        <v>431</v>
      </c>
      <c r="D906" s="19" t="s">
        <v>102</v>
      </c>
      <c r="E906" s="19" t="str">
        <f>VLOOKUP($D906,[1]Sheet1!$A:$D,3,FALSE)</f>
        <v>Better Brown</v>
      </c>
      <c r="F906" s="19" t="str">
        <f>VLOOKUP($D906,[1]Sheet1!$A:$D,4,FALSE)</f>
        <v>LG</v>
      </c>
      <c r="R906" s="19">
        <v>0.108</v>
      </c>
      <c r="S906" s="19">
        <v>0.108</v>
      </c>
      <c r="T906" s="19">
        <v>0.108</v>
      </c>
      <c r="U906" s="19">
        <v>0.108</v>
      </c>
      <c r="V906" s="19">
        <v>0.108</v>
      </c>
      <c r="W906" s="19">
        <v>0.108</v>
      </c>
      <c r="X906" s="19">
        <v>0.108</v>
      </c>
      <c r="Y906" s="19">
        <v>0.108</v>
      </c>
      <c r="Z906" s="19">
        <v>0.108</v>
      </c>
      <c r="AA906" s="19">
        <v>0.108</v>
      </c>
      <c r="AB906" s="19">
        <v>0.108</v>
      </c>
      <c r="AC906" s="19">
        <v>0.108</v>
      </c>
    </row>
    <row r="907" spans="1:29" hidden="1" x14ac:dyDescent="0.3">
      <c r="A907" s="29" t="s">
        <v>417</v>
      </c>
      <c r="B907" s="19" t="s">
        <v>270</v>
      </c>
      <c r="C907" s="19" t="s">
        <v>432</v>
      </c>
      <c r="D907" s="19" t="s">
        <v>423</v>
      </c>
      <c r="E907" s="19" t="str">
        <f>VLOOKUP($D907,[1]Sheet1!$A:$D,3,FALSE)</f>
        <v>C1</v>
      </c>
      <c r="F907" s="19" t="str">
        <f>VLOOKUP($D907,[1]Sheet1!$A:$D,4,FALSE)</f>
        <v>C1 COARSE</v>
      </c>
      <c r="G907" s="19">
        <v>25</v>
      </c>
      <c r="H907" s="19">
        <v>49.95</v>
      </c>
      <c r="I907" s="19">
        <v>49.95</v>
      </c>
      <c r="J907" s="19">
        <v>25</v>
      </c>
      <c r="K907" s="19">
        <v>25</v>
      </c>
      <c r="M907" s="19">
        <v>0</v>
      </c>
      <c r="P907" s="19">
        <v>19.433333333333334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</row>
    <row r="908" spans="1:29" hidden="1" x14ac:dyDescent="0.3">
      <c r="A908" s="29" t="s">
        <v>417</v>
      </c>
      <c r="B908" s="19" t="s">
        <v>270</v>
      </c>
      <c r="C908" s="19" t="s">
        <v>432</v>
      </c>
      <c r="D908" s="19" t="s">
        <v>26</v>
      </c>
      <c r="E908" s="19" t="str">
        <f>VLOOKUP($D908,[1]Sheet1!$A:$D,3,FALSE)</f>
        <v>BROWN</v>
      </c>
      <c r="F908" s="19" t="str">
        <f>VLOOKUP($D908,[1]Sheet1!$A:$D,4,FALSE)</f>
        <v>Coarse Brown</v>
      </c>
      <c r="J908" s="19">
        <v>1.44</v>
      </c>
      <c r="P908" s="19">
        <v>0.16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</row>
    <row r="909" spans="1:29" hidden="1" x14ac:dyDescent="0.3">
      <c r="A909" s="29" t="s">
        <v>417</v>
      </c>
      <c r="B909" s="19" t="s">
        <v>270</v>
      </c>
      <c r="C909" s="19" t="s">
        <v>432</v>
      </c>
      <c r="D909" s="19" t="s">
        <v>27</v>
      </c>
      <c r="E909" s="19" t="str">
        <f>VLOOKUP($D909,[1]Sheet1!$A:$D,3,FALSE)</f>
        <v>C1</v>
      </c>
      <c r="F909" s="19" t="str">
        <f>VLOOKUP($D909,[1]Sheet1!$A:$D,4,FALSE)</f>
        <v>C1 COARSE</v>
      </c>
      <c r="J909" s="19">
        <v>20.16</v>
      </c>
      <c r="P909" s="19">
        <v>2.2400000000000002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</row>
    <row r="910" spans="1:29" hidden="1" x14ac:dyDescent="0.3">
      <c r="A910" s="29" t="s">
        <v>417</v>
      </c>
      <c r="B910" s="19" t="s">
        <v>270</v>
      </c>
      <c r="C910" s="19" t="s">
        <v>432</v>
      </c>
      <c r="D910" s="19" t="s">
        <v>433</v>
      </c>
      <c r="E910" s="19" t="str">
        <f>VLOOKUP($D910,[1]Sheet1!$A:$D,3,FALSE)</f>
        <v>C1</v>
      </c>
      <c r="F910" s="19" t="str">
        <f>VLOOKUP($D910,[1]Sheet1!$A:$D,4,FALSE)</f>
        <v>C1 COARSE</v>
      </c>
      <c r="G910" s="19">
        <v>624</v>
      </c>
      <c r="H910" s="19">
        <v>288</v>
      </c>
      <c r="I910" s="19">
        <v>528</v>
      </c>
      <c r="J910" s="19">
        <v>120</v>
      </c>
      <c r="K910" s="19">
        <v>552</v>
      </c>
      <c r="L910" s="19">
        <v>504</v>
      </c>
      <c r="M910" s="19">
        <v>240</v>
      </c>
      <c r="N910" s="19">
        <v>480</v>
      </c>
      <c r="O910" s="19">
        <v>-0.44400000000000001</v>
      </c>
      <c r="P910" s="19">
        <v>370.61733333333336</v>
      </c>
      <c r="Q910" s="19">
        <v>248.4</v>
      </c>
      <c r="R910" s="19">
        <v>248.4</v>
      </c>
      <c r="S910" s="19">
        <v>248.4</v>
      </c>
      <c r="T910" s="19">
        <v>248.4</v>
      </c>
      <c r="U910" s="19">
        <v>248.4</v>
      </c>
      <c r="V910" s="19">
        <v>248.4</v>
      </c>
      <c r="W910" s="19">
        <v>248.4</v>
      </c>
      <c r="X910" s="19">
        <v>248.4</v>
      </c>
      <c r="Y910" s="19">
        <v>248.4</v>
      </c>
      <c r="Z910" s="19">
        <v>248.4</v>
      </c>
      <c r="AA910" s="19">
        <v>248.4</v>
      </c>
      <c r="AB910" s="19">
        <v>248.4</v>
      </c>
      <c r="AC910" s="19">
        <v>248.4</v>
      </c>
    </row>
    <row r="911" spans="1:29" hidden="1" x14ac:dyDescent="0.3">
      <c r="A911" s="29" t="s">
        <v>417</v>
      </c>
      <c r="B911" s="19" t="s">
        <v>270</v>
      </c>
      <c r="C911" s="19" t="s">
        <v>432</v>
      </c>
      <c r="D911" s="19" t="s">
        <v>434</v>
      </c>
      <c r="E911" s="19" t="str">
        <f>VLOOKUP($D911,[1]Sheet1!$A:$D,3,FALSE)</f>
        <v>C1</v>
      </c>
      <c r="F911" s="19" t="str">
        <f>VLOOKUP($D911,[1]Sheet1!$A:$D,4,FALSE)</f>
        <v>C1 COARSE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</row>
    <row r="912" spans="1:29" hidden="1" x14ac:dyDescent="0.3">
      <c r="A912" s="29" t="s">
        <v>417</v>
      </c>
      <c r="B912" s="19" t="s">
        <v>270</v>
      </c>
      <c r="C912" s="19" t="s">
        <v>432</v>
      </c>
      <c r="D912" s="19" t="s">
        <v>33</v>
      </c>
      <c r="E912" s="19" t="str">
        <f>VLOOKUP($D912,[1]Sheet1!$A:$D,3,FALSE)</f>
        <v>Better Brown</v>
      </c>
      <c r="F912" s="19" t="str">
        <f>VLOOKUP($D912,[1]Sheet1!$A:$D,4,FALSE)</f>
        <v>LG</v>
      </c>
      <c r="J912" s="19">
        <v>2.4</v>
      </c>
      <c r="P912" s="19">
        <v>0.26666666666666666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</row>
    <row r="913" spans="1:29" hidden="1" x14ac:dyDescent="0.3">
      <c r="A913" s="29" t="s">
        <v>417</v>
      </c>
      <c r="B913" s="19" t="s">
        <v>270</v>
      </c>
      <c r="C913" s="19" t="s">
        <v>435</v>
      </c>
      <c r="D913" s="19" t="s">
        <v>27</v>
      </c>
      <c r="E913" s="19" t="str">
        <f>VLOOKUP($D913,[1]Sheet1!$A:$D,3,FALSE)</f>
        <v>C1</v>
      </c>
      <c r="F913" s="19" t="str">
        <f>VLOOKUP($D913,[1]Sheet1!$A:$D,4,FALSE)</f>
        <v>C1 COARSE</v>
      </c>
      <c r="K913" s="19">
        <v>96</v>
      </c>
      <c r="P913" s="19">
        <v>10.666666666666666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</row>
    <row r="914" spans="1:29" hidden="1" x14ac:dyDescent="0.3">
      <c r="A914" s="29" t="s">
        <v>417</v>
      </c>
      <c r="B914" s="19" t="s">
        <v>270</v>
      </c>
      <c r="C914" s="19" t="s">
        <v>436</v>
      </c>
      <c r="D914" s="19" t="s">
        <v>27</v>
      </c>
      <c r="E914" s="19" t="str">
        <f>VLOOKUP($D914,[1]Sheet1!$A:$D,3,FALSE)</f>
        <v>C1</v>
      </c>
      <c r="F914" s="19" t="str">
        <f>VLOOKUP($D914,[1]Sheet1!$A:$D,4,FALSE)</f>
        <v>C1 COARSE</v>
      </c>
      <c r="K914" s="19">
        <v>24</v>
      </c>
      <c r="P914" s="19">
        <v>2.6666666666666665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</row>
    <row r="915" spans="1:29" hidden="1" x14ac:dyDescent="0.3">
      <c r="A915" s="29" t="s">
        <v>417</v>
      </c>
      <c r="B915" s="19" t="s">
        <v>270</v>
      </c>
      <c r="C915" s="19" t="s">
        <v>437</v>
      </c>
      <c r="D915" s="19" t="s">
        <v>27</v>
      </c>
      <c r="E915" s="19" t="str">
        <f>VLOOKUP($D915,[1]Sheet1!$A:$D,3,FALSE)</f>
        <v>C1</v>
      </c>
      <c r="F915" s="19" t="str">
        <f>VLOOKUP($D915,[1]Sheet1!$A:$D,4,FALSE)</f>
        <v>C1 COARSE</v>
      </c>
      <c r="H915" s="19">
        <v>48</v>
      </c>
      <c r="P915" s="19">
        <v>5.333333333333333</v>
      </c>
      <c r="Q915" s="19">
        <v>23</v>
      </c>
      <c r="R915" s="19">
        <v>22</v>
      </c>
      <c r="S915" s="19">
        <v>46</v>
      </c>
      <c r="T915" s="19">
        <v>46</v>
      </c>
      <c r="U915" s="19">
        <v>46</v>
      </c>
      <c r="V915" s="19">
        <v>46</v>
      </c>
      <c r="W915" s="19">
        <v>46</v>
      </c>
      <c r="X915" s="19">
        <v>46</v>
      </c>
      <c r="Y915" s="19">
        <v>46</v>
      </c>
      <c r="Z915" s="19">
        <v>46</v>
      </c>
      <c r="AA915" s="19">
        <v>46</v>
      </c>
      <c r="AB915" s="19">
        <v>46</v>
      </c>
      <c r="AC915" s="19">
        <v>46</v>
      </c>
    </row>
    <row r="916" spans="1:29" hidden="1" x14ac:dyDescent="0.3">
      <c r="A916" s="29" t="s">
        <v>417</v>
      </c>
      <c r="B916" s="19" t="s">
        <v>270</v>
      </c>
      <c r="C916" s="19" t="s">
        <v>437</v>
      </c>
      <c r="D916" s="19" t="s">
        <v>33</v>
      </c>
      <c r="E916" s="19" t="str">
        <f>VLOOKUP($D916,[1]Sheet1!$A:$D,3,FALSE)</f>
        <v>Better Brown</v>
      </c>
      <c r="F916" s="19" t="str">
        <f>VLOOKUP($D916,[1]Sheet1!$A:$D,4,FALSE)</f>
        <v>LG</v>
      </c>
      <c r="Q916" s="19">
        <v>1.2</v>
      </c>
      <c r="R916" s="19">
        <v>4.8</v>
      </c>
      <c r="S916" s="19">
        <v>4.8</v>
      </c>
      <c r="T916" s="19">
        <v>4.8</v>
      </c>
      <c r="U916" s="19">
        <v>4.8</v>
      </c>
      <c r="V916" s="19">
        <v>4.8</v>
      </c>
      <c r="W916" s="19">
        <v>4.8</v>
      </c>
      <c r="X916" s="19">
        <v>5.2</v>
      </c>
      <c r="Y916" s="19">
        <v>5.2</v>
      </c>
      <c r="Z916" s="19">
        <v>5.2</v>
      </c>
      <c r="AA916" s="19">
        <v>5.2</v>
      </c>
      <c r="AB916" s="19">
        <v>5.2</v>
      </c>
      <c r="AC916" s="19">
        <v>5.2</v>
      </c>
    </row>
    <row r="917" spans="1:29" hidden="1" x14ac:dyDescent="0.3">
      <c r="A917" s="29" t="s">
        <v>417</v>
      </c>
      <c r="B917" s="19" t="s">
        <v>270</v>
      </c>
      <c r="C917" s="19" t="s">
        <v>437</v>
      </c>
      <c r="D917" s="19" t="s">
        <v>102</v>
      </c>
      <c r="E917" s="19" t="str">
        <f>VLOOKUP($D917,[1]Sheet1!$A:$D,3,FALSE)</f>
        <v>Better Brown</v>
      </c>
      <c r="F917" s="19" t="str">
        <f>VLOOKUP($D917,[1]Sheet1!$A:$D,4,FALSE)</f>
        <v>LG</v>
      </c>
      <c r="R917" s="19">
        <v>0.32600000000000001</v>
      </c>
      <c r="S917" s="19">
        <v>0.32600000000000001</v>
      </c>
      <c r="T917" s="19">
        <v>0.32600000000000001</v>
      </c>
      <c r="U917" s="19">
        <v>0.32600000000000001</v>
      </c>
      <c r="V917" s="19">
        <v>0.32600000000000001</v>
      </c>
      <c r="W917" s="19">
        <v>0.32600000000000001</v>
      </c>
      <c r="X917" s="19">
        <v>0.32600000000000001</v>
      </c>
      <c r="Y917" s="19">
        <v>0.32600000000000001</v>
      </c>
      <c r="Z917" s="19">
        <v>0.32600000000000001</v>
      </c>
      <c r="AA917" s="19">
        <v>0.32600000000000001</v>
      </c>
      <c r="AB917" s="19">
        <v>0.32600000000000001</v>
      </c>
      <c r="AC917" s="19">
        <v>0.32600000000000001</v>
      </c>
    </row>
    <row r="918" spans="1:29" hidden="1" x14ac:dyDescent="0.3">
      <c r="A918" s="29" t="s">
        <v>417</v>
      </c>
      <c r="B918" s="19" t="s">
        <v>270</v>
      </c>
      <c r="C918" s="19" t="s">
        <v>438</v>
      </c>
      <c r="D918" s="19" t="s">
        <v>27</v>
      </c>
      <c r="E918" s="19" t="str">
        <f>VLOOKUP($D918,[1]Sheet1!$A:$D,3,FALSE)</f>
        <v>C1</v>
      </c>
      <c r="F918" s="19" t="str">
        <f>VLOOKUP($D918,[1]Sheet1!$A:$D,4,FALSE)</f>
        <v>C1 COARSE</v>
      </c>
      <c r="G918" s="19">
        <v>96</v>
      </c>
      <c r="H918" s="19">
        <v>48</v>
      </c>
      <c r="I918" s="19">
        <v>72</v>
      </c>
      <c r="J918" s="19">
        <v>24</v>
      </c>
      <c r="K918" s="19">
        <v>70.992000000000004</v>
      </c>
      <c r="P918" s="19">
        <v>34.55466666666667</v>
      </c>
      <c r="Q918" s="19">
        <v>24.84</v>
      </c>
      <c r="R918" s="19">
        <v>22</v>
      </c>
      <c r="S918" s="19">
        <v>48</v>
      </c>
      <c r="T918" s="19">
        <v>70</v>
      </c>
      <c r="U918" s="19">
        <v>70</v>
      </c>
      <c r="V918" s="19">
        <v>70</v>
      </c>
      <c r="W918" s="19">
        <v>70</v>
      </c>
      <c r="X918" s="19">
        <v>70</v>
      </c>
      <c r="Y918" s="19">
        <v>48</v>
      </c>
      <c r="Z918" s="19">
        <v>70</v>
      </c>
      <c r="AA918" s="19">
        <v>48</v>
      </c>
      <c r="AB918" s="19">
        <v>48</v>
      </c>
      <c r="AC918" s="19">
        <v>70</v>
      </c>
    </row>
    <row r="919" spans="1:29" hidden="1" x14ac:dyDescent="0.3">
      <c r="A919" s="29" t="s">
        <v>417</v>
      </c>
      <c r="B919" s="19" t="s">
        <v>270</v>
      </c>
      <c r="C919" s="19" t="s">
        <v>438</v>
      </c>
      <c r="D919" s="19" t="s">
        <v>33</v>
      </c>
      <c r="E919" s="19" t="str">
        <f>VLOOKUP($D919,[1]Sheet1!$A:$D,3,FALSE)</f>
        <v>Better Brown</v>
      </c>
      <c r="F919" s="19" t="str">
        <f>VLOOKUP($D919,[1]Sheet1!$A:$D,4,FALSE)</f>
        <v>LG</v>
      </c>
      <c r="K919" s="19">
        <v>0.996</v>
      </c>
      <c r="P919" s="19">
        <v>0.11066666666666666</v>
      </c>
      <c r="Q919" s="19">
        <v>0.6</v>
      </c>
      <c r="R919" s="19">
        <v>3.4</v>
      </c>
      <c r="S919" s="19">
        <v>3.4</v>
      </c>
      <c r="T919" s="19">
        <v>3.4</v>
      </c>
      <c r="U919" s="19">
        <v>4.8</v>
      </c>
      <c r="V919" s="19">
        <v>4.8</v>
      </c>
      <c r="W919" s="19">
        <v>4.8</v>
      </c>
      <c r="X919" s="19">
        <v>6.4</v>
      </c>
      <c r="Y919" s="19">
        <v>6.4</v>
      </c>
      <c r="Z919" s="19">
        <v>6.4</v>
      </c>
      <c r="AA919" s="19">
        <v>6.4</v>
      </c>
      <c r="AB919" s="19">
        <v>6.4</v>
      </c>
      <c r="AC919" s="19">
        <v>6.4</v>
      </c>
    </row>
    <row r="920" spans="1:29" hidden="1" x14ac:dyDescent="0.3">
      <c r="A920" s="29" t="s">
        <v>417</v>
      </c>
      <c r="B920" s="19" t="s">
        <v>270</v>
      </c>
      <c r="C920" s="19" t="s">
        <v>438</v>
      </c>
      <c r="D920" s="19" t="s">
        <v>102</v>
      </c>
      <c r="E920" s="19" t="str">
        <f>VLOOKUP($D920,[1]Sheet1!$A:$D,3,FALSE)</f>
        <v>Better Brown</v>
      </c>
      <c r="F920" s="19" t="str">
        <f>VLOOKUP($D920,[1]Sheet1!$A:$D,4,FALSE)</f>
        <v>LG</v>
      </c>
      <c r="R920" s="19">
        <v>0.108</v>
      </c>
      <c r="S920" s="19">
        <v>0.108</v>
      </c>
      <c r="T920" s="19">
        <v>0.108</v>
      </c>
      <c r="U920" s="19">
        <v>0.108</v>
      </c>
      <c r="V920" s="19">
        <v>0.108</v>
      </c>
      <c r="W920" s="19">
        <v>0.108</v>
      </c>
      <c r="X920" s="19">
        <v>0.108</v>
      </c>
      <c r="Y920" s="19">
        <v>0.108</v>
      </c>
      <c r="Z920" s="19">
        <v>0.108</v>
      </c>
      <c r="AA920" s="19">
        <v>0.108</v>
      </c>
      <c r="AB920" s="19">
        <v>0.108</v>
      </c>
      <c r="AC920" s="19">
        <v>0.108</v>
      </c>
    </row>
    <row r="921" spans="1:29" hidden="1" x14ac:dyDescent="0.3">
      <c r="A921" s="29" t="s">
        <v>417</v>
      </c>
      <c r="B921" s="19" t="s">
        <v>270</v>
      </c>
      <c r="C921" s="19" t="s">
        <v>439</v>
      </c>
      <c r="D921" s="19" t="s">
        <v>27</v>
      </c>
      <c r="E921" s="19" t="str">
        <f>VLOOKUP($D921,[1]Sheet1!$A:$D,3,FALSE)</f>
        <v>C1</v>
      </c>
      <c r="F921" s="19" t="str">
        <f>VLOOKUP($D921,[1]Sheet1!$A:$D,4,FALSE)</f>
        <v>C1 COARSE</v>
      </c>
      <c r="G921" s="19">
        <v>120</v>
      </c>
      <c r="H921" s="19">
        <v>120</v>
      </c>
      <c r="I921" s="19">
        <v>96</v>
      </c>
      <c r="J921" s="19">
        <v>192</v>
      </c>
      <c r="K921" s="19">
        <v>141</v>
      </c>
      <c r="P921" s="19">
        <v>74.333333333333329</v>
      </c>
      <c r="Q921" s="19">
        <v>247.8</v>
      </c>
      <c r="R921" s="19">
        <v>240</v>
      </c>
      <c r="S921" s="19">
        <v>192</v>
      </c>
      <c r="T921" s="19">
        <v>240</v>
      </c>
      <c r="U921" s="19">
        <v>298</v>
      </c>
      <c r="V921" s="19">
        <v>192</v>
      </c>
      <c r="W921" s="19">
        <v>220</v>
      </c>
      <c r="X921" s="19">
        <v>220</v>
      </c>
      <c r="Y921" s="19">
        <v>240</v>
      </c>
      <c r="Z921" s="19">
        <v>192</v>
      </c>
      <c r="AA921" s="19">
        <v>192</v>
      </c>
      <c r="AB921" s="19">
        <v>192</v>
      </c>
      <c r="AC921" s="19">
        <v>192</v>
      </c>
    </row>
    <row r="922" spans="1:29" hidden="1" x14ac:dyDescent="0.3">
      <c r="A922" s="29" t="s">
        <v>417</v>
      </c>
      <c r="B922" s="19" t="s">
        <v>270</v>
      </c>
      <c r="C922" s="19" t="s">
        <v>439</v>
      </c>
      <c r="D922" s="19" t="s">
        <v>33</v>
      </c>
      <c r="E922" s="19" t="str">
        <f>VLOOKUP($D922,[1]Sheet1!$A:$D,3,FALSE)</f>
        <v>Better Brown</v>
      </c>
      <c r="F922" s="19" t="str">
        <f>VLOOKUP($D922,[1]Sheet1!$A:$D,4,FALSE)</f>
        <v>LG</v>
      </c>
      <c r="K922" s="19">
        <v>3</v>
      </c>
      <c r="P922" s="19">
        <v>0.33333333333333331</v>
      </c>
      <c r="Q922" s="19">
        <v>0.6</v>
      </c>
      <c r="R922" s="19">
        <v>3.6</v>
      </c>
      <c r="S922" s="19">
        <v>3.6</v>
      </c>
      <c r="T922" s="19">
        <v>3.6</v>
      </c>
      <c r="U922" s="19">
        <v>3.6</v>
      </c>
      <c r="V922" s="19">
        <v>3.6</v>
      </c>
      <c r="W922" s="19">
        <v>3.6</v>
      </c>
      <c r="X922" s="19">
        <v>5.2</v>
      </c>
      <c r="Y922" s="19">
        <v>5.2</v>
      </c>
      <c r="Z922" s="19">
        <v>5.2</v>
      </c>
      <c r="AA922" s="19">
        <v>5.2</v>
      </c>
      <c r="AB922" s="19">
        <v>5.2</v>
      </c>
      <c r="AC922" s="19">
        <v>5.2</v>
      </c>
    </row>
    <row r="923" spans="1:29" hidden="1" x14ac:dyDescent="0.3">
      <c r="A923" s="29" t="s">
        <v>417</v>
      </c>
      <c r="B923" s="19" t="s">
        <v>270</v>
      </c>
      <c r="C923" s="19" t="s">
        <v>439</v>
      </c>
      <c r="D923" s="19" t="s">
        <v>102</v>
      </c>
      <c r="E923" s="19" t="str">
        <f>VLOOKUP($D923,[1]Sheet1!$A:$D,3,FALSE)</f>
        <v>Better Brown</v>
      </c>
      <c r="F923" s="19" t="str">
        <f>VLOOKUP($D923,[1]Sheet1!$A:$D,4,FALSE)</f>
        <v>LG</v>
      </c>
      <c r="R923" s="19">
        <v>0.108</v>
      </c>
      <c r="S923" s="19">
        <v>0.108</v>
      </c>
      <c r="T923" s="19">
        <v>0.108</v>
      </c>
      <c r="U923" s="19">
        <v>0.108</v>
      </c>
      <c r="V923" s="19">
        <v>0.108</v>
      </c>
      <c r="W923" s="19">
        <v>0.108</v>
      </c>
      <c r="X923" s="19">
        <v>0.108</v>
      </c>
      <c r="Y923" s="19">
        <v>0.108</v>
      </c>
      <c r="Z923" s="19">
        <v>0.108</v>
      </c>
      <c r="AA923" s="19">
        <v>0.108</v>
      </c>
      <c r="AB923" s="19">
        <v>0.108</v>
      </c>
      <c r="AC923" s="19">
        <v>0.108</v>
      </c>
    </row>
    <row r="924" spans="1:29" hidden="1" x14ac:dyDescent="0.3">
      <c r="A924" s="29" t="s">
        <v>417</v>
      </c>
      <c r="B924" s="19" t="s">
        <v>270</v>
      </c>
      <c r="C924" s="19" t="s">
        <v>440</v>
      </c>
      <c r="D924" s="19" t="s">
        <v>27</v>
      </c>
      <c r="E924" s="19" t="str">
        <f>VLOOKUP($D924,[1]Sheet1!$A:$D,3,FALSE)</f>
        <v>C1</v>
      </c>
      <c r="F924" s="19" t="str">
        <f>VLOOKUP($D924,[1]Sheet1!$A:$D,4,FALSE)</f>
        <v>C1 COARSE</v>
      </c>
      <c r="G924" s="19">
        <v>23.712</v>
      </c>
      <c r="H924" s="19">
        <v>96</v>
      </c>
      <c r="I924" s="19">
        <v>136.80000000000001</v>
      </c>
      <c r="J924" s="19">
        <v>119.952</v>
      </c>
      <c r="K924" s="19">
        <v>72</v>
      </c>
      <c r="P924" s="19">
        <v>49.829333333333331</v>
      </c>
      <c r="Q924" s="19">
        <v>124.2</v>
      </c>
      <c r="R924" s="19">
        <v>72</v>
      </c>
      <c r="S924" s="19">
        <v>96</v>
      </c>
      <c r="T924" s="19">
        <v>120</v>
      </c>
      <c r="U924" s="19">
        <v>120</v>
      </c>
      <c r="V924" s="19">
        <v>120</v>
      </c>
      <c r="W924" s="19">
        <v>120</v>
      </c>
      <c r="X924" s="19">
        <v>120</v>
      </c>
      <c r="Y924" s="19">
        <v>120</v>
      </c>
      <c r="Z924" s="19">
        <v>120</v>
      </c>
      <c r="AA924" s="19">
        <v>120</v>
      </c>
      <c r="AB924" s="19">
        <v>96</v>
      </c>
      <c r="AC924" s="19">
        <v>120</v>
      </c>
    </row>
    <row r="925" spans="1:29" hidden="1" x14ac:dyDescent="0.3">
      <c r="A925" s="29" t="s">
        <v>417</v>
      </c>
      <c r="B925" s="19" t="s">
        <v>270</v>
      </c>
      <c r="C925" s="19" t="s">
        <v>440</v>
      </c>
      <c r="D925" s="19" t="s">
        <v>33</v>
      </c>
      <c r="E925" s="19" t="str">
        <f>VLOOKUP($D925,[1]Sheet1!$A:$D,3,FALSE)</f>
        <v>Better Brown</v>
      </c>
      <c r="F925" s="19" t="str">
        <f>VLOOKUP($D925,[1]Sheet1!$A:$D,4,FALSE)</f>
        <v>LG</v>
      </c>
      <c r="Q925" s="19">
        <v>1.2</v>
      </c>
      <c r="R925" s="19">
        <v>3.6</v>
      </c>
      <c r="S925" s="19">
        <v>3.6</v>
      </c>
      <c r="T925" s="19">
        <v>3.6</v>
      </c>
      <c r="U925" s="19">
        <v>3.6</v>
      </c>
      <c r="V925" s="19">
        <v>3.6</v>
      </c>
      <c r="W925" s="19">
        <v>3.6</v>
      </c>
      <c r="X925" s="19">
        <v>4.8</v>
      </c>
      <c r="Y925" s="19">
        <v>4.8</v>
      </c>
      <c r="Z925" s="19">
        <v>4.8</v>
      </c>
      <c r="AA925" s="19">
        <v>4.8</v>
      </c>
      <c r="AB925" s="19">
        <v>4.8</v>
      </c>
      <c r="AC925" s="19">
        <v>4.8</v>
      </c>
    </row>
    <row r="926" spans="1:29" hidden="1" x14ac:dyDescent="0.3">
      <c r="A926" s="29" t="s">
        <v>417</v>
      </c>
      <c r="B926" s="19" t="s">
        <v>270</v>
      </c>
      <c r="C926" s="19" t="s">
        <v>440</v>
      </c>
      <c r="D926" s="19" t="s">
        <v>102</v>
      </c>
      <c r="E926" s="19" t="str">
        <f>VLOOKUP($D926,[1]Sheet1!$A:$D,3,FALSE)</f>
        <v>Better Brown</v>
      </c>
      <c r="F926" s="19" t="str">
        <f>VLOOKUP($D926,[1]Sheet1!$A:$D,4,FALSE)</f>
        <v>LG</v>
      </c>
      <c r="R926" s="19">
        <v>0.108</v>
      </c>
      <c r="S926" s="19">
        <v>0.108</v>
      </c>
      <c r="T926" s="19">
        <v>0.108</v>
      </c>
      <c r="U926" s="19">
        <v>0.108</v>
      </c>
      <c r="V926" s="19">
        <v>0.108</v>
      </c>
      <c r="W926" s="19">
        <v>0.108</v>
      </c>
      <c r="X926" s="19">
        <v>0.108</v>
      </c>
      <c r="Y926" s="19">
        <v>0.108</v>
      </c>
      <c r="Z926" s="19">
        <v>0.108</v>
      </c>
      <c r="AA926" s="19">
        <v>0.108</v>
      </c>
      <c r="AB926" s="19">
        <v>0.108</v>
      </c>
      <c r="AC926" s="19">
        <v>0.108</v>
      </c>
    </row>
    <row r="927" spans="1:29" hidden="1" x14ac:dyDescent="0.3">
      <c r="A927" s="29" t="s">
        <v>417</v>
      </c>
      <c r="B927" s="19" t="s">
        <v>270</v>
      </c>
      <c r="C927" s="19" t="s">
        <v>441</v>
      </c>
      <c r="D927" s="19" t="s">
        <v>27</v>
      </c>
      <c r="E927" s="19" t="str">
        <f>VLOOKUP($D927,[1]Sheet1!$A:$D,3,FALSE)</f>
        <v>C1</v>
      </c>
      <c r="F927" s="19" t="str">
        <f>VLOOKUP($D927,[1]Sheet1!$A:$D,4,FALSE)</f>
        <v>C1 COARSE</v>
      </c>
      <c r="G927" s="19">
        <v>143.88</v>
      </c>
      <c r="H927" s="19">
        <v>72</v>
      </c>
      <c r="I927" s="19">
        <v>131.06399999999999</v>
      </c>
      <c r="J927" s="19">
        <v>192</v>
      </c>
      <c r="K927" s="19">
        <v>144</v>
      </c>
      <c r="P927" s="19">
        <v>75.882666666666665</v>
      </c>
      <c r="Q927" s="19">
        <v>198.72</v>
      </c>
      <c r="R927" s="19">
        <v>74</v>
      </c>
      <c r="S927" s="19">
        <v>240</v>
      </c>
      <c r="T927" s="19">
        <v>240</v>
      </c>
      <c r="U927" s="19">
        <v>240</v>
      </c>
      <c r="V927" s="19">
        <v>264</v>
      </c>
      <c r="W927" s="19">
        <v>220</v>
      </c>
      <c r="X927" s="19">
        <v>220</v>
      </c>
      <c r="Y927" s="19">
        <v>240</v>
      </c>
      <c r="Z927" s="19">
        <v>192</v>
      </c>
      <c r="AA927" s="19">
        <v>240</v>
      </c>
      <c r="AB927" s="19">
        <v>192</v>
      </c>
      <c r="AC927" s="19">
        <v>192</v>
      </c>
    </row>
    <row r="928" spans="1:29" hidden="1" x14ac:dyDescent="0.3">
      <c r="A928" s="29" t="s">
        <v>417</v>
      </c>
      <c r="B928" s="19" t="s">
        <v>270</v>
      </c>
      <c r="C928" s="19" t="s">
        <v>441</v>
      </c>
      <c r="D928" s="19" t="s">
        <v>33</v>
      </c>
      <c r="E928" s="19" t="str">
        <f>VLOOKUP($D928,[1]Sheet1!$A:$D,3,FALSE)</f>
        <v>Better Brown</v>
      </c>
      <c r="F928" s="19" t="str">
        <f>VLOOKUP($D928,[1]Sheet1!$A:$D,4,FALSE)</f>
        <v>LG</v>
      </c>
      <c r="Q928" s="19">
        <v>1.2</v>
      </c>
      <c r="R928" s="19">
        <v>12</v>
      </c>
      <c r="S928" s="19">
        <v>12</v>
      </c>
      <c r="T928" s="19">
        <v>12</v>
      </c>
      <c r="U928" s="19">
        <v>18</v>
      </c>
      <c r="V928" s="19">
        <v>18</v>
      </c>
      <c r="W928" s="19">
        <v>18</v>
      </c>
      <c r="X928" s="19">
        <v>24</v>
      </c>
      <c r="Y928" s="19">
        <v>24</v>
      </c>
      <c r="Z928" s="19">
        <v>24</v>
      </c>
      <c r="AA928" s="19">
        <v>24</v>
      </c>
      <c r="AB928" s="19">
        <v>24</v>
      </c>
      <c r="AC928" s="19">
        <v>24</v>
      </c>
    </row>
    <row r="929" spans="1:29" hidden="1" x14ac:dyDescent="0.3">
      <c r="A929" s="29" t="s">
        <v>417</v>
      </c>
      <c r="B929" s="19" t="s">
        <v>270</v>
      </c>
      <c r="C929" s="19" t="s">
        <v>441</v>
      </c>
      <c r="D929" s="19" t="s">
        <v>102</v>
      </c>
      <c r="E929" s="19" t="str">
        <f>VLOOKUP($D929,[1]Sheet1!$A:$D,3,FALSE)</f>
        <v>Better Brown</v>
      </c>
      <c r="F929" s="19" t="str">
        <f>VLOOKUP($D929,[1]Sheet1!$A:$D,4,FALSE)</f>
        <v>LG</v>
      </c>
      <c r="R929" s="19">
        <v>0.108</v>
      </c>
      <c r="S929" s="19">
        <v>0.108</v>
      </c>
      <c r="T929" s="19">
        <v>0.108</v>
      </c>
      <c r="U929" s="19">
        <v>0.108</v>
      </c>
      <c r="V929" s="19">
        <v>0.108</v>
      </c>
      <c r="W929" s="19">
        <v>0.108</v>
      </c>
      <c r="X929" s="19">
        <v>0.108</v>
      </c>
      <c r="Y929" s="19">
        <v>0.108</v>
      </c>
      <c r="Z929" s="19">
        <v>0.108</v>
      </c>
      <c r="AA929" s="19">
        <v>0.108</v>
      </c>
      <c r="AB929" s="19">
        <v>0.108</v>
      </c>
      <c r="AC929" s="19">
        <v>0.108</v>
      </c>
    </row>
    <row r="930" spans="1:29" hidden="1" x14ac:dyDescent="0.3">
      <c r="A930" s="29" t="s">
        <v>417</v>
      </c>
      <c r="B930" s="19" t="s">
        <v>270</v>
      </c>
      <c r="C930" s="19" t="s">
        <v>442</v>
      </c>
      <c r="D930" s="19" t="s">
        <v>27</v>
      </c>
      <c r="E930" s="19" t="str">
        <f>VLOOKUP($D930,[1]Sheet1!$A:$D,3,FALSE)</f>
        <v>C1</v>
      </c>
      <c r="F930" s="19" t="str">
        <f>VLOOKUP($D930,[1]Sheet1!$A:$D,4,FALSE)</f>
        <v>C1 COARSE</v>
      </c>
      <c r="O930" s="19">
        <v>74.88</v>
      </c>
      <c r="P930" s="19">
        <v>8.32</v>
      </c>
      <c r="Q930" s="19">
        <v>124.2</v>
      </c>
      <c r="R930" s="19">
        <v>124.2</v>
      </c>
      <c r="S930" s="19">
        <v>120</v>
      </c>
      <c r="T930" s="19">
        <v>124.2</v>
      </c>
      <c r="U930" s="19">
        <v>124.2</v>
      </c>
      <c r="V930" s="19">
        <v>72</v>
      </c>
      <c r="W930" s="19">
        <v>124.2</v>
      </c>
      <c r="X930" s="19">
        <v>124.2</v>
      </c>
      <c r="Y930" s="19">
        <v>124.2</v>
      </c>
      <c r="Z930" s="19">
        <v>124.2</v>
      </c>
      <c r="AA930" s="19">
        <v>124.2</v>
      </c>
      <c r="AB930" s="19">
        <v>124.2</v>
      </c>
      <c r="AC930" s="19">
        <v>124.2</v>
      </c>
    </row>
    <row r="931" spans="1:29" hidden="1" x14ac:dyDescent="0.3">
      <c r="A931" s="29" t="s">
        <v>417</v>
      </c>
      <c r="B931" s="19" t="s">
        <v>270</v>
      </c>
      <c r="C931" s="19" t="s">
        <v>442</v>
      </c>
      <c r="D931" s="19" t="s">
        <v>33</v>
      </c>
      <c r="E931" s="19" t="str">
        <f>VLOOKUP($D931,[1]Sheet1!$A:$D,3,FALSE)</f>
        <v>Better Brown</v>
      </c>
      <c r="F931" s="19" t="str">
        <f>VLOOKUP($D931,[1]Sheet1!$A:$D,4,FALSE)</f>
        <v>LG</v>
      </c>
      <c r="R931" s="19">
        <v>1.2</v>
      </c>
      <c r="S931" s="19">
        <v>1.2</v>
      </c>
      <c r="T931" s="19">
        <v>1.2</v>
      </c>
      <c r="U931" s="19">
        <v>2.4</v>
      </c>
      <c r="V931" s="19">
        <v>2.4</v>
      </c>
      <c r="W931" s="19">
        <v>2.4</v>
      </c>
      <c r="X931" s="19">
        <v>2.4</v>
      </c>
      <c r="Y931" s="19">
        <v>2.4</v>
      </c>
      <c r="Z931" s="19">
        <v>2.4</v>
      </c>
      <c r="AA931" s="19">
        <v>2.4</v>
      </c>
      <c r="AB931" s="19">
        <v>2.4</v>
      </c>
      <c r="AC931" s="19">
        <v>2.4</v>
      </c>
    </row>
    <row r="932" spans="1:29" hidden="1" x14ac:dyDescent="0.3">
      <c r="A932" s="29" t="s">
        <v>417</v>
      </c>
      <c r="B932" s="19" t="s">
        <v>270</v>
      </c>
      <c r="C932" s="19" t="s">
        <v>442</v>
      </c>
      <c r="D932" s="19" t="s">
        <v>102</v>
      </c>
      <c r="E932" s="19" t="str">
        <f>VLOOKUP($D932,[1]Sheet1!$A:$D,3,FALSE)</f>
        <v>Better Brown</v>
      </c>
      <c r="F932" s="19" t="str">
        <f>VLOOKUP($D932,[1]Sheet1!$A:$D,4,FALSE)</f>
        <v>LG</v>
      </c>
      <c r="R932" s="19">
        <v>0.108</v>
      </c>
      <c r="S932" s="19">
        <v>0.108</v>
      </c>
      <c r="T932" s="19">
        <v>0.108</v>
      </c>
      <c r="U932" s="19">
        <v>0.108</v>
      </c>
      <c r="V932" s="19">
        <v>0.108</v>
      </c>
      <c r="W932" s="19">
        <v>0.108</v>
      </c>
      <c r="X932" s="19">
        <v>0.108</v>
      </c>
      <c r="Y932" s="19">
        <v>0.108</v>
      </c>
      <c r="Z932" s="19">
        <v>0.108</v>
      </c>
      <c r="AA932" s="19">
        <v>0.108</v>
      </c>
      <c r="AB932" s="19">
        <v>0.108</v>
      </c>
      <c r="AC932" s="19">
        <v>0.108</v>
      </c>
    </row>
    <row r="933" spans="1:29" hidden="1" x14ac:dyDescent="0.3">
      <c r="A933" s="29" t="s">
        <v>417</v>
      </c>
      <c r="B933" s="19" t="s">
        <v>270</v>
      </c>
      <c r="C933" s="19" t="s">
        <v>443</v>
      </c>
      <c r="D933" s="19" t="s">
        <v>427</v>
      </c>
      <c r="E933" s="19" t="str">
        <f>VLOOKUP($D933,[1]Sheet1!$A:$D,3,FALSE)</f>
        <v>A1 (Fine)</v>
      </c>
      <c r="F933" s="19" t="str">
        <f>VLOOKUP($D933,[1]Sheet1!$A:$D,4,FALSE)</f>
        <v xml:space="preserve">A1 </v>
      </c>
      <c r="K933" s="19">
        <v>2.5</v>
      </c>
      <c r="M933" s="19">
        <v>2</v>
      </c>
      <c r="O933" s="19">
        <v>2.5</v>
      </c>
      <c r="P933" s="19">
        <v>0.77777777777777779</v>
      </c>
      <c r="Q933" s="19">
        <v>1</v>
      </c>
      <c r="R933" s="19">
        <v>1</v>
      </c>
      <c r="S933" s="19">
        <v>1</v>
      </c>
      <c r="T933" s="19">
        <v>1</v>
      </c>
      <c r="U933" s="19">
        <v>1</v>
      </c>
      <c r="V933" s="19">
        <v>1</v>
      </c>
      <c r="W933" s="19">
        <v>1</v>
      </c>
      <c r="X933" s="19">
        <v>1</v>
      </c>
      <c r="Y933" s="19">
        <v>1</v>
      </c>
      <c r="Z933" s="19">
        <v>1</v>
      </c>
      <c r="AA933" s="19">
        <v>1</v>
      </c>
      <c r="AB933" s="19">
        <v>1</v>
      </c>
      <c r="AC933" s="19">
        <v>1</v>
      </c>
    </row>
    <row r="934" spans="1:29" hidden="1" x14ac:dyDescent="0.3">
      <c r="A934" s="29" t="s">
        <v>417</v>
      </c>
      <c r="B934" s="19" t="s">
        <v>270</v>
      </c>
      <c r="C934" s="19" t="s">
        <v>443</v>
      </c>
      <c r="D934" s="19" t="s">
        <v>423</v>
      </c>
      <c r="E934" s="19" t="str">
        <f>VLOOKUP($D934,[1]Sheet1!$A:$D,3,FALSE)</f>
        <v>C1</v>
      </c>
      <c r="F934" s="19" t="str">
        <f>VLOOKUP($D934,[1]Sheet1!$A:$D,4,FALSE)</f>
        <v>C1 COARSE</v>
      </c>
      <c r="G934" s="19">
        <v>25</v>
      </c>
      <c r="H934" s="19">
        <v>25</v>
      </c>
      <c r="M934" s="19">
        <v>12.5</v>
      </c>
      <c r="O934" s="19">
        <v>10</v>
      </c>
      <c r="P934" s="19">
        <v>8.0555555555555554</v>
      </c>
      <c r="Q934" s="19">
        <v>8</v>
      </c>
      <c r="R934" s="19">
        <v>8</v>
      </c>
      <c r="S934" s="19">
        <v>8</v>
      </c>
      <c r="T934" s="19">
        <v>8</v>
      </c>
      <c r="U934" s="19">
        <v>8</v>
      </c>
      <c r="V934" s="19">
        <v>8</v>
      </c>
      <c r="W934" s="19">
        <v>8</v>
      </c>
      <c r="X934" s="19">
        <v>8</v>
      </c>
      <c r="Y934" s="19">
        <v>8</v>
      </c>
      <c r="Z934" s="19">
        <v>8</v>
      </c>
      <c r="AA934" s="19">
        <v>8</v>
      </c>
      <c r="AB934" s="19">
        <v>8</v>
      </c>
      <c r="AC934" s="19">
        <v>8</v>
      </c>
    </row>
    <row r="935" spans="1:29" hidden="1" x14ac:dyDescent="0.3">
      <c r="A935" s="29" t="s">
        <v>417</v>
      </c>
      <c r="B935" s="19" t="s">
        <v>270</v>
      </c>
      <c r="C935" s="19" t="s">
        <v>443</v>
      </c>
      <c r="D935" s="19" t="s">
        <v>42</v>
      </c>
      <c r="E935" s="19" t="str">
        <f>VLOOKUP($D935,[1]Sheet1!$A:$D,3,FALSE)</f>
        <v>CASTER</v>
      </c>
      <c r="F935" s="19" t="str">
        <f>VLOOKUP($D935,[1]Sheet1!$A:$D,4,FALSE)</f>
        <v>CASTER</v>
      </c>
      <c r="M935" s="19">
        <v>1.5</v>
      </c>
      <c r="P935" s="19">
        <v>0.16666666666666666</v>
      </c>
      <c r="Q935" s="19">
        <v>1</v>
      </c>
    </row>
    <row r="936" spans="1:29" hidden="1" x14ac:dyDescent="0.3">
      <c r="A936" s="29" t="s">
        <v>417</v>
      </c>
      <c r="B936" s="19" t="s">
        <v>270</v>
      </c>
      <c r="C936" s="19" t="s">
        <v>443</v>
      </c>
      <c r="D936" s="19" t="s">
        <v>25</v>
      </c>
      <c r="E936" s="19" t="str">
        <f>VLOOKUP($D936,[1]Sheet1!$A:$D,3,FALSE)</f>
        <v>CASTER</v>
      </c>
      <c r="F936" s="19" t="str">
        <f>VLOOKUP($D936,[1]Sheet1!$A:$D,4,FALSE)</f>
        <v>CASTER</v>
      </c>
      <c r="G936" s="19">
        <v>1.2</v>
      </c>
      <c r="J936" s="19">
        <v>1.8</v>
      </c>
      <c r="K936" s="19">
        <v>2.976</v>
      </c>
      <c r="N936" s="19">
        <v>3</v>
      </c>
      <c r="P936" s="19">
        <v>0.99733333333333318</v>
      </c>
      <c r="Q936" s="19">
        <v>1</v>
      </c>
      <c r="R936" s="19">
        <v>1</v>
      </c>
      <c r="S936" s="19">
        <v>1</v>
      </c>
      <c r="T936" s="19">
        <v>1</v>
      </c>
      <c r="U936" s="19">
        <v>1</v>
      </c>
      <c r="V936" s="19">
        <v>1</v>
      </c>
      <c r="W936" s="19">
        <v>1</v>
      </c>
      <c r="X936" s="19">
        <v>1</v>
      </c>
      <c r="Y936" s="19">
        <v>1</v>
      </c>
      <c r="Z936" s="19">
        <v>1</v>
      </c>
      <c r="AA936" s="19">
        <v>1</v>
      </c>
      <c r="AB936" s="19">
        <v>1</v>
      </c>
      <c r="AC936" s="19">
        <v>1</v>
      </c>
    </row>
    <row r="937" spans="1:29" hidden="1" x14ac:dyDescent="0.3">
      <c r="A937" s="29" t="s">
        <v>417</v>
      </c>
      <c r="B937" s="19" t="s">
        <v>270</v>
      </c>
      <c r="C937" s="19" t="s">
        <v>443</v>
      </c>
      <c r="D937" s="19" t="s">
        <v>26</v>
      </c>
      <c r="E937" s="19" t="str">
        <f>VLOOKUP($D937,[1]Sheet1!$A:$D,3,FALSE)</f>
        <v>BROWN</v>
      </c>
      <c r="F937" s="19" t="str">
        <f>VLOOKUP($D937,[1]Sheet1!$A:$D,4,FALSE)</f>
        <v>Coarse Brown</v>
      </c>
      <c r="M937" s="19">
        <v>1.2</v>
      </c>
      <c r="P937" s="19">
        <v>0.13333333333333333</v>
      </c>
      <c r="Q937" s="19">
        <v>1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</row>
    <row r="938" spans="1:29" hidden="1" x14ac:dyDescent="0.3">
      <c r="A938" s="29" t="s">
        <v>417</v>
      </c>
      <c r="B938" s="19" t="s">
        <v>270</v>
      </c>
      <c r="C938" s="19" t="s">
        <v>443</v>
      </c>
      <c r="D938" s="19" t="s">
        <v>27</v>
      </c>
      <c r="E938" s="19" t="str">
        <f>VLOOKUP($D938,[1]Sheet1!$A:$D,3,FALSE)</f>
        <v>C1</v>
      </c>
      <c r="F938" s="19" t="str">
        <f>VLOOKUP($D938,[1]Sheet1!$A:$D,4,FALSE)</f>
        <v>C1 COARSE</v>
      </c>
      <c r="G938" s="19">
        <v>163.80000000000001</v>
      </c>
      <c r="H938" s="19">
        <v>144</v>
      </c>
      <c r="I938" s="19">
        <v>96</v>
      </c>
      <c r="J938" s="19">
        <v>207.6</v>
      </c>
      <c r="K938" s="19">
        <v>214.428</v>
      </c>
      <c r="L938" s="19">
        <v>72</v>
      </c>
      <c r="M938" s="19">
        <v>163.99200000000002</v>
      </c>
      <c r="N938" s="19">
        <v>219.24</v>
      </c>
      <c r="O938" s="19">
        <v>247.14000000000004</v>
      </c>
      <c r="P938" s="19">
        <v>169.8</v>
      </c>
      <c r="Q938" s="19">
        <v>140</v>
      </c>
      <c r="R938" s="19">
        <v>140</v>
      </c>
      <c r="S938" s="19">
        <v>170</v>
      </c>
      <c r="T938" s="19">
        <v>170</v>
      </c>
      <c r="U938" s="19">
        <v>170</v>
      </c>
      <c r="V938" s="19">
        <v>140</v>
      </c>
      <c r="W938" s="19">
        <v>144</v>
      </c>
      <c r="X938" s="19">
        <v>170</v>
      </c>
      <c r="Y938" s="19">
        <v>170</v>
      </c>
      <c r="Z938" s="19">
        <v>170</v>
      </c>
      <c r="AA938" s="19">
        <v>170</v>
      </c>
      <c r="AB938" s="19">
        <v>170</v>
      </c>
      <c r="AC938" s="19">
        <v>170</v>
      </c>
    </row>
    <row r="939" spans="1:29" hidden="1" x14ac:dyDescent="0.3">
      <c r="A939" s="29" t="s">
        <v>417</v>
      </c>
      <c r="B939" s="19" t="s">
        <v>270</v>
      </c>
      <c r="C939" s="19" t="s">
        <v>443</v>
      </c>
      <c r="D939" s="19" t="s">
        <v>30</v>
      </c>
      <c r="E939" s="19" t="str">
        <f>VLOOKUP($D939,[1]Sheet1!$A:$D,3,FALSE)</f>
        <v>A1 (Fine)</v>
      </c>
      <c r="F939" s="19" t="str">
        <f>VLOOKUP($D939,[1]Sheet1!$A:$D,4,FALSE)</f>
        <v>A1</v>
      </c>
      <c r="M939" s="19">
        <v>10.44</v>
      </c>
      <c r="O939" s="19">
        <v>1.2</v>
      </c>
      <c r="P939" s="19">
        <v>1.2933333333333332</v>
      </c>
      <c r="Q939" s="19">
        <v>1</v>
      </c>
      <c r="R939" s="19">
        <v>1</v>
      </c>
      <c r="S939" s="19">
        <v>1</v>
      </c>
      <c r="T939" s="19">
        <v>1</v>
      </c>
      <c r="U939" s="19">
        <v>1</v>
      </c>
      <c r="V939" s="19">
        <v>1</v>
      </c>
      <c r="W939" s="19">
        <v>1</v>
      </c>
      <c r="X939" s="19">
        <v>1</v>
      </c>
      <c r="Y939" s="19">
        <v>1</v>
      </c>
      <c r="Z939" s="19">
        <v>1</v>
      </c>
      <c r="AA939" s="19">
        <v>1</v>
      </c>
      <c r="AB939" s="19">
        <v>1</v>
      </c>
      <c r="AC939" s="19">
        <v>1</v>
      </c>
    </row>
    <row r="940" spans="1:29" hidden="1" x14ac:dyDescent="0.3">
      <c r="A940" s="29" t="s">
        <v>417</v>
      </c>
      <c r="B940" s="19" t="s">
        <v>270</v>
      </c>
      <c r="C940" s="19" t="s">
        <v>443</v>
      </c>
      <c r="D940" s="19" t="s">
        <v>37</v>
      </c>
      <c r="E940" s="19" t="str">
        <f>VLOOKUP($D940,[1]Sheet1!$A:$D,3,FALSE)</f>
        <v>BROWN</v>
      </c>
      <c r="F940" s="19" t="str">
        <f>VLOOKUP($D940,[1]Sheet1!$A:$D,4,FALSE)</f>
        <v>GMW</v>
      </c>
      <c r="G940" s="19">
        <v>0.54</v>
      </c>
      <c r="K940" s="19">
        <v>3.24</v>
      </c>
      <c r="M940" s="19">
        <v>0.54</v>
      </c>
      <c r="N940" s="19">
        <v>2.7</v>
      </c>
      <c r="P940" s="19">
        <v>0.78</v>
      </c>
      <c r="Q940" s="19">
        <v>0.5</v>
      </c>
      <c r="R940" s="19">
        <v>0.5</v>
      </c>
      <c r="S940" s="19">
        <v>1</v>
      </c>
      <c r="T940" s="19">
        <v>1</v>
      </c>
      <c r="U940" s="19">
        <v>1</v>
      </c>
      <c r="V940" s="19">
        <v>1</v>
      </c>
      <c r="W940" s="19">
        <v>1</v>
      </c>
      <c r="X940" s="19">
        <v>1</v>
      </c>
      <c r="Y940" s="19">
        <v>1</v>
      </c>
      <c r="Z940" s="19">
        <v>1</v>
      </c>
      <c r="AA940" s="19">
        <v>1</v>
      </c>
      <c r="AB940" s="19">
        <v>1</v>
      </c>
      <c r="AC940" s="19">
        <v>1</v>
      </c>
    </row>
    <row r="941" spans="1:29" hidden="1" x14ac:dyDescent="0.3">
      <c r="A941" s="29" t="s">
        <v>417</v>
      </c>
      <c r="B941" s="19" t="s">
        <v>270</v>
      </c>
      <c r="C941" s="19" t="s">
        <v>443</v>
      </c>
      <c r="D941" s="19" t="s">
        <v>31</v>
      </c>
      <c r="E941" s="19" t="str">
        <f>VLOOKUP($D941,[1]Sheet1!$A:$D,3,FALSE)</f>
        <v>BROWN</v>
      </c>
      <c r="F941" s="19" t="str">
        <f>VLOOKUP($D941,[1]Sheet1!$A:$D,4,FALSE)</f>
        <v>Golden Brown</v>
      </c>
      <c r="M941" s="19">
        <v>0.6</v>
      </c>
      <c r="P941" s="19">
        <v>6.6666666666666666E-2</v>
      </c>
      <c r="Q941" s="19">
        <v>0.5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</row>
    <row r="942" spans="1:29" hidden="1" x14ac:dyDescent="0.3">
      <c r="A942" s="29" t="s">
        <v>417</v>
      </c>
      <c r="B942" s="19" t="s">
        <v>270</v>
      </c>
      <c r="C942" s="19" t="s">
        <v>443</v>
      </c>
      <c r="D942" s="19" t="s">
        <v>46</v>
      </c>
      <c r="E942" s="19" t="str">
        <f>VLOOKUP($D942,[1]Sheet1!$A:$D,3,FALSE)</f>
        <v>BROWN</v>
      </c>
      <c r="F942" s="19" t="str">
        <f>VLOOKUP($D942,[1]Sheet1!$A:$D,4,FALSE)</f>
        <v>Golden Brown</v>
      </c>
      <c r="M942" s="19">
        <v>0.54</v>
      </c>
      <c r="P942" s="19">
        <v>6.0000000000000005E-2</v>
      </c>
      <c r="Q942" s="19">
        <v>0.45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</row>
    <row r="943" spans="1:29" hidden="1" x14ac:dyDescent="0.3">
      <c r="A943" s="29" t="s">
        <v>417</v>
      </c>
      <c r="B943" s="19" t="s">
        <v>270</v>
      </c>
      <c r="C943" s="19" t="s">
        <v>443</v>
      </c>
      <c r="D943" s="19" t="s">
        <v>47</v>
      </c>
      <c r="E943" s="19" t="str">
        <f>VLOOKUP($D943,[1]Sheet1!$A:$D,3,FALSE)</f>
        <v>ICING</v>
      </c>
      <c r="F943" s="19" t="str">
        <f>VLOOKUP($D943,[1]Sheet1!$A:$D,4,FALSE)</f>
        <v>ICING</v>
      </c>
      <c r="M943" s="19">
        <v>1.5</v>
      </c>
      <c r="P943" s="19">
        <v>0.16666666666666666</v>
      </c>
      <c r="Q943" s="19">
        <v>0.5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</row>
    <row r="944" spans="1:29" hidden="1" x14ac:dyDescent="0.3">
      <c r="A944" s="29" t="s">
        <v>417</v>
      </c>
      <c r="B944" s="19" t="s">
        <v>270</v>
      </c>
      <c r="C944" s="19" t="s">
        <v>443</v>
      </c>
      <c r="D944" s="19" t="s">
        <v>32</v>
      </c>
      <c r="E944" s="19" t="str">
        <f>VLOOKUP($D944,[1]Sheet1!$A:$D,3,FALSE)</f>
        <v>ICING</v>
      </c>
      <c r="F944" s="19" t="str">
        <f>VLOOKUP($D944,[1]Sheet1!$A:$D,4,FALSE)</f>
        <v>ICING</v>
      </c>
      <c r="G944" s="19">
        <v>1.2</v>
      </c>
      <c r="J944" s="19">
        <v>1.8</v>
      </c>
      <c r="K944" s="19">
        <v>3</v>
      </c>
      <c r="M944" s="19">
        <v>1.2</v>
      </c>
      <c r="N944" s="19">
        <v>3</v>
      </c>
      <c r="P944" s="19">
        <v>1.1333333333333333</v>
      </c>
      <c r="Q944" s="19">
        <v>1</v>
      </c>
      <c r="R944" s="19">
        <v>0</v>
      </c>
      <c r="S944" s="19">
        <v>1</v>
      </c>
      <c r="T944" s="19">
        <v>1</v>
      </c>
      <c r="U944" s="19">
        <v>1</v>
      </c>
      <c r="V944" s="19">
        <v>1</v>
      </c>
      <c r="W944" s="19">
        <v>1</v>
      </c>
      <c r="X944" s="19">
        <v>1</v>
      </c>
      <c r="Y944" s="19">
        <v>1</v>
      </c>
      <c r="Z944" s="19">
        <v>1</v>
      </c>
      <c r="AA944" s="19">
        <v>1</v>
      </c>
      <c r="AB944" s="19">
        <v>1</v>
      </c>
      <c r="AC944" s="19">
        <v>1</v>
      </c>
    </row>
    <row r="945" spans="1:29" hidden="1" x14ac:dyDescent="0.3">
      <c r="A945" s="29" t="s">
        <v>417</v>
      </c>
      <c r="B945" s="19" t="s">
        <v>270</v>
      </c>
      <c r="C945" s="19" t="s">
        <v>443</v>
      </c>
      <c r="D945" s="19" t="s">
        <v>33</v>
      </c>
      <c r="E945" s="19" t="str">
        <f>VLOOKUP($D945,[1]Sheet1!$A:$D,3,FALSE)</f>
        <v>Better Brown</v>
      </c>
      <c r="F945" s="19" t="str">
        <f>VLOOKUP($D945,[1]Sheet1!$A:$D,4,FALSE)</f>
        <v>LG</v>
      </c>
      <c r="J945" s="19">
        <v>3.6</v>
      </c>
      <c r="K945" s="19">
        <v>10.8</v>
      </c>
      <c r="M945" s="19">
        <v>20.399999999999999</v>
      </c>
      <c r="N945" s="19">
        <v>12</v>
      </c>
      <c r="O945" s="19">
        <v>12</v>
      </c>
      <c r="P945" s="19">
        <v>6.5333333333333332</v>
      </c>
      <c r="Q945" s="19">
        <v>12</v>
      </c>
      <c r="R945" s="19">
        <v>12</v>
      </c>
      <c r="S945" s="19">
        <v>12</v>
      </c>
      <c r="T945" s="19">
        <v>12</v>
      </c>
      <c r="U945" s="19">
        <v>16</v>
      </c>
      <c r="V945" s="19">
        <v>16</v>
      </c>
      <c r="W945" s="19">
        <v>16</v>
      </c>
      <c r="X945" s="19">
        <v>18</v>
      </c>
      <c r="Y945" s="19">
        <v>18</v>
      </c>
      <c r="Z945" s="19">
        <v>18</v>
      </c>
      <c r="AA945" s="19">
        <v>22</v>
      </c>
      <c r="AB945" s="19">
        <v>21</v>
      </c>
      <c r="AC945" s="19">
        <v>22</v>
      </c>
    </row>
    <row r="946" spans="1:29" hidden="1" x14ac:dyDescent="0.3">
      <c r="A946" s="29" t="s">
        <v>417</v>
      </c>
      <c r="B946" s="19" t="s">
        <v>270</v>
      </c>
      <c r="C946" s="19" t="s">
        <v>443</v>
      </c>
      <c r="D946" s="19" t="s">
        <v>102</v>
      </c>
      <c r="E946" s="19" t="str">
        <f>VLOOKUP($D946,[1]Sheet1!$A:$D,3,FALSE)</f>
        <v>Better Brown</v>
      </c>
      <c r="F946" s="19" t="str">
        <f>VLOOKUP($D946,[1]Sheet1!$A:$D,4,FALSE)</f>
        <v>LG</v>
      </c>
      <c r="M946" s="19">
        <v>1.62</v>
      </c>
      <c r="O946" s="19">
        <v>1.08</v>
      </c>
      <c r="P946" s="19">
        <v>0.30000000000000004</v>
      </c>
      <c r="Q946" s="19">
        <v>0.216</v>
      </c>
      <c r="R946" s="19">
        <v>0.54</v>
      </c>
      <c r="S946" s="19">
        <v>0.54</v>
      </c>
      <c r="T946" s="19">
        <v>0.54</v>
      </c>
      <c r="U946" s="19">
        <v>0.54</v>
      </c>
      <c r="V946" s="19">
        <v>0.54</v>
      </c>
      <c r="W946" s="19">
        <v>0.54</v>
      </c>
      <c r="X946" s="19">
        <v>0.54</v>
      </c>
      <c r="Y946" s="19">
        <v>0.54</v>
      </c>
      <c r="Z946" s="19">
        <v>0.54</v>
      </c>
      <c r="AA946" s="19">
        <v>0.54</v>
      </c>
      <c r="AB946" s="19">
        <v>0.54</v>
      </c>
      <c r="AC946" s="19">
        <v>0.54</v>
      </c>
    </row>
    <row r="947" spans="1:29" hidden="1" x14ac:dyDescent="0.3">
      <c r="A947" s="29" t="s">
        <v>417</v>
      </c>
      <c r="B947" s="19" t="s">
        <v>270</v>
      </c>
      <c r="C947" s="19" t="s">
        <v>443</v>
      </c>
      <c r="D947" s="19" t="s">
        <v>34</v>
      </c>
      <c r="E947" s="19" t="str">
        <f>VLOOKUP($D947,[1]Sheet1!$A:$D,3,FALSE)</f>
        <v>BROWN</v>
      </c>
      <c r="F947" s="19" t="str">
        <f>VLOOKUP($D947,[1]Sheet1!$A:$D,4,FALSE)</f>
        <v>Soft Brown</v>
      </c>
      <c r="G947" s="19">
        <v>1.2</v>
      </c>
      <c r="J947" s="19">
        <v>1.8</v>
      </c>
      <c r="K947" s="19">
        <v>3</v>
      </c>
      <c r="N947" s="19">
        <v>3</v>
      </c>
      <c r="P947" s="19">
        <v>1</v>
      </c>
      <c r="Q947" s="19">
        <v>1</v>
      </c>
      <c r="R947" s="19">
        <v>1</v>
      </c>
      <c r="S947" s="19">
        <v>1</v>
      </c>
      <c r="T947" s="19">
        <v>1</v>
      </c>
      <c r="U947" s="19">
        <v>1</v>
      </c>
      <c r="V947" s="19">
        <v>1</v>
      </c>
      <c r="W947" s="19">
        <v>1</v>
      </c>
      <c r="X947" s="19">
        <v>1</v>
      </c>
      <c r="Y947" s="19">
        <v>1</v>
      </c>
      <c r="Z947" s="19">
        <v>1</v>
      </c>
      <c r="AA947" s="19">
        <v>1</v>
      </c>
      <c r="AB947" s="19">
        <v>1</v>
      </c>
      <c r="AC947" s="19">
        <v>1</v>
      </c>
    </row>
    <row r="948" spans="1:29" hidden="1" x14ac:dyDescent="0.3">
      <c r="A948" s="29" t="s">
        <v>417</v>
      </c>
      <c r="B948" s="19" t="s">
        <v>270</v>
      </c>
      <c r="C948" s="19" t="s">
        <v>443</v>
      </c>
      <c r="D948" s="19" t="s">
        <v>35</v>
      </c>
      <c r="E948" s="19" t="str">
        <f>VLOOKUP($D948,[1]Sheet1!$A:$D,3,FALSE)</f>
        <v>Better Brown</v>
      </c>
      <c r="F948" s="19" t="str">
        <f>VLOOKUP($D948,[1]Sheet1!$A:$D,4,FALSE)</f>
        <v>LG</v>
      </c>
      <c r="N948" s="19">
        <v>0.6</v>
      </c>
      <c r="P948" s="19">
        <v>6.6666666666666666E-2</v>
      </c>
      <c r="Q948" s="19">
        <v>0</v>
      </c>
      <c r="R948" s="19">
        <v>0.6</v>
      </c>
      <c r="S948" s="19">
        <v>0</v>
      </c>
      <c r="T948" s="19">
        <v>0</v>
      </c>
      <c r="U948" s="19">
        <v>0.6</v>
      </c>
      <c r="V948" s="19">
        <v>0</v>
      </c>
      <c r="W948" s="19">
        <v>0</v>
      </c>
      <c r="X948" s="19">
        <v>0.6</v>
      </c>
      <c r="Y948" s="19">
        <v>0</v>
      </c>
      <c r="Z948" s="19">
        <v>0</v>
      </c>
      <c r="AA948" s="19">
        <v>0.6</v>
      </c>
      <c r="AB948" s="19">
        <v>0</v>
      </c>
      <c r="AC948" s="19">
        <v>0</v>
      </c>
    </row>
    <row r="949" spans="1:29" hidden="1" x14ac:dyDescent="0.3">
      <c r="A949" s="29" t="s">
        <v>417</v>
      </c>
      <c r="B949" s="19" t="s">
        <v>270</v>
      </c>
      <c r="C949" s="19" t="s">
        <v>444</v>
      </c>
      <c r="D949" s="19" t="s">
        <v>423</v>
      </c>
      <c r="E949" s="19" t="str">
        <f>VLOOKUP($D949,[1]Sheet1!$A:$D,3,FALSE)</f>
        <v>C1</v>
      </c>
      <c r="F949" s="19" t="str">
        <f>VLOOKUP($D949,[1]Sheet1!$A:$D,4,FALSE)</f>
        <v>C1 COARSE</v>
      </c>
      <c r="G949" s="19">
        <v>25</v>
      </c>
      <c r="H949" s="19">
        <v>25</v>
      </c>
      <c r="I949" s="19">
        <v>25</v>
      </c>
      <c r="J949" s="19">
        <v>50</v>
      </c>
      <c r="K949" s="19">
        <v>25</v>
      </c>
      <c r="L949" s="19">
        <v>100</v>
      </c>
      <c r="M949" s="19">
        <v>25</v>
      </c>
      <c r="N949" s="19">
        <v>50</v>
      </c>
      <c r="O949" s="19">
        <v>25</v>
      </c>
      <c r="P949" s="19">
        <v>38.888888888888886</v>
      </c>
      <c r="Q949" s="19">
        <v>24</v>
      </c>
      <c r="R949" s="19">
        <v>24</v>
      </c>
      <c r="S949" s="19">
        <v>39</v>
      </c>
      <c r="T949" s="19">
        <v>39</v>
      </c>
      <c r="U949" s="19">
        <v>39</v>
      </c>
      <c r="V949" s="19">
        <v>39</v>
      </c>
      <c r="W949" s="19">
        <v>39</v>
      </c>
      <c r="X949" s="19">
        <v>39</v>
      </c>
      <c r="Y949" s="19">
        <v>39</v>
      </c>
      <c r="Z949" s="19">
        <v>39</v>
      </c>
      <c r="AA949" s="19">
        <v>39</v>
      </c>
      <c r="AB949" s="19">
        <v>39</v>
      </c>
      <c r="AC949" s="19">
        <v>39</v>
      </c>
    </row>
    <row r="950" spans="1:29" hidden="1" x14ac:dyDescent="0.3">
      <c r="A950" s="29" t="s">
        <v>417</v>
      </c>
      <c r="B950" s="19" t="s">
        <v>270</v>
      </c>
      <c r="C950" s="19" t="s">
        <v>444</v>
      </c>
      <c r="D950" s="19" t="s">
        <v>27</v>
      </c>
      <c r="E950" s="19" t="str">
        <f>VLOOKUP($D950,[1]Sheet1!$A:$D,3,FALSE)</f>
        <v>C1</v>
      </c>
      <c r="F950" s="19" t="str">
        <f>VLOOKUP($D950,[1]Sheet1!$A:$D,4,FALSE)</f>
        <v>C1 COARSE</v>
      </c>
      <c r="G950" s="19">
        <v>216</v>
      </c>
      <c r="H950" s="19">
        <v>216</v>
      </c>
      <c r="I950" s="19">
        <v>168</v>
      </c>
      <c r="J950" s="19">
        <v>381.27600000000001</v>
      </c>
      <c r="K950" s="19">
        <v>312</v>
      </c>
      <c r="M950" s="19">
        <v>192</v>
      </c>
      <c r="N950" s="19">
        <v>408</v>
      </c>
      <c r="O950" s="19">
        <v>192</v>
      </c>
      <c r="P950" s="19">
        <v>231.69733333333332</v>
      </c>
      <c r="Q950" s="19">
        <v>192</v>
      </c>
      <c r="R950" s="19">
        <v>192</v>
      </c>
      <c r="S950" s="19">
        <v>192</v>
      </c>
      <c r="T950" s="19">
        <v>192</v>
      </c>
      <c r="U950" s="19">
        <v>192</v>
      </c>
      <c r="V950" s="19">
        <v>192</v>
      </c>
      <c r="W950" s="19">
        <v>192</v>
      </c>
      <c r="X950" s="19">
        <v>192</v>
      </c>
      <c r="Y950" s="19">
        <v>192</v>
      </c>
      <c r="Z950" s="19">
        <v>192</v>
      </c>
      <c r="AA950" s="19">
        <v>192</v>
      </c>
      <c r="AB950" s="19">
        <v>192</v>
      </c>
      <c r="AC950" s="19">
        <v>192</v>
      </c>
    </row>
    <row r="951" spans="1:29" hidden="1" x14ac:dyDescent="0.3">
      <c r="A951" s="29" t="s">
        <v>417</v>
      </c>
      <c r="B951" s="19" t="s">
        <v>270</v>
      </c>
      <c r="C951" s="19" t="s">
        <v>445</v>
      </c>
      <c r="D951" s="19" t="s">
        <v>25</v>
      </c>
      <c r="E951" s="19" t="str">
        <f>VLOOKUP($D951,[1]Sheet1!$A:$D,3,FALSE)</f>
        <v>CASTER</v>
      </c>
      <c r="F951" s="19" t="str">
        <f>VLOOKUP($D951,[1]Sheet1!$A:$D,4,FALSE)</f>
        <v>CASTER</v>
      </c>
      <c r="I951" s="19">
        <v>0.6</v>
      </c>
      <c r="P951" s="19">
        <v>6.6666666666666666E-2</v>
      </c>
    </row>
    <row r="952" spans="1:29" hidden="1" x14ac:dyDescent="0.3">
      <c r="A952" s="29" t="s">
        <v>417</v>
      </c>
      <c r="B952" s="19" t="s">
        <v>270</v>
      </c>
      <c r="C952" s="19" t="s">
        <v>445</v>
      </c>
      <c r="D952" s="19" t="s">
        <v>26</v>
      </c>
      <c r="E952" s="19" t="str">
        <f>VLOOKUP($D952,[1]Sheet1!$A:$D,3,FALSE)</f>
        <v>BROWN</v>
      </c>
      <c r="F952" s="19" t="str">
        <f>VLOOKUP($D952,[1]Sheet1!$A:$D,4,FALSE)</f>
        <v>Coarse Brown</v>
      </c>
      <c r="I952" s="19">
        <v>1.8</v>
      </c>
      <c r="P952" s="19">
        <v>0.2</v>
      </c>
    </row>
    <row r="953" spans="1:29" hidden="1" x14ac:dyDescent="0.3">
      <c r="A953" s="29" t="s">
        <v>417</v>
      </c>
      <c r="B953" s="19" t="s">
        <v>270</v>
      </c>
      <c r="C953" s="19" t="s">
        <v>445</v>
      </c>
      <c r="D953" s="19" t="s">
        <v>27</v>
      </c>
      <c r="E953" s="19" t="str">
        <f>VLOOKUP($D953,[1]Sheet1!$A:$D,3,FALSE)</f>
        <v>C1</v>
      </c>
      <c r="F953" s="19" t="str">
        <f>VLOOKUP($D953,[1]Sheet1!$A:$D,4,FALSE)</f>
        <v>C1 COARSE</v>
      </c>
      <c r="G953" s="19">
        <v>120</v>
      </c>
      <c r="H953" s="19">
        <v>120</v>
      </c>
      <c r="I953" s="19">
        <v>114</v>
      </c>
      <c r="J953" s="19">
        <v>120</v>
      </c>
      <c r="K953" s="19">
        <v>120</v>
      </c>
      <c r="M953" s="19">
        <v>120</v>
      </c>
      <c r="N953" s="19">
        <v>120</v>
      </c>
      <c r="O953" s="19">
        <v>192</v>
      </c>
      <c r="P953" s="19">
        <v>114</v>
      </c>
      <c r="Q953" s="19">
        <v>124</v>
      </c>
      <c r="R953" s="19">
        <v>124</v>
      </c>
      <c r="S953" s="19">
        <v>124</v>
      </c>
      <c r="T953" s="19">
        <v>124</v>
      </c>
      <c r="U953" s="19">
        <v>11</v>
      </c>
      <c r="V953" s="19">
        <v>124</v>
      </c>
      <c r="W953" s="19">
        <v>124</v>
      </c>
      <c r="X953" s="19">
        <v>124</v>
      </c>
      <c r="Y953" s="19">
        <v>124</v>
      </c>
      <c r="Z953" s="19">
        <v>124</v>
      </c>
      <c r="AA953" s="19">
        <v>124</v>
      </c>
      <c r="AB953" s="19">
        <v>124</v>
      </c>
      <c r="AC953" s="19">
        <v>124</v>
      </c>
    </row>
    <row r="954" spans="1:29" hidden="1" x14ac:dyDescent="0.3">
      <c r="A954" s="29" t="s">
        <v>417</v>
      </c>
      <c r="B954" s="19" t="s">
        <v>270</v>
      </c>
      <c r="C954" s="19" t="s">
        <v>445</v>
      </c>
      <c r="D954" s="19" t="s">
        <v>32</v>
      </c>
      <c r="E954" s="19" t="str">
        <f>VLOOKUP($D954,[1]Sheet1!$A:$D,3,FALSE)</f>
        <v>ICING</v>
      </c>
      <c r="F954" s="19" t="str">
        <f>VLOOKUP($D954,[1]Sheet1!$A:$D,4,FALSE)</f>
        <v>ICING</v>
      </c>
      <c r="I954" s="19">
        <v>0.6</v>
      </c>
      <c r="P954" s="19">
        <v>6.6666666666666666E-2</v>
      </c>
    </row>
    <row r="955" spans="1:29" hidden="1" x14ac:dyDescent="0.3">
      <c r="A955" s="29" t="s">
        <v>417</v>
      </c>
      <c r="B955" s="19" t="s">
        <v>270</v>
      </c>
      <c r="C955" s="19" t="s">
        <v>445</v>
      </c>
      <c r="D955" s="19" t="s">
        <v>33</v>
      </c>
      <c r="E955" s="19" t="str">
        <f>VLOOKUP($D955,[1]Sheet1!$A:$D,3,FALSE)</f>
        <v>Better Brown</v>
      </c>
      <c r="F955" s="19" t="str">
        <f>VLOOKUP($D955,[1]Sheet1!$A:$D,4,FALSE)</f>
        <v>LG</v>
      </c>
      <c r="I955" s="19">
        <v>2.4</v>
      </c>
      <c r="P955" s="19">
        <v>0.26666666666666666</v>
      </c>
      <c r="Q955" s="19">
        <v>1.2</v>
      </c>
      <c r="R955" s="19">
        <v>2.4</v>
      </c>
      <c r="S955" s="19">
        <v>2.4</v>
      </c>
      <c r="T955" s="19">
        <v>2.4</v>
      </c>
      <c r="U955" s="19">
        <v>3.6</v>
      </c>
      <c r="V955" s="19">
        <v>3.6</v>
      </c>
      <c r="W955" s="19">
        <v>3.6</v>
      </c>
      <c r="X955" s="19">
        <v>4.2</v>
      </c>
      <c r="Y955" s="19">
        <v>4.2</v>
      </c>
      <c r="Z955" s="19">
        <v>4.2</v>
      </c>
      <c r="AA955" s="19">
        <v>4.2</v>
      </c>
      <c r="AB955" s="19">
        <v>4.2</v>
      </c>
      <c r="AC955" s="19">
        <v>4.2</v>
      </c>
    </row>
    <row r="956" spans="1:29" hidden="1" x14ac:dyDescent="0.3">
      <c r="A956" s="29" t="s">
        <v>417</v>
      </c>
      <c r="B956" s="19" t="s">
        <v>270</v>
      </c>
      <c r="C956" s="19" t="s">
        <v>445</v>
      </c>
      <c r="D956" s="19" t="s">
        <v>102</v>
      </c>
      <c r="E956" s="19" t="str">
        <f>VLOOKUP($D956,[1]Sheet1!$A:$D,3,FALSE)</f>
        <v>Better Brown</v>
      </c>
      <c r="F956" s="19" t="str">
        <f>VLOOKUP($D956,[1]Sheet1!$A:$D,4,FALSE)</f>
        <v>LG</v>
      </c>
      <c r="R956" s="19">
        <v>0.108</v>
      </c>
      <c r="S956" s="19">
        <v>0.108</v>
      </c>
      <c r="T956" s="19">
        <v>0.108</v>
      </c>
      <c r="U956" s="19">
        <v>0.108</v>
      </c>
      <c r="V956" s="19">
        <v>0.108</v>
      </c>
      <c r="W956" s="19">
        <v>0.108</v>
      </c>
      <c r="X956" s="19">
        <v>0.108</v>
      </c>
      <c r="Y956" s="19">
        <v>0.108</v>
      </c>
      <c r="Z956" s="19">
        <v>0.108</v>
      </c>
      <c r="AA956" s="19">
        <v>0.108</v>
      </c>
      <c r="AB956" s="19">
        <v>0.108</v>
      </c>
      <c r="AC956" s="19">
        <v>0.108</v>
      </c>
    </row>
    <row r="957" spans="1:29" hidden="1" x14ac:dyDescent="0.3">
      <c r="A957" s="29" t="s">
        <v>417</v>
      </c>
      <c r="B957" s="19" t="s">
        <v>270</v>
      </c>
      <c r="C957" s="19" t="s">
        <v>445</v>
      </c>
      <c r="D957" s="19" t="s">
        <v>34</v>
      </c>
      <c r="E957" s="19" t="str">
        <f>VLOOKUP($D957,[1]Sheet1!$A:$D,3,FALSE)</f>
        <v>BROWN</v>
      </c>
      <c r="F957" s="19" t="str">
        <f>VLOOKUP($D957,[1]Sheet1!$A:$D,4,FALSE)</f>
        <v>Soft Brown</v>
      </c>
      <c r="I957" s="19">
        <v>0.6</v>
      </c>
      <c r="P957" s="19">
        <v>6.6666666666666666E-2</v>
      </c>
    </row>
    <row r="958" spans="1:29" hidden="1" x14ac:dyDescent="0.3">
      <c r="A958" s="29" t="s">
        <v>417</v>
      </c>
      <c r="B958" s="19" t="s">
        <v>270</v>
      </c>
      <c r="C958" s="19" t="s">
        <v>446</v>
      </c>
      <c r="D958" s="19" t="s">
        <v>427</v>
      </c>
      <c r="E958" s="19" t="str">
        <f>VLOOKUP($D958,[1]Sheet1!$A:$D,3,FALSE)</f>
        <v>A1 (Fine)</v>
      </c>
      <c r="F958" s="19" t="str">
        <f>VLOOKUP($D958,[1]Sheet1!$A:$D,4,FALSE)</f>
        <v xml:space="preserve">A1 </v>
      </c>
      <c r="H958" s="19">
        <v>15</v>
      </c>
      <c r="I958" s="19">
        <v>10</v>
      </c>
      <c r="M958" s="19">
        <v>7.5</v>
      </c>
      <c r="O958" s="19">
        <v>12.5</v>
      </c>
      <c r="P958" s="19">
        <v>5</v>
      </c>
      <c r="R958" s="19">
        <v>5</v>
      </c>
      <c r="S958" s="19">
        <v>5</v>
      </c>
      <c r="T958" s="19">
        <v>5</v>
      </c>
      <c r="U958" s="19">
        <v>5</v>
      </c>
      <c r="X958" s="19">
        <v>5</v>
      </c>
      <c r="Y958" s="19">
        <v>5</v>
      </c>
      <c r="Z958" s="19">
        <v>5</v>
      </c>
      <c r="AA958" s="19">
        <v>5</v>
      </c>
      <c r="AB958" s="19">
        <v>5</v>
      </c>
      <c r="AC958" s="19">
        <v>5</v>
      </c>
    </row>
    <row r="959" spans="1:29" hidden="1" x14ac:dyDescent="0.3">
      <c r="A959" s="29" t="s">
        <v>417</v>
      </c>
      <c r="B959" s="19" t="s">
        <v>270</v>
      </c>
      <c r="C959" s="19" t="s">
        <v>446</v>
      </c>
      <c r="D959" s="19" t="s">
        <v>423</v>
      </c>
      <c r="E959" s="19" t="str">
        <f>VLOOKUP($D959,[1]Sheet1!$A:$D,3,FALSE)</f>
        <v>C1</v>
      </c>
      <c r="F959" s="19" t="str">
        <f>VLOOKUP($D959,[1]Sheet1!$A:$D,4,FALSE)</f>
        <v>C1 COARSE</v>
      </c>
      <c r="H959" s="19">
        <v>75</v>
      </c>
      <c r="I959" s="19">
        <v>65</v>
      </c>
      <c r="K959" s="19">
        <v>60</v>
      </c>
      <c r="M959" s="19">
        <v>75</v>
      </c>
      <c r="O959" s="19">
        <v>100</v>
      </c>
      <c r="P959" s="19">
        <v>41.666666666666664</v>
      </c>
      <c r="R959" s="19">
        <v>42</v>
      </c>
      <c r="S959" s="19">
        <v>42</v>
      </c>
      <c r="T959" s="19">
        <v>42</v>
      </c>
      <c r="U959" s="19">
        <v>42</v>
      </c>
      <c r="X959" s="19">
        <v>42</v>
      </c>
      <c r="Y959" s="19">
        <v>42</v>
      </c>
      <c r="Z959" s="19">
        <v>42</v>
      </c>
      <c r="AA959" s="19">
        <v>42</v>
      </c>
      <c r="AB959" s="19">
        <v>42</v>
      </c>
      <c r="AC959" s="19">
        <v>42</v>
      </c>
    </row>
    <row r="960" spans="1:29" hidden="1" x14ac:dyDescent="0.3">
      <c r="A960" s="29" t="s">
        <v>417</v>
      </c>
      <c r="B960" s="19" t="s">
        <v>270</v>
      </c>
      <c r="C960" s="19" t="s">
        <v>446</v>
      </c>
      <c r="D960" s="19" t="s">
        <v>447</v>
      </c>
      <c r="E960" s="19" t="str">
        <f>VLOOKUP($D960,[1]Sheet1!$A:$D,3,FALSE)</f>
        <v>IG Fine</v>
      </c>
      <c r="F960" s="19" t="str">
        <f>VLOOKUP($D960,[1]Sheet1!$A:$D,4,FALSE)</f>
        <v>IG Fine</v>
      </c>
      <c r="I960" s="19">
        <v>25</v>
      </c>
      <c r="K960" s="19">
        <v>25</v>
      </c>
      <c r="P960" s="19">
        <v>5.5555555555555554</v>
      </c>
      <c r="R960" s="19">
        <v>6</v>
      </c>
      <c r="S960" s="19">
        <v>6</v>
      </c>
      <c r="T960" s="19">
        <v>6</v>
      </c>
      <c r="U960" s="19">
        <v>6</v>
      </c>
      <c r="X960" s="19">
        <v>6</v>
      </c>
      <c r="Y960" s="19">
        <v>6</v>
      </c>
      <c r="Z960" s="19">
        <v>6</v>
      </c>
      <c r="AA960" s="19">
        <v>6</v>
      </c>
      <c r="AB960" s="19">
        <v>6</v>
      </c>
      <c r="AC960" s="19">
        <v>6</v>
      </c>
    </row>
    <row r="961" spans="1:29" hidden="1" x14ac:dyDescent="0.3">
      <c r="A961" s="29" t="s">
        <v>417</v>
      </c>
      <c r="B961" s="19" t="s">
        <v>270</v>
      </c>
      <c r="C961" s="19" t="s">
        <v>446</v>
      </c>
      <c r="D961" s="19" t="s">
        <v>43</v>
      </c>
      <c r="E961" s="19" t="str">
        <f>VLOOKUP($D961,[1]Sheet1!$A:$D,3,FALSE)</f>
        <v>BROWN</v>
      </c>
      <c r="F961" s="19" t="str">
        <f>VLOOKUP($D961,[1]Sheet1!$A:$D,4,FALSE)</f>
        <v>Soft Brown</v>
      </c>
      <c r="H961" s="19">
        <v>1</v>
      </c>
      <c r="K961" s="19">
        <v>1.5</v>
      </c>
      <c r="P961" s="19">
        <v>0.27777777777777779</v>
      </c>
      <c r="R961" s="19">
        <v>1</v>
      </c>
      <c r="S961" s="19">
        <v>1</v>
      </c>
      <c r="T961" s="19">
        <v>1</v>
      </c>
      <c r="U961" s="19">
        <v>1</v>
      </c>
      <c r="X961" s="19">
        <v>1</v>
      </c>
      <c r="Y961" s="19">
        <v>1</v>
      </c>
      <c r="Z961" s="19">
        <v>1</v>
      </c>
      <c r="AA961" s="19">
        <v>1</v>
      </c>
      <c r="AB961" s="19">
        <v>1</v>
      </c>
      <c r="AC961" s="19">
        <v>1</v>
      </c>
    </row>
    <row r="962" spans="1:29" hidden="1" x14ac:dyDescent="0.3">
      <c r="A962" s="29" t="s">
        <v>417</v>
      </c>
      <c r="B962" s="19" t="s">
        <v>270</v>
      </c>
      <c r="C962" s="19" t="s">
        <v>446</v>
      </c>
      <c r="D962" s="19" t="s">
        <v>27</v>
      </c>
      <c r="E962" s="19" t="str">
        <f>VLOOKUP($D962,[1]Sheet1!$A:$D,3,FALSE)</f>
        <v>C1</v>
      </c>
      <c r="F962" s="19" t="str">
        <f>VLOOKUP($D962,[1]Sheet1!$A:$D,4,FALSE)</f>
        <v>C1 COARSE</v>
      </c>
      <c r="H962" s="19">
        <v>103.74</v>
      </c>
      <c r="I962" s="19">
        <v>96</v>
      </c>
      <c r="K962" s="19">
        <v>106.32</v>
      </c>
      <c r="M962" s="19">
        <v>41.4</v>
      </c>
      <c r="O962" s="19">
        <v>135.40800000000002</v>
      </c>
      <c r="P962" s="19">
        <v>53.652000000000001</v>
      </c>
      <c r="R962" s="19">
        <v>54</v>
      </c>
      <c r="S962" s="19">
        <v>54</v>
      </c>
      <c r="T962" s="19">
        <v>54</v>
      </c>
      <c r="U962" s="19">
        <v>54</v>
      </c>
      <c r="X962" s="19">
        <v>54</v>
      </c>
      <c r="Y962" s="19">
        <v>54</v>
      </c>
      <c r="Z962" s="19">
        <v>54</v>
      </c>
      <c r="AA962" s="19">
        <v>54</v>
      </c>
      <c r="AB962" s="19">
        <v>54</v>
      </c>
      <c r="AC962" s="19">
        <v>54</v>
      </c>
    </row>
    <row r="963" spans="1:29" hidden="1" x14ac:dyDescent="0.3">
      <c r="A963" s="29" t="s">
        <v>417</v>
      </c>
      <c r="B963" s="19" t="s">
        <v>270</v>
      </c>
      <c r="C963" s="19" t="s">
        <v>446</v>
      </c>
      <c r="D963" s="19" t="s">
        <v>47</v>
      </c>
      <c r="E963" s="19" t="str">
        <f>VLOOKUP($D963,[1]Sheet1!$A:$D,3,FALSE)</f>
        <v>ICING</v>
      </c>
      <c r="F963" s="19" t="str">
        <f>VLOOKUP($D963,[1]Sheet1!$A:$D,4,FALSE)</f>
        <v>ICING</v>
      </c>
      <c r="H963" s="19">
        <v>1.25</v>
      </c>
      <c r="K963" s="19">
        <v>2.5</v>
      </c>
      <c r="P963" s="19">
        <v>0.41666666666666669</v>
      </c>
      <c r="R963" s="19">
        <v>1</v>
      </c>
      <c r="S963" s="19">
        <v>0</v>
      </c>
      <c r="T963" s="19">
        <v>0</v>
      </c>
      <c r="U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</row>
    <row r="964" spans="1:29" hidden="1" x14ac:dyDescent="0.3">
      <c r="A964" s="29" t="s">
        <v>417</v>
      </c>
      <c r="B964" s="19" t="s">
        <v>270</v>
      </c>
      <c r="C964" s="19" t="s">
        <v>448</v>
      </c>
      <c r="D964" s="19" t="s">
        <v>427</v>
      </c>
      <c r="E964" s="19" t="str">
        <f>VLOOKUP($D964,[1]Sheet1!$A:$D,3,FALSE)</f>
        <v>A1 (Fine)</v>
      </c>
      <c r="F964" s="19" t="str">
        <f>VLOOKUP($D964,[1]Sheet1!$A:$D,4,FALSE)</f>
        <v xml:space="preserve">A1 </v>
      </c>
      <c r="G964" s="19">
        <v>12.5</v>
      </c>
      <c r="I964" s="19">
        <v>2.5</v>
      </c>
      <c r="J964" s="19">
        <v>5</v>
      </c>
      <c r="M964" s="19">
        <v>2.5</v>
      </c>
      <c r="N964" s="19">
        <v>7.5</v>
      </c>
      <c r="O964" s="19">
        <v>5</v>
      </c>
      <c r="P964" s="19">
        <v>3.8888888888888888</v>
      </c>
      <c r="Q964" s="19">
        <v>4</v>
      </c>
      <c r="R964" s="19">
        <v>4</v>
      </c>
      <c r="S964" s="19">
        <v>4</v>
      </c>
      <c r="T964" s="19">
        <v>4</v>
      </c>
      <c r="U964" s="19">
        <v>4</v>
      </c>
      <c r="V964" s="19">
        <v>4</v>
      </c>
      <c r="W964" s="19">
        <v>4</v>
      </c>
      <c r="X964" s="19">
        <v>4</v>
      </c>
      <c r="Y964" s="19">
        <v>4</v>
      </c>
      <c r="Z964" s="19">
        <v>4</v>
      </c>
      <c r="AA964" s="19">
        <v>4</v>
      </c>
      <c r="AB964" s="19">
        <v>4</v>
      </c>
      <c r="AC964" s="19">
        <v>4</v>
      </c>
    </row>
    <row r="965" spans="1:29" hidden="1" x14ac:dyDescent="0.3">
      <c r="A965" s="29" t="s">
        <v>417</v>
      </c>
      <c r="B965" s="19" t="s">
        <v>270</v>
      </c>
      <c r="C965" s="19" t="s">
        <v>448</v>
      </c>
      <c r="D965" s="19" t="s">
        <v>423</v>
      </c>
      <c r="E965" s="19" t="str">
        <f>VLOOKUP($D965,[1]Sheet1!$A:$D,3,FALSE)</f>
        <v>C1</v>
      </c>
      <c r="F965" s="19" t="str">
        <f>VLOOKUP($D965,[1]Sheet1!$A:$D,4,FALSE)</f>
        <v>C1 COARSE</v>
      </c>
      <c r="G965" s="19">
        <v>15</v>
      </c>
      <c r="I965" s="19">
        <v>22.5</v>
      </c>
      <c r="J965" s="19">
        <v>10</v>
      </c>
      <c r="K965" s="19">
        <v>19.5</v>
      </c>
      <c r="M965" s="19">
        <v>72.5</v>
      </c>
      <c r="N965" s="19">
        <v>17.5</v>
      </c>
      <c r="O965" s="19">
        <v>12.5</v>
      </c>
      <c r="P965" s="19">
        <v>18.833333333333332</v>
      </c>
      <c r="Q965" s="19">
        <v>19</v>
      </c>
      <c r="R965" s="19">
        <v>19</v>
      </c>
      <c r="S965" s="19">
        <v>19</v>
      </c>
      <c r="T965" s="19">
        <v>19</v>
      </c>
      <c r="U965" s="19">
        <v>19</v>
      </c>
      <c r="V965" s="19">
        <v>19</v>
      </c>
      <c r="W965" s="19">
        <v>19</v>
      </c>
      <c r="X965" s="19">
        <v>19</v>
      </c>
      <c r="Y965" s="19">
        <v>19</v>
      </c>
      <c r="Z965" s="19">
        <v>19</v>
      </c>
      <c r="AA965" s="19">
        <v>19</v>
      </c>
      <c r="AB965" s="19">
        <v>19</v>
      </c>
      <c r="AC965" s="19">
        <v>19</v>
      </c>
    </row>
    <row r="966" spans="1:29" hidden="1" x14ac:dyDescent="0.3">
      <c r="A966" s="29" t="s">
        <v>417</v>
      </c>
      <c r="B966" s="19" t="s">
        <v>270</v>
      </c>
      <c r="C966" s="19" t="s">
        <v>448</v>
      </c>
      <c r="D966" s="19" t="s">
        <v>25</v>
      </c>
      <c r="E966" s="19" t="str">
        <f>VLOOKUP($D966,[1]Sheet1!$A:$D,3,FALSE)</f>
        <v>CASTER</v>
      </c>
      <c r="F966" s="19" t="str">
        <f>VLOOKUP($D966,[1]Sheet1!$A:$D,4,FALSE)</f>
        <v>CASTER</v>
      </c>
      <c r="J966" s="19">
        <v>2.4</v>
      </c>
      <c r="L966" s="19">
        <v>0.6</v>
      </c>
      <c r="N966" s="19">
        <v>0.6</v>
      </c>
      <c r="P966" s="19">
        <v>0.4</v>
      </c>
    </row>
    <row r="967" spans="1:29" hidden="1" x14ac:dyDescent="0.3">
      <c r="A967" s="29" t="s">
        <v>417</v>
      </c>
      <c r="B967" s="19" t="s">
        <v>270</v>
      </c>
      <c r="C967" s="19" t="s">
        <v>448</v>
      </c>
      <c r="D967" s="19" t="s">
        <v>26</v>
      </c>
      <c r="E967" s="19" t="str">
        <f>VLOOKUP($D967,[1]Sheet1!$A:$D,3,FALSE)</f>
        <v>BROWN</v>
      </c>
      <c r="F967" s="19" t="str">
        <f>VLOOKUP($D967,[1]Sheet1!$A:$D,4,FALSE)</f>
        <v>Coarse Brown</v>
      </c>
      <c r="J967" s="19">
        <v>0.6</v>
      </c>
      <c r="K967" s="19">
        <v>1.8</v>
      </c>
      <c r="L967" s="19">
        <v>0.6</v>
      </c>
      <c r="N967" s="19">
        <v>1.2</v>
      </c>
      <c r="P967" s="19">
        <v>0.46666666666666667</v>
      </c>
    </row>
    <row r="968" spans="1:29" hidden="1" x14ac:dyDescent="0.3">
      <c r="A968" s="29" t="s">
        <v>417</v>
      </c>
      <c r="B968" s="19" t="s">
        <v>270</v>
      </c>
      <c r="C968" s="19" t="s">
        <v>448</v>
      </c>
      <c r="D968" s="19" t="s">
        <v>44</v>
      </c>
      <c r="E968" s="19" t="str">
        <f>VLOOKUP($D968,[1]Sheet1!$A:$D,3,FALSE)</f>
        <v>BROWN</v>
      </c>
      <c r="F968" s="19" t="str">
        <f>VLOOKUP($D968,[1]Sheet1!$A:$D,4,FALSE)</f>
        <v>Coarse Brown</v>
      </c>
      <c r="K968" s="19">
        <v>3.5999999999999997E-2</v>
      </c>
      <c r="N968" s="19">
        <v>4.8000000000000001E-2</v>
      </c>
      <c r="P968" s="19">
        <v>9.3333333333333324E-3</v>
      </c>
    </row>
    <row r="969" spans="1:29" hidden="1" x14ac:dyDescent="0.3">
      <c r="A969" s="29" t="s">
        <v>417</v>
      </c>
      <c r="B969" s="19" t="s">
        <v>270</v>
      </c>
      <c r="C969" s="19" t="s">
        <v>448</v>
      </c>
      <c r="D969" s="19" t="s">
        <v>27</v>
      </c>
      <c r="E969" s="19" t="str">
        <f>VLOOKUP($D969,[1]Sheet1!$A:$D,3,FALSE)</f>
        <v>C1</v>
      </c>
      <c r="F969" s="19" t="str">
        <f>VLOOKUP($D969,[1]Sheet1!$A:$D,4,FALSE)</f>
        <v>C1 COARSE</v>
      </c>
      <c r="G969" s="19">
        <v>165.49199999999999</v>
      </c>
      <c r="I969" s="19">
        <v>192</v>
      </c>
      <c r="J969" s="19">
        <v>94.2</v>
      </c>
      <c r="K969" s="19">
        <v>168</v>
      </c>
      <c r="L969" s="19">
        <v>116.7</v>
      </c>
      <c r="M969" s="19">
        <v>168</v>
      </c>
      <c r="N969" s="19">
        <v>105.024</v>
      </c>
      <c r="O969" s="19">
        <v>126.504</v>
      </c>
      <c r="P969" s="19">
        <v>126.21333333333334</v>
      </c>
      <c r="Q969" s="19">
        <v>126</v>
      </c>
      <c r="R969" s="19">
        <v>126</v>
      </c>
      <c r="S969" s="19">
        <v>126</v>
      </c>
      <c r="T969" s="19">
        <v>126</v>
      </c>
      <c r="U969" s="19">
        <v>126</v>
      </c>
      <c r="V969" s="19">
        <v>126</v>
      </c>
      <c r="W969" s="19">
        <v>126</v>
      </c>
      <c r="X969" s="19">
        <v>126</v>
      </c>
      <c r="Y969" s="19">
        <v>126</v>
      </c>
      <c r="Z969" s="19">
        <v>126</v>
      </c>
      <c r="AA969" s="19">
        <v>126</v>
      </c>
      <c r="AB969" s="19">
        <v>126</v>
      </c>
      <c r="AC969" s="19">
        <v>126</v>
      </c>
    </row>
    <row r="970" spans="1:29" hidden="1" x14ac:dyDescent="0.3">
      <c r="A970" s="29" t="s">
        <v>417</v>
      </c>
      <c r="B970" s="19" t="s">
        <v>270</v>
      </c>
      <c r="C970" s="19" t="s">
        <v>448</v>
      </c>
      <c r="D970" s="19" t="s">
        <v>28</v>
      </c>
      <c r="E970" s="19" t="str">
        <f>VLOOKUP($D970,[1]Sheet1!$A:$D,3,FALSE)</f>
        <v>C1</v>
      </c>
      <c r="F970" s="19" t="str">
        <f>VLOOKUP($D970,[1]Sheet1!$A:$D,4,FALSE)</f>
        <v>C1 COARSE</v>
      </c>
      <c r="N970" s="19">
        <v>3.6</v>
      </c>
      <c r="P970" s="19">
        <v>0.4</v>
      </c>
    </row>
    <row r="971" spans="1:29" hidden="1" x14ac:dyDescent="0.3">
      <c r="A971" s="29" t="s">
        <v>417</v>
      </c>
      <c r="B971" s="19" t="s">
        <v>270</v>
      </c>
      <c r="C971" s="19" t="s">
        <v>448</v>
      </c>
      <c r="D971" s="19" t="s">
        <v>30</v>
      </c>
      <c r="E971" s="19" t="str">
        <f>VLOOKUP($D971,[1]Sheet1!$A:$D,3,FALSE)</f>
        <v>A1 (Fine)</v>
      </c>
      <c r="F971" s="19" t="str">
        <f>VLOOKUP($D971,[1]Sheet1!$A:$D,4,FALSE)</f>
        <v>A1</v>
      </c>
      <c r="J971" s="19">
        <v>2.4</v>
      </c>
      <c r="K971" s="19">
        <v>0.624</v>
      </c>
      <c r="L971" s="19">
        <v>1.2</v>
      </c>
      <c r="N971" s="19">
        <v>8.16</v>
      </c>
      <c r="P971" s="19">
        <v>1.3760000000000001</v>
      </c>
      <c r="Q971" s="19">
        <v>1.2</v>
      </c>
      <c r="R971" s="19">
        <v>1.2</v>
      </c>
      <c r="S971" s="19">
        <v>1.2</v>
      </c>
      <c r="T971" s="19">
        <v>1.2</v>
      </c>
      <c r="U971" s="19">
        <v>1.2</v>
      </c>
      <c r="V971" s="19">
        <v>1.2</v>
      </c>
      <c r="W971" s="19">
        <v>1.2</v>
      </c>
      <c r="X971" s="19">
        <v>1.2</v>
      </c>
      <c r="Y971" s="19">
        <v>1.2</v>
      </c>
      <c r="Z971" s="19">
        <v>1.2</v>
      </c>
      <c r="AA971" s="19">
        <v>1.2</v>
      </c>
      <c r="AB971" s="19">
        <v>1.2</v>
      </c>
      <c r="AC971" s="19">
        <v>1.2</v>
      </c>
    </row>
    <row r="972" spans="1:29" hidden="1" x14ac:dyDescent="0.3">
      <c r="A972" s="29" t="s">
        <v>417</v>
      </c>
      <c r="B972" s="19" t="s">
        <v>270</v>
      </c>
      <c r="C972" s="19" t="s">
        <v>448</v>
      </c>
      <c r="D972" s="19" t="s">
        <v>32</v>
      </c>
      <c r="E972" s="19" t="str">
        <f>VLOOKUP($D972,[1]Sheet1!$A:$D,3,FALSE)</f>
        <v>ICING</v>
      </c>
      <c r="F972" s="19" t="str">
        <f>VLOOKUP($D972,[1]Sheet1!$A:$D,4,FALSE)</f>
        <v>ICING</v>
      </c>
      <c r="J972" s="19">
        <v>2.4</v>
      </c>
      <c r="L972" s="19">
        <v>0.6</v>
      </c>
      <c r="N972" s="19">
        <v>0.6</v>
      </c>
      <c r="P972" s="19">
        <v>0.4</v>
      </c>
      <c r="S972" s="19">
        <v>0.6</v>
      </c>
      <c r="T972" s="19">
        <v>0.6</v>
      </c>
      <c r="U972" s="19">
        <v>0.6</v>
      </c>
      <c r="V972" s="19">
        <v>0.6</v>
      </c>
      <c r="W972" s="19">
        <v>0.6</v>
      </c>
      <c r="X972" s="19">
        <v>0.6</v>
      </c>
      <c r="Y972" s="19">
        <v>0.6</v>
      </c>
      <c r="Z972" s="19">
        <v>0.6</v>
      </c>
      <c r="AA972" s="19">
        <v>0.6</v>
      </c>
      <c r="AB972" s="19">
        <v>0.6</v>
      </c>
      <c r="AC972" s="19">
        <v>0.6</v>
      </c>
    </row>
    <row r="973" spans="1:29" hidden="1" x14ac:dyDescent="0.3">
      <c r="A973" s="29" t="s">
        <v>417</v>
      </c>
      <c r="B973" s="19" t="s">
        <v>270</v>
      </c>
      <c r="C973" s="19" t="s">
        <v>448</v>
      </c>
      <c r="D973" s="19" t="s">
        <v>33</v>
      </c>
      <c r="E973" s="19" t="str">
        <f>VLOOKUP($D973,[1]Sheet1!$A:$D,3,FALSE)</f>
        <v>Better Brown</v>
      </c>
      <c r="F973" s="19" t="str">
        <f>VLOOKUP($D973,[1]Sheet1!$A:$D,4,FALSE)</f>
        <v>LG</v>
      </c>
      <c r="J973" s="19">
        <v>2.4</v>
      </c>
      <c r="N973" s="19">
        <v>2.4</v>
      </c>
      <c r="P973" s="19">
        <v>0.53333333333333333</v>
      </c>
      <c r="Q973" s="19">
        <v>1.2</v>
      </c>
      <c r="R973" s="19">
        <v>1.2</v>
      </c>
      <c r="S973" s="19">
        <v>1.2</v>
      </c>
      <c r="T973" s="19">
        <v>1.2</v>
      </c>
      <c r="U973" s="19">
        <v>1.6</v>
      </c>
      <c r="V973" s="19">
        <v>1.6</v>
      </c>
      <c r="W973" s="19">
        <v>1.6</v>
      </c>
      <c r="X973" s="19">
        <v>1.6</v>
      </c>
      <c r="Y973" s="19">
        <v>1.6</v>
      </c>
      <c r="Z973" s="19">
        <v>1.6</v>
      </c>
      <c r="AA973" s="19">
        <v>1.6</v>
      </c>
      <c r="AB973" s="19">
        <v>1.6</v>
      </c>
      <c r="AC973" s="19">
        <v>1.6</v>
      </c>
    </row>
    <row r="974" spans="1:29" hidden="1" x14ac:dyDescent="0.3">
      <c r="A974" s="29" t="s">
        <v>417</v>
      </c>
      <c r="B974" s="19" t="s">
        <v>270</v>
      </c>
      <c r="C974" s="19" t="s">
        <v>448</v>
      </c>
      <c r="D974" s="19" t="s">
        <v>102</v>
      </c>
      <c r="E974" s="19" t="str">
        <f>VLOOKUP($D974,[1]Sheet1!$A:$D,3,FALSE)</f>
        <v>Better Brown</v>
      </c>
      <c r="F974" s="19" t="str">
        <f>VLOOKUP($D974,[1]Sheet1!$A:$D,4,FALSE)</f>
        <v>LG</v>
      </c>
      <c r="R974" s="19">
        <v>0.108</v>
      </c>
      <c r="S974" s="19">
        <v>0.108</v>
      </c>
      <c r="T974" s="19">
        <v>0.108</v>
      </c>
      <c r="U974" s="19">
        <v>0.108</v>
      </c>
      <c r="V974" s="19">
        <v>0.108</v>
      </c>
      <c r="W974" s="19">
        <v>0.108</v>
      </c>
      <c r="X974" s="19">
        <v>0.108</v>
      </c>
      <c r="Y974" s="19">
        <v>0.108</v>
      </c>
      <c r="Z974" s="19">
        <v>0.108</v>
      </c>
      <c r="AA974" s="19">
        <v>0.108</v>
      </c>
      <c r="AB974" s="19">
        <v>0.108</v>
      </c>
      <c r="AC974" s="19">
        <v>0.108</v>
      </c>
    </row>
    <row r="975" spans="1:29" hidden="1" x14ac:dyDescent="0.3">
      <c r="A975" s="29" t="s">
        <v>417</v>
      </c>
      <c r="B975" s="19" t="s">
        <v>270</v>
      </c>
      <c r="C975" s="19" t="s">
        <v>448</v>
      </c>
      <c r="D975" s="19" t="s">
        <v>34</v>
      </c>
      <c r="E975" s="19" t="str">
        <f>VLOOKUP($D975,[1]Sheet1!$A:$D,3,FALSE)</f>
        <v>BROWN</v>
      </c>
      <c r="F975" s="19" t="str">
        <f>VLOOKUP($D975,[1]Sheet1!$A:$D,4,FALSE)</f>
        <v>Soft Brown</v>
      </c>
      <c r="J975" s="19">
        <v>0.6</v>
      </c>
      <c r="K975" s="19">
        <v>2.04</v>
      </c>
      <c r="L975" s="19">
        <v>0.6</v>
      </c>
      <c r="N975" s="19">
        <v>1.2</v>
      </c>
      <c r="P975" s="19">
        <v>0.4933333333333334</v>
      </c>
      <c r="S975" s="19">
        <v>0.6</v>
      </c>
      <c r="T975" s="19">
        <v>0.6</v>
      </c>
      <c r="U975" s="19">
        <v>0.6</v>
      </c>
      <c r="V975" s="19">
        <v>0.6</v>
      </c>
      <c r="W975" s="19">
        <v>0.6</v>
      </c>
      <c r="X975" s="19">
        <v>0.6</v>
      </c>
      <c r="Y975" s="19">
        <v>0.6</v>
      </c>
      <c r="Z975" s="19">
        <v>0.6</v>
      </c>
      <c r="AA975" s="19">
        <v>0.6</v>
      </c>
      <c r="AB975" s="19">
        <v>0.6</v>
      </c>
      <c r="AC975" s="19">
        <v>0.6</v>
      </c>
    </row>
    <row r="976" spans="1:29" hidden="1" x14ac:dyDescent="0.3">
      <c r="A976" s="29" t="s">
        <v>417</v>
      </c>
      <c r="B976" s="19" t="s">
        <v>270</v>
      </c>
      <c r="C976" s="19" t="s">
        <v>449</v>
      </c>
      <c r="D976" s="19" t="s">
        <v>27</v>
      </c>
      <c r="E976" s="19" t="str">
        <f>VLOOKUP($D976,[1]Sheet1!$A:$D,3,FALSE)</f>
        <v>C1</v>
      </c>
      <c r="F976" s="19" t="str">
        <f>VLOOKUP($D976,[1]Sheet1!$A:$D,4,FALSE)</f>
        <v>C1 COARSE</v>
      </c>
      <c r="P976" s="19">
        <v>0</v>
      </c>
      <c r="Q976" s="19">
        <v>24.84</v>
      </c>
      <c r="R976" s="19">
        <v>24.84</v>
      </c>
      <c r="S976" s="19">
        <v>0</v>
      </c>
      <c r="T976" s="19">
        <v>24.84</v>
      </c>
      <c r="U976" s="19">
        <v>24.84</v>
      </c>
      <c r="V976" s="19">
        <v>24.84</v>
      </c>
      <c r="W976" s="19">
        <v>24.84</v>
      </c>
      <c r="X976" s="19">
        <v>24.84</v>
      </c>
      <c r="Y976" s="19">
        <v>24.84</v>
      </c>
      <c r="Z976" s="19">
        <v>24.84</v>
      </c>
      <c r="AA976" s="19">
        <v>24.84</v>
      </c>
      <c r="AB976" s="19">
        <v>24.84</v>
      </c>
      <c r="AC976" s="19">
        <v>24.84</v>
      </c>
    </row>
    <row r="977" spans="1:29" hidden="1" x14ac:dyDescent="0.3">
      <c r="A977" s="29" t="s">
        <v>417</v>
      </c>
      <c r="B977" s="19" t="s">
        <v>450</v>
      </c>
      <c r="C977" s="19" t="s">
        <v>451</v>
      </c>
      <c r="D977" s="19" t="s">
        <v>423</v>
      </c>
      <c r="E977" s="19" t="str">
        <f>VLOOKUP($D977,[1]Sheet1!$A:$D,3,FALSE)</f>
        <v>C1</v>
      </c>
      <c r="F977" s="19" t="str">
        <f>VLOOKUP($D977,[1]Sheet1!$A:$D,4,FALSE)</f>
        <v>C1 COARSE</v>
      </c>
      <c r="G977" s="19">
        <v>5</v>
      </c>
      <c r="I977" s="19">
        <v>5</v>
      </c>
      <c r="K977" s="19">
        <v>5</v>
      </c>
      <c r="L977" s="19">
        <v>5</v>
      </c>
      <c r="M977" s="19">
        <v>5</v>
      </c>
      <c r="N977" s="19">
        <v>5</v>
      </c>
      <c r="O977" s="19">
        <v>5</v>
      </c>
      <c r="P977" s="19">
        <v>3.8888888888888888</v>
      </c>
      <c r="Q977" s="19">
        <v>4</v>
      </c>
      <c r="S977" s="19">
        <v>4</v>
      </c>
      <c r="T977" s="19">
        <v>4</v>
      </c>
      <c r="U977" s="19">
        <v>4</v>
      </c>
      <c r="V977" s="19">
        <v>4</v>
      </c>
      <c r="W977" s="19">
        <v>4</v>
      </c>
      <c r="X977" s="19">
        <v>4</v>
      </c>
      <c r="Y977" s="19">
        <v>4</v>
      </c>
      <c r="Z977" s="19">
        <v>4</v>
      </c>
      <c r="AA977" s="19">
        <v>4</v>
      </c>
      <c r="AB977" s="19">
        <v>4</v>
      </c>
      <c r="AC977" s="19">
        <v>4</v>
      </c>
    </row>
    <row r="978" spans="1:29" hidden="1" x14ac:dyDescent="0.3">
      <c r="A978" s="29" t="s">
        <v>417</v>
      </c>
      <c r="B978" s="19" t="s">
        <v>450</v>
      </c>
      <c r="C978" s="19" t="s">
        <v>451</v>
      </c>
      <c r="D978" s="19" t="s">
        <v>27</v>
      </c>
      <c r="E978" s="19" t="str">
        <f>VLOOKUP($D978,[1]Sheet1!$A:$D,3,FALSE)</f>
        <v>C1</v>
      </c>
      <c r="F978" s="19" t="str">
        <f>VLOOKUP($D978,[1]Sheet1!$A:$D,4,FALSE)</f>
        <v>C1 COARSE</v>
      </c>
      <c r="G978" s="19">
        <v>42.996000000000002</v>
      </c>
      <c r="H978" s="19">
        <v>48</v>
      </c>
      <c r="I978" s="19">
        <v>42.984000000000009</v>
      </c>
      <c r="K978" s="19">
        <v>42.996000000000002</v>
      </c>
      <c r="L978" s="19">
        <v>42.996000000000002</v>
      </c>
      <c r="M978" s="19">
        <v>42.996000000000002</v>
      </c>
      <c r="N978" s="19">
        <v>42.996000000000002</v>
      </c>
      <c r="O978" s="19">
        <v>42.996000000000002</v>
      </c>
      <c r="P978" s="19">
        <v>38.773333333333333</v>
      </c>
      <c r="Q978" s="19">
        <v>44.48</v>
      </c>
      <c r="S978" s="19">
        <v>44.48</v>
      </c>
      <c r="T978" s="19">
        <v>45.68</v>
      </c>
      <c r="U978" s="19">
        <v>45.68</v>
      </c>
      <c r="V978" s="19">
        <v>44.48</v>
      </c>
      <c r="W978" s="19">
        <v>44.48</v>
      </c>
      <c r="X978" s="19">
        <v>45.68</v>
      </c>
      <c r="Y978" s="19">
        <v>45.68</v>
      </c>
      <c r="Z978" s="19">
        <v>45.68</v>
      </c>
      <c r="AA978" s="19">
        <v>45.68</v>
      </c>
      <c r="AB978" s="19">
        <v>44.48</v>
      </c>
      <c r="AC978" s="19">
        <v>44.48</v>
      </c>
    </row>
    <row r="979" spans="1:29" hidden="1" x14ac:dyDescent="0.3">
      <c r="A979" s="29" t="s">
        <v>417</v>
      </c>
      <c r="B979" s="19" t="s">
        <v>450</v>
      </c>
      <c r="C979" s="19" t="s">
        <v>451</v>
      </c>
      <c r="D979" s="19" t="s">
        <v>31</v>
      </c>
      <c r="E979" s="19" t="str">
        <f>VLOOKUP($D979,[1]Sheet1!$A:$D,3,FALSE)</f>
        <v>BROWN</v>
      </c>
      <c r="F979" s="19" t="str">
        <f>VLOOKUP($D979,[1]Sheet1!$A:$D,4,FALSE)</f>
        <v>Golden Brown</v>
      </c>
      <c r="G979" s="19">
        <v>0.6</v>
      </c>
      <c r="K979" s="19">
        <v>0.6</v>
      </c>
      <c r="M979" s="19">
        <v>0.49200000000000005</v>
      </c>
      <c r="N979" s="19">
        <v>0.49199999999999999</v>
      </c>
      <c r="O979" s="19">
        <v>0.49199999999999999</v>
      </c>
      <c r="P979" s="19">
        <v>0.29733333333333334</v>
      </c>
      <c r="Q979" s="19">
        <v>1.2</v>
      </c>
      <c r="S979" s="19">
        <v>1.2</v>
      </c>
      <c r="V979" s="19">
        <v>1.2</v>
      </c>
      <c r="W979" s="19">
        <v>1.2</v>
      </c>
      <c r="AB979" s="19">
        <v>1.2</v>
      </c>
      <c r="AC979" s="19">
        <v>1.2</v>
      </c>
    </row>
    <row r="980" spans="1:29" hidden="1" x14ac:dyDescent="0.3">
      <c r="A980" s="29" t="s">
        <v>417</v>
      </c>
      <c r="B980" s="19" t="s">
        <v>450</v>
      </c>
      <c r="C980" s="19" t="s">
        <v>452</v>
      </c>
      <c r="D980" s="19" t="s">
        <v>27</v>
      </c>
      <c r="E980" s="19" t="str">
        <f>VLOOKUP($D980,[1]Sheet1!$A:$D,3,FALSE)</f>
        <v>C1</v>
      </c>
      <c r="F980" s="19" t="str">
        <f>VLOOKUP($D980,[1]Sheet1!$A:$D,4,FALSE)</f>
        <v>C1 COARSE</v>
      </c>
      <c r="G980" s="19">
        <v>96</v>
      </c>
      <c r="H980" s="19">
        <v>96</v>
      </c>
      <c r="I980" s="19">
        <v>168</v>
      </c>
      <c r="K980" s="19">
        <v>192</v>
      </c>
      <c r="L980" s="19">
        <v>48</v>
      </c>
      <c r="M980" s="19">
        <v>96</v>
      </c>
      <c r="N980" s="19">
        <v>120</v>
      </c>
      <c r="O980" s="19">
        <v>216</v>
      </c>
      <c r="P980" s="19">
        <v>114.66666666666667</v>
      </c>
      <c r="Q980" s="19">
        <v>124.2</v>
      </c>
      <c r="R980" s="19">
        <v>124.2</v>
      </c>
      <c r="S980" s="19">
        <v>124.2</v>
      </c>
      <c r="T980" s="19">
        <v>144</v>
      </c>
      <c r="U980" s="19">
        <v>144</v>
      </c>
      <c r="V980" s="19">
        <v>124.2</v>
      </c>
      <c r="W980" s="19">
        <v>120</v>
      </c>
      <c r="X980" s="19">
        <v>144</v>
      </c>
      <c r="Y980" s="19">
        <v>144</v>
      </c>
      <c r="Z980" s="19">
        <v>144</v>
      </c>
      <c r="AA980" s="19">
        <v>144</v>
      </c>
      <c r="AB980" s="19">
        <v>144</v>
      </c>
      <c r="AC980" s="19">
        <v>144</v>
      </c>
    </row>
    <row r="981" spans="1:29" hidden="1" x14ac:dyDescent="0.3">
      <c r="A981" s="29" t="s">
        <v>417</v>
      </c>
      <c r="B981" s="19" t="s">
        <v>450</v>
      </c>
      <c r="C981" s="19" t="s">
        <v>453</v>
      </c>
      <c r="D981" s="19" t="s">
        <v>27</v>
      </c>
      <c r="E981" s="19" t="str">
        <f>VLOOKUP($D981,[1]Sheet1!$A:$D,3,FALSE)</f>
        <v>C1</v>
      </c>
      <c r="F981" s="19" t="str">
        <f>VLOOKUP($D981,[1]Sheet1!$A:$D,4,FALSE)</f>
        <v>C1 COARSE</v>
      </c>
      <c r="J981" s="19">
        <v>24</v>
      </c>
      <c r="L981" s="19">
        <v>24</v>
      </c>
      <c r="P981" s="19">
        <v>5.333333333333333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</row>
    <row r="982" spans="1:29" hidden="1" x14ac:dyDescent="0.3">
      <c r="A982" s="29" t="s">
        <v>417</v>
      </c>
      <c r="B982" s="19" t="s">
        <v>450</v>
      </c>
      <c r="C982" s="19" t="s">
        <v>454</v>
      </c>
      <c r="D982" s="19" t="s">
        <v>423</v>
      </c>
      <c r="E982" s="19" t="str">
        <f>VLOOKUP($D982,[1]Sheet1!$A:$D,3,FALSE)</f>
        <v>C1</v>
      </c>
      <c r="F982" s="19" t="str">
        <f>VLOOKUP($D982,[1]Sheet1!$A:$D,4,FALSE)</f>
        <v>C1 COARSE</v>
      </c>
      <c r="I982" s="19">
        <v>10</v>
      </c>
      <c r="J982" s="19">
        <v>10</v>
      </c>
      <c r="O982" s="19">
        <v>5</v>
      </c>
      <c r="P982" s="19">
        <v>2.7777777777777777</v>
      </c>
      <c r="Q982" s="19">
        <v>0</v>
      </c>
      <c r="R982" s="19">
        <v>0</v>
      </c>
      <c r="S982" s="19">
        <v>25</v>
      </c>
      <c r="T982" s="19">
        <v>25</v>
      </c>
      <c r="U982" s="19">
        <v>25</v>
      </c>
      <c r="V982" s="19">
        <v>0</v>
      </c>
      <c r="W982" s="19">
        <v>25</v>
      </c>
      <c r="X982" s="19">
        <v>25</v>
      </c>
      <c r="Y982" s="19">
        <v>25</v>
      </c>
      <c r="Z982" s="19">
        <v>25</v>
      </c>
      <c r="AA982" s="19">
        <v>25</v>
      </c>
      <c r="AB982" s="19">
        <v>25</v>
      </c>
      <c r="AC982" s="19">
        <v>25</v>
      </c>
    </row>
    <row r="983" spans="1:29" hidden="1" x14ac:dyDescent="0.3">
      <c r="A983" s="29" t="s">
        <v>417</v>
      </c>
      <c r="B983" s="19" t="s">
        <v>450</v>
      </c>
      <c r="C983" s="19" t="s">
        <v>454</v>
      </c>
      <c r="D983" s="19" t="s">
        <v>91</v>
      </c>
      <c r="E983" s="19" t="str">
        <f>VLOOKUP($D983,[1]Sheet1!$A:$D,3,FALSE)</f>
        <v>BROWN</v>
      </c>
      <c r="F983" s="19" t="str">
        <f>VLOOKUP($D983,[1]Sheet1!$A:$D,4,FALSE)</f>
        <v>Coarse Brown</v>
      </c>
      <c r="J983" s="19">
        <v>1</v>
      </c>
      <c r="P983" s="19">
        <v>0.1111111111111111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</row>
    <row r="984" spans="1:29" hidden="1" x14ac:dyDescent="0.3">
      <c r="A984" s="29" t="s">
        <v>417</v>
      </c>
      <c r="B984" s="19" t="s">
        <v>450</v>
      </c>
      <c r="C984" s="19" t="s">
        <v>454</v>
      </c>
      <c r="D984" s="19" t="s">
        <v>27</v>
      </c>
      <c r="E984" s="19" t="str">
        <f>VLOOKUP($D984,[1]Sheet1!$A:$D,3,FALSE)</f>
        <v>C1</v>
      </c>
      <c r="F984" s="19" t="str">
        <f>VLOOKUP($D984,[1]Sheet1!$A:$D,4,FALSE)</f>
        <v>C1 COARSE</v>
      </c>
      <c r="G984" s="19">
        <v>149.904</v>
      </c>
      <c r="I984" s="19">
        <v>64.968000000000004</v>
      </c>
      <c r="J984" s="19">
        <v>238.84800000000001</v>
      </c>
      <c r="K984" s="19">
        <v>74.951999999999998</v>
      </c>
      <c r="L984" s="19">
        <v>124.92</v>
      </c>
      <c r="M984" s="19">
        <v>74.951999999999998</v>
      </c>
      <c r="N984" s="19">
        <v>112.872</v>
      </c>
      <c r="O984" s="19">
        <v>119.83200000000001</v>
      </c>
      <c r="P984" s="19">
        <v>106.80533333333332</v>
      </c>
      <c r="Q984" s="19">
        <v>120</v>
      </c>
      <c r="R984" s="19">
        <v>120</v>
      </c>
      <c r="S984" s="19">
        <v>120</v>
      </c>
      <c r="T984" s="19">
        <v>120</v>
      </c>
      <c r="U984" s="19">
        <v>120</v>
      </c>
      <c r="V984" s="19">
        <v>120</v>
      </c>
      <c r="W984" s="19">
        <v>96</v>
      </c>
      <c r="X984" s="19">
        <v>120</v>
      </c>
      <c r="Y984" s="19">
        <v>120</v>
      </c>
      <c r="Z984" s="19">
        <v>120</v>
      </c>
      <c r="AA984" s="19">
        <v>120</v>
      </c>
      <c r="AB984" s="19">
        <v>120</v>
      </c>
      <c r="AC984" s="19">
        <v>120</v>
      </c>
    </row>
    <row r="985" spans="1:29" hidden="1" x14ac:dyDescent="0.3">
      <c r="A985" s="29" t="s">
        <v>417</v>
      </c>
      <c r="B985" s="19" t="s">
        <v>450</v>
      </c>
      <c r="C985" s="19" t="s">
        <v>454</v>
      </c>
      <c r="D985" s="19" t="s">
        <v>30</v>
      </c>
      <c r="E985" s="19" t="str">
        <f>VLOOKUP($D985,[1]Sheet1!$A:$D,3,FALSE)</f>
        <v>A1 (Fine)</v>
      </c>
      <c r="F985" s="19" t="str">
        <f>VLOOKUP($D985,[1]Sheet1!$A:$D,4,FALSE)</f>
        <v>A1</v>
      </c>
      <c r="N985" s="19">
        <v>12</v>
      </c>
      <c r="P985" s="19">
        <v>1.3333333333333333</v>
      </c>
      <c r="Q985" s="19">
        <v>1</v>
      </c>
      <c r="R985" s="19">
        <v>1</v>
      </c>
      <c r="S985" s="19">
        <v>1</v>
      </c>
      <c r="T985" s="19">
        <v>1</v>
      </c>
      <c r="U985" s="19">
        <v>1</v>
      </c>
      <c r="V985" s="19">
        <v>1</v>
      </c>
      <c r="W985" s="19">
        <v>1</v>
      </c>
      <c r="X985" s="19">
        <v>1</v>
      </c>
      <c r="Y985" s="19">
        <v>1</v>
      </c>
      <c r="Z985" s="19">
        <v>1</v>
      </c>
      <c r="AA985" s="19">
        <v>1</v>
      </c>
      <c r="AB985" s="19">
        <v>1</v>
      </c>
      <c r="AC985" s="19">
        <v>1</v>
      </c>
    </row>
    <row r="986" spans="1:29" hidden="1" x14ac:dyDescent="0.3">
      <c r="A986" s="29" t="s">
        <v>417</v>
      </c>
      <c r="B986" s="19" t="s">
        <v>450</v>
      </c>
      <c r="C986" s="19" t="s">
        <v>455</v>
      </c>
      <c r="D986" s="19" t="s">
        <v>423</v>
      </c>
      <c r="E986" s="19" t="str">
        <f>VLOOKUP($D986,[1]Sheet1!$A:$D,3,FALSE)</f>
        <v>C1</v>
      </c>
      <c r="F986" s="19" t="str">
        <f>VLOOKUP($D986,[1]Sheet1!$A:$D,4,FALSE)</f>
        <v>C1 COARSE</v>
      </c>
      <c r="G986" s="19">
        <v>20</v>
      </c>
      <c r="H986" s="19">
        <v>12.5</v>
      </c>
      <c r="I986" s="19">
        <v>20</v>
      </c>
      <c r="J986" s="19">
        <v>22.5</v>
      </c>
      <c r="K986" s="19">
        <v>24.6</v>
      </c>
      <c r="L986" s="19">
        <v>20</v>
      </c>
      <c r="M986" s="19">
        <v>10</v>
      </c>
      <c r="N986" s="19">
        <v>20</v>
      </c>
      <c r="O986" s="19">
        <v>29</v>
      </c>
      <c r="P986" s="19">
        <v>19.844444444444445</v>
      </c>
      <c r="Q986" s="19">
        <v>25</v>
      </c>
      <c r="R986" s="19">
        <v>25</v>
      </c>
      <c r="S986" s="19">
        <v>20</v>
      </c>
      <c r="T986" s="19">
        <v>25</v>
      </c>
      <c r="U986" s="19">
        <v>25</v>
      </c>
      <c r="V986" s="19">
        <v>25</v>
      </c>
      <c r="W986" s="19">
        <v>25</v>
      </c>
      <c r="X986" s="19">
        <v>25</v>
      </c>
      <c r="Y986" s="19">
        <v>25</v>
      </c>
      <c r="Z986" s="19">
        <v>25</v>
      </c>
      <c r="AA986" s="19">
        <v>25</v>
      </c>
      <c r="AB986" s="19">
        <v>25</v>
      </c>
      <c r="AC986" s="19">
        <v>25</v>
      </c>
    </row>
    <row r="987" spans="1:29" hidden="1" x14ac:dyDescent="0.3">
      <c r="A987" s="29" t="s">
        <v>417</v>
      </c>
      <c r="B987" s="19" t="s">
        <v>450</v>
      </c>
      <c r="C987" s="19" t="s">
        <v>455</v>
      </c>
      <c r="D987" s="19" t="s">
        <v>447</v>
      </c>
      <c r="E987" s="19" t="str">
        <f>VLOOKUP($D987,[1]Sheet1!$A:$D,3,FALSE)</f>
        <v>IG Fine</v>
      </c>
      <c r="F987" s="19" t="str">
        <f>VLOOKUP($D987,[1]Sheet1!$A:$D,4,FALSE)</f>
        <v>IG Fine</v>
      </c>
      <c r="G987" s="19">
        <v>5</v>
      </c>
      <c r="H987" s="19">
        <v>2.5</v>
      </c>
      <c r="I987" s="19">
        <v>5</v>
      </c>
      <c r="J987" s="19">
        <v>2.5</v>
      </c>
      <c r="K987" s="19">
        <v>2.5</v>
      </c>
      <c r="L987" s="19">
        <v>5</v>
      </c>
      <c r="M987" s="19">
        <v>10</v>
      </c>
      <c r="O987" s="19">
        <v>2.5</v>
      </c>
      <c r="P987" s="19">
        <v>3.8888888888888888</v>
      </c>
      <c r="Q987" s="19">
        <v>4</v>
      </c>
      <c r="R987" s="19">
        <v>4</v>
      </c>
      <c r="S987" s="19">
        <v>4</v>
      </c>
      <c r="T987" s="19">
        <v>5</v>
      </c>
      <c r="U987" s="19">
        <v>4</v>
      </c>
      <c r="V987" s="19">
        <v>4</v>
      </c>
      <c r="W987" s="19">
        <v>4</v>
      </c>
      <c r="X987" s="19">
        <v>4</v>
      </c>
      <c r="Y987" s="19">
        <v>4</v>
      </c>
      <c r="Z987" s="19">
        <v>4</v>
      </c>
      <c r="AA987" s="19">
        <v>4</v>
      </c>
      <c r="AB987" s="19">
        <v>4</v>
      </c>
      <c r="AC987" s="19">
        <v>4</v>
      </c>
    </row>
    <row r="988" spans="1:29" hidden="1" x14ac:dyDescent="0.3">
      <c r="A988" s="29" t="s">
        <v>417</v>
      </c>
      <c r="B988" s="19" t="s">
        <v>450</v>
      </c>
      <c r="C988" s="19" t="s">
        <v>455</v>
      </c>
      <c r="D988" s="19" t="s">
        <v>25</v>
      </c>
      <c r="E988" s="19" t="str">
        <f>VLOOKUP($D988,[1]Sheet1!$A:$D,3,FALSE)</f>
        <v>CASTER</v>
      </c>
      <c r="F988" s="19" t="str">
        <f>VLOOKUP($D988,[1]Sheet1!$A:$D,4,FALSE)</f>
        <v>CASTER</v>
      </c>
      <c r="G988" s="19">
        <v>1.2</v>
      </c>
      <c r="I988" s="19">
        <v>0.6</v>
      </c>
      <c r="J988" s="19">
        <v>0.6</v>
      </c>
      <c r="K988" s="19">
        <v>0.504</v>
      </c>
      <c r="L988" s="19">
        <v>0.96</v>
      </c>
      <c r="M988" s="19">
        <v>0.6</v>
      </c>
      <c r="N988" s="19">
        <v>0.6</v>
      </c>
      <c r="O988" s="19">
        <v>0.6</v>
      </c>
      <c r="P988" s="19">
        <v>0.62933333333333319</v>
      </c>
      <c r="Q988" s="19">
        <v>1</v>
      </c>
      <c r="R988" s="19">
        <v>1</v>
      </c>
      <c r="S988" s="19">
        <v>1</v>
      </c>
      <c r="T988" s="19">
        <v>1</v>
      </c>
      <c r="U988" s="19">
        <v>1</v>
      </c>
      <c r="V988" s="19">
        <v>1</v>
      </c>
      <c r="W988" s="19">
        <v>1</v>
      </c>
      <c r="X988" s="19">
        <v>1</v>
      </c>
      <c r="Y988" s="19">
        <v>1</v>
      </c>
      <c r="Z988" s="19">
        <v>1</v>
      </c>
      <c r="AA988" s="19">
        <v>1</v>
      </c>
      <c r="AB988" s="19">
        <v>1</v>
      </c>
      <c r="AC988" s="19">
        <v>1</v>
      </c>
    </row>
    <row r="989" spans="1:29" hidden="1" x14ac:dyDescent="0.3">
      <c r="A989" s="29" t="s">
        <v>417</v>
      </c>
      <c r="B989" s="19" t="s">
        <v>450</v>
      </c>
      <c r="C989" s="19" t="s">
        <v>455</v>
      </c>
      <c r="D989" s="19" t="s">
        <v>27</v>
      </c>
      <c r="E989" s="19" t="str">
        <f>VLOOKUP($D989,[1]Sheet1!$A:$D,3,FALSE)</f>
        <v>C1</v>
      </c>
      <c r="F989" s="19" t="str">
        <f>VLOOKUP($D989,[1]Sheet1!$A:$D,4,FALSE)</f>
        <v>C1 COARSE</v>
      </c>
      <c r="G989" s="19">
        <v>62.16</v>
      </c>
      <c r="H989" s="19">
        <v>24</v>
      </c>
      <c r="I989" s="19">
        <v>58.8</v>
      </c>
      <c r="J989" s="19">
        <v>21.6</v>
      </c>
      <c r="K989" s="19">
        <v>97.2</v>
      </c>
      <c r="L989" s="19">
        <v>6</v>
      </c>
      <c r="M989" s="19">
        <v>33.995999999999995</v>
      </c>
      <c r="N989" s="19">
        <v>20.868000000000002</v>
      </c>
      <c r="O989" s="19">
        <v>42.24</v>
      </c>
      <c r="P989" s="19">
        <v>40.762666666666661</v>
      </c>
      <c r="Q989" s="19">
        <v>48</v>
      </c>
      <c r="R989" s="19">
        <v>48</v>
      </c>
      <c r="S989" s="19">
        <v>38</v>
      </c>
      <c r="T989" s="19">
        <v>47</v>
      </c>
      <c r="U989" s="19">
        <v>48</v>
      </c>
      <c r="V989" s="19">
        <v>48</v>
      </c>
      <c r="W989" s="19">
        <v>48</v>
      </c>
      <c r="X989" s="19">
        <v>48</v>
      </c>
      <c r="Y989" s="19">
        <v>48</v>
      </c>
      <c r="Z989" s="19">
        <v>48</v>
      </c>
      <c r="AA989" s="19">
        <v>48</v>
      </c>
      <c r="AB989" s="19">
        <v>48</v>
      </c>
      <c r="AC989" s="19">
        <v>48</v>
      </c>
    </row>
    <row r="990" spans="1:29" hidden="1" x14ac:dyDescent="0.3">
      <c r="A990" s="29" t="s">
        <v>417</v>
      </c>
      <c r="B990" s="19" t="s">
        <v>450</v>
      </c>
      <c r="C990" s="19" t="s">
        <v>455</v>
      </c>
      <c r="D990" s="19" t="s">
        <v>28</v>
      </c>
      <c r="E990" s="19" t="str">
        <f>VLOOKUP($D990,[1]Sheet1!$A:$D,3,FALSE)</f>
        <v>C1</v>
      </c>
      <c r="F990" s="19" t="str">
        <f>VLOOKUP($D990,[1]Sheet1!$A:$D,4,FALSE)</f>
        <v>C1 COARSE</v>
      </c>
      <c r="G990" s="19">
        <v>28.8</v>
      </c>
      <c r="H990" s="19">
        <v>9.984</v>
      </c>
      <c r="I990" s="19">
        <v>36</v>
      </c>
      <c r="K990" s="19">
        <v>17.04</v>
      </c>
      <c r="L990" s="19">
        <v>13.2</v>
      </c>
      <c r="M990" s="19">
        <v>16.8</v>
      </c>
      <c r="N990" s="19">
        <v>6</v>
      </c>
      <c r="O990" s="19">
        <v>19.440000000000001</v>
      </c>
      <c r="P990" s="19">
        <v>16.362666666666666</v>
      </c>
      <c r="Q990" s="19">
        <v>16</v>
      </c>
      <c r="R990" s="19">
        <v>16</v>
      </c>
      <c r="S990" s="19">
        <v>12</v>
      </c>
      <c r="T990" s="19">
        <v>19</v>
      </c>
      <c r="U990" s="19">
        <v>19</v>
      </c>
      <c r="V990" s="19">
        <v>16</v>
      </c>
      <c r="W990" s="19">
        <v>16</v>
      </c>
      <c r="X990" s="19">
        <v>16</v>
      </c>
      <c r="Y990" s="19">
        <v>16</v>
      </c>
      <c r="Z990" s="19">
        <v>16</v>
      </c>
      <c r="AA990" s="19">
        <v>16</v>
      </c>
      <c r="AB990" s="19">
        <v>16</v>
      </c>
      <c r="AC990" s="19">
        <v>16</v>
      </c>
    </row>
    <row r="991" spans="1:29" hidden="1" x14ac:dyDescent="0.3">
      <c r="A991" s="29" t="s">
        <v>417</v>
      </c>
      <c r="B991" s="19" t="s">
        <v>450</v>
      </c>
      <c r="C991" s="19" t="s">
        <v>455</v>
      </c>
      <c r="D991" s="19" t="s">
        <v>47</v>
      </c>
      <c r="E991" s="19" t="str">
        <f>VLOOKUP($D991,[1]Sheet1!$A:$D,3,FALSE)</f>
        <v>ICING</v>
      </c>
      <c r="F991" s="19" t="str">
        <f>VLOOKUP($D991,[1]Sheet1!$A:$D,4,FALSE)</f>
        <v>ICING</v>
      </c>
      <c r="K991" s="19">
        <v>0.875</v>
      </c>
      <c r="P991" s="19">
        <v>9.7222222222222224E-2</v>
      </c>
      <c r="Q991" s="19">
        <v>0.5</v>
      </c>
      <c r="R991" s="19">
        <v>0.5</v>
      </c>
      <c r="S991" s="19">
        <v>0</v>
      </c>
      <c r="T991" s="19">
        <v>0</v>
      </c>
      <c r="U991" s="19">
        <v>0.5</v>
      </c>
      <c r="V991" s="19">
        <v>0.5</v>
      </c>
      <c r="W991" s="19">
        <v>0.5</v>
      </c>
      <c r="X991" s="19">
        <v>0</v>
      </c>
      <c r="Y991" s="19">
        <v>0</v>
      </c>
      <c r="Z991" s="19">
        <v>0</v>
      </c>
      <c r="AA991" s="19">
        <v>0.5</v>
      </c>
      <c r="AB991" s="19">
        <v>0.5</v>
      </c>
      <c r="AC991" s="19">
        <v>0.5</v>
      </c>
    </row>
    <row r="992" spans="1:29" hidden="1" x14ac:dyDescent="0.3">
      <c r="A992" s="29" t="s">
        <v>417</v>
      </c>
      <c r="B992" s="19" t="s">
        <v>450</v>
      </c>
      <c r="C992" s="19" t="s">
        <v>455</v>
      </c>
      <c r="D992" s="19" t="s">
        <v>32</v>
      </c>
      <c r="E992" s="19" t="str">
        <f>VLOOKUP($D992,[1]Sheet1!$A:$D,3,FALSE)</f>
        <v>ICING</v>
      </c>
      <c r="F992" s="19" t="str">
        <f>VLOOKUP($D992,[1]Sheet1!$A:$D,4,FALSE)</f>
        <v>ICING</v>
      </c>
      <c r="G992" s="19">
        <v>1.2</v>
      </c>
      <c r="I992" s="19">
        <v>0.6</v>
      </c>
      <c r="J992" s="19">
        <v>0.6</v>
      </c>
      <c r="K992" s="19">
        <v>0.6</v>
      </c>
      <c r="L992" s="19">
        <v>0.72</v>
      </c>
      <c r="M992" s="19">
        <v>0.6</v>
      </c>
      <c r="N992" s="19">
        <v>0.6</v>
      </c>
      <c r="O992" s="19">
        <v>0.6</v>
      </c>
      <c r="P992" s="19">
        <v>0.61333333333333317</v>
      </c>
      <c r="Q992" s="19">
        <v>1</v>
      </c>
      <c r="R992" s="19">
        <v>1</v>
      </c>
      <c r="S992" s="19">
        <v>1</v>
      </c>
      <c r="T992" s="19">
        <v>1</v>
      </c>
      <c r="U992" s="19">
        <v>1</v>
      </c>
      <c r="V992" s="19">
        <v>1</v>
      </c>
      <c r="W992" s="19">
        <v>1</v>
      </c>
      <c r="X992" s="19">
        <v>1</v>
      </c>
      <c r="Y992" s="19">
        <v>1</v>
      </c>
      <c r="Z992" s="19">
        <v>1</v>
      </c>
      <c r="AA992" s="19">
        <v>1</v>
      </c>
      <c r="AB992" s="19">
        <v>1</v>
      </c>
      <c r="AC992" s="19">
        <v>1</v>
      </c>
    </row>
    <row r="993" spans="1:29" hidden="1" x14ac:dyDescent="0.3">
      <c r="A993" s="29" t="s">
        <v>417</v>
      </c>
      <c r="B993" s="19" t="s">
        <v>450</v>
      </c>
      <c r="C993" s="19" t="s">
        <v>455</v>
      </c>
      <c r="D993" s="19" t="s">
        <v>34</v>
      </c>
      <c r="E993" s="19" t="str">
        <f>VLOOKUP($D993,[1]Sheet1!$A:$D,3,FALSE)</f>
        <v>BROWN</v>
      </c>
      <c r="F993" s="19" t="str">
        <f>VLOOKUP($D993,[1]Sheet1!$A:$D,4,FALSE)</f>
        <v>Soft Brown</v>
      </c>
      <c r="G993" s="19">
        <v>2.6399999999999997</v>
      </c>
      <c r="J993" s="19">
        <v>1.2</v>
      </c>
      <c r="K993" s="19">
        <v>1.2</v>
      </c>
      <c r="L993" s="19">
        <v>0.6</v>
      </c>
      <c r="M993" s="19">
        <v>1.2</v>
      </c>
      <c r="N993" s="19">
        <v>1.7999999999999998</v>
      </c>
      <c r="O993" s="19">
        <v>2.7</v>
      </c>
      <c r="P993" s="19">
        <v>1.26</v>
      </c>
      <c r="Q993" s="19">
        <v>1</v>
      </c>
      <c r="R993" s="19">
        <v>1</v>
      </c>
      <c r="S993" s="19">
        <v>1</v>
      </c>
      <c r="T993" s="19">
        <v>1</v>
      </c>
      <c r="U993" s="19">
        <v>1</v>
      </c>
      <c r="V993" s="19">
        <v>1</v>
      </c>
      <c r="W993" s="19">
        <v>1</v>
      </c>
      <c r="X993" s="19">
        <v>1</v>
      </c>
      <c r="Y993" s="19">
        <v>1</v>
      </c>
      <c r="Z993" s="19">
        <v>1</v>
      </c>
      <c r="AA993" s="19">
        <v>1</v>
      </c>
      <c r="AB993" s="19">
        <v>1</v>
      </c>
      <c r="AC993" s="19">
        <v>1</v>
      </c>
    </row>
    <row r="994" spans="1:29" hidden="1" x14ac:dyDescent="0.3">
      <c r="A994" s="29" t="s">
        <v>417</v>
      </c>
      <c r="B994" s="19" t="s">
        <v>450</v>
      </c>
      <c r="C994" s="19" t="s">
        <v>456</v>
      </c>
      <c r="D994" s="19" t="s">
        <v>427</v>
      </c>
      <c r="E994" s="19" t="str">
        <f>VLOOKUP($D994,[1]Sheet1!$A:$D,3,FALSE)</f>
        <v>A1 (Fine)</v>
      </c>
      <c r="F994" s="19" t="str">
        <f>VLOOKUP($D994,[1]Sheet1!$A:$D,4,FALSE)</f>
        <v xml:space="preserve">A1 </v>
      </c>
      <c r="P994" s="19">
        <v>0</v>
      </c>
      <c r="Q994" s="19">
        <v>1</v>
      </c>
      <c r="R994" s="19">
        <v>1</v>
      </c>
      <c r="S994" s="19">
        <v>1</v>
      </c>
      <c r="T994" s="19">
        <v>1</v>
      </c>
      <c r="U994" s="19">
        <v>1</v>
      </c>
      <c r="V994" s="19">
        <v>1</v>
      </c>
      <c r="W994" s="19">
        <v>1</v>
      </c>
      <c r="X994" s="19">
        <v>1</v>
      </c>
      <c r="Y994" s="19">
        <v>1</v>
      </c>
      <c r="Z994" s="19">
        <v>1</v>
      </c>
      <c r="AA994" s="19">
        <v>1</v>
      </c>
      <c r="AB994" s="19">
        <v>1</v>
      </c>
      <c r="AC994" s="19">
        <v>1</v>
      </c>
    </row>
    <row r="995" spans="1:29" hidden="1" x14ac:dyDescent="0.3">
      <c r="A995" s="29" t="s">
        <v>417</v>
      </c>
      <c r="B995" s="19" t="s">
        <v>450</v>
      </c>
      <c r="C995" s="19" t="s">
        <v>456</v>
      </c>
      <c r="D995" s="19" t="s">
        <v>423</v>
      </c>
      <c r="E995" s="19" t="str">
        <f>VLOOKUP($D995,[1]Sheet1!$A:$D,3,FALSE)</f>
        <v>C1</v>
      </c>
      <c r="F995" s="19" t="str">
        <f>VLOOKUP($D995,[1]Sheet1!$A:$D,4,FALSE)</f>
        <v>C1 COARSE</v>
      </c>
      <c r="P995" s="19">
        <v>0</v>
      </c>
      <c r="Q995" s="19">
        <v>1</v>
      </c>
      <c r="R995" s="19">
        <v>1</v>
      </c>
      <c r="S995" s="19">
        <v>1</v>
      </c>
      <c r="T995" s="19">
        <v>1</v>
      </c>
      <c r="U995" s="19">
        <v>1</v>
      </c>
      <c r="V995" s="19">
        <v>1</v>
      </c>
      <c r="W995" s="19">
        <v>1</v>
      </c>
      <c r="X995" s="19">
        <v>1</v>
      </c>
      <c r="Y995" s="19">
        <v>1</v>
      </c>
      <c r="Z995" s="19">
        <v>1</v>
      </c>
      <c r="AA995" s="19">
        <v>1</v>
      </c>
      <c r="AB995" s="19">
        <v>1</v>
      </c>
      <c r="AC995" s="19">
        <v>1</v>
      </c>
    </row>
    <row r="996" spans="1:29" hidden="1" x14ac:dyDescent="0.3">
      <c r="A996" s="29" t="s">
        <v>417</v>
      </c>
      <c r="B996" s="19" t="s">
        <v>450</v>
      </c>
      <c r="C996" s="19" t="s">
        <v>456</v>
      </c>
      <c r="D996" s="19" t="s">
        <v>42</v>
      </c>
      <c r="E996" s="19" t="str">
        <f>VLOOKUP($D996,[1]Sheet1!$A:$D,3,FALSE)</f>
        <v>CASTER</v>
      </c>
      <c r="F996" s="19" t="str">
        <f>VLOOKUP($D996,[1]Sheet1!$A:$D,4,FALSE)</f>
        <v>CASTER</v>
      </c>
      <c r="P996" s="19">
        <v>0</v>
      </c>
      <c r="Q996" s="19">
        <v>1</v>
      </c>
      <c r="R996" s="19">
        <v>1</v>
      </c>
      <c r="S996" s="19">
        <v>1</v>
      </c>
      <c r="T996" s="19">
        <v>1</v>
      </c>
      <c r="U996" s="19">
        <v>1</v>
      </c>
      <c r="V996" s="19">
        <v>1</v>
      </c>
      <c r="W996" s="19">
        <v>1</v>
      </c>
      <c r="X996" s="19">
        <v>1</v>
      </c>
      <c r="Y996" s="19">
        <v>1</v>
      </c>
      <c r="Z996" s="19">
        <v>1</v>
      </c>
      <c r="AA996" s="19">
        <v>1</v>
      </c>
      <c r="AB996" s="19">
        <v>1</v>
      </c>
      <c r="AC996" s="19">
        <v>1</v>
      </c>
    </row>
    <row r="997" spans="1:29" hidden="1" x14ac:dyDescent="0.3">
      <c r="A997" s="29" t="s">
        <v>417</v>
      </c>
      <c r="B997" s="19" t="s">
        <v>450</v>
      </c>
      <c r="C997" s="19" t="s">
        <v>456</v>
      </c>
      <c r="D997" s="19" t="s">
        <v>25</v>
      </c>
      <c r="E997" s="19" t="str">
        <f>VLOOKUP($D997,[1]Sheet1!$A:$D,3,FALSE)</f>
        <v>CASTER</v>
      </c>
      <c r="F997" s="19" t="str">
        <f>VLOOKUP($D997,[1]Sheet1!$A:$D,4,FALSE)</f>
        <v>CASTER</v>
      </c>
      <c r="L997" s="19">
        <v>1.2</v>
      </c>
      <c r="P997" s="19">
        <v>0.13333333333333333</v>
      </c>
      <c r="Q997" s="19">
        <v>0.36</v>
      </c>
      <c r="R997" s="19">
        <v>0.36</v>
      </c>
      <c r="S997" s="19">
        <v>0.36</v>
      </c>
      <c r="T997" s="19">
        <v>0.36</v>
      </c>
      <c r="U997" s="19">
        <v>0.36</v>
      </c>
      <c r="V997" s="19">
        <v>0.36</v>
      </c>
      <c r="W997" s="19">
        <v>0.36</v>
      </c>
      <c r="X997" s="19">
        <v>0.36</v>
      </c>
      <c r="Y997" s="19">
        <v>0.36</v>
      </c>
      <c r="Z997" s="19">
        <v>0.36</v>
      </c>
      <c r="AA997" s="19">
        <v>0.36</v>
      </c>
      <c r="AB997" s="19">
        <v>0.36</v>
      </c>
      <c r="AC997" s="19">
        <v>0.36</v>
      </c>
    </row>
    <row r="998" spans="1:29" hidden="1" x14ac:dyDescent="0.3">
      <c r="A998" s="29" t="s">
        <v>417</v>
      </c>
      <c r="B998" s="19" t="s">
        <v>450</v>
      </c>
      <c r="C998" s="19" t="s">
        <v>456</v>
      </c>
      <c r="D998" s="19" t="s">
        <v>26</v>
      </c>
      <c r="E998" s="19" t="str">
        <f>VLOOKUP($D998,[1]Sheet1!$A:$D,3,FALSE)</f>
        <v>BROWN</v>
      </c>
      <c r="F998" s="19" t="str">
        <f>VLOOKUP($D998,[1]Sheet1!$A:$D,4,FALSE)</f>
        <v>Coarse Brown</v>
      </c>
      <c r="L998" s="19">
        <v>1.2</v>
      </c>
      <c r="P998" s="19">
        <v>0.13333333333333333</v>
      </c>
      <c r="Q998" s="19">
        <v>0.06</v>
      </c>
      <c r="R998" s="19">
        <v>0.06</v>
      </c>
      <c r="S998" s="19">
        <v>0.06</v>
      </c>
      <c r="T998" s="19">
        <v>0.06</v>
      </c>
      <c r="U998" s="19">
        <v>0.06</v>
      </c>
      <c r="V998" s="19">
        <v>0.06</v>
      </c>
      <c r="W998" s="19">
        <v>0.06</v>
      </c>
      <c r="X998" s="19">
        <v>0.06</v>
      </c>
      <c r="Y998" s="19">
        <v>0.06</v>
      </c>
      <c r="Z998" s="19">
        <v>0.06</v>
      </c>
      <c r="AA998" s="19">
        <v>0.06</v>
      </c>
      <c r="AB998" s="19">
        <v>0.06</v>
      </c>
      <c r="AC998" s="19">
        <v>0.06</v>
      </c>
    </row>
    <row r="999" spans="1:29" hidden="1" x14ac:dyDescent="0.3">
      <c r="A999" s="29" t="s">
        <v>417</v>
      </c>
      <c r="B999" s="19" t="s">
        <v>450</v>
      </c>
      <c r="C999" s="19" t="s">
        <v>456</v>
      </c>
      <c r="D999" s="19" t="s">
        <v>44</v>
      </c>
      <c r="E999" s="19" t="str">
        <f>VLOOKUP($D999,[1]Sheet1!$A:$D,3,FALSE)</f>
        <v>BROWN</v>
      </c>
      <c r="F999" s="19" t="str">
        <f>VLOOKUP($D999,[1]Sheet1!$A:$D,4,FALSE)</f>
        <v>Coarse Brown</v>
      </c>
      <c r="L999" s="19">
        <v>0.18</v>
      </c>
      <c r="P999" s="19">
        <v>0.02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</row>
    <row r="1000" spans="1:29" hidden="1" x14ac:dyDescent="0.3">
      <c r="A1000" s="29" t="s">
        <v>417</v>
      </c>
      <c r="B1000" s="19" t="s">
        <v>450</v>
      </c>
      <c r="C1000" s="19" t="s">
        <v>456</v>
      </c>
      <c r="D1000" s="19" t="s">
        <v>27</v>
      </c>
      <c r="E1000" s="19" t="str">
        <f>VLOOKUP($D1000,[1]Sheet1!$A:$D,3,FALSE)</f>
        <v>C1</v>
      </c>
      <c r="F1000" s="19" t="str">
        <f>VLOOKUP($D1000,[1]Sheet1!$A:$D,4,FALSE)</f>
        <v>C1 COARSE</v>
      </c>
      <c r="L1000" s="19">
        <v>48</v>
      </c>
      <c r="N1000" s="19">
        <v>18.155999999999999</v>
      </c>
      <c r="P1000" s="19">
        <v>7.3506666666666671</v>
      </c>
      <c r="Q1000" s="19">
        <v>55</v>
      </c>
      <c r="R1000" s="19">
        <v>124</v>
      </c>
      <c r="S1000" s="19">
        <v>192</v>
      </c>
      <c r="T1000" s="19">
        <v>192</v>
      </c>
      <c r="U1000" s="19">
        <v>144</v>
      </c>
      <c r="V1000" s="19">
        <v>96</v>
      </c>
      <c r="W1000" s="19">
        <v>96</v>
      </c>
      <c r="X1000" s="19">
        <v>124</v>
      </c>
      <c r="Y1000" s="19">
        <v>124</v>
      </c>
      <c r="Z1000" s="19">
        <v>96</v>
      </c>
      <c r="AA1000" s="19">
        <v>124</v>
      </c>
      <c r="AB1000" s="19">
        <v>96</v>
      </c>
      <c r="AC1000" s="19">
        <v>124</v>
      </c>
    </row>
    <row r="1001" spans="1:29" hidden="1" x14ac:dyDescent="0.3">
      <c r="A1001" s="29" t="s">
        <v>417</v>
      </c>
      <c r="B1001" s="19" t="s">
        <v>450</v>
      </c>
      <c r="C1001" s="19" t="s">
        <v>456</v>
      </c>
      <c r="D1001" s="19" t="s">
        <v>28</v>
      </c>
      <c r="E1001" s="19" t="str">
        <f>VLOOKUP($D1001,[1]Sheet1!$A:$D,3,FALSE)</f>
        <v>C1</v>
      </c>
      <c r="F1001" s="19" t="str">
        <f>VLOOKUP($D1001,[1]Sheet1!$A:$D,4,FALSE)</f>
        <v>C1 COARSE</v>
      </c>
      <c r="L1001" s="19">
        <v>24</v>
      </c>
      <c r="P1001" s="19">
        <v>2.6666666666666665</v>
      </c>
      <c r="Q1001" s="19">
        <v>24</v>
      </c>
      <c r="R1001" s="19">
        <v>24</v>
      </c>
      <c r="S1001" s="19">
        <v>24</v>
      </c>
      <c r="T1001" s="19">
        <v>24</v>
      </c>
      <c r="U1001" s="19">
        <v>24</v>
      </c>
      <c r="V1001" s="19">
        <v>24</v>
      </c>
      <c r="W1001" s="19">
        <v>24</v>
      </c>
      <c r="X1001" s="19">
        <v>24</v>
      </c>
      <c r="Y1001" s="19">
        <v>24</v>
      </c>
      <c r="Z1001" s="19">
        <v>24</v>
      </c>
      <c r="AA1001" s="19">
        <v>24</v>
      </c>
      <c r="AB1001" s="19">
        <v>24</v>
      </c>
      <c r="AC1001" s="19">
        <v>24</v>
      </c>
    </row>
    <row r="1002" spans="1:29" hidden="1" x14ac:dyDescent="0.3">
      <c r="A1002" s="29" t="s">
        <v>417</v>
      </c>
      <c r="B1002" s="19" t="s">
        <v>450</v>
      </c>
      <c r="C1002" s="19" t="s">
        <v>456</v>
      </c>
      <c r="D1002" s="19" t="s">
        <v>30</v>
      </c>
      <c r="E1002" s="19" t="str">
        <f>VLOOKUP($D1002,[1]Sheet1!$A:$D,3,FALSE)</f>
        <v>A1 (Fine)</v>
      </c>
      <c r="F1002" s="19" t="str">
        <f>VLOOKUP($D1002,[1]Sheet1!$A:$D,4,FALSE)</f>
        <v>A1</v>
      </c>
      <c r="L1002" s="19">
        <v>12</v>
      </c>
      <c r="P1002" s="19">
        <v>1.3333333333333333</v>
      </c>
      <c r="Q1002" s="19">
        <v>1</v>
      </c>
      <c r="R1002" s="19">
        <v>1</v>
      </c>
      <c r="S1002" s="19">
        <v>1</v>
      </c>
      <c r="T1002" s="19">
        <v>1</v>
      </c>
      <c r="U1002" s="19">
        <v>1</v>
      </c>
      <c r="V1002" s="19">
        <v>1</v>
      </c>
      <c r="W1002" s="19">
        <v>1</v>
      </c>
      <c r="X1002" s="19">
        <v>1</v>
      </c>
      <c r="Y1002" s="19">
        <v>1</v>
      </c>
      <c r="Z1002" s="19">
        <v>1</v>
      </c>
      <c r="AA1002" s="19">
        <v>1</v>
      </c>
      <c r="AB1002" s="19">
        <v>1</v>
      </c>
      <c r="AC1002" s="19">
        <v>1</v>
      </c>
    </row>
    <row r="1003" spans="1:29" hidden="1" x14ac:dyDescent="0.3">
      <c r="A1003" s="29" t="s">
        <v>417</v>
      </c>
      <c r="B1003" s="19" t="s">
        <v>450</v>
      </c>
      <c r="C1003" s="19" t="s">
        <v>456</v>
      </c>
      <c r="D1003" s="19" t="s">
        <v>45</v>
      </c>
      <c r="E1003" s="19" t="str">
        <f>VLOOKUP($D1003,[1]Sheet1!$A:$D,3,FALSE)</f>
        <v>A1 (Fine)</v>
      </c>
      <c r="F1003" s="19" t="str">
        <f>VLOOKUP($D1003,[1]Sheet1!$A:$D,4,FALSE)</f>
        <v>A1</v>
      </c>
      <c r="L1003" s="19">
        <v>0.18</v>
      </c>
      <c r="P1003" s="19">
        <v>0.02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</row>
    <row r="1004" spans="1:29" hidden="1" x14ac:dyDescent="0.3">
      <c r="A1004" s="29" t="s">
        <v>417</v>
      </c>
      <c r="B1004" s="19" t="s">
        <v>450</v>
      </c>
      <c r="C1004" s="19" t="s">
        <v>456</v>
      </c>
      <c r="D1004" s="19" t="s">
        <v>37</v>
      </c>
      <c r="E1004" s="19" t="str">
        <f>VLOOKUP($D1004,[1]Sheet1!$A:$D,3,FALSE)</f>
        <v>BROWN</v>
      </c>
      <c r="F1004" s="19" t="str">
        <f>VLOOKUP($D1004,[1]Sheet1!$A:$D,4,FALSE)</f>
        <v>GMW</v>
      </c>
      <c r="L1004" s="19">
        <v>1.08</v>
      </c>
      <c r="P1004" s="19">
        <v>0.12000000000000001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</row>
    <row r="1005" spans="1:29" hidden="1" x14ac:dyDescent="0.3">
      <c r="A1005" s="29" t="s">
        <v>417</v>
      </c>
      <c r="B1005" s="19" t="s">
        <v>450</v>
      </c>
      <c r="C1005" s="19" t="s">
        <v>456</v>
      </c>
      <c r="D1005" s="19" t="s">
        <v>31</v>
      </c>
      <c r="E1005" s="19" t="str">
        <f>VLOOKUP($D1005,[1]Sheet1!$A:$D,3,FALSE)</f>
        <v>BROWN</v>
      </c>
      <c r="F1005" s="19" t="str">
        <f>VLOOKUP($D1005,[1]Sheet1!$A:$D,4,FALSE)</f>
        <v>Golden Brown</v>
      </c>
      <c r="L1005" s="19">
        <v>1.2</v>
      </c>
      <c r="P1005" s="19">
        <v>0.13333333333333333</v>
      </c>
      <c r="Q1005" s="19">
        <v>0.6</v>
      </c>
      <c r="R1005" s="19">
        <v>0.6</v>
      </c>
      <c r="S1005" s="19">
        <v>0.6</v>
      </c>
      <c r="T1005" s="19">
        <v>0.6</v>
      </c>
      <c r="U1005" s="19">
        <v>0.6</v>
      </c>
      <c r="V1005" s="19">
        <v>0.6</v>
      </c>
      <c r="W1005" s="19">
        <v>0.6</v>
      </c>
      <c r="X1005" s="19">
        <v>0.6</v>
      </c>
      <c r="Y1005" s="19">
        <v>0.6</v>
      </c>
      <c r="Z1005" s="19">
        <v>0.6</v>
      </c>
      <c r="AA1005" s="19">
        <v>0.6</v>
      </c>
      <c r="AB1005" s="19">
        <v>0.6</v>
      </c>
      <c r="AC1005" s="19">
        <v>0.6</v>
      </c>
    </row>
    <row r="1006" spans="1:29" hidden="1" x14ac:dyDescent="0.3">
      <c r="A1006" s="29" t="s">
        <v>417</v>
      </c>
      <c r="B1006" s="19" t="s">
        <v>450</v>
      </c>
      <c r="C1006" s="19" t="s">
        <v>456</v>
      </c>
      <c r="D1006" s="19" t="s">
        <v>46</v>
      </c>
      <c r="E1006" s="19" t="str">
        <f>VLOOKUP($D1006,[1]Sheet1!$A:$D,3,FALSE)</f>
        <v>BROWN</v>
      </c>
      <c r="F1006" s="19" t="str">
        <f>VLOOKUP($D1006,[1]Sheet1!$A:$D,4,FALSE)</f>
        <v>Golden Brown</v>
      </c>
      <c r="L1006" s="19">
        <v>1.08</v>
      </c>
      <c r="P1006" s="19">
        <v>0.12000000000000001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</row>
    <row r="1007" spans="1:29" hidden="1" x14ac:dyDescent="0.3">
      <c r="A1007" s="29" t="s">
        <v>417</v>
      </c>
      <c r="B1007" s="19" t="s">
        <v>450</v>
      </c>
      <c r="C1007" s="19" t="s">
        <v>456</v>
      </c>
      <c r="D1007" s="19" t="s">
        <v>47</v>
      </c>
      <c r="E1007" s="19" t="str">
        <f>VLOOKUP($D1007,[1]Sheet1!$A:$D,3,FALSE)</f>
        <v>ICING</v>
      </c>
      <c r="F1007" s="19" t="str">
        <f>VLOOKUP($D1007,[1]Sheet1!$A:$D,4,FALSE)</f>
        <v>ICING</v>
      </c>
      <c r="P1007" s="19">
        <v>0</v>
      </c>
      <c r="Q1007" s="19">
        <v>1</v>
      </c>
      <c r="R1007" s="19">
        <v>1</v>
      </c>
      <c r="S1007" s="19">
        <v>1</v>
      </c>
      <c r="T1007" s="19">
        <v>1</v>
      </c>
      <c r="U1007" s="19">
        <v>1</v>
      </c>
      <c r="V1007" s="19">
        <v>1</v>
      </c>
      <c r="W1007" s="19">
        <v>1</v>
      </c>
      <c r="X1007" s="19">
        <v>1</v>
      </c>
      <c r="Y1007" s="19">
        <v>1</v>
      </c>
      <c r="Z1007" s="19">
        <v>1</v>
      </c>
      <c r="AA1007" s="19">
        <v>1</v>
      </c>
      <c r="AB1007" s="19">
        <v>1</v>
      </c>
      <c r="AC1007" s="19">
        <v>1</v>
      </c>
    </row>
    <row r="1008" spans="1:29" hidden="1" x14ac:dyDescent="0.3">
      <c r="A1008" s="29" t="s">
        <v>417</v>
      </c>
      <c r="B1008" s="19" t="s">
        <v>450</v>
      </c>
      <c r="C1008" s="19" t="s">
        <v>456</v>
      </c>
      <c r="D1008" s="19" t="s">
        <v>32</v>
      </c>
      <c r="E1008" s="19" t="str">
        <f>VLOOKUP($D1008,[1]Sheet1!$A:$D,3,FALSE)</f>
        <v>ICING</v>
      </c>
      <c r="F1008" s="19" t="str">
        <f>VLOOKUP($D1008,[1]Sheet1!$A:$D,4,FALSE)</f>
        <v>ICING</v>
      </c>
      <c r="L1008" s="19">
        <v>1.2</v>
      </c>
      <c r="P1008" s="19">
        <v>0.13333333333333333</v>
      </c>
      <c r="Q1008" s="19">
        <v>0.36</v>
      </c>
      <c r="R1008" s="19">
        <v>0.36</v>
      </c>
      <c r="S1008" s="19">
        <v>0.36</v>
      </c>
      <c r="T1008" s="19">
        <v>0.36</v>
      </c>
      <c r="U1008" s="19">
        <v>0.36</v>
      </c>
      <c r="V1008" s="19">
        <v>0.36</v>
      </c>
      <c r="W1008" s="19">
        <v>0.36</v>
      </c>
      <c r="X1008" s="19">
        <v>0.36</v>
      </c>
      <c r="Y1008" s="19">
        <v>0.36</v>
      </c>
      <c r="Z1008" s="19">
        <v>0.36</v>
      </c>
      <c r="AA1008" s="19">
        <v>0.36</v>
      </c>
      <c r="AB1008" s="19">
        <v>0.36</v>
      </c>
      <c r="AC1008" s="19">
        <v>0.36</v>
      </c>
    </row>
    <row r="1009" spans="1:29" hidden="1" x14ac:dyDescent="0.3">
      <c r="A1009" s="29" t="s">
        <v>417</v>
      </c>
      <c r="B1009" s="19" t="s">
        <v>450</v>
      </c>
      <c r="C1009" s="19" t="s">
        <v>456</v>
      </c>
      <c r="D1009" s="19" t="s">
        <v>48</v>
      </c>
      <c r="E1009" s="19" t="str">
        <f>VLOOKUP($D1009,[1]Sheet1!$A:$D,3,FALSE)</f>
        <v>STEVIA</v>
      </c>
      <c r="F1009" s="19" t="str">
        <f>VLOOKUP($D1009,[1]Sheet1!$A:$D,4,FALSE)</f>
        <v>STEVIA</v>
      </c>
      <c r="L1009" s="19">
        <v>0.09</v>
      </c>
      <c r="P1009" s="19">
        <v>0.01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</row>
    <row r="1010" spans="1:29" hidden="1" x14ac:dyDescent="0.3">
      <c r="A1010" s="29" t="s">
        <v>417</v>
      </c>
      <c r="B1010" s="19" t="s">
        <v>450</v>
      </c>
      <c r="C1010" s="19" t="s">
        <v>456</v>
      </c>
      <c r="D1010" s="19" t="s">
        <v>33</v>
      </c>
      <c r="E1010" s="19" t="str">
        <f>VLOOKUP($D1010,[1]Sheet1!$A:$D,3,FALSE)</f>
        <v>Better Brown</v>
      </c>
      <c r="F1010" s="19" t="str">
        <f>VLOOKUP($D1010,[1]Sheet1!$A:$D,4,FALSE)</f>
        <v>LG</v>
      </c>
      <c r="L1010" s="19">
        <v>24</v>
      </c>
      <c r="N1010" s="19">
        <v>2.4</v>
      </c>
      <c r="O1010" s="19">
        <v>20.52</v>
      </c>
      <c r="P1010" s="19">
        <v>5.2133333333333338</v>
      </c>
      <c r="Q1010" s="19">
        <v>12</v>
      </c>
      <c r="R1010" s="19">
        <v>24</v>
      </c>
      <c r="S1010" s="19">
        <v>24</v>
      </c>
      <c r="T1010" s="19">
        <v>24</v>
      </c>
      <c r="U1010" s="19">
        <v>28</v>
      </c>
      <c r="V1010" s="19">
        <v>28</v>
      </c>
      <c r="W1010" s="19">
        <v>28</v>
      </c>
      <c r="X1010" s="19">
        <v>34</v>
      </c>
      <c r="Y1010" s="19">
        <v>34</v>
      </c>
      <c r="Z1010" s="19">
        <v>34</v>
      </c>
      <c r="AA1010" s="19">
        <v>40</v>
      </c>
      <c r="AB1010" s="19">
        <v>40</v>
      </c>
      <c r="AC1010" s="19">
        <v>40</v>
      </c>
    </row>
    <row r="1011" spans="1:29" hidden="1" x14ac:dyDescent="0.3">
      <c r="A1011" s="29" t="s">
        <v>417</v>
      </c>
      <c r="B1011" s="19" t="s">
        <v>450</v>
      </c>
      <c r="C1011" s="19" t="s">
        <v>456</v>
      </c>
      <c r="D1011" s="19" t="s">
        <v>102</v>
      </c>
      <c r="E1011" s="19" t="str">
        <f>VLOOKUP($D1011,[1]Sheet1!$A:$D,3,FALSE)</f>
        <v>Better Brown</v>
      </c>
      <c r="F1011" s="19" t="str">
        <f>VLOOKUP($D1011,[1]Sheet1!$A:$D,4,FALSE)</f>
        <v>LG</v>
      </c>
      <c r="N1011" s="19">
        <v>1.08</v>
      </c>
      <c r="P1011" s="19">
        <v>0.12000000000000001</v>
      </c>
      <c r="Q1011" s="19">
        <v>1</v>
      </c>
      <c r="R1011" s="19">
        <v>0.108</v>
      </c>
      <c r="S1011" s="19">
        <v>0.108</v>
      </c>
      <c r="T1011" s="19">
        <v>0.108</v>
      </c>
      <c r="U1011" s="19">
        <v>0.108</v>
      </c>
      <c r="V1011" s="19">
        <v>0.108</v>
      </c>
      <c r="W1011" s="19">
        <v>0.108</v>
      </c>
      <c r="X1011" s="19">
        <v>0.108</v>
      </c>
      <c r="Y1011" s="19">
        <v>0.108</v>
      </c>
      <c r="Z1011" s="19">
        <v>0.108</v>
      </c>
      <c r="AA1011" s="19">
        <v>0.108</v>
      </c>
      <c r="AB1011" s="19">
        <v>0.108</v>
      </c>
      <c r="AC1011" s="19">
        <v>0.108</v>
      </c>
    </row>
    <row r="1012" spans="1:29" hidden="1" x14ac:dyDescent="0.3">
      <c r="A1012" s="29" t="s">
        <v>417</v>
      </c>
      <c r="B1012" s="19" t="s">
        <v>450</v>
      </c>
      <c r="C1012" s="19" t="s">
        <v>456</v>
      </c>
      <c r="D1012" s="19" t="s">
        <v>34</v>
      </c>
      <c r="E1012" s="19" t="str">
        <f>VLOOKUP($D1012,[1]Sheet1!$A:$D,3,FALSE)</f>
        <v>BROWN</v>
      </c>
      <c r="F1012" s="19" t="str">
        <f>VLOOKUP($D1012,[1]Sheet1!$A:$D,4,FALSE)</f>
        <v>Soft Brown</v>
      </c>
      <c r="L1012" s="19">
        <v>2.4</v>
      </c>
      <c r="P1012" s="19">
        <v>0.26666666666666666</v>
      </c>
      <c r="Q1012" s="19">
        <v>0.6</v>
      </c>
      <c r="R1012" s="19">
        <v>0.6</v>
      </c>
      <c r="S1012" s="19">
        <v>0.6</v>
      </c>
      <c r="T1012" s="19">
        <v>0.6</v>
      </c>
      <c r="U1012" s="19">
        <v>0.6</v>
      </c>
      <c r="V1012" s="19">
        <v>0.6</v>
      </c>
      <c r="W1012" s="19">
        <v>0.6</v>
      </c>
      <c r="X1012" s="19">
        <v>0.6</v>
      </c>
      <c r="Y1012" s="19">
        <v>0.6</v>
      </c>
      <c r="Z1012" s="19">
        <v>0.6</v>
      </c>
      <c r="AA1012" s="19">
        <v>0.6</v>
      </c>
      <c r="AB1012" s="19">
        <v>0.6</v>
      </c>
      <c r="AC1012" s="19">
        <v>0.6</v>
      </c>
    </row>
    <row r="1013" spans="1:29" hidden="1" x14ac:dyDescent="0.3">
      <c r="A1013" s="29" t="s">
        <v>417</v>
      </c>
      <c r="B1013" s="19" t="s">
        <v>450</v>
      </c>
      <c r="C1013" s="19" t="s">
        <v>456</v>
      </c>
      <c r="D1013" s="19" t="s">
        <v>49</v>
      </c>
      <c r="E1013" s="19" t="str">
        <f>VLOOKUP($D1013,[1]Sheet1!$A:$D,3,FALSE)</f>
        <v>BROWN</v>
      </c>
      <c r="F1013" s="19" t="str">
        <f>VLOOKUP($D1013,[1]Sheet1!$A:$D,4,FALSE)</f>
        <v>Soft Brown</v>
      </c>
      <c r="L1013" s="19">
        <v>1.08</v>
      </c>
      <c r="P1013" s="19">
        <v>0.12000000000000001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</row>
    <row r="1014" spans="1:29" hidden="1" x14ac:dyDescent="0.3">
      <c r="A1014" s="29" t="s">
        <v>417</v>
      </c>
      <c r="B1014" s="19" t="s">
        <v>450</v>
      </c>
      <c r="C1014" s="19" t="s">
        <v>456</v>
      </c>
      <c r="D1014" s="19" t="s">
        <v>75</v>
      </c>
      <c r="E1014" s="19" t="str">
        <f>VLOOKUP($D1014,[1]Sheet1!$A:$D,3,FALSE)</f>
        <v>Better Brown</v>
      </c>
      <c r="F1014" s="19" t="str">
        <f>VLOOKUP($D1014,[1]Sheet1!$A:$D,4,FALSE)</f>
        <v>LG</v>
      </c>
      <c r="O1014" s="19">
        <v>0.02</v>
      </c>
      <c r="P1014" s="19">
        <v>2.2222222222222222E-3</v>
      </c>
      <c r="Q1014" s="19">
        <v>0</v>
      </c>
      <c r="R1014" s="19">
        <v>0.12</v>
      </c>
      <c r="S1014" s="19">
        <v>0</v>
      </c>
      <c r="T1014" s="19">
        <v>0</v>
      </c>
      <c r="U1014" s="19">
        <v>0.12</v>
      </c>
      <c r="V1014" s="19">
        <v>0</v>
      </c>
      <c r="W1014" s="19">
        <v>0</v>
      </c>
      <c r="X1014" s="19">
        <v>0.12</v>
      </c>
      <c r="Y1014" s="19">
        <v>0</v>
      </c>
      <c r="Z1014" s="19">
        <v>0</v>
      </c>
      <c r="AA1014" s="19">
        <v>0.12</v>
      </c>
      <c r="AB1014" s="19">
        <v>0</v>
      </c>
      <c r="AC1014" s="19">
        <v>0</v>
      </c>
    </row>
    <row r="1015" spans="1:29" hidden="1" x14ac:dyDescent="0.3">
      <c r="A1015" s="29" t="s">
        <v>417</v>
      </c>
      <c r="B1015" s="19" t="s">
        <v>450</v>
      </c>
      <c r="C1015" s="19" t="s">
        <v>456</v>
      </c>
      <c r="D1015" s="19" t="s">
        <v>35</v>
      </c>
      <c r="E1015" s="19" t="str">
        <f>VLOOKUP($D1015,[1]Sheet1!$A:$D,3,FALSE)</f>
        <v>Better Brown</v>
      </c>
      <c r="F1015" s="19" t="str">
        <f>VLOOKUP($D1015,[1]Sheet1!$A:$D,4,FALSE)</f>
        <v>LG</v>
      </c>
      <c r="O1015" s="19">
        <v>1.2</v>
      </c>
      <c r="P1015" s="19">
        <v>0.13333333333333333</v>
      </c>
      <c r="Q1015" s="19">
        <v>0</v>
      </c>
      <c r="R1015" s="19">
        <v>0.01</v>
      </c>
      <c r="S1015" s="19">
        <v>0</v>
      </c>
      <c r="T1015" s="19">
        <v>0</v>
      </c>
      <c r="U1015" s="19">
        <v>0.01</v>
      </c>
      <c r="V1015" s="19">
        <v>0</v>
      </c>
      <c r="W1015" s="19">
        <v>0</v>
      </c>
      <c r="X1015" s="19">
        <v>0.01</v>
      </c>
      <c r="Y1015" s="19">
        <v>0</v>
      </c>
      <c r="Z1015" s="19">
        <v>0</v>
      </c>
      <c r="AA1015" s="19">
        <v>0.01</v>
      </c>
      <c r="AB1015" s="19">
        <v>0</v>
      </c>
      <c r="AC1015" s="19">
        <v>0</v>
      </c>
    </row>
    <row r="1016" spans="1:29" hidden="1" x14ac:dyDescent="0.3">
      <c r="A1016" s="29" t="s">
        <v>417</v>
      </c>
      <c r="B1016" s="19" t="s">
        <v>450</v>
      </c>
      <c r="C1016" s="19" t="s">
        <v>457</v>
      </c>
      <c r="D1016" s="19" t="s">
        <v>27</v>
      </c>
      <c r="E1016" s="19" t="str">
        <f>VLOOKUP($D1016,[1]Sheet1!$A:$D,3,FALSE)</f>
        <v>C1</v>
      </c>
      <c r="F1016" s="19" t="str">
        <f>VLOOKUP($D1016,[1]Sheet1!$A:$D,4,FALSE)</f>
        <v>C1 COARSE</v>
      </c>
      <c r="H1016" s="19">
        <v>96</v>
      </c>
      <c r="I1016" s="19">
        <v>120</v>
      </c>
      <c r="J1016" s="19">
        <v>120</v>
      </c>
      <c r="K1016" s="19">
        <v>192</v>
      </c>
      <c r="L1016" s="19">
        <v>192</v>
      </c>
      <c r="M1016" s="19">
        <v>96</v>
      </c>
      <c r="N1016" s="19">
        <v>192</v>
      </c>
      <c r="O1016" s="19">
        <v>192</v>
      </c>
      <c r="P1016" s="19">
        <v>133.33333333333334</v>
      </c>
      <c r="Q1016" s="19">
        <v>108</v>
      </c>
      <c r="R1016" s="19">
        <v>108</v>
      </c>
      <c r="S1016" s="19">
        <v>108</v>
      </c>
      <c r="T1016" s="19">
        <v>130</v>
      </c>
      <c r="U1016" s="19">
        <v>130</v>
      </c>
      <c r="V1016" s="19">
        <v>96</v>
      </c>
      <c r="W1016" s="19">
        <v>130</v>
      </c>
      <c r="X1016" s="19">
        <v>130</v>
      </c>
      <c r="Y1016" s="19">
        <v>130</v>
      </c>
      <c r="Z1016" s="19">
        <v>130</v>
      </c>
      <c r="AA1016" s="19">
        <v>130</v>
      </c>
      <c r="AB1016" s="19">
        <v>130</v>
      </c>
      <c r="AC1016" s="19">
        <v>130</v>
      </c>
    </row>
    <row r="1017" spans="1:29" hidden="1" x14ac:dyDescent="0.3">
      <c r="A1017" s="29" t="s">
        <v>417</v>
      </c>
      <c r="B1017" s="19" t="s">
        <v>450</v>
      </c>
      <c r="C1017" s="19" t="s">
        <v>457</v>
      </c>
      <c r="D1017" s="19" t="s">
        <v>28</v>
      </c>
      <c r="E1017" s="19" t="str">
        <f>VLOOKUP($D1017,[1]Sheet1!$A:$D,3,FALSE)</f>
        <v>C1</v>
      </c>
      <c r="F1017" s="19" t="str">
        <f>VLOOKUP($D1017,[1]Sheet1!$A:$D,4,FALSE)</f>
        <v>C1 COARSE</v>
      </c>
      <c r="H1017" s="19">
        <v>24</v>
      </c>
      <c r="I1017" s="19">
        <v>24</v>
      </c>
      <c r="K1017" s="19">
        <v>24</v>
      </c>
      <c r="L1017" s="19">
        <v>24</v>
      </c>
      <c r="M1017" s="19">
        <v>24</v>
      </c>
      <c r="O1017" s="19">
        <v>24</v>
      </c>
      <c r="P1017" s="19">
        <v>16</v>
      </c>
      <c r="Q1017" s="19">
        <v>16</v>
      </c>
      <c r="R1017" s="19">
        <v>16</v>
      </c>
      <c r="S1017" s="19">
        <v>16</v>
      </c>
      <c r="T1017" s="19">
        <v>19</v>
      </c>
      <c r="U1017" s="19">
        <v>16</v>
      </c>
      <c r="V1017" s="19">
        <v>16</v>
      </c>
      <c r="W1017" s="19">
        <v>16</v>
      </c>
      <c r="X1017" s="19">
        <v>16</v>
      </c>
      <c r="Y1017" s="19">
        <v>16</v>
      </c>
      <c r="Z1017" s="19">
        <v>16</v>
      </c>
      <c r="AA1017" s="19">
        <v>16</v>
      </c>
      <c r="AB1017" s="19">
        <v>16</v>
      </c>
      <c r="AC1017" s="19">
        <v>16</v>
      </c>
    </row>
    <row r="1018" spans="1:29" hidden="1" x14ac:dyDescent="0.3">
      <c r="A1018" s="29" t="s">
        <v>417</v>
      </c>
      <c r="B1018" s="19" t="s">
        <v>450</v>
      </c>
      <c r="C1018" s="19" t="s">
        <v>458</v>
      </c>
      <c r="D1018" s="19" t="s">
        <v>27</v>
      </c>
      <c r="E1018" s="19" t="str">
        <f>VLOOKUP($D1018,[1]Sheet1!$A:$D,3,FALSE)</f>
        <v>C1</v>
      </c>
      <c r="F1018" s="19" t="str">
        <f>VLOOKUP($D1018,[1]Sheet1!$A:$D,4,FALSE)</f>
        <v>C1 COARSE</v>
      </c>
      <c r="G1018" s="19">
        <v>72</v>
      </c>
      <c r="H1018" s="19">
        <v>72</v>
      </c>
      <c r="I1018" s="19">
        <v>72</v>
      </c>
      <c r="K1018" s="19">
        <v>72</v>
      </c>
      <c r="L1018" s="19">
        <v>24</v>
      </c>
      <c r="M1018" s="19">
        <v>48</v>
      </c>
      <c r="O1018" s="19">
        <v>48</v>
      </c>
      <c r="P1018" s="19">
        <v>45.333333333333336</v>
      </c>
      <c r="Q1018" s="19">
        <v>49.68</v>
      </c>
      <c r="R1018" s="19">
        <v>49.68</v>
      </c>
      <c r="S1018" s="19">
        <v>49.68</v>
      </c>
      <c r="T1018" s="19">
        <v>49.68</v>
      </c>
      <c r="U1018" s="19">
        <v>49.68</v>
      </c>
      <c r="V1018" s="19">
        <v>49.68</v>
      </c>
      <c r="W1018" s="19">
        <v>49.68</v>
      </c>
      <c r="X1018" s="19">
        <v>49.68</v>
      </c>
      <c r="Y1018" s="19">
        <v>49.68</v>
      </c>
      <c r="Z1018" s="19">
        <v>49.68</v>
      </c>
      <c r="AA1018" s="19">
        <v>75</v>
      </c>
      <c r="AB1018" s="19">
        <v>75</v>
      </c>
      <c r="AC1018" s="19">
        <v>75</v>
      </c>
    </row>
    <row r="1019" spans="1:29" hidden="1" x14ac:dyDescent="0.3">
      <c r="A1019" s="29" t="s">
        <v>417</v>
      </c>
      <c r="B1019" s="19" t="s">
        <v>450</v>
      </c>
      <c r="C1019" s="19" t="s">
        <v>459</v>
      </c>
      <c r="D1019" s="19" t="s">
        <v>427</v>
      </c>
      <c r="E1019" s="19" t="str">
        <f>VLOOKUP($D1019,[1]Sheet1!$A:$D,3,FALSE)</f>
        <v>A1 (Fine)</v>
      </c>
      <c r="F1019" s="19" t="str">
        <f>VLOOKUP($D1019,[1]Sheet1!$A:$D,4,FALSE)</f>
        <v xml:space="preserve">A1 </v>
      </c>
      <c r="H1019" s="19">
        <v>3</v>
      </c>
      <c r="K1019" s="19">
        <v>2</v>
      </c>
      <c r="M1019" s="19">
        <v>3</v>
      </c>
      <c r="O1019" s="19">
        <v>4</v>
      </c>
      <c r="P1019" s="19">
        <v>1.3333333333333333</v>
      </c>
      <c r="Q1019" s="19">
        <v>1</v>
      </c>
      <c r="R1019" s="19">
        <v>1</v>
      </c>
      <c r="S1019" s="19">
        <v>1</v>
      </c>
      <c r="T1019" s="19">
        <v>1</v>
      </c>
      <c r="U1019" s="19">
        <v>1</v>
      </c>
      <c r="V1019" s="19">
        <v>1</v>
      </c>
      <c r="W1019" s="19">
        <v>1</v>
      </c>
      <c r="X1019" s="19">
        <v>1</v>
      </c>
      <c r="Y1019" s="19">
        <v>1</v>
      </c>
      <c r="Z1019" s="19">
        <v>1</v>
      </c>
      <c r="AA1019" s="19">
        <v>1</v>
      </c>
      <c r="AB1019" s="19">
        <v>1</v>
      </c>
      <c r="AC1019" s="19">
        <v>1</v>
      </c>
    </row>
    <row r="1020" spans="1:29" hidden="1" x14ac:dyDescent="0.3">
      <c r="A1020" s="29" t="s">
        <v>417</v>
      </c>
      <c r="B1020" s="19" t="s">
        <v>450</v>
      </c>
      <c r="C1020" s="19" t="s">
        <v>459</v>
      </c>
      <c r="D1020" s="19" t="s">
        <v>423</v>
      </c>
      <c r="E1020" s="19" t="str">
        <f>VLOOKUP($D1020,[1]Sheet1!$A:$D,3,FALSE)</f>
        <v>C1</v>
      </c>
      <c r="F1020" s="19" t="str">
        <f>VLOOKUP($D1020,[1]Sheet1!$A:$D,4,FALSE)</f>
        <v>C1 COARSE</v>
      </c>
      <c r="H1020" s="19">
        <v>22</v>
      </c>
      <c r="K1020" s="19">
        <v>13</v>
      </c>
      <c r="L1020" s="19">
        <v>10</v>
      </c>
      <c r="M1020" s="19">
        <v>5</v>
      </c>
      <c r="N1020" s="19">
        <v>10</v>
      </c>
      <c r="O1020" s="19">
        <v>10</v>
      </c>
      <c r="P1020" s="19">
        <v>7.7777777777777777</v>
      </c>
      <c r="Q1020" s="19">
        <v>8</v>
      </c>
      <c r="R1020" s="19">
        <v>8</v>
      </c>
      <c r="S1020" s="19">
        <v>8</v>
      </c>
      <c r="T1020" s="19">
        <v>8</v>
      </c>
      <c r="U1020" s="19">
        <v>8</v>
      </c>
      <c r="V1020" s="19">
        <v>8</v>
      </c>
      <c r="W1020" s="19">
        <v>8</v>
      </c>
      <c r="X1020" s="19">
        <v>8</v>
      </c>
      <c r="Y1020" s="19">
        <v>8</v>
      </c>
      <c r="Z1020" s="19">
        <v>8</v>
      </c>
      <c r="AA1020" s="19">
        <v>8</v>
      </c>
      <c r="AB1020" s="19">
        <v>8</v>
      </c>
      <c r="AC1020" s="19">
        <v>8</v>
      </c>
    </row>
    <row r="1021" spans="1:29" hidden="1" x14ac:dyDescent="0.3">
      <c r="A1021" s="29" t="s">
        <v>417</v>
      </c>
      <c r="B1021" s="19" t="s">
        <v>450</v>
      </c>
      <c r="C1021" s="19" t="s">
        <v>459</v>
      </c>
      <c r="D1021" s="19" t="s">
        <v>27</v>
      </c>
      <c r="E1021" s="19" t="str">
        <f>VLOOKUP($D1021,[1]Sheet1!$A:$D,3,FALSE)</f>
        <v>C1</v>
      </c>
      <c r="F1021" s="19" t="str">
        <f>VLOOKUP($D1021,[1]Sheet1!$A:$D,4,FALSE)</f>
        <v>C1 COARSE</v>
      </c>
      <c r="G1021" s="19">
        <v>24</v>
      </c>
      <c r="I1021" s="19">
        <v>43.992000000000004</v>
      </c>
      <c r="J1021" s="19">
        <v>24</v>
      </c>
      <c r="K1021" s="19">
        <v>24</v>
      </c>
      <c r="O1021" s="19">
        <v>15.996</v>
      </c>
      <c r="P1021" s="19">
        <v>14.665333333333333</v>
      </c>
      <c r="Q1021" s="19">
        <v>23</v>
      </c>
      <c r="R1021" s="19">
        <v>23</v>
      </c>
      <c r="S1021" s="19">
        <v>23</v>
      </c>
      <c r="T1021" s="19">
        <v>24</v>
      </c>
      <c r="U1021" s="19">
        <v>24</v>
      </c>
      <c r="V1021" s="19">
        <v>23</v>
      </c>
      <c r="W1021" s="19">
        <v>23</v>
      </c>
      <c r="X1021" s="19">
        <v>23</v>
      </c>
      <c r="Y1021" s="19">
        <v>23</v>
      </c>
      <c r="Z1021" s="19">
        <v>23</v>
      </c>
      <c r="AA1021" s="19">
        <v>23</v>
      </c>
      <c r="AB1021" s="19">
        <v>23</v>
      </c>
      <c r="AC1021" s="19">
        <v>23</v>
      </c>
    </row>
    <row r="1022" spans="1:29" hidden="1" x14ac:dyDescent="0.3">
      <c r="A1022" s="29" t="s">
        <v>417</v>
      </c>
      <c r="B1022" s="19" t="s">
        <v>450</v>
      </c>
      <c r="C1022" s="19" t="s">
        <v>459</v>
      </c>
      <c r="D1022" s="19" t="s">
        <v>28</v>
      </c>
      <c r="E1022" s="19" t="str">
        <f>VLOOKUP($D1022,[1]Sheet1!$A:$D,3,FALSE)</f>
        <v>C1</v>
      </c>
      <c r="F1022" s="19" t="str">
        <f>VLOOKUP($D1022,[1]Sheet1!$A:$D,4,FALSE)</f>
        <v>C1 COARSE</v>
      </c>
      <c r="I1022" s="19">
        <v>3.9960000000000004</v>
      </c>
      <c r="K1022" s="19">
        <v>9.7200000000000006</v>
      </c>
      <c r="L1022" s="19">
        <v>15</v>
      </c>
      <c r="M1022" s="19">
        <v>16.992000000000001</v>
      </c>
      <c r="N1022" s="19">
        <v>15</v>
      </c>
      <c r="O1022" s="19">
        <v>43.031999999999996</v>
      </c>
      <c r="P1022" s="19">
        <v>11.526666666666666</v>
      </c>
      <c r="Q1022" s="19">
        <v>16</v>
      </c>
      <c r="R1022" s="19">
        <v>16</v>
      </c>
      <c r="S1022" s="19">
        <v>16</v>
      </c>
      <c r="T1022" s="19">
        <v>17</v>
      </c>
      <c r="U1022" s="19">
        <v>17</v>
      </c>
      <c r="V1022" s="19">
        <v>16</v>
      </c>
      <c r="W1022" s="19">
        <v>16</v>
      </c>
      <c r="X1022" s="19">
        <v>16</v>
      </c>
      <c r="Y1022" s="19">
        <v>16</v>
      </c>
      <c r="Z1022" s="19">
        <v>16</v>
      </c>
      <c r="AA1022" s="19">
        <v>16</v>
      </c>
      <c r="AB1022" s="19">
        <v>16</v>
      </c>
      <c r="AC1022" s="19">
        <v>16</v>
      </c>
    </row>
    <row r="1023" spans="1:29" hidden="1" x14ac:dyDescent="0.3">
      <c r="A1023" s="29" t="s">
        <v>417</v>
      </c>
      <c r="B1023" s="19" t="s">
        <v>450</v>
      </c>
      <c r="C1023" s="19" t="s">
        <v>460</v>
      </c>
      <c r="D1023" s="19" t="s">
        <v>27</v>
      </c>
      <c r="E1023" s="19" t="str">
        <f>VLOOKUP($D1023,[1]Sheet1!$A:$D,3,FALSE)</f>
        <v>C1</v>
      </c>
      <c r="F1023" s="19" t="str">
        <f>VLOOKUP($D1023,[1]Sheet1!$A:$D,4,FALSE)</f>
        <v>C1 COARSE</v>
      </c>
      <c r="K1023" s="19">
        <v>24</v>
      </c>
      <c r="P1023" s="19">
        <v>2.6666666666666665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</row>
    <row r="1024" spans="1:29" hidden="1" x14ac:dyDescent="0.3">
      <c r="A1024" s="29" t="s">
        <v>417</v>
      </c>
      <c r="B1024" s="19" t="s">
        <v>450</v>
      </c>
      <c r="C1024" s="19" t="s">
        <v>461</v>
      </c>
      <c r="D1024" s="19" t="s">
        <v>27</v>
      </c>
      <c r="E1024" s="19" t="str">
        <f>VLOOKUP($D1024,[1]Sheet1!$A:$D,3,FALSE)</f>
        <v>C1</v>
      </c>
      <c r="F1024" s="19" t="str">
        <f>VLOOKUP($D1024,[1]Sheet1!$A:$D,4,FALSE)</f>
        <v>C1 COARSE</v>
      </c>
      <c r="M1024" s="19">
        <v>24</v>
      </c>
      <c r="P1024" s="19">
        <v>2.6666666666666665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</row>
    <row r="1025" spans="1:29" hidden="1" x14ac:dyDescent="0.3">
      <c r="A1025" s="29" t="s">
        <v>417</v>
      </c>
      <c r="B1025" s="19" t="s">
        <v>450</v>
      </c>
      <c r="C1025" s="19" t="s">
        <v>462</v>
      </c>
      <c r="D1025" s="19" t="s">
        <v>427</v>
      </c>
      <c r="E1025" s="19" t="str">
        <f>VLOOKUP($D1025,[1]Sheet1!$A:$D,3,FALSE)</f>
        <v>A1 (Fine)</v>
      </c>
      <c r="F1025" s="19" t="str">
        <f>VLOOKUP($D1025,[1]Sheet1!$A:$D,4,FALSE)</f>
        <v xml:space="preserve">A1 </v>
      </c>
      <c r="J1025" s="19">
        <v>25</v>
      </c>
      <c r="K1025" s="19">
        <v>25</v>
      </c>
      <c r="L1025" s="19">
        <v>25</v>
      </c>
      <c r="P1025" s="19">
        <v>8.3333333333333339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</row>
    <row r="1026" spans="1:29" hidden="1" x14ac:dyDescent="0.3">
      <c r="A1026" s="29" t="s">
        <v>417</v>
      </c>
      <c r="B1026" s="19" t="s">
        <v>450</v>
      </c>
      <c r="C1026" s="19" t="s">
        <v>463</v>
      </c>
      <c r="D1026" s="19" t="s">
        <v>427</v>
      </c>
      <c r="E1026" s="19" t="str">
        <f>VLOOKUP($D1026,[1]Sheet1!$A:$D,3,FALSE)</f>
        <v>A1 (Fine)</v>
      </c>
      <c r="F1026" s="19" t="str">
        <f>VLOOKUP($D1026,[1]Sheet1!$A:$D,4,FALSE)</f>
        <v xml:space="preserve">A1 </v>
      </c>
      <c r="N1026" s="19">
        <v>25</v>
      </c>
      <c r="O1026" s="19">
        <v>15</v>
      </c>
      <c r="P1026" s="19">
        <v>4.4444444444444446</v>
      </c>
      <c r="Q1026" s="19">
        <v>4</v>
      </c>
      <c r="R1026" s="19">
        <v>4</v>
      </c>
      <c r="S1026" s="19">
        <v>4</v>
      </c>
      <c r="T1026" s="19">
        <v>4</v>
      </c>
      <c r="U1026" s="19">
        <v>4</v>
      </c>
      <c r="V1026" s="19">
        <v>4</v>
      </c>
      <c r="W1026" s="19">
        <v>4</v>
      </c>
      <c r="X1026" s="19">
        <v>4</v>
      </c>
      <c r="Y1026" s="19">
        <v>4</v>
      </c>
      <c r="Z1026" s="19">
        <v>4</v>
      </c>
      <c r="AA1026" s="19">
        <v>4</v>
      </c>
      <c r="AB1026" s="19">
        <v>4</v>
      </c>
      <c r="AC1026" s="19">
        <v>4</v>
      </c>
    </row>
    <row r="1027" spans="1:29" hidden="1" x14ac:dyDescent="0.3">
      <c r="A1027" s="29" t="s">
        <v>417</v>
      </c>
      <c r="B1027" s="19" t="s">
        <v>450</v>
      </c>
      <c r="C1027" s="19" t="s">
        <v>463</v>
      </c>
      <c r="D1027" s="19" t="s">
        <v>423</v>
      </c>
      <c r="E1027" s="19" t="str">
        <f>VLOOKUP($D1027,[1]Sheet1!$A:$D,3,FALSE)</f>
        <v>C1</v>
      </c>
      <c r="F1027" s="19" t="str">
        <f>VLOOKUP($D1027,[1]Sheet1!$A:$D,4,FALSE)</f>
        <v>C1 COARSE</v>
      </c>
      <c r="G1027" s="19">
        <v>47</v>
      </c>
      <c r="I1027" s="19">
        <v>75</v>
      </c>
      <c r="J1027" s="19">
        <v>47</v>
      </c>
      <c r="K1027" s="19">
        <v>75</v>
      </c>
      <c r="L1027" s="19">
        <v>50</v>
      </c>
      <c r="M1027" s="19">
        <v>47</v>
      </c>
      <c r="N1027" s="19">
        <v>50</v>
      </c>
      <c r="P1027" s="19">
        <v>43.444444444444443</v>
      </c>
      <c r="Q1027" s="19">
        <v>43</v>
      </c>
      <c r="R1027" s="19">
        <v>43</v>
      </c>
      <c r="S1027" s="19">
        <v>43</v>
      </c>
      <c r="T1027" s="19">
        <v>43</v>
      </c>
      <c r="U1027" s="19">
        <v>43</v>
      </c>
      <c r="V1027" s="19">
        <v>43</v>
      </c>
      <c r="W1027" s="19">
        <v>43</v>
      </c>
      <c r="X1027" s="19">
        <v>43</v>
      </c>
      <c r="Y1027" s="19">
        <v>43</v>
      </c>
      <c r="Z1027" s="19">
        <v>43</v>
      </c>
      <c r="AA1027" s="19">
        <v>43</v>
      </c>
      <c r="AB1027" s="19">
        <v>43</v>
      </c>
      <c r="AC1027" s="19">
        <v>43</v>
      </c>
    </row>
    <row r="1028" spans="1:29" hidden="1" x14ac:dyDescent="0.3">
      <c r="A1028" s="29" t="s">
        <v>417</v>
      </c>
      <c r="B1028" s="19" t="s">
        <v>450</v>
      </c>
      <c r="C1028" s="19" t="s">
        <v>463</v>
      </c>
      <c r="D1028" s="19" t="s">
        <v>447</v>
      </c>
      <c r="E1028" s="19" t="str">
        <f>VLOOKUP($D1028,[1]Sheet1!$A:$D,3,FALSE)</f>
        <v>IG Fine</v>
      </c>
      <c r="F1028" s="19" t="str">
        <f>VLOOKUP($D1028,[1]Sheet1!$A:$D,4,FALSE)</f>
        <v>IG Fine</v>
      </c>
      <c r="G1028" s="19">
        <v>102.5</v>
      </c>
      <c r="H1028" s="19">
        <v>74.95</v>
      </c>
      <c r="K1028" s="19">
        <v>50</v>
      </c>
      <c r="L1028" s="19">
        <v>75</v>
      </c>
      <c r="M1028" s="19">
        <v>25</v>
      </c>
      <c r="N1028" s="19">
        <v>50</v>
      </c>
      <c r="P1028" s="19">
        <v>41.93888888888889</v>
      </c>
      <c r="Q1028" s="19">
        <v>42</v>
      </c>
      <c r="R1028" s="19">
        <v>42</v>
      </c>
      <c r="S1028" s="19">
        <v>42</v>
      </c>
      <c r="T1028" s="19">
        <v>42</v>
      </c>
      <c r="U1028" s="19">
        <v>42</v>
      </c>
      <c r="V1028" s="19">
        <v>42</v>
      </c>
      <c r="W1028" s="19">
        <v>42</v>
      </c>
      <c r="X1028" s="19">
        <v>42</v>
      </c>
      <c r="Y1028" s="19">
        <v>42</v>
      </c>
      <c r="Z1028" s="19">
        <v>42</v>
      </c>
      <c r="AA1028" s="19">
        <v>42</v>
      </c>
      <c r="AB1028" s="19">
        <v>42</v>
      </c>
      <c r="AC1028" s="19">
        <v>42</v>
      </c>
    </row>
    <row r="1029" spans="1:29" hidden="1" x14ac:dyDescent="0.3">
      <c r="A1029" s="29" t="s">
        <v>417</v>
      </c>
      <c r="B1029" s="19" t="s">
        <v>450</v>
      </c>
      <c r="C1029" s="19" t="s">
        <v>463</v>
      </c>
      <c r="D1029" s="19" t="s">
        <v>74</v>
      </c>
      <c r="E1029" s="19" t="str">
        <f>VLOOKUP($D1029,[1]Sheet1!$A:$D,3,FALSE)</f>
        <v>A1 (Fine)</v>
      </c>
      <c r="F1029" s="19" t="str">
        <f>VLOOKUP($D1029,[1]Sheet1!$A:$D,4,FALSE)</f>
        <v xml:space="preserve">A1 </v>
      </c>
      <c r="O1029" s="19">
        <v>10</v>
      </c>
      <c r="P1029" s="19">
        <v>1.1111111111111112</v>
      </c>
      <c r="Q1029" s="19">
        <v>1</v>
      </c>
      <c r="R1029" s="19">
        <v>1</v>
      </c>
      <c r="S1029" s="19">
        <v>1</v>
      </c>
      <c r="T1029" s="19">
        <v>1</v>
      </c>
      <c r="U1029" s="19">
        <v>1</v>
      </c>
      <c r="V1029" s="19">
        <v>1</v>
      </c>
      <c r="W1029" s="19">
        <v>1</v>
      </c>
      <c r="X1029" s="19">
        <v>1</v>
      </c>
      <c r="Y1029" s="19">
        <v>1</v>
      </c>
      <c r="Z1029" s="19">
        <v>1</v>
      </c>
      <c r="AA1029" s="19">
        <v>1</v>
      </c>
      <c r="AB1029" s="19">
        <v>1</v>
      </c>
      <c r="AC1029" s="19">
        <v>1</v>
      </c>
    </row>
    <row r="1030" spans="1:29" hidden="1" x14ac:dyDescent="0.3">
      <c r="A1030" s="29" t="s">
        <v>417</v>
      </c>
      <c r="B1030" s="19" t="s">
        <v>450</v>
      </c>
      <c r="C1030" s="19" t="s">
        <v>463</v>
      </c>
      <c r="D1030" s="19" t="s">
        <v>42</v>
      </c>
      <c r="E1030" s="19" t="str">
        <f>VLOOKUP($D1030,[1]Sheet1!$A:$D,3,FALSE)</f>
        <v>CASTER</v>
      </c>
      <c r="F1030" s="19" t="str">
        <f>VLOOKUP($D1030,[1]Sheet1!$A:$D,4,FALSE)</f>
        <v>CASTER</v>
      </c>
      <c r="G1030" s="19">
        <v>5</v>
      </c>
      <c r="H1030" s="19">
        <v>4.8</v>
      </c>
      <c r="I1030" s="19">
        <v>5</v>
      </c>
      <c r="L1030" s="19">
        <v>5</v>
      </c>
      <c r="M1030" s="19">
        <v>3</v>
      </c>
      <c r="N1030" s="19">
        <v>5</v>
      </c>
      <c r="P1030" s="19">
        <v>3.088888888888889</v>
      </c>
      <c r="Q1030" s="19">
        <v>3</v>
      </c>
      <c r="R1030" s="19">
        <v>3</v>
      </c>
      <c r="S1030" s="19">
        <v>3</v>
      </c>
      <c r="T1030" s="19">
        <v>3</v>
      </c>
      <c r="U1030" s="19">
        <v>3</v>
      </c>
      <c r="V1030" s="19">
        <v>3</v>
      </c>
      <c r="W1030" s="19">
        <v>3</v>
      </c>
      <c r="X1030" s="19">
        <v>3</v>
      </c>
      <c r="Y1030" s="19">
        <v>3</v>
      </c>
      <c r="Z1030" s="19">
        <v>3</v>
      </c>
      <c r="AA1030" s="19">
        <v>3</v>
      </c>
      <c r="AB1030" s="19">
        <v>3</v>
      </c>
      <c r="AC1030" s="19">
        <v>3</v>
      </c>
    </row>
    <row r="1031" spans="1:29" hidden="1" x14ac:dyDescent="0.3">
      <c r="A1031" s="29" t="s">
        <v>417</v>
      </c>
      <c r="B1031" s="19" t="s">
        <v>450</v>
      </c>
      <c r="C1031" s="19" t="s">
        <v>463</v>
      </c>
      <c r="D1031" s="19" t="s">
        <v>43</v>
      </c>
      <c r="E1031" s="19" t="str">
        <f>VLOOKUP($D1031,[1]Sheet1!$A:$D,3,FALSE)</f>
        <v>BROWN</v>
      </c>
      <c r="F1031" s="19" t="str">
        <f>VLOOKUP($D1031,[1]Sheet1!$A:$D,4,FALSE)</f>
        <v>Soft Brown</v>
      </c>
      <c r="J1031" s="19">
        <v>3</v>
      </c>
      <c r="N1031" s="19">
        <v>3</v>
      </c>
      <c r="P1031" s="19">
        <v>0.66666666666666663</v>
      </c>
      <c r="Q1031" s="19">
        <v>1</v>
      </c>
      <c r="R1031" s="19">
        <v>1</v>
      </c>
      <c r="S1031" s="19">
        <v>1</v>
      </c>
      <c r="T1031" s="19">
        <v>1</v>
      </c>
      <c r="U1031" s="19">
        <v>1</v>
      </c>
      <c r="V1031" s="19">
        <v>1</v>
      </c>
      <c r="W1031" s="19">
        <v>1</v>
      </c>
      <c r="X1031" s="19">
        <v>1</v>
      </c>
      <c r="Y1031" s="19">
        <v>1</v>
      </c>
      <c r="Z1031" s="19">
        <v>1</v>
      </c>
      <c r="AA1031" s="19">
        <v>1</v>
      </c>
      <c r="AB1031" s="19">
        <v>1</v>
      </c>
      <c r="AC1031" s="19">
        <v>1</v>
      </c>
    </row>
    <row r="1032" spans="1:29" hidden="1" x14ac:dyDescent="0.3">
      <c r="A1032" s="29" t="s">
        <v>417</v>
      </c>
      <c r="B1032" s="19" t="s">
        <v>450</v>
      </c>
      <c r="C1032" s="19" t="s">
        <v>463</v>
      </c>
      <c r="D1032" s="19" t="s">
        <v>25</v>
      </c>
      <c r="E1032" s="19" t="str">
        <f>VLOOKUP($D1032,[1]Sheet1!$A:$D,3,FALSE)</f>
        <v>CASTER</v>
      </c>
      <c r="F1032" s="19" t="str">
        <f>VLOOKUP($D1032,[1]Sheet1!$A:$D,4,FALSE)</f>
        <v>CASTER</v>
      </c>
      <c r="G1032" s="19">
        <v>1.44</v>
      </c>
      <c r="I1032" s="19">
        <v>6.66</v>
      </c>
      <c r="K1032" s="19">
        <v>6</v>
      </c>
      <c r="L1032" s="19">
        <v>12</v>
      </c>
      <c r="M1032" s="19">
        <v>2.4</v>
      </c>
      <c r="N1032" s="19">
        <v>-0.32400000000000001</v>
      </c>
      <c r="P1032" s="19">
        <v>3.1306666666666665</v>
      </c>
      <c r="Q1032" s="19">
        <v>3</v>
      </c>
      <c r="R1032" s="19">
        <v>3</v>
      </c>
      <c r="S1032" s="19">
        <v>3</v>
      </c>
      <c r="T1032" s="19">
        <v>3</v>
      </c>
      <c r="U1032" s="19">
        <v>3</v>
      </c>
      <c r="V1032" s="19">
        <v>3</v>
      </c>
      <c r="W1032" s="19">
        <v>3</v>
      </c>
      <c r="X1032" s="19">
        <v>3</v>
      </c>
      <c r="Y1032" s="19">
        <v>3</v>
      </c>
      <c r="Z1032" s="19">
        <v>3</v>
      </c>
      <c r="AA1032" s="19">
        <v>3</v>
      </c>
      <c r="AB1032" s="19">
        <v>3</v>
      </c>
      <c r="AC1032" s="19">
        <v>3</v>
      </c>
    </row>
    <row r="1033" spans="1:29" hidden="1" x14ac:dyDescent="0.3">
      <c r="A1033" s="29" t="s">
        <v>417</v>
      </c>
      <c r="B1033" s="19" t="s">
        <v>450</v>
      </c>
      <c r="C1033" s="19" t="s">
        <v>463</v>
      </c>
      <c r="D1033" s="19" t="s">
        <v>26</v>
      </c>
      <c r="E1033" s="19" t="str">
        <f>VLOOKUP($D1033,[1]Sheet1!$A:$D,3,FALSE)</f>
        <v>BROWN</v>
      </c>
      <c r="F1033" s="19" t="str">
        <f>VLOOKUP($D1033,[1]Sheet1!$A:$D,4,FALSE)</f>
        <v>Coarse Brown</v>
      </c>
      <c r="G1033" s="19">
        <v>1.8</v>
      </c>
      <c r="I1033" s="19">
        <v>1.2</v>
      </c>
      <c r="K1033" s="19">
        <v>1.2</v>
      </c>
      <c r="L1033" s="19">
        <v>3.6</v>
      </c>
      <c r="M1033" s="19">
        <v>1.2</v>
      </c>
      <c r="N1033" s="19">
        <v>1.08</v>
      </c>
      <c r="P1033" s="19">
        <v>1.1200000000000001</v>
      </c>
      <c r="Q1033" s="19">
        <v>1</v>
      </c>
      <c r="R1033" s="19">
        <v>1</v>
      </c>
      <c r="S1033" s="19">
        <v>1</v>
      </c>
      <c r="T1033" s="19">
        <v>1</v>
      </c>
      <c r="U1033" s="19">
        <v>1</v>
      </c>
      <c r="V1033" s="19">
        <v>1</v>
      </c>
      <c r="W1033" s="19">
        <v>1</v>
      </c>
      <c r="X1033" s="19">
        <v>1</v>
      </c>
      <c r="Y1033" s="19">
        <v>1</v>
      </c>
      <c r="Z1033" s="19">
        <v>1</v>
      </c>
      <c r="AA1033" s="19">
        <v>1</v>
      </c>
      <c r="AB1033" s="19">
        <v>1</v>
      </c>
      <c r="AC1033" s="19">
        <v>1</v>
      </c>
    </row>
    <row r="1034" spans="1:29" hidden="1" x14ac:dyDescent="0.3">
      <c r="A1034" s="29" t="s">
        <v>417</v>
      </c>
      <c r="B1034" s="19" t="s">
        <v>450</v>
      </c>
      <c r="C1034" s="19" t="s">
        <v>463</v>
      </c>
      <c r="D1034" s="19" t="s">
        <v>44</v>
      </c>
      <c r="E1034" s="19" t="str">
        <f>VLOOKUP($D1034,[1]Sheet1!$A:$D,3,FALSE)</f>
        <v>BROWN</v>
      </c>
      <c r="F1034" s="19" t="str">
        <f>VLOOKUP($D1034,[1]Sheet1!$A:$D,4,FALSE)</f>
        <v>Coarse Brown</v>
      </c>
      <c r="G1034" s="19">
        <v>0.15</v>
      </c>
      <c r="I1034" s="19">
        <v>0.3</v>
      </c>
      <c r="L1034" s="19">
        <v>0.18</v>
      </c>
      <c r="M1034" s="19">
        <v>0.12</v>
      </c>
      <c r="P1034" s="19">
        <v>8.3333333333333315E-2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</row>
    <row r="1035" spans="1:29" hidden="1" x14ac:dyDescent="0.3">
      <c r="A1035" s="29" t="s">
        <v>417</v>
      </c>
      <c r="B1035" s="19" t="s">
        <v>450</v>
      </c>
      <c r="C1035" s="19" t="s">
        <v>463</v>
      </c>
      <c r="D1035" s="19" t="s">
        <v>27</v>
      </c>
      <c r="E1035" s="19" t="str">
        <f>VLOOKUP($D1035,[1]Sheet1!$A:$D,3,FALSE)</f>
        <v>C1</v>
      </c>
      <c r="F1035" s="19" t="str">
        <f>VLOOKUP($D1035,[1]Sheet1!$A:$D,4,FALSE)</f>
        <v>C1 COARSE</v>
      </c>
      <c r="G1035" s="19">
        <v>148.24799999999999</v>
      </c>
      <c r="H1035" s="19">
        <v>163.00799999999998</v>
      </c>
      <c r="I1035" s="19">
        <v>232.8</v>
      </c>
      <c r="J1035" s="19">
        <v>617.05200000000002</v>
      </c>
      <c r="L1035" s="19">
        <v>209.64</v>
      </c>
      <c r="M1035" s="19">
        <v>447.87599999999998</v>
      </c>
      <c r="N1035" s="19">
        <v>346.99200000000002</v>
      </c>
      <c r="P1035" s="19">
        <v>240.624</v>
      </c>
      <c r="Q1035" s="19">
        <v>310</v>
      </c>
      <c r="R1035" s="19">
        <v>372</v>
      </c>
      <c r="S1035" s="19">
        <v>300</v>
      </c>
      <c r="T1035" s="19">
        <v>300</v>
      </c>
      <c r="U1035" s="19">
        <v>330</v>
      </c>
      <c r="V1035" s="19">
        <v>298</v>
      </c>
      <c r="W1035" s="19">
        <v>330</v>
      </c>
      <c r="X1035" s="19">
        <v>310</v>
      </c>
      <c r="Y1035" s="19">
        <v>298</v>
      </c>
      <c r="Z1035" s="19">
        <v>310</v>
      </c>
      <c r="AA1035" s="19">
        <v>310</v>
      </c>
      <c r="AB1035" s="19">
        <v>330</v>
      </c>
      <c r="AC1035" s="19">
        <v>240</v>
      </c>
    </row>
    <row r="1036" spans="1:29" hidden="1" x14ac:dyDescent="0.3">
      <c r="A1036" s="29" t="s">
        <v>417</v>
      </c>
      <c r="B1036" s="19" t="s">
        <v>450</v>
      </c>
      <c r="C1036" s="19" t="s">
        <v>463</v>
      </c>
      <c r="D1036" s="19" t="s">
        <v>28</v>
      </c>
      <c r="E1036" s="19" t="str">
        <f>VLOOKUP($D1036,[1]Sheet1!$A:$D,3,FALSE)</f>
        <v>C1</v>
      </c>
      <c r="F1036" s="19" t="str">
        <f>VLOOKUP($D1036,[1]Sheet1!$A:$D,4,FALSE)</f>
        <v>C1 COARSE</v>
      </c>
      <c r="G1036" s="19">
        <v>66.995999999999995</v>
      </c>
      <c r="H1036" s="19">
        <v>312</v>
      </c>
      <c r="I1036" s="19">
        <v>168</v>
      </c>
      <c r="J1036" s="19">
        <v>288</v>
      </c>
      <c r="L1036" s="19">
        <v>192</v>
      </c>
      <c r="M1036" s="19">
        <v>216</v>
      </c>
      <c r="N1036" s="19">
        <v>96</v>
      </c>
      <c r="P1036" s="19">
        <v>148.77733333333333</v>
      </c>
      <c r="Q1036" s="19">
        <v>160</v>
      </c>
      <c r="R1036" s="19">
        <v>160</v>
      </c>
      <c r="S1036" s="19">
        <v>160</v>
      </c>
      <c r="T1036" s="19">
        <v>160</v>
      </c>
      <c r="U1036" s="19">
        <v>160</v>
      </c>
      <c r="V1036" s="19">
        <v>160</v>
      </c>
      <c r="W1036" s="19">
        <v>160</v>
      </c>
      <c r="X1036" s="19">
        <v>160</v>
      </c>
      <c r="Y1036" s="19">
        <v>160</v>
      </c>
      <c r="Z1036" s="19">
        <v>160</v>
      </c>
      <c r="AA1036" s="19">
        <v>160</v>
      </c>
      <c r="AB1036" s="19">
        <v>160</v>
      </c>
      <c r="AC1036" s="19">
        <v>160</v>
      </c>
    </row>
    <row r="1037" spans="1:29" hidden="1" x14ac:dyDescent="0.3">
      <c r="A1037" s="29" t="s">
        <v>417</v>
      </c>
      <c r="B1037" s="19" t="s">
        <v>450</v>
      </c>
      <c r="C1037" s="19" t="s">
        <v>463</v>
      </c>
      <c r="D1037" s="19" t="s">
        <v>29</v>
      </c>
      <c r="E1037" s="19" t="str">
        <f>VLOOKUP($D1037,[1]Sheet1!$A:$D,3,FALSE)</f>
        <v>BROWN</v>
      </c>
      <c r="F1037" s="19" t="str">
        <f>VLOOKUP($D1037,[1]Sheet1!$A:$D,4,FALSE)</f>
        <v>Coarse Brown</v>
      </c>
      <c r="G1037" s="19">
        <v>1.2096</v>
      </c>
      <c r="I1037" s="19">
        <v>0.504</v>
      </c>
      <c r="P1037" s="19">
        <v>0.19040000000000001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</row>
    <row r="1038" spans="1:29" hidden="1" x14ac:dyDescent="0.3">
      <c r="A1038" s="29" t="s">
        <v>417</v>
      </c>
      <c r="B1038" s="19" t="s">
        <v>450</v>
      </c>
      <c r="C1038" s="19" t="s">
        <v>463</v>
      </c>
      <c r="D1038" s="19" t="s">
        <v>30</v>
      </c>
      <c r="E1038" s="19" t="str">
        <f>VLOOKUP($D1038,[1]Sheet1!$A:$D,3,FALSE)</f>
        <v>A1 (Fine)</v>
      </c>
      <c r="F1038" s="19" t="str">
        <f>VLOOKUP($D1038,[1]Sheet1!$A:$D,4,FALSE)</f>
        <v>A1</v>
      </c>
      <c r="G1038" s="19">
        <v>1.8</v>
      </c>
      <c r="H1038" s="19">
        <v>21.6</v>
      </c>
      <c r="I1038" s="19">
        <v>39.984000000000002</v>
      </c>
      <c r="L1038" s="19">
        <v>26.4</v>
      </c>
      <c r="M1038" s="19">
        <v>56.904000000000003</v>
      </c>
      <c r="P1038" s="19">
        <v>16.298666666666666</v>
      </c>
      <c r="Q1038" s="19">
        <v>16</v>
      </c>
      <c r="R1038" s="19">
        <v>16</v>
      </c>
      <c r="S1038" s="19">
        <v>16</v>
      </c>
      <c r="T1038" s="19">
        <v>16</v>
      </c>
      <c r="U1038" s="19">
        <v>16</v>
      </c>
      <c r="V1038" s="19">
        <v>16</v>
      </c>
      <c r="W1038" s="19">
        <v>16</v>
      </c>
      <c r="X1038" s="19">
        <v>16</v>
      </c>
      <c r="Y1038" s="19">
        <v>16</v>
      </c>
      <c r="Z1038" s="19">
        <v>16</v>
      </c>
      <c r="AA1038" s="19">
        <v>16</v>
      </c>
      <c r="AB1038" s="19">
        <v>16</v>
      </c>
      <c r="AC1038" s="19">
        <v>16</v>
      </c>
    </row>
    <row r="1039" spans="1:29" hidden="1" x14ac:dyDescent="0.3">
      <c r="A1039" s="29" t="s">
        <v>417</v>
      </c>
      <c r="B1039" s="19" t="s">
        <v>450</v>
      </c>
      <c r="C1039" s="19" t="s">
        <v>463</v>
      </c>
      <c r="D1039" s="19" t="s">
        <v>45</v>
      </c>
      <c r="E1039" s="19" t="str">
        <f>VLOOKUP($D1039,[1]Sheet1!$A:$D,3,FALSE)</f>
        <v>A1 (Fine)</v>
      </c>
      <c r="F1039" s="19" t="str">
        <f>VLOOKUP($D1039,[1]Sheet1!$A:$D,4,FALSE)</f>
        <v>A1</v>
      </c>
      <c r="G1039" s="19">
        <v>0.15</v>
      </c>
      <c r="I1039" s="19">
        <v>0.3</v>
      </c>
      <c r="K1039" s="19">
        <v>0.18</v>
      </c>
      <c r="M1039" s="19">
        <v>0.89999999999999991</v>
      </c>
      <c r="P1039" s="19">
        <v>0.16999999999999998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</row>
    <row r="1040" spans="1:29" hidden="1" x14ac:dyDescent="0.3">
      <c r="A1040" s="29" t="s">
        <v>417</v>
      </c>
      <c r="B1040" s="19" t="s">
        <v>450</v>
      </c>
      <c r="C1040" s="19" t="s">
        <v>463</v>
      </c>
      <c r="D1040" s="19" t="s">
        <v>37</v>
      </c>
      <c r="E1040" s="19" t="str">
        <f>VLOOKUP($D1040,[1]Sheet1!$A:$D,3,FALSE)</f>
        <v>BROWN</v>
      </c>
      <c r="F1040" s="19" t="str">
        <f>VLOOKUP($D1040,[1]Sheet1!$A:$D,4,FALSE)</f>
        <v>GMW</v>
      </c>
      <c r="G1040" s="19">
        <v>1.296</v>
      </c>
      <c r="H1040" s="19">
        <v>-6.3E-3</v>
      </c>
      <c r="I1040" s="19">
        <v>-6.3E-3</v>
      </c>
      <c r="J1040" s="19">
        <v>2.16</v>
      </c>
      <c r="M1040" s="19">
        <v>1.08</v>
      </c>
      <c r="P1040" s="19">
        <v>0.50260000000000005</v>
      </c>
      <c r="Q1040" s="19">
        <v>1</v>
      </c>
      <c r="R1040" s="19">
        <v>1</v>
      </c>
      <c r="S1040" s="19">
        <v>1</v>
      </c>
      <c r="T1040" s="19">
        <v>1</v>
      </c>
      <c r="U1040" s="19">
        <v>1</v>
      </c>
      <c r="V1040" s="19">
        <v>1</v>
      </c>
      <c r="W1040" s="19">
        <v>1</v>
      </c>
      <c r="X1040" s="19">
        <v>1</v>
      </c>
      <c r="Y1040" s="19">
        <v>1</v>
      </c>
      <c r="Z1040" s="19">
        <v>1</v>
      </c>
      <c r="AA1040" s="19">
        <v>1</v>
      </c>
      <c r="AB1040" s="19">
        <v>1</v>
      </c>
      <c r="AC1040" s="19">
        <v>1</v>
      </c>
    </row>
    <row r="1041" spans="1:29" hidden="1" x14ac:dyDescent="0.3">
      <c r="A1041" s="29" t="s">
        <v>417</v>
      </c>
      <c r="B1041" s="19" t="s">
        <v>450</v>
      </c>
      <c r="C1041" s="19" t="s">
        <v>463</v>
      </c>
      <c r="D1041" s="19" t="s">
        <v>31</v>
      </c>
      <c r="E1041" s="19" t="str">
        <f>VLOOKUP($D1041,[1]Sheet1!$A:$D,3,FALSE)</f>
        <v>BROWN</v>
      </c>
      <c r="F1041" s="19" t="str">
        <f>VLOOKUP($D1041,[1]Sheet1!$A:$D,4,FALSE)</f>
        <v>Golden Brown</v>
      </c>
      <c r="G1041" s="19">
        <v>2.4</v>
      </c>
      <c r="I1041" s="19">
        <v>1.2</v>
      </c>
      <c r="J1041" s="19">
        <v>3.6</v>
      </c>
      <c r="L1041" s="19">
        <v>2.4</v>
      </c>
      <c r="M1041" s="19">
        <v>6</v>
      </c>
      <c r="N1041" s="19">
        <v>1.2</v>
      </c>
      <c r="P1041" s="19">
        <v>1.8666666666666667</v>
      </c>
      <c r="Q1041" s="19">
        <v>2</v>
      </c>
      <c r="R1041" s="19">
        <v>2</v>
      </c>
      <c r="S1041" s="19">
        <v>2</v>
      </c>
      <c r="T1041" s="19">
        <v>2</v>
      </c>
      <c r="U1041" s="19">
        <v>2</v>
      </c>
      <c r="V1041" s="19">
        <v>2</v>
      </c>
      <c r="W1041" s="19">
        <v>2</v>
      </c>
      <c r="X1041" s="19">
        <v>2</v>
      </c>
      <c r="Y1041" s="19">
        <v>2</v>
      </c>
      <c r="Z1041" s="19">
        <v>2</v>
      </c>
      <c r="AA1041" s="19">
        <v>2</v>
      </c>
      <c r="AB1041" s="19">
        <v>2</v>
      </c>
      <c r="AC1041" s="19">
        <v>2</v>
      </c>
    </row>
    <row r="1042" spans="1:29" hidden="1" x14ac:dyDescent="0.3">
      <c r="A1042" s="29" t="s">
        <v>417</v>
      </c>
      <c r="B1042" s="19" t="s">
        <v>450</v>
      </c>
      <c r="C1042" s="19" t="s">
        <v>463</v>
      </c>
      <c r="D1042" s="19" t="s">
        <v>47</v>
      </c>
      <c r="E1042" s="19" t="str">
        <f>VLOOKUP($D1042,[1]Sheet1!$A:$D,3,FALSE)</f>
        <v>ICING</v>
      </c>
      <c r="F1042" s="19" t="str">
        <f>VLOOKUP($D1042,[1]Sheet1!$A:$D,4,FALSE)</f>
        <v>ICING</v>
      </c>
      <c r="I1042" s="19">
        <v>0.5</v>
      </c>
      <c r="J1042" s="19">
        <v>1.5</v>
      </c>
      <c r="L1042" s="19">
        <v>0.5</v>
      </c>
      <c r="P1042" s="19">
        <v>0.27777777777777779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</row>
    <row r="1043" spans="1:29" hidden="1" x14ac:dyDescent="0.3">
      <c r="A1043" s="29" t="s">
        <v>417</v>
      </c>
      <c r="B1043" s="19" t="s">
        <v>450</v>
      </c>
      <c r="C1043" s="19" t="s">
        <v>463</v>
      </c>
      <c r="D1043" s="19" t="s">
        <v>32</v>
      </c>
      <c r="E1043" s="19" t="str">
        <f>VLOOKUP($D1043,[1]Sheet1!$A:$D,3,FALSE)</f>
        <v>ICING</v>
      </c>
      <c r="F1043" s="19" t="str">
        <f>VLOOKUP($D1043,[1]Sheet1!$A:$D,4,FALSE)</f>
        <v>ICING</v>
      </c>
      <c r="G1043" s="19">
        <v>1.44</v>
      </c>
      <c r="H1043" s="19">
        <v>2.4</v>
      </c>
      <c r="I1043" s="19">
        <v>18</v>
      </c>
      <c r="K1043" s="19">
        <v>6</v>
      </c>
      <c r="L1043" s="19">
        <v>12</v>
      </c>
      <c r="P1043" s="19">
        <v>4.4266666666666667</v>
      </c>
      <c r="Q1043" s="19">
        <v>4</v>
      </c>
      <c r="R1043" s="19">
        <v>4</v>
      </c>
      <c r="S1043" s="19">
        <v>4</v>
      </c>
      <c r="T1043" s="19">
        <v>4</v>
      </c>
      <c r="U1043" s="19">
        <v>4</v>
      </c>
      <c r="V1043" s="19">
        <v>4</v>
      </c>
      <c r="W1043" s="19">
        <v>4</v>
      </c>
      <c r="X1043" s="19">
        <v>4</v>
      </c>
      <c r="Y1043" s="19">
        <v>4</v>
      </c>
      <c r="Z1043" s="19">
        <v>4</v>
      </c>
      <c r="AA1043" s="19">
        <v>4</v>
      </c>
      <c r="AB1043" s="19">
        <v>4</v>
      </c>
      <c r="AC1043" s="19">
        <v>4</v>
      </c>
    </row>
    <row r="1044" spans="1:29" hidden="1" x14ac:dyDescent="0.3">
      <c r="A1044" s="29" t="s">
        <v>417</v>
      </c>
      <c r="B1044" s="19" t="s">
        <v>450</v>
      </c>
      <c r="C1044" s="19" t="s">
        <v>463</v>
      </c>
      <c r="D1044" s="19" t="s">
        <v>48</v>
      </c>
      <c r="E1044" s="19" t="str">
        <f>VLOOKUP($D1044,[1]Sheet1!$A:$D,3,FALSE)</f>
        <v>STEVIA</v>
      </c>
      <c r="F1044" s="19" t="str">
        <f>VLOOKUP($D1044,[1]Sheet1!$A:$D,4,FALSE)</f>
        <v>STEVIA</v>
      </c>
      <c r="G1044" s="19">
        <v>7.4999999999999997E-2</v>
      </c>
      <c r="K1044" s="19">
        <v>0.09</v>
      </c>
      <c r="P1044" s="19">
        <v>1.833333333333333E-2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</row>
    <row r="1045" spans="1:29" hidden="1" x14ac:dyDescent="0.3">
      <c r="A1045" s="29" t="s">
        <v>417</v>
      </c>
      <c r="B1045" s="19" t="s">
        <v>450</v>
      </c>
      <c r="C1045" s="19" t="s">
        <v>463</v>
      </c>
      <c r="D1045" s="19" t="s">
        <v>38</v>
      </c>
      <c r="E1045" s="19" t="str">
        <f>VLOOKUP($D1045,[1]Sheet1!$A:$D,3,FALSE)</f>
        <v>STEVIA</v>
      </c>
      <c r="F1045" s="19" t="str">
        <f>VLOOKUP($D1045,[1]Sheet1!$A:$D,4,FALSE)</f>
        <v>STEVIA</v>
      </c>
      <c r="G1045" s="19">
        <v>0.6</v>
      </c>
      <c r="L1045" s="19">
        <v>0.36</v>
      </c>
      <c r="P1045" s="19">
        <v>0.10666666666666666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</row>
    <row r="1046" spans="1:29" hidden="1" x14ac:dyDescent="0.3">
      <c r="A1046" s="29" t="s">
        <v>417</v>
      </c>
      <c r="B1046" s="19" t="s">
        <v>450</v>
      </c>
      <c r="C1046" s="19" t="s">
        <v>463</v>
      </c>
      <c r="D1046" s="19" t="s">
        <v>33</v>
      </c>
      <c r="E1046" s="19" t="str">
        <f>VLOOKUP($D1046,[1]Sheet1!$A:$D,3,FALSE)</f>
        <v>Better Brown</v>
      </c>
      <c r="F1046" s="19" t="str">
        <f>VLOOKUP($D1046,[1]Sheet1!$A:$D,4,FALSE)</f>
        <v>LG</v>
      </c>
      <c r="G1046" s="19">
        <v>1.44</v>
      </c>
      <c r="I1046" s="19">
        <v>10.199999999999999</v>
      </c>
      <c r="J1046" s="19">
        <v>12</v>
      </c>
      <c r="L1046" s="19">
        <v>6</v>
      </c>
      <c r="M1046" s="19">
        <v>24</v>
      </c>
      <c r="N1046" s="19">
        <v>-1.02</v>
      </c>
      <c r="P1046" s="19">
        <v>5.8466666666666667</v>
      </c>
      <c r="Q1046" s="19">
        <v>6</v>
      </c>
      <c r="R1046" s="19">
        <v>20</v>
      </c>
      <c r="S1046" s="19">
        <v>20</v>
      </c>
      <c r="T1046" s="19">
        <v>20</v>
      </c>
      <c r="U1046" s="19">
        <v>22</v>
      </c>
      <c r="V1046" s="19">
        <v>22</v>
      </c>
      <c r="W1046" s="19">
        <v>22</v>
      </c>
      <c r="X1046" s="19">
        <v>24</v>
      </c>
      <c r="Y1046" s="19">
        <v>24</v>
      </c>
      <c r="Z1046" s="19">
        <v>24</v>
      </c>
      <c r="AA1046" s="19">
        <v>36</v>
      </c>
      <c r="AB1046" s="19">
        <v>36</v>
      </c>
      <c r="AC1046" s="19">
        <v>36</v>
      </c>
    </row>
    <row r="1047" spans="1:29" hidden="1" x14ac:dyDescent="0.3">
      <c r="A1047" s="29" t="s">
        <v>417</v>
      </c>
      <c r="B1047" s="19" t="s">
        <v>450</v>
      </c>
      <c r="C1047" s="19" t="s">
        <v>463</v>
      </c>
      <c r="D1047" s="19" t="s">
        <v>102</v>
      </c>
      <c r="E1047" s="19" t="str">
        <f>VLOOKUP($D1047,[1]Sheet1!$A:$D,3,FALSE)</f>
        <v>Better Brown</v>
      </c>
      <c r="F1047" s="19" t="str">
        <f>VLOOKUP($D1047,[1]Sheet1!$A:$D,4,FALSE)</f>
        <v>LG</v>
      </c>
      <c r="N1047" s="19">
        <v>2.16</v>
      </c>
      <c r="P1047" s="19">
        <v>0.24000000000000002</v>
      </c>
      <c r="Q1047" s="19">
        <v>0</v>
      </c>
      <c r="R1047" s="19">
        <v>0.216</v>
      </c>
      <c r="S1047" s="19">
        <v>0.216</v>
      </c>
      <c r="T1047" s="19">
        <v>0.216</v>
      </c>
      <c r="U1047" s="19">
        <v>0.216</v>
      </c>
      <c r="V1047" s="19">
        <v>0.216</v>
      </c>
      <c r="W1047" s="19">
        <v>0.216</v>
      </c>
      <c r="X1047" s="19">
        <v>0.216</v>
      </c>
      <c r="Y1047" s="19">
        <v>0.216</v>
      </c>
      <c r="Z1047" s="19">
        <v>0.216</v>
      </c>
      <c r="AA1047" s="19">
        <v>0.216</v>
      </c>
      <c r="AB1047" s="19">
        <v>0.216</v>
      </c>
      <c r="AC1047" s="19">
        <v>0.216</v>
      </c>
    </row>
    <row r="1048" spans="1:29" hidden="1" x14ac:dyDescent="0.3">
      <c r="A1048" s="29" t="s">
        <v>417</v>
      </c>
      <c r="B1048" s="19" t="s">
        <v>450</v>
      </c>
      <c r="C1048" s="19" t="s">
        <v>463</v>
      </c>
      <c r="D1048" s="19" t="s">
        <v>34</v>
      </c>
      <c r="E1048" s="19" t="str">
        <f>VLOOKUP($D1048,[1]Sheet1!$A:$D,3,FALSE)</f>
        <v>BROWN</v>
      </c>
      <c r="F1048" s="19" t="str">
        <f>VLOOKUP($D1048,[1]Sheet1!$A:$D,4,FALSE)</f>
        <v>Soft Brown</v>
      </c>
      <c r="G1048" s="19">
        <v>3.5880000000000001</v>
      </c>
      <c r="I1048" s="19">
        <v>6.48</v>
      </c>
      <c r="J1048" s="19">
        <v>3.7199999999999998</v>
      </c>
      <c r="K1048" s="19">
        <v>9.3119999999999994</v>
      </c>
      <c r="L1048" s="19">
        <v>3.3359999999999999</v>
      </c>
      <c r="M1048" s="19">
        <v>7.2</v>
      </c>
      <c r="N1048" s="19">
        <v>2.4</v>
      </c>
      <c r="P1048" s="19">
        <v>4.0040000000000004</v>
      </c>
      <c r="Q1048" s="19">
        <v>4</v>
      </c>
      <c r="R1048" s="19">
        <v>4</v>
      </c>
      <c r="S1048" s="19">
        <v>4</v>
      </c>
      <c r="T1048" s="19">
        <v>4</v>
      </c>
      <c r="U1048" s="19">
        <v>4</v>
      </c>
      <c r="V1048" s="19">
        <v>4</v>
      </c>
      <c r="W1048" s="19">
        <v>4</v>
      </c>
      <c r="X1048" s="19">
        <v>4</v>
      </c>
      <c r="Y1048" s="19">
        <v>4</v>
      </c>
      <c r="Z1048" s="19">
        <v>4</v>
      </c>
      <c r="AA1048" s="19">
        <v>4</v>
      </c>
      <c r="AB1048" s="19">
        <v>4</v>
      </c>
      <c r="AC1048" s="19">
        <v>4</v>
      </c>
    </row>
    <row r="1049" spans="1:29" hidden="1" x14ac:dyDescent="0.3">
      <c r="A1049" s="29" t="s">
        <v>417</v>
      </c>
      <c r="B1049" s="19" t="s">
        <v>450</v>
      </c>
      <c r="C1049" s="19" t="s">
        <v>463</v>
      </c>
      <c r="D1049" s="19" t="s">
        <v>35</v>
      </c>
      <c r="E1049" s="19" t="str">
        <f>VLOOKUP($D1049,[1]Sheet1!$A:$D,3,FALSE)</f>
        <v>Better Brown</v>
      </c>
      <c r="F1049" s="19" t="str">
        <f>VLOOKUP($D1049,[1]Sheet1!$A:$D,4,FALSE)</f>
        <v>LG</v>
      </c>
      <c r="P1049" s="19">
        <v>0</v>
      </c>
      <c r="Q1049" s="19">
        <v>0</v>
      </c>
      <c r="R1049" s="19">
        <v>0.06</v>
      </c>
      <c r="S1049" s="19">
        <v>0.06</v>
      </c>
      <c r="T1049" s="19">
        <v>0.06</v>
      </c>
      <c r="U1049" s="19">
        <v>0.06</v>
      </c>
      <c r="V1049" s="19">
        <v>0.06</v>
      </c>
      <c r="W1049" s="19">
        <v>0.06</v>
      </c>
      <c r="X1049" s="19">
        <v>0.06</v>
      </c>
      <c r="Y1049" s="19">
        <v>0.06</v>
      </c>
      <c r="Z1049" s="19">
        <v>0.06</v>
      </c>
      <c r="AA1049" s="19">
        <v>0.06</v>
      </c>
      <c r="AB1049" s="19">
        <v>0.06</v>
      </c>
      <c r="AC1049" s="19">
        <v>0.06</v>
      </c>
    </row>
    <row r="1050" spans="1:29" hidden="1" x14ac:dyDescent="0.3">
      <c r="A1050" s="29" t="s">
        <v>417</v>
      </c>
      <c r="B1050" s="19" t="s">
        <v>450</v>
      </c>
      <c r="C1050" s="19" t="s">
        <v>464</v>
      </c>
      <c r="D1050" s="19" t="s">
        <v>423</v>
      </c>
      <c r="E1050" s="19" t="str">
        <f>VLOOKUP($D1050,[1]Sheet1!$A:$D,3,FALSE)</f>
        <v>C1</v>
      </c>
      <c r="F1050" s="19" t="str">
        <f>VLOOKUP($D1050,[1]Sheet1!$A:$D,4,FALSE)</f>
        <v>C1 COARSE</v>
      </c>
      <c r="L1050" s="19">
        <v>12</v>
      </c>
      <c r="P1050" s="19">
        <v>1.3333333333333333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</row>
    <row r="1051" spans="1:29" hidden="1" x14ac:dyDescent="0.3">
      <c r="A1051" s="29" t="s">
        <v>417</v>
      </c>
      <c r="B1051" s="19" t="s">
        <v>450</v>
      </c>
      <c r="C1051" s="19" t="s">
        <v>464</v>
      </c>
      <c r="D1051" s="19" t="s">
        <v>27</v>
      </c>
      <c r="E1051" s="19" t="str">
        <f>VLOOKUP($D1051,[1]Sheet1!$A:$D,3,FALSE)</f>
        <v>C1</v>
      </c>
      <c r="F1051" s="19" t="str">
        <f>VLOOKUP($D1051,[1]Sheet1!$A:$D,4,FALSE)</f>
        <v>C1 COARSE</v>
      </c>
      <c r="H1051" s="19">
        <v>240</v>
      </c>
      <c r="I1051" s="19">
        <v>240</v>
      </c>
      <c r="J1051" s="19">
        <v>48</v>
      </c>
      <c r="K1051" s="19">
        <v>168</v>
      </c>
      <c r="L1051" s="19">
        <v>228</v>
      </c>
      <c r="N1051" s="19">
        <v>192</v>
      </c>
      <c r="O1051" s="19">
        <v>144</v>
      </c>
      <c r="P1051" s="19">
        <v>140</v>
      </c>
      <c r="Q1051" s="19">
        <v>72</v>
      </c>
      <c r="R1051" s="19">
        <v>72</v>
      </c>
      <c r="S1051" s="19">
        <v>72</v>
      </c>
      <c r="T1051" s="19">
        <v>74.52</v>
      </c>
      <c r="U1051" s="19">
        <v>74.52</v>
      </c>
      <c r="W1051" s="19">
        <v>240</v>
      </c>
      <c r="X1051" s="19">
        <v>48</v>
      </c>
      <c r="Y1051" s="19">
        <v>74.52</v>
      </c>
      <c r="Z1051" s="19">
        <v>74.52</v>
      </c>
      <c r="AA1051" s="19">
        <v>48</v>
      </c>
      <c r="AB1051" s="19">
        <v>74.52</v>
      </c>
      <c r="AC1051" s="19">
        <v>75.42</v>
      </c>
    </row>
    <row r="1052" spans="1:29" hidden="1" x14ac:dyDescent="0.3">
      <c r="A1052" s="29" t="s">
        <v>417</v>
      </c>
      <c r="B1052" s="19" t="s">
        <v>450</v>
      </c>
      <c r="C1052" s="19" t="s">
        <v>464</v>
      </c>
      <c r="D1052" s="19" t="s">
        <v>33</v>
      </c>
      <c r="E1052" s="19" t="str">
        <f>VLOOKUP($D1052,[1]Sheet1!$A:$D,3,FALSE)</f>
        <v>Better Brown</v>
      </c>
      <c r="F1052" s="19" t="str">
        <f>VLOOKUP($D1052,[1]Sheet1!$A:$D,4,FALSE)</f>
        <v>LG</v>
      </c>
      <c r="J1052" s="19">
        <v>45</v>
      </c>
      <c r="P1052" s="19">
        <v>5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</row>
    <row r="1053" spans="1:29" hidden="1" x14ac:dyDescent="0.3">
      <c r="A1053" s="29" t="s">
        <v>417</v>
      </c>
      <c r="B1053" s="19" t="s">
        <v>450</v>
      </c>
      <c r="C1053" s="19" t="s">
        <v>465</v>
      </c>
      <c r="D1053" s="19" t="s">
        <v>27</v>
      </c>
      <c r="E1053" s="19" t="str">
        <f>VLOOKUP($D1053,[1]Sheet1!$A:$D,3,FALSE)</f>
        <v>C1</v>
      </c>
      <c r="F1053" s="19" t="str">
        <f>VLOOKUP($D1053,[1]Sheet1!$A:$D,4,FALSE)</f>
        <v>C1 COARSE</v>
      </c>
      <c r="H1053" s="19">
        <v>72</v>
      </c>
      <c r="I1053" s="19">
        <v>72</v>
      </c>
      <c r="L1053" s="19">
        <v>72</v>
      </c>
      <c r="P1053" s="19">
        <v>24</v>
      </c>
      <c r="Q1053" s="19">
        <v>72</v>
      </c>
      <c r="R1053" s="19">
        <v>72</v>
      </c>
      <c r="S1053" s="19">
        <v>72</v>
      </c>
      <c r="T1053" s="19">
        <v>72</v>
      </c>
      <c r="U1053" s="19">
        <v>74.52</v>
      </c>
      <c r="W1053" s="19">
        <v>74.52</v>
      </c>
      <c r="X1053" s="19">
        <v>48</v>
      </c>
      <c r="Y1053" s="19">
        <v>74.52</v>
      </c>
      <c r="Z1053" s="19">
        <v>74.52</v>
      </c>
      <c r="AA1053" s="19">
        <v>48</v>
      </c>
      <c r="AB1053" s="19">
        <v>74.52</v>
      </c>
      <c r="AC1053" s="19">
        <v>74.52</v>
      </c>
    </row>
    <row r="1054" spans="1:29" hidden="1" x14ac:dyDescent="0.3">
      <c r="A1054" s="29" t="s">
        <v>417</v>
      </c>
      <c r="B1054" s="19" t="s">
        <v>450</v>
      </c>
      <c r="C1054" s="19" t="s">
        <v>466</v>
      </c>
      <c r="D1054" s="19" t="s">
        <v>427</v>
      </c>
      <c r="E1054" s="19" t="str">
        <f>VLOOKUP($D1054,[1]Sheet1!$A:$D,3,FALSE)</f>
        <v>A1 (Fine)</v>
      </c>
      <c r="F1054" s="19" t="str">
        <f>VLOOKUP($D1054,[1]Sheet1!$A:$D,4,FALSE)</f>
        <v xml:space="preserve">A1 </v>
      </c>
      <c r="N1054" s="19">
        <v>0.25</v>
      </c>
      <c r="P1054" s="19">
        <v>2.7777777777777776E-2</v>
      </c>
      <c r="Q1054" s="19">
        <v>0</v>
      </c>
      <c r="R1054" s="19">
        <v>0</v>
      </c>
      <c r="S1054" s="19">
        <v>0</v>
      </c>
      <c r="T1054" s="19">
        <v>1</v>
      </c>
      <c r="U1054" s="19">
        <v>0</v>
      </c>
      <c r="V1054" s="19">
        <v>0</v>
      </c>
      <c r="W1054" s="19">
        <v>0</v>
      </c>
      <c r="Y1054" s="19">
        <v>0</v>
      </c>
      <c r="Z1054" s="19">
        <v>1</v>
      </c>
      <c r="AA1054" s="19">
        <v>0</v>
      </c>
      <c r="AB1054" s="19">
        <v>1</v>
      </c>
      <c r="AC1054" s="19">
        <v>0</v>
      </c>
    </row>
    <row r="1055" spans="1:29" hidden="1" x14ac:dyDescent="0.3">
      <c r="A1055" s="29" t="s">
        <v>417</v>
      </c>
      <c r="B1055" s="19" t="s">
        <v>450</v>
      </c>
      <c r="C1055" s="19" t="s">
        <v>466</v>
      </c>
      <c r="D1055" s="19" t="s">
        <v>423</v>
      </c>
      <c r="E1055" s="19" t="str">
        <f>VLOOKUP($D1055,[1]Sheet1!$A:$D,3,FALSE)</f>
        <v>C1</v>
      </c>
      <c r="F1055" s="19" t="str">
        <f>VLOOKUP($D1055,[1]Sheet1!$A:$D,4,FALSE)</f>
        <v>C1 COARSE</v>
      </c>
      <c r="H1055" s="19">
        <v>5</v>
      </c>
      <c r="J1055" s="19">
        <v>7.5</v>
      </c>
      <c r="L1055" s="19">
        <v>5</v>
      </c>
      <c r="N1055" s="19">
        <v>2.5</v>
      </c>
      <c r="P1055" s="19">
        <v>2.2222222222222223</v>
      </c>
      <c r="Q1055" s="19">
        <v>0</v>
      </c>
      <c r="R1055" s="19">
        <v>2</v>
      </c>
      <c r="S1055" s="19">
        <v>0</v>
      </c>
      <c r="T1055" s="19">
        <v>2</v>
      </c>
      <c r="U1055" s="19">
        <v>0</v>
      </c>
      <c r="V1055" s="19">
        <v>2</v>
      </c>
      <c r="W1055" s="19">
        <v>0</v>
      </c>
      <c r="Y1055" s="19">
        <v>0</v>
      </c>
      <c r="Z1055" s="19">
        <v>2</v>
      </c>
      <c r="AA1055" s="19">
        <v>0</v>
      </c>
      <c r="AB1055" s="19">
        <v>2</v>
      </c>
      <c r="AC1055" s="19">
        <v>0</v>
      </c>
    </row>
    <row r="1056" spans="1:29" hidden="1" x14ac:dyDescent="0.3">
      <c r="A1056" s="29" t="s">
        <v>417</v>
      </c>
      <c r="B1056" s="19" t="s">
        <v>450</v>
      </c>
      <c r="C1056" s="19" t="s">
        <v>466</v>
      </c>
      <c r="D1056" s="19" t="s">
        <v>43</v>
      </c>
      <c r="E1056" s="19" t="str">
        <f>VLOOKUP($D1056,[1]Sheet1!$A:$D,3,FALSE)</f>
        <v>BROWN</v>
      </c>
      <c r="F1056" s="19" t="str">
        <f>VLOOKUP($D1056,[1]Sheet1!$A:$D,4,FALSE)</f>
        <v>Soft Brown</v>
      </c>
      <c r="N1056" s="19">
        <v>0.15</v>
      </c>
      <c r="P1056" s="19">
        <v>1.6666666666666666E-2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</row>
    <row r="1057" spans="1:29" hidden="1" x14ac:dyDescent="0.3">
      <c r="A1057" s="29" t="s">
        <v>417</v>
      </c>
      <c r="B1057" s="19" t="s">
        <v>450</v>
      </c>
      <c r="C1057" s="19" t="s">
        <v>466</v>
      </c>
      <c r="D1057" s="19" t="s">
        <v>27</v>
      </c>
      <c r="E1057" s="19" t="str">
        <f>VLOOKUP($D1057,[1]Sheet1!$A:$D,3,FALSE)</f>
        <v>C1</v>
      </c>
      <c r="F1057" s="19" t="str">
        <f>VLOOKUP($D1057,[1]Sheet1!$A:$D,4,FALSE)</f>
        <v>C1 COARSE</v>
      </c>
      <c r="H1057" s="19">
        <v>19.584</v>
      </c>
      <c r="J1057" s="19">
        <v>17.495999999999999</v>
      </c>
      <c r="L1057" s="19">
        <v>19.5</v>
      </c>
      <c r="N1057" s="19">
        <v>22.091999999999999</v>
      </c>
      <c r="P1057" s="19">
        <v>8.7413333333333334</v>
      </c>
      <c r="Q1057" s="19">
        <v>0</v>
      </c>
      <c r="R1057" s="19">
        <v>22</v>
      </c>
      <c r="S1057" s="19">
        <v>0</v>
      </c>
      <c r="T1057" s="19">
        <v>22</v>
      </c>
      <c r="U1057" s="19">
        <v>0</v>
      </c>
      <c r="V1057" s="19">
        <v>22</v>
      </c>
      <c r="W1057" s="19">
        <v>0</v>
      </c>
      <c r="Y1057" s="19">
        <v>0</v>
      </c>
      <c r="Z1057" s="19">
        <v>22</v>
      </c>
      <c r="AA1057" s="19">
        <v>0</v>
      </c>
      <c r="AB1057" s="19">
        <v>22</v>
      </c>
      <c r="AC1057" s="19">
        <v>0</v>
      </c>
    </row>
    <row r="1058" spans="1:29" hidden="1" x14ac:dyDescent="0.3">
      <c r="A1058" s="29" t="s">
        <v>417</v>
      </c>
      <c r="B1058" s="19" t="s">
        <v>450</v>
      </c>
      <c r="C1058" s="19" t="s">
        <v>466</v>
      </c>
      <c r="D1058" s="19" t="s">
        <v>47</v>
      </c>
      <c r="E1058" s="19" t="str">
        <f>VLOOKUP($D1058,[1]Sheet1!$A:$D,3,FALSE)</f>
        <v>ICING</v>
      </c>
      <c r="F1058" s="19" t="str">
        <f>VLOOKUP($D1058,[1]Sheet1!$A:$D,4,FALSE)</f>
        <v>ICING</v>
      </c>
      <c r="H1058" s="19">
        <v>0.375</v>
      </c>
      <c r="L1058" s="19">
        <v>0.5</v>
      </c>
      <c r="P1058" s="19">
        <v>9.7222222222222224E-2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</row>
    <row r="1059" spans="1:29" hidden="1" x14ac:dyDescent="0.3">
      <c r="A1059" s="29" t="s">
        <v>417</v>
      </c>
      <c r="B1059" s="19" t="s">
        <v>450</v>
      </c>
      <c r="C1059" s="19" t="s">
        <v>467</v>
      </c>
      <c r="D1059" s="19" t="s">
        <v>423</v>
      </c>
      <c r="E1059" s="19" t="str">
        <f>VLOOKUP($D1059,[1]Sheet1!$A:$D,3,FALSE)</f>
        <v>C1</v>
      </c>
      <c r="F1059" s="19" t="str">
        <f>VLOOKUP($D1059,[1]Sheet1!$A:$D,4,FALSE)</f>
        <v>C1 COARSE</v>
      </c>
      <c r="G1059" s="19">
        <v>50</v>
      </c>
      <c r="L1059" s="19">
        <v>50</v>
      </c>
      <c r="O1059" s="19">
        <v>75</v>
      </c>
      <c r="P1059" s="19">
        <v>19.444444444444443</v>
      </c>
      <c r="Q1059" s="19">
        <v>0</v>
      </c>
      <c r="R1059" s="19">
        <v>0</v>
      </c>
      <c r="S1059" s="19">
        <v>25</v>
      </c>
      <c r="T1059" s="19">
        <v>25</v>
      </c>
      <c r="U1059" s="19">
        <v>50</v>
      </c>
      <c r="V1059" s="19">
        <v>25</v>
      </c>
      <c r="W1059" s="19">
        <v>0</v>
      </c>
      <c r="X1059" s="19">
        <v>0</v>
      </c>
      <c r="Y1059" s="19">
        <v>0</v>
      </c>
      <c r="Z1059" s="19">
        <v>0</v>
      </c>
      <c r="AA1059" s="19">
        <v>25</v>
      </c>
      <c r="AB1059" s="19">
        <v>0</v>
      </c>
      <c r="AC1059" s="19">
        <v>50</v>
      </c>
    </row>
    <row r="1060" spans="1:29" hidden="1" x14ac:dyDescent="0.3">
      <c r="A1060" s="29" t="s">
        <v>417</v>
      </c>
      <c r="B1060" s="19" t="s">
        <v>450</v>
      </c>
      <c r="C1060" s="19" t="s">
        <v>468</v>
      </c>
      <c r="D1060" s="19" t="s">
        <v>423</v>
      </c>
      <c r="E1060" s="19" t="str">
        <f>VLOOKUP($D1060,[1]Sheet1!$A:$D,3,FALSE)</f>
        <v>C1</v>
      </c>
      <c r="F1060" s="19" t="str">
        <f>VLOOKUP($D1060,[1]Sheet1!$A:$D,4,FALSE)</f>
        <v>C1 COARSE</v>
      </c>
      <c r="G1060" s="19">
        <v>75</v>
      </c>
      <c r="I1060" s="19">
        <v>75</v>
      </c>
      <c r="L1060" s="19">
        <v>50</v>
      </c>
      <c r="P1060" s="19">
        <v>22.222222222222221</v>
      </c>
      <c r="Q1060" s="19">
        <v>0</v>
      </c>
      <c r="R1060" s="19">
        <v>0</v>
      </c>
      <c r="S1060" s="19">
        <v>0</v>
      </c>
      <c r="T1060" s="19">
        <v>25</v>
      </c>
      <c r="U1060" s="19">
        <v>50</v>
      </c>
      <c r="V1060" s="19">
        <v>25</v>
      </c>
      <c r="W1060" s="19">
        <v>0</v>
      </c>
      <c r="X1060" s="19">
        <v>0</v>
      </c>
      <c r="Y1060" s="19">
        <v>0</v>
      </c>
      <c r="Z1060" s="19">
        <v>0</v>
      </c>
      <c r="AA1060" s="19">
        <v>50</v>
      </c>
      <c r="AB1060" s="19">
        <v>25</v>
      </c>
      <c r="AC1060" s="19">
        <v>25</v>
      </c>
    </row>
    <row r="1061" spans="1:29" hidden="1" x14ac:dyDescent="0.3">
      <c r="A1061" s="29" t="s">
        <v>417</v>
      </c>
      <c r="B1061" s="19" t="s">
        <v>450</v>
      </c>
      <c r="C1061" s="19" t="s">
        <v>469</v>
      </c>
      <c r="D1061" s="19" t="s">
        <v>27</v>
      </c>
      <c r="E1061" s="19" t="str">
        <f>VLOOKUP($D1061,[1]Sheet1!$A:$D,3,FALSE)</f>
        <v>C1</v>
      </c>
      <c r="F1061" s="19" t="str">
        <f>VLOOKUP($D1061,[1]Sheet1!$A:$D,4,FALSE)</f>
        <v>C1 COARSE</v>
      </c>
      <c r="G1061" s="19">
        <v>20.16</v>
      </c>
      <c r="H1061" s="19">
        <v>-0.76200000000000001</v>
      </c>
      <c r="J1061" s="19">
        <v>24.995999999999999</v>
      </c>
      <c r="L1061" s="19">
        <v>24</v>
      </c>
      <c r="M1061" s="19">
        <v>24</v>
      </c>
      <c r="O1061" s="19">
        <v>23.76</v>
      </c>
      <c r="P1061" s="19">
        <v>12.906000000000001</v>
      </c>
      <c r="Q1061" s="19">
        <v>0</v>
      </c>
      <c r="R1061" s="19">
        <v>0</v>
      </c>
      <c r="S1061" s="19">
        <v>23</v>
      </c>
      <c r="T1061" s="19">
        <v>0</v>
      </c>
      <c r="U1061" s="19">
        <v>23</v>
      </c>
      <c r="V1061" s="19">
        <v>0</v>
      </c>
      <c r="W1061" s="19">
        <v>23</v>
      </c>
      <c r="X1061" s="19">
        <v>0</v>
      </c>
      <c r="Y1061" s="19">
        <v>0</v>
      </c>
      <c r="Z1061" s="19">
        <v>23</v>
      </c>
      <c r="AA1061" s="19">
        <v>0</v>
      </c>
      <c r="AB1061" s="19">
        <v>23</v>
      </c>
      <c r="AC1061" s="19">
        <v>0</v>
      </c>
    </row>
    <row r="1062" spans="1:29" hidden="1" x14ac:dyDescent="0.3">
      <c r="A1062" s="29" t="s">
        <v>417</v>
      </c>
      <c r="B1062" s="19" t="s">
        <v>450</v>
      </c>
      <c r="C1062" s="19" t="s">
        <v>469</v>
      </c>
      <c r="D1062" s="19" t="s">
        <v>30</v>
      </c>
      <c r="E1062" s="19" t="str">
        <f>VLOOKUP($D1062,[1]Sheet1!$A:$D,3,FALSE)</f>
        <v>A1 (Fine)</v>
      </c>
      <c r="F1062" s="19" t="str">
        <f>VLOOKUP($D1062,[1]Sheet1!$A:$D,4,FALSE)</f>
        <v>A1</v>
      </c>
      <c r="G1062" s="19">
        <v>4.8</v>
      </c>
      <c r="O1062" s="19">
        <v>1.2</v>
      </c>
      <c r="P1062" s="19">
        <v>0.66666666666666663</v>
      </c>
      <c r="Q1062" s="19">
        <v>0</v>
      </c>
      <c r="R1062" s="19">
        <v>0</v>
      </c>
      <c r="S1062" s="19">
        <v>1.2</v>
      </c>
      <c r="T1062" s="19">
        <v>0</v>
      </c>
      <c r="U1062" s="19">
        <v>1.2</v>
      </c>
      <c r="V1062" s="19">
        <v>0</v>
      </c>
      <c r="W1062" s="19">
        <v>1.2</v>
      </c>
      <c r="X1062" s="19">
        <v>0</v>
      </c>
      <c r="Y1062" s="19">
        <v>0</v>
      </c>
      <c r="Z1062" s="19">
        <v>1.2</v>
      </c>
      <c r="AA1062" s="19">
        <v>0</v>
      </c>
      <c r="AB1062" s="19">
        <v>1.2</v>
      </c>
      <c r="AC1062" s="19">
        <v>0</v>
      </c>
    </row>
    <row r="1063" spans="1:29" hidden="1" x14ac:dyDescent="0.3">
      <c r="A1063" s="29" t="s">
        <v>417</v>
      </c>
      <c r="B1063" s="19" t="s">
        <v>450</v>
      </c>
      <c r="C1063" s="19" t="s">
        <v>470</v>
      </c>
      <c r="D1063" s="19" t="s">
        <v>427</v>
      </c>
      <c r="E1063" s="19" t="str">
        <f>VLOOKUP($D1063,[1]Sheet1!$A:$D,3,FALSE)</f>
        <v>A1 (Fine)</v>
      </c>
      <c r="F1063" s="19" t="str">
        <f>VLOOKUP($D1063,[1]Sheet1!$A:$D,4,FALSE)</f>
        <v xml:space="preserve">A1 </v>
      </c>
      <c r="I1063" s="19">
        <v>12.5</v>
      </c>
      <c r="K1063" s="19">
        <v>25</v>
      </c>
      <c r="M1063" s="19">
        <v>25</v>
      </c>
      <c r="N1063" s="19">
        <v>5</v>
      </c>
      <c r="O1063" s="19">
        <v>25</v>
      </c>
      <c r="P1063" s="19">
        <v>10.277777777777779</v>
      </c>
      <c r="Q1063" s="19">
        <v>10</v>
      </c>
      <c r="R1063" s="19">
        <v>10</v>
      </c>
      <c r="S1063" s="19">
        <v>10</v>
      </c>
      <c r="T1063" s="19">
        <v>10</v>
      </c>
      <c r="U1063" s="19">
        <v>10</v>
      </c>
      <c r="V1063" s="19">
        <v>10</v>
      </c>
      <c r="W1063" s="19">
        <v>10</v>
      </c>
      <c r="X1063" s="19">
        <v>10</v>
      </c>
      <c r="Z1063" s="19">
        <v>10</v>
      </c>
      <c r="AA1063" s="19">
        <v>10</v>
      </c>
      <c r="AB1063" s="19">
        <v>10</v>
      </c>
      <c r="AC1063" s="19">
        <v>10</v>
      </c>
    </row>
    <row r="1064" spans="1:29" hidden="1" x14ac:dyDescent="0.3">
      <c r="A1064" s="29" t="s">
        <v>417</v>
      </c>
      <c r="B1064" s="19" t="s">
        <v>450</v>
      </c>
      <c r="C1064" s="19" t="s">
        <v>470</v>
      </c>
      <c r="D1064" s="19" t="s">
        <v>423</v>
      </c>
      <c r="E1064" s="19" t="str">
        <f>VLOOKUP($D1064,[1]Sheet1!$A:$D,3,FALSE)</f>
        <v>C1</v>
      </c>
      <c r="F1064" s="19" t="str">
        <f>VLOOKUP($D1064,[1]Sheet1!$A:$D,4,FALSE)</f>
        <v>C1 COARSE</v>
      </c>
      <c r="G1064" s="19">
        <v>25</v>
      </c>
      <c r="I1064" s="19">
        <v>12.5</v>
      </c>
      <c r="K1064" s="19">
        <v>25</v>
      </c>
      <c r="N1064" s="19">
        <v>20</v>
      </c>
      <c r="O1064" s="19">
        <v>25</v>
      </c>
      <c r="P1064" s="19">
        <v>11.944444444444445</v>
      </c>
      <c r="Q1064" s="19">
        <v>12</v>
      </c>
      <c r="R1064" s="19">
        <v>12</v>
      </c>
      <c r="S1064" s="19">
        <v>12</v>
      </c>
      <c r="T1064" s="19">
        <v>25</v>
      </c>
      <c r="U1064" s="19">
        <v>25</v>
      </c>
      <c r="V1064" s="19">
        <v>12</v>
      </c>
      <c r="W1064" s="19">
        <v>25</v>
      </c>
      <c r="X1064" s="19">
        <v>12</v>
      </c>
      <c r="Y1064" s="19">
        <v>6</v>
      </c>
      <c r="AA1064" s="19">
        <v>12</v>
      </c>
      <c r="AB1064" s="19">
        <v>12</v>
      </c>
      <c r="AC1064" s="19">
        <v>12</v>
      </c>
    </row>
    <row r="1065" spans="1:29" hidden="1" x14ac:dyDescent="0.3">
      <c r="A1065" s="29" t="s">
        <v>417</v>
      </c>
      <c r="B1065" s="19" t="s">
        <v>450</v>
      </c>
      <c r="C1065" s="19" t="s">
        <v>470</v>
      </c>
      <c r="D1065" s="19" t="s">
        <v>27</v>
      </c>
      <c r="E1065" s="19" t="str">
        <f>VLOOKUP($D1065,[1]Sheet1!$A:$D,3,FALSE)</f>
        <v>C1</v>
      </c>
      <c r="F1065" s="19" t="str">
        <f>VLOOKUP($D1065,[1]Sheet1!$A:$D,4,FALSE)</f>
        <v>C1 COARSE</v>
      </c>
      <c r="G1065" s="19">
        <v>174.88800000000001</v>
      </c>
      <c r="I1065" s="19">
        <v>174.88800000000001</v>
      </c>
      <c r="J1065" s="19">
        <v>123.93600000000001</v>
      </c>
      <c r="K1065" s="19">
        <v>199.87200000000001</v>
      </c>
      <c r="M1065" s="19">
        <v>96</v>
      </c>
      <c r="N1065" s="19">
        <v>120</v>
      </c>
      <c r="O1065" s="19">
        <v>216</v>
      </c>
      <c r="P1065" s="19">
        <v>122.84266666666667</v>
      </c>
      <c r="Q1065" s="19">
        <v>123</v>
      </c>
      <c r="R1065" s="19">
        <v>123</v>
      </c>
      <c r="S1065" s="19">
        <v>123</v>
      </c>
      <c r="T1065" s="19">
        <v>120</v>
      </c>
      <c r="U1065" s="19">
        <v>144</v>
      </c>
      <c r="V1065" s="19">
        <v>144</v>
      </c>
      <c r="W1065" s="19">
        <v>144</v>
      </c>
      <c r="X1065" s="19">
        <v>144</v>
      </c>
      <c r="Y1065" s="19">
        <v>120</v>
      </c>
      <c r="Z1065" s="19">
        <v>120</v>
      </c>
      <c r="AA1065" s="19">
        <v>144</v>
      </c>
      <c r="AB1065" s="19">
        <v>144</v>
      </c>
      <c r="AC1065" s="19">
        <v>144</v>
      </c>
    </row>
    <row r="1066" spans="1:29" hidden="1" x14ac:dyDescent="0.3">
      <c r="A1066" s="29" t="s">
        <v>417</v>
      </c>
      <c r="B1066" s="19" t="s">
        <v>450</v>
      </c>
      <c r="C1066" s="19" t="s">
        <v>471</v>
      </c>
      <c r="D1066" s="19" t="s">
        <v>423</v>
      </c>
      <c r="E1066" s="19" t="str">
        <f>VLOOKUP($D1066,[1]Sheet1!$A:$D,3,FALSE)</f>
        <v>C1</v>
      </c>
      <c r="F1066" s="19" t="str">
        <f>VLOOKUP($D1066,[1]Sheet1!$A:$D,4,FALSE)</f>
        <v>C1 COARSE</v>
      </c>
      <c r="H1066" s="19">
        <v>50</v>
      </c>
      <c r="M1066" s="19">
        <v>25</v>
      </c>
      <c r="O1066" s="19">
        <v>50</v>
      </c>
      <c r="P1066" s="19">
        <v>13.888888888888889</v>
      </c>
      <c r="Q1066" s="19">
        <v>0</v>
      </c>
      <c r="R1066" s="19">
        <v>14</v>
      </c>
      <c r="S1066" s="19">
        <v>14</v>
      </c>
      <c r="T1066" s="19">
        <v>0</v>
      </c>
      <c r="U1066" s="19">
        <v>0</v>
      </c>
      <c r="V1066" s="19">
        <v>14</v>
      </c>
      <c r="W1066" s="19">
        <v>14</v>
      </c>
      <c r="X1066" s="19">
        <v>14</v>
      </c>
      <c r="Y1066" s="19">
        <v>14</v>
      </c>
      <c r="Z1066" s="19">
        <v>14</v>
      </c>
      <c r="AA1066" s="19">
        <v>14</v>
      </c>
      <c r="AB1066" s="19">
        <v>14</v>
      </c>
      <c r="AC1066" s="19">
        <v>14</v>
      </c>
    </row>
    <row r="1067" spans="1:29" hidden="1" x14ac:dyDescent="0.3">
      <c r="A1067" s="29" t="s">
        <v>417</v>
      </c>
      <c r="B1067" s="19" t="s">
        <v>450</v>
      </c>
      <c r="C1067" s="19" t="s">
        <v>471</v>
      </c>
      <c r="D1067" s="19" t="s">
        <v>447</v>
      </c>
      <c r="E1067" s="19" t="str">
        <f>VLOOKUP($D1067,[1]Sheet1!$A:$D,3,FALSE)</f>
        <v>IG Fine</v>
      </c>
      <c r="F1067" s="19" t="str">
        <f>VLOOKUP($D1067,[1]Sheet1!$A:$D,4,FALSE)</f>
        <v>IG Fine</v>
      </c>
      <c r="H1067" s="19">
        <v>50</v>
      </c>
      <c r="M1067" s="19">
        <v>25</v>
      </c>
      <c r="P1067" s="19">
        <v>8.3333333333333339</v>
      </c>
      <c r="Q1067" s="19">
        <v>0</v>
      </c>
      <c r="R1067" s="19">
        <v>0</v>
      </c>
      <c r="S1067" s="19">
        <v>8</v>
      </c>
      <c r="T1067" s="19">
        <v>0</v>
      </c>
      <c r="U1067" s="19">
        <v>0</v>
      </c>
      <c r="V1067" s="19">
        <v>0</v>
      </c>
      <c r="W1067" s="19">
        <v>8</v>
      </c>
      <c r="X1067" s="19">
        <v>8</v>
      </c>
      <c r="Y1067" s="19">
        <v>8</v>
      </c>
      <c r="Z1067" s="19">
        <v>8</v>
      </c>
      <c r="AA1067" s="19">
        <v>8</v>
      </c>
      <c r="AB1067" s="19">
        <v>8</v>
      </c>
      <c r="AC1067" s="19">
        <v>8</v>
      </c>
    </row>
    <row r="1068" spans="1:29" hidden="1" x14ac:dyDescent="0.3">
      <c r="A1068" s="29" t="s">
        <v>417</v>
      </c>
      <c r="B1068" s="19" t="s">
        <v>450</v>
      </c>
      <c r="C1068" s="19" t="s">
        <v>471</v>
      </c>
      <c r="D1068" s="19" t="s">
        <v>25</v>
      </c>
      <c r="E1068" s="19" t="str">
        <f>VLOOKUP($D1068,[1]Sheet1!$A:$D,3,FALSE)</f>
        <v>CASTER</v>
      </c>
      <c r="F1068" s="19" t="str">
        <f>VLOOKUP($D1068,[1]Sheet1!$A:$D,4,FALSE)</f>
        <v>CASTER</v>
      </c>
      <c r="I1068" s="19">
        <v>2.4</v>
      </c>
      <c r="K1068" s="19">
        <v>2.4</v>
      </c>
      <c r="N1068" s="19">
        <v>3.6</v>
      </c>
      <c r="P1068" s="19">
        <v>0.93333333333333335</v>
      </c>
      <c r="Q1068" s="19">
        <v>1</v>
      </c>
      <c r="R1068" s="19">
        <v>1</v>
      </c>
      <c r="S1068" s="19">
        <v>1</v>
      </c>
      <c r="T1068" s="19">
        <v>1</v>
      </c>
      <c r="U1068" s="19">
        <v>1</v>
      </c>
      <c r="V1068" s="19">
        <v>1</v>
      </c>
      <c r="W1068" s="19">
        <v>1</v>
      </c>
      <c r="X1068" s="19">
        <v>1</v>
      </c>
      <c r="Y1068" s="19">
        <v>1</v>
      </c>
      <c r="Z1068" s="19">
        <v>1</v>
      </c>
      <c r="AA1068" s="19">
        <v>1</v>
      </c>
      <c r="AB1068" s="19">
        <v>1</v>
      </c>
      <c r="AC1068" s="19">
        <v>1</v>
      </c>
    </row>
    <row r="1069" spans="1:29" hidden="1" x14ac:dyDescent="0.3">
      <c r="A1069" s="29" t="s">
        <v>417</v>
      </c>
      <c r="B1069" s="19" t="s">
        <v>450</v>
      </c>
      <c r="C1069" s="19" t="s">
        <v>471</v>
      </c>
      <c r="D1069" s="19" t="s">
        <v>27</v>
      </c>
      <c r="E1069" s="19" t="str">
        <f>VLOOKUP($D1069,[1]Sheet1!$A:$D,3,FALSE)</f>
        <v>C1</v>
      </c>
      <c r="F1069" s="19" t="str">
        <f>VLOOKUP($D1069,[1]Sheet1!$A:$D,4,FALSE)</f>
        <v>C1 COARSE</v>
      </c>
      <c r="G1069" s="19">
        <v>360.72</v>
      </c>
      <c r="H1069" s="19">
        <v>168.762</v>
      </c>
      <c r="I1069" s="19">
        <v>144</v>
      </c>
      <c r="J1069" s="19">
        <v>216</v>
      </c>
      <c r="K1069" s="19">
        <v>336</v>
      </c>
      <c r="L1069" s="19">
        <v>192</v>
      </c>
      <c r="M1069" s="19">
        <v>312</v>
      </c>
      <c r="N1069" s="19">
        <v>408</v>
      </c>
      <c r="O1069" s="19">
        <v>240</v>
      </c>
      <c r="P1069" s="19">
        <v>264.16466666666668</v>
      </c>
      <c r="Q1069" s="19">
        <v>264</v>
      </c>
      <c r="R1069" s="19">
        <v>240</v>
      </c>
      <c r="S1069" s="19">
        <v>262</v>
      </c>
      <c r="T1069" s="19">
        <v>270</v>
      </c>
      <c r="U1069" s="19">
        <v>262</v>
      </c>
      <c r="V1069" s="19">
        <v>262</v>
      </c>
      <c r="W1069" s="19">
        <v>250</v>
      </c>
      <c r="X1069" s="19">
        <v>250</v>
      </c>
      <c r="Y1069" s="19">
        <v>192</v>
      </c>
      <c r="Z1069" s="19">
        <v>220</v>
      </c>
      <c r="AA1069" s="19">
        <v>250</v>
      </c>
      <c r="AB1069" s="19">
        <v>250</v>
      </c>
      <c r="AC1069" s="19">
        <v>250</v>
      </c>
    </row>
    <row r="1070" spans="1:29" hidden="1" x14ac:dyDescent="0.3">
      <c r="A1070" s="29" t="s">
        <v>417</v>
      </c>
      <c r="B1070" s="19" t="s">
        <v>450</v>
      </c>
      <c r="C1070" s="19" t="s">
        <v>471</v>
      </c>
      <c r="D1070" s="19" t="s">
        <v>28</v>
      </c>
      <c r="E1070" s="19" t="str">
        <f>VLOOKUP($D1070,[1]Sheet1!$A:$D,3,FALSE)</f>
        <v>C1</v>
      </c>
      <c r="F1070" s="19" t="str">
        <f>VLOOKUP($D1070,[1]Sheet1!$A:$D,4,FALSE)</f>
        <v>C1 COARSE</v>
      </c>
      <c r="G1070" s="19">
        <v>164.4</v>
      </c>
      <c r="H1070" s="19">
        <v>48</v>
      </c>
      <c r="I1070" s="19">
        <v>106.44</v>
      </c>
      <c r="J1070" s="19">
        <v>69</v>
      </c>
      <c r="K1070" s="19">
        <v>130.80000000000001</v>
      </c>
      <c r="L1070" s="19">
        <v>95.4</v>
      </c>
      <c r="M1070" s="19">
        <v>120</v>
      </c>
      <c r="N1070" s="19">
        <v>68.039999999999992</v>
      </c>
      <c r="O1070" s="19">
        <v>64.8</v>
      </c>
      <c r="P1070" s="19">
        <v>96.32</v>
      </c>
      <c r="Q1070" s="19">
        <v>96</v>
      </c>
      <c r="S1070" s="19">
        <v>72</v>
      </c>
      <c r="T1070" s="19">
        <v>100</v>
      </c>
      <c r="U1070" s="19">
        <v>96</v>
      </c>
      <c r="V1070" s="19">
        <v>96</v>
      </c>
      <c r="W1070" s="19">
        <v>96</v>
      </c>
      <c r="X1070" s="19">
        <v>72</v>
      </c>
      <c r="Y1070" s="19">
        <v>96</v>
      </c>
      <c r="Z1070" s="19">
        <v>96</v>
      </c>
      <c r="AA1070" s="19">
        <v>96</v>
      </c>
      <c r="AB1070" s="19">
        <v>96</v>
      </c>
      <c r="AC1070" s="19">
        <v>96</v>
      </c>
    </row>
    <row r="1071" spans="1:29" hidden="1" x14ac:dyDescent="0.3">
      <c r="A1071" s="29" t="s">
        <v>417</v>
      </c>
      <c r="B1071" s="19" t="s">
        <v>450</v>
      </c>
      <c r="C1071" s="19" t="s">
        <v>471</v>
      </c>
      <c r="D1071" s="19" t="s">
        <v>29</v>
      </c>
      <c r="E1071" s="19" t="str">
        <f>VLOOKUP($D1071,[1]Sheet1!$A:$D,3,FALSE)</f>
        <v>BROWN</v>
      </c>
      <c r="F1071" s="19" t="str">
        <f>VLOOKUP($D1071,[1]Sheet1!$A:$D,4,FALSE)</f>
        <v>Coarse Brown</v>
      </c>
      <c r="I1071" s="19">
        <v>0.2016</v>
      </c>
      <c r="P1071" s="19">
        <v>2.24E-2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</row>
    <row r="1072" spans="1:29" hidden="1" x14ac:dyDescent="0.3">
      <c r="A1072" s="29" t="s">
        <v>417</v>
      </c>
      <c r="B1072" s="19" t="s">
        <v>450</v>
      </c>
      <c r="C1072" s="19" t="s">
        <v>471</v>
      </c>
      <c r="D1072" s="19" t="s">
        <v>45</v>
      </c>
      <c r="E1072" s="19" t="str">
        <f>VLOOKUP($D1072,[1]Sheet1!$A:$D,3,FALSE)</f>
        <v>A1 (Fine)</v>
      </c>
      <c r="F1072" s="19" t="str">
        <f>VLOOKUP($D1072,[1]Sheet1!$A:$D,4,FALSE)</f>
        <v>A1</v>
      </c>
      <c r="N1072" s="19">
        <v>0.3</v>
      </c>
      <c r="P1072" s="19">
        <v>3.3333333333333333E-2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</row>
    <row r="1073" spans="1:29" hidden="1" x14ac:dyDescent="0.3">
      <c r="A1073" s="29" t="s">
        <v>417</v>
      </c>
      <c r="B1073" s="19" t="s">
        <v>450</v>
      </c>
      <c r="C1073" s="19" t="s">
        <v>471</v>
      </c>
      <c r="D1073" s="19" t="s">
        <v>37</v>
      </c>
      <c r="E1073" s="19" t="str">
        <f>VLOOKUP($D1073,[1]Sheet1!$A:$D,3,FALSE)</f>
        <v>BROWN</v>
      </c>
      <c r="F1073" s="19" t="str">
        <f>VLOOKUP($D1073,[1]Sheet1!$A:$D,4,FALSE)</f>
        <v>GMW</v>
      </c>
      <c r="I1073" s="19">
        <v>0.32400000000000001</v>
      </c>
      <c r="L1073" s="19">
        <v>0.54</v>
      </c>
      <c r="N1073" s="19">
        <v>0.32400000000000001</v>
      </c>
      <c r="P1073" s="19">
        <v>0.13200000000000001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</row>
    <row r="1074" spans="1:29" hidden="1" x14ac:dyDescent="0.3">
      <c r="A1074" s="29" t="s">
        <v>417</v>
      </c>
      <c r="B1074" s="19" t="s">
        <v>450</v>
      </c>
      <c r="C1074" s="19" t="s">
        <v>471</v>
      </c>
      <c r="D1074" s="19" t="s">
        <v>31</v>
      </c>
      <c r="E1074" s="19" t="str">
        <f>VLOOKUP($D1074,[1]Sheet1!$A:$D,3,FALSE)</f>
        <v>BROWN</v>
      </c>
      <c r="F1074" s="19" t="str">
        <f>VLOOKUP($D1074,[1]Sheet1!$A:$D,4,FALSE)</f>
        <v>Golden Brown</v>
      </c>
      <c r="K1074" s="19">
        <v>3.6</v>
      </c>
      <c r="O1074" s="19">
        <v>2.4</v>
      </c>
      <c r="P1074" s="19">
        <v>0.66666666666666663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</row>
    <row r="1075" spans="1:29" hidden="1" x14ac:dyDescent="0.3">
      <c r="A1075" s="29" t="s">
        <v>417</v>
      </c>
      <c r="B1075" s="19" t="s">
        <v>450</v>
      </c>
      <c r="C1075" s="19" t="s">
        <v>471</v>
      </c>
      <c r="D1075" s="19" t="s">
        <v>32</v>
      </c>
      <c r="E1075" s="19" t="str">
        <f>VLOOKUP($D1075,[1]Sheet1!$A:$D,3,FALSE)</f>
        <v>ICING</v>
      </c>
      <c r="F1075" s="19" t="str">
        <f>VLOOKUP($D1075,[1]Sheet1!$A:$D,4,FALSE)</f>
        <v>ICING</v>
      </c>
      <c r="G1075" s="19">
        <v>2.88</v>
      </c>
      <c r="I1075" s="19">
        <v>2.4</v>
      </c>
      <c r="K1075" s="19">
        <v>3.6</v>
      </c>
      <c r="O1075" s="19">
        <v>2.4</v>
      </c>
      <c r="P1075" s="19">
        <v>1.2533333333333332</v>
      </c>
      <c r="Q1075" s="19">
        <v>2</v>
      </c>
      <c r="R1075" s="19">
        <v>0</v>
      </c>
      <c r="S1075" s="19">
        <v>1</v>
      </c>
      <c r="T1075" s="19">
        <v>1</v>
      </c>
      <c r="U1075" s="19">
        <v>2</v>
      </c>
      <c r="V1075" s="19">
        <v>1</v>
      </c>
      <c r="W1075" s="19">
        <v>1</v>
      </c>
      <c r="X1075" s="19">
        <v>1</v>
      </c>
      <c r="Y1075" s="19">
        <v>1</v>
      </c>
      <c r="Z1075" s="19">
        <v>1</v>
      </c>
      <c r="AA1075" s="19">
        <v>1</v>
      </c>
      <c r="AB1075" s="19">
        <v>1</v>
      </c>
      <c r="AC1075" s="19">
        <v>1</v>
      </c>
    </row>
    <row r="1076" spans="1:29" hidden="1" x14ac:dyDescent="0.3">
      <c r="A1076" s="29" t="s">
        <v>417</v>
      </c>
      <c r="B1076" s="19" t="s">
        <v>450</v>
      </c>
      <c r="C1076" s="19" t="s">
        <v>471</v>
      </c>
      <c r="D1076" s="19" t="s">
        <v>48</v>
      </c>
      <c r="E1076" s="19" t="str">
        <f>VLOOKUP($D1076,[1]Sheet1!$A:$D,3,FALSE)</f>
        <v>STEVIA</v>
      </c>
      <c r="F1076" s="19" t="str">
        <f>VLOOKUP($D1076,[1]Sheet1!$A:$D,4,FALSE)</f>
        <v>STEVIA</v>
      </c>
      <c r="L1076" s="19">
        <v>0.15</v>
      </c>
      <c r="P1076" s="19">
        <v>1.6666666666666666E-2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</row>
    <row r="1077" spans="1:29" hidden="1" x14ac:dyDescent="0.3">
      <c r="A1077" s="29" t="s">
        <v>417</v>
      </c>
      <c r="B1077" s="19" t="s">
        <v>450</v>
      </c>
      <c r="C1077" s="19" t="s">
        <v>471</v>
      </c>
      <c r="D1077" s="19" t="s">
        <v>33</v>
      </c>
      <c r="E1077" s="19" t="str">
        <f>VLOOKUP($D1077,[1]Sheet1!$A:$D,3,FALSE)</f>
        <v>Better Brown</v>
      </c>
      <c r="F1077" s="19" t="str">
        <f>VLOOKUP($D1077,[1]Sheet1!$A:$D,4,FALSE)</f>
        <v>LG</v>
      </c>
      <c r="G1077" s="19">
        <v>0.6</v>
      </c>
      <c r="I1077" s="19">
        <v>6</v>
      </c>
      <c r="J1077" s="19">
        <v>24</v>
      </c>
      <c r="P1077" s="19">
        <v>3.4000000000000004</v>
      </c>
      <c r="Q1077" s="19">
        <v>0</v>
      </c>
      <c r="R1077" s="19">
        <v>12</v>
      </c>
      <c r="S1077" s="19">
        <v>12</v>
      </c>
      <c r="T1077" s="19">
        <v>12</v>
      </c>
      <c r="U1077" s="19">
        <v>12</v>
      </c>
      <c r="V1077" s="19">
        <v>13</v>
      </c>
      <c r="W1077" s="19">
        <v>12</v>
      </c>
      <c r="X1077" s="19">
        <v>16</v>
      </c>
      <c r="Y1077" s="19">
        <v>16</v>
      </c>
      <c r="Z1077" s="19">
        <v>16</v>
      </c>
      <c r="AA1077" s="19">
        <v>20</v>
      </c>
      <c r="AB1077" s="19">
        <v>20</v>
      </c>
      <c r="AC1077" s="19">
        <v>20</v>
      </c>
    </row>
    <row r="1078" spans="1:29" hidden="1" x14ac:dyDescent="0.3">
      <c r="A1078" s="29" t="s">
        <v>417</v>
      </c>
      <c r="B1078" s="19" t="s">
        <v>450</v>
      </c>
      <c r="C1078" s="19" t="s">
        <v>471</v>
      </c>
      <c r="D1078" s="19" t="s">
        <v>102</v>
      </c>
      <c r="E1078" s="19" t="str">
        <f>VLOOKUP($D1078,[1]Sheet1!$A:$D,3,FALSE)</f>
        <v>Better Brown</v>
      </c>
      <c r="F1078" s="19" t="str">
        <f>VLOOKUP($D1078,[1]Sheet1!$A:$D,4,FALSE)</f>
        <v>LG</v>
      </c>
      <c r="T1078" s="19">
        <v>0.54</v>
      </c>
      <c r="W1078" s="19">
        <v>0.54</v>
      </c>
      <c r="Z1078" s="19">
        <v>0.54</v>
      </c>
      <c r="AC1078" s="19">
        <v>0.54</v>
      </c>
    </row>
    <row r="1079" spans="1:29" hidden="1" x14ac:dyDescent="0.3">
      <c r="A1079" s="29" t="s">
        <v>417</v>
      </c>
      <c r="B1079" s="19" t="s">
        <v>450</v>
      </c>
      <c r="C1079" s="19" t="s">
        <v>471</v>
      </c>
      <c r="D1079" s="19" t="s">
        <v>34</v>
      </c>
      <c r="E1079" s="19" t="str">
        <f>VLOOKUP($D1079,[1]Sheet1!$A:$D,3,FALSE)</f>
        <v>BROWN</v>
      </c>
      <c r="F1079" s="19" t="str">
        <f>VLOOKUP($D1079,[1]Sheet1!$A:$D,4,FALSE)</f>
        <v>Soft Brown</v>
      </c>
      <c r="I1079" s="19">
        <v>2.4</v>
      </c>
      <c r="K1079" s="19">
        <v>3.6</v>
      </c>
      <c r="O1079" s="19">
        <v>2.4</v>
      </c>
      <c r="P1079" s="19">
        <v>0.93333333333333335</v>
      </c>
      <c r="Q1079" s="19">
        <v>1</v>
      </c>
      <c r="R1079" s="19">
        <v>1</v>
      </c>
      <c r="S1079" s="19">
        <v>1</v>
      </c>
      <c r="T1079" s="19">
        <v>1</v>
      </c>
      <c r="U1079" s="19">
        <v>1</v>
      </c>
      <c r="V1079" s="19">
        <v>1</v>
      </c>
      <c r="W1079" s="19">
        <v>1</v>
      </c>
      <c r="X1079" s="19">
        <v>1</v>
      </c>
      <c r="Y1079" s="19">
        <v>1</v>
      </c>
      <c r="Z1079" s="19">
        <v>1</v>
      </c>
      <c r="AA1079" s="19">
        <v>1</v>
      </c>
      <c r="AB1079" s="19">
        <v>1</v>
      </c>
      <c r="AC1079" s="19">
        <v>1</v>
      </c>
    </row>
    <row r="1080" spans="1:29" hidden="1" x14ac:dyDescent="0.3">
      <c r="A1080" s="29" t="s">
        <v>417</v>
      </c>
      <c r="B1080" s="19" t="s">
        <v>450</v>
      </c>
      <c r="C1080" s="19" t="s">
        <v>471</v>
      </c>
      <c r="D1080" s="19" t="s">
        <v>35</v>
      </c>
      <c r="E1080" s="19" t="str">
        <f>VLOOKUP($D1080,[1]Sheet1!$A:$D,3,FALSE)</f>
        <v>Better Brown</v>
      </c>
      <c r="F1080" s="19" t="str">
        <f>VLOOKUP($D1080,[1]Sheet1!$A:$D,4,FALSE)</f>
        <v>LG</v>
      </c>
      <c r="N1080" s="19">
        <v>0.6</v>
      </c>
      <c r="P1080" s="19">
        <v>6.6666666666666666E-2</v>
      </c>
      <c r="Q1080" s="19">
        <v>0</v>
      </c>
      <c r="R1080" s="19">
        <v>0.12</v>
      </c>
      <c r="S1080" s="19">
        <v>0</v>
      </c>
      <c r="T1080" s="19">
        <v>0</v>
      </c>
      <c r="U1080" s="19">
        <v>0.12</v>
      </c>
      <c r="V1080" s="19">
        <v>0</v>
      </c>
      <c r="W1080" s="19">
        <v>0</v>
      </c>
      <c r="X1080" s="19">
        <v>0.12</v>
      </c>
      <c r="Y1080" s="19">
        <v>0</v>
      </c>
      <c r="Z1080" s="19">
        <v>0</v>
      </c>
      <c r="AA1080" s="19">
        <v>0.12</v>
      </c>
      <c r="AB1080" s="19">
        <v>0</v>
      </c>
      <c r="AC1080" s="19">
        <v>0</v>
      </c>
    </row>
    <row r="1081" spans="1:29" hidden="1" x14ac:dyDescent="0.3">
      <c r="A1081" s="29" t="s">
        <v>417</v>
      </c>
      <c r="B1081" s="19" t="s">
        <v>450</v>
      </c>
      <c r="C1081" s="19" t="s">
        <v>472</v>
      </c>
      <c r="D1081" s="19" t="s">
        <v>423</v>
      </c>
      <c r="E1081" s="19" t="str">
        <f>VLOOKUP($D1081,[1]Sheet1!$A:$D,3,FALSE)</f>
        <v>C1</v>
      </c>
      <c r="F1081" s="19" t="str">
        <f>VLOOKUP($D1081,[1]Sheet1!$A:$D,4,FALSE)</f>
        <v>C1 COARSE</v>
      </c>
      <c r="G1081" s="19">
        <v>7</v>
      </c>
      <c r="M1081" s="19">
        <v>6</v>
      </c>
      <c r="P1081" s="19">
        <v>1.4444444444444444</v>
      </c>
      <c r="Q1081" s="19">
        <v>0</v>
      </c>
      <c r="R1081" s="19">
        <v>0</v>
      </c>
      <c r="S1081" s="19">
        <v>1</v>
      </c>
      <c r="T1081" s="19">
        <v>1</v>
      </c>
      <c r="U1081" s="19">
        <v>0</v>
      </c>
      <c r="V1081" s="19">
        <v>1</v>
      </c>
      <c r="W1081" s="19">
        <v>0</v>
      </c>
      <c r="X1081" s="19">
        <v>0</v>
      </c>
      <c r="Y1081" s="19">
        <v>1</v>
      </c>
      <c r="Z1081" s="19">
        <v>0</v>
      </c>
      <c r="AA1081" s="19">
        <v>0</v>
      </c>
      <c r="AB1081" s="19">
        <v>1</v>
      </c>
      <c r="AC1081" s="19">
        <v>0</v>
      </c>
    </row>
    <row r="1082" spans="1:29" hidden="1" x14ac:dyDescent="0.3">
      <c r="A1082" s="29" t="s">
        <v>417</v>
      </c>
      <c r="B1082" s="19" t="s">
        <v>450</v>
      </c>
      <c r="C1082" s="19" t="s">
        <v>472</v>
      </c>
      <c r="D1082" s="19" t="s">
        <v>27</v>
      </c>
      <c r="E1082" s="19" t="str">
        <f>VLOOKUP($D1082,[1]Sheet1!$A:$D,3,FALSE)</f>
        <v>C1</v>
      </c>
      <c r="F1082" s="19" t="str">
        <f>VLOOKUP($D1082,[1]Sheet1!$A:$D,4,FALSE)</f>
        <v>C1 COARSE</v>
      </c>
      <c r="G1082" s="19">
        <v>18</v>
      </c>
      <c r="I1082" s="19">
        <v>24</v>
      </c>
      <c r="J1082" s="19">
        <v>24.984000000000002</v>
      </c>
      <c r="M1082" s="19">
        <v>18.995999999999999</v>
      </c>
      <c r="P1082" s="19">
        <v>9.5533333333333346</v>
      </c>
      <c r="Q1082" s="19">
        <v>0</v>
      </c>
      <c r="R1082" s="19">
        <v>0</v>
      </c>
      <c r="S1082" s="19">
        <v>23</v>
      </c>
      <c r="T1082" s="19">
        <v>24</v>
      </c>
      <c r="U1082" s="19">
        <v>0</v>
      </c>
      <c r="V1082" s="19">
        <v>23</v>
      </c>
      <c r="W1082" s="19">
        <v>0</v>
      </c>
      <c r="X1082" s="19">
        <v>0</v>
      </c>
      <c r="Y1082" s="19">
        <v>23</v>
      </c>
      <c r="Z1082" s="19">
        <v>0</v>
      </c>
      <c r="AA1082" s="19">
        <v>0</v>
      </c>
      <c r="AB1082" s="19">
        <v>23</v>
      </c>
      <c r="AC1082" s="19">
        <v>0</v>
      </c>
    </row>
    <row r="1083" spans="1:29" hidden="1" x14ac:dyDescent="0.3">
      <c r="A1083" s="29" t="s">
        <v>417</v>
      </c>
      <c r="B1083" s="19" t="s">
        <v>270</v>
      </c>
      <c r="C1083" s="19" t="s">
        <v>473</v>
      </c>
      <c r="D1083" s="19" t="s">
        <v>27</v>
      </c>
      <c r="E1083" s="19" t="str">
        <f>VLOOKUP($D1083,[1]Sheet1!$A:$D,3,FALSE)</f>
        <v>C1</v>
      </c>
      <c r="F1083" s="19" t="str">
        <f>VLOOKUP($D1083,[1]Sheet1!$A:$D,4,FALSE)</f>
        <v>C1 COARSE</v>
      </c>
      <c r="L1083" s="19">
        <v>720</v>
      </c>
      <c r="M1083" s="19">
        <v>801.99599999999998</v>
      </c>
      <c r="N1083" s="19">
        <v>528</v>
      </c>
      <c r="O1083" s="19">
        <v>597.12</v>
      </c>
      <c r="P1083" s="19">
        <v>294.12400000000002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</row>
    <row r="1084" spans="1:29" hidden="1" x14ac:dyDescent="0.3">
      <c r="A1084" s="29" t="s">
        <v>417</v>
      </c>
      <c r="B1084" s="19" t="s">
        <v>270</v>
      </c>
      <c r="C1084" s="19" t="s">
        <v>473</v>
      </c>
      <c r="D1084" s="19" t="s">
        <v>33</v>
      </c>
      <c r="E1084" s="19" t="str">
        <f>VLOOKUP($D1084,[1]Sheet1!$A:$D,3,FALSE)</f>
        <v>Better Brown</v>
      </c>
      <c r="F1084" s="19" t="str">
        <f>VLOOKUP($D1084,[1]Sheet1!$A:$D,4,FALSE)</f>
        <v>LG</v>
      </c>
      <c r="M1084" s="19">
        <v>14.004</v>
      </c>
      <c r="O1084" s="19">
        <v>2.88</v>
      </c>
      <c r="P1084" s="19">
        <v>1.8760000000000001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</row>
    <row r="1085" spans="1:29" hidden="1" x14ac:dyDescent="0.3">
      <c r="A1085" s="29" t="s">
        <v>417</v>
      </c>
      <c r="B1085" s="19" t="s">
        <v>270</v>
      </c>
      <c r="C1085" s="19" t="s">
        <v>425</v>
      </c>
      <c r="D1085" s="19" t="s">
        <v>25</v>
      </c>
      <c r="E1085" s="19" t="str">
        <f>VLOOKUP($D1085,[1]Sheet1!$A:$D,3,FALSE)</f>
        <v>CASTER</v>
      </c>
      <c r="F1085" s="19" t="str">
        <f>VLOOKUP($D1085,[1]Sheet1!$A:$D,4,FALSE)</f>
        <v>CASTER</v>
      </c>
      <c r="G1085" s="19">
        <v>1.2</v>
      </c>
      <c r="H1085" s="19">
        <v>1.44</v>
      </c>
      <c r="J1085" s="19">
        <v>4.8</v>
      </c>
      <c r="P1085" s="19">
        <v>0.82666666666666666</v>
      </c>
      <c r="Q1085" s="19">
        <v>1</v>
      </c>
      <c r="R1085" s="19">
        <v>0</v>
      </c>
      <c r="S1085" s="19">
        <v>1</v>
      </c>
      <c r="T1085" s="19">
        <v>1</v>
      </c>
      <c r="U1085" s="19">
        <v>1</v>
      </c>
      <c r="V1085" s="19">
        <v>1</v>
      </c>
      <c r="W1085" s="19">
        <v>1</v>
      </c>
      <c r="X1085" s="19">
        <v>1</v>
      </c>
      <c r="Y1085" s="19">
        <v>1</v>
      </c>
      <c r="Z1085" s="19">
        <v>1</v>
      </c>
      <c r="AA1085" s="19">
        <v>1</v>
      </c>
      <c r="AB1085" s="19">
        <v>1</v>
      </c>
      <c r="AC1085" s="19">
        <v>1</v>
      </c>
    </row>
    <row r="1086" spans="1:29" hidden="1" x14ac:dyDescent="0.3">
      <c r="A1086" s="29" t="s">
        <v>417</v>
      </c>
      <c r="B1086" s="19" t="s">
        <v>270</v>
      </c>
      <c r="C1086" s="19" t="s">
        <v>425</v>
      </c>
      <c r="D1086" s="19" t="s">
        <v>26</v>
      </c>
      <c r="E1086" s="19" t="str">
        <f>VLOOKUP($D1086,[1]Sheet1!$A:$D,3,FALSE)</f>
        <v>BROWN</v>
      </c>
      <c r="F1086" s="19" t="str">
        <f>VLOOKUP($D1086,[1]Sheet1!$A:$D,4,FALSE)</f>
        <v>Coarse Brown</v>
      </c>
      <c r="G1086" s="19">
        <v>1.8</v>
      </c>
      <c r="H1086" s="19">
        <v>0</v>
      </c>
      <c r="P1086" s="19">
        <v>0.2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</row>
    <row r="1087" spans="1:29" hidden="1" x14ac:dyDescent="0.3">
      <c r="A1087" s="29" t="s">
        <v>417</v>
      </c>
      <c r="B1087" s="19" t="s">
        <v>270</v>
      </c>
      <c r="C1087" s="19" t="s">
        <v>425</v>
      </c>
      <c r="D1087" s="19" t="s">
        <v>27</v>
      </c>
      <c r="E1087" s="19" t="str">
        <f>VLOOKUP($D1087,[1]Sheet1!$A:$D,3,FALSE)</f>
        <v>C1</v>
      </c>
      <c r="F1087" s="19" t="str">
        <f>VLOOKUP($D1087,[1]Sheet1!$A:$D,4,FALSE)</f>
        <v>C1 COARSE</v>
      </c>
      <c r="G1087" s="19">
        <v>72</v>
      </c>
      <c r="H1087" s="19">
        <v>69.311999999999998</v>
      </c>
      <c r="I1087" s="19">
        <v>26.844000000000001</v>
      </c>
      <c r="J1087" s="19">
        <v>132.6</v>
      </c>
      <c r="P1087" s="19">
        <v>33.417333333333332</v>
      </c>
      <c r="Q1087" s="19">
        <v>24</v>
      </c>
      <c r="R1087" s="19">
        <v>24</v>
      </c>
      <c r="S1087" s="19">
        <v>19</v>
      </c>
      <c r="T1087" s="19">
        <v>34</v>
      </c>
      <c r="U1087" s="19">
        <v>34</v>
      </c>
      <c r="V1087" s="19">
        <v>16</v>
      </c>
      <c r="W1087" s="19">
        <v>34</v>
      </c>
      <c r="X1087" s="19">
        <v>34</v>
      </c>
      <c r="Y1087" s="19">
        <v>34</v>
      </c>
      <c r="Z1087" s="19">
        <v>34</v>
      </c>
      <c r="AA1087" s="19">
        <v>34</v>
      </c>
      <c r="AB1087" s="19">
        <v>34</v>
      </c>
      <c r="AC1087" s="19">
        <v>15</v>
      </c>
    </row>
    <row r="1088" spans="1:29" hidden="1" x14ac:dyDescent="0.3">
      <c r="A1088" s="29" t="s">
        <v>417</v>
      </c>
      <c r="B1088" s="19" t="s">
        <v>270</v>
      </c>
      <c r="C1088" s="19" t="s">
        <v>425</v>
      </c>
      <c r="D1088" s="19" t="s">
        <v>28</v>
      </c>
      <c r="E1088" s="19" t="str">
        <f>VLOOKUP($D1088,[1]Sheet1!$A:$D,3,FALSE)</f>
        <v>C1</v>
      </c>
      <c r="F1088" s="19" t="str">
        <f>VLOOKUP($D1088,[1]Sheet1!$A:$D,4,FALSE)</f>
        <v>C1 COARSE</v>
      </c>
      <c r="G1088" s="19">
        <v>17.423999999999999</v>
      </c>
      <c r="H1088" s="19">
        <v>18</v>
      </c>
      <c r="I1088" s="19">
        <v>-2.6760000000000002</v>
      </c>
      <c r="J1088" s="19">
        <v>48</v>
      </c>
      <c r="P1088" s="19">
        <v>8.9719999999999995</v>
      </c>
      <c r="Q1088" s="19">
        <v>9</v>
      </c>
      <c r="R1088" s="19">
        <v>9</v>
      </c>
      <c r="S1088" s="19">
        <v>0</v>
      </c>
      <c r="T1088" s="19">
        <v>10</v>
      </c>
      <c r="U1088" s="19">
        <v>10</v>
      </c>
      <c r="V1088" s="19">
        <v>4</v>
      </c>
      <c r="W1088" s="19">
        <v>10</v>
      </c>
      <c r="X1088" s="19">
        <v>10</v>
      </c>
      <c r="Y1088" s="19">
        <v>10</v>
      </c>
      <c r="Z1088" s="19">
        <v>10</v>
      </c>
      <c r="AA1088" s="19">
        <v>10</v>
      </c>
      <c r="AB1088" s="19">
        <v>10</v>
      </c>
      <c r="AC1088" s="19">
        <v>4</v>
      </c>
    </row>
    <row r="1089" spans="1:29" hidden="1" x14ac:dyDescent="0.3">
      <c r="A1089" s="29" t="s">
        <v>417</v>
      </c>
      <c r="B1089" s="19" t="s">
        <v>270</v>
      </c>
      <c r="C1089" s="19" t="s">
        <v>425</v>
      </c>
      <c r="D1089" s="19" t="s">
        <v>30</v>
      </c>
      <c r="E1089" s="19" t="str">
        <f>VLOOKUP($D1089,[1]Sheet1!$A:$D,3,FALSE)</f>
        <v>A1 (Fine)</v>
      </c>
      <c r="F1089" s="19" t="str">
        <f>VLOOKUP($D1089,[1]Sheet1!$A:$D,4,FALSE)</f>
        <v>A1</v>
      </c>
      <c r="G1089" s="19">
        <v>3.6</v>
      </c>
      <c r="H1089" s="19">
        <v>7.4399999999999995</v>
      </c>
      <c r="P1089" s="19">
        <v>1.2266666666666666</v>
      </c>
      <c r="Q1089" s="19">
        <v>1</v>
      </c>
      <c r="R1089" s="19">
        <v>0</v>
      </c>
      <c r="S1089" s="19">
        <v>1</v>
      </c>
      <c r="T1089" s="19">
        <v>1</v>
      </c>
      <c r="U1089" s="19">
        <v>1</v>
      </c>
      <c r="W1089" s="19">
        <v>1</v>
      </c>
      <c r="X1089" s="19">
        <v>1</v>
      </c>
      <c r="Y1089" s="19">
        <v>1</v>
      </c>
      <c r="Z1089" s="19">
        <v>1</v>
      </c>
      <c r="AA1089" s="19">
        <v>1</v>
      </c>
      <c r="AB1089" s="19">
        <v>1</v>
      </c>
      <c r="AC1089" s="19">
        <v>1</v>
      </c>
    </row>
    <row r="1090" spans="1:29" hidden="1" x14ac:dyDescent="0.3">
      <c r="A1090" s="29" t="s">
        <v>417</v>
      </c>
      <c r="B1090" s="19" t="s">
        <v>270</v>
      </c>
      <c r="C1090" s="19" t="s">
        <v>425</v>
      </c>
      <c r="D1090" s="19" t="s">
        <v>31</v>
      </c>
      <c r="E1090" s="19" t="str">
        <f>VLOOKUP($D1090,[1]Sheet1!$A:$D,3,FALSE)</f>
        <v>BROWN</v>
      </c>
      <c r="F1090" s="19" t="str">
        <f>VLOOKUP($D1090,[1]Sheet1!$A:$D,4,FALSE)</f>
        <v>Golden Brown</v>
      </c>
      <c r="J1090" s="19">
        <v>1.2</v>
      </c>
      <c r="P1090" s="19">
        <v>0.13333333333333333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</row>
    <row r="1091" spans="1:29" hidden="1" x14ac:dyDescent="0.3">
      <c r="A1091" s="29" t="s">
        <v>417</v>
      </c>
      <c r="B1091" s="19" t="s">
        <v>270</v>
      </c>
      <c r="C1091" s="19" t="s">
        <v>425</v>
      </c>
      <c r="D1091" s="19" t="s">
        <v>33</v>
      </c>
      <c r="E1091" s="19" t="str">
        <f>VLOOKUP($D1091,[1]Sheet1!$A:$D,3,FALSE)</f>
        <v>Better Brown</v>
      </c>
      <c r="F1091" s="19" t="str">
        <f>VLOOKUP($D1091,[1]Sheet1!$A:$D,4,FALSE)</f>
        <v>LG</v>
      </c>
      <c r="J1091" s="19">
        <v>4.2</v>
      </c>
      <c r="P1091" s="19">
        <v>0.46666666666666667</v>
      </c>
      <c r="Q1091" s="19">
        <v>1.2</v>
      </c>
      <c r="R1091" s="19">
        <v>3.6</v>
      </c>
      <c r="S1091" s="19">
        <v>3.6</v>
      </c>
      <c r="T1091" s="19">
        <v>3.6</v>
      </c>
      <c r="U1091" s="19">
        <v>3.6</v>
      </c>
      <c r="V1091" s="19">
        <v>3.6</v>
      </c>
      <c r="W1091" s="19">
        <v>3.6</v>
      </c>
      <c r="X1091" s="19">
        <v>3.6</v>
      </c>
      <c r="Y1091" s="19">
        <v>3.6</v>
      </c>
      <c r="Z1091" s="19">
        <v>3.6</v>
      </c>
      <c r="AA1091" s="19">
        <v>3.6</v>
      </c>
      <c r="AB1091" s="19">
        <v>3.6</v>
      </c>
      <c r="AC1091" s="19">
        <v>3.6</v>
      </c>
    </row>
    <row r="1092" spans="1:29" hidden="1" x14ac:dyDescent="0.3">
      <c r="A1092" s="29" t="s">
        <v>417</v>
      </c>
      <c r="B1092" s="19" t="s">
        <v>270</v>
      </c>
      <c r="C1092" s="19" t="s">
        <v>425</v>
      </c>
      <c r="D1092" s="19" t="s">
        <v>102</v>
      </c>
      <c r="E1092" s="19" t="str">
        <f>VLOOKUP($D1092,[1]Sheet1!$A:$D,3,FALSE)</f>
        <v>Better Brown</v>
      </c>
      <c r="F1092" s="19" t="str">
        <f>VLOOKUP($D1092,[1]Sheet1!$A:$D,4,FALSE)</f>
        <v>LG</v>
      </c>
      <c r="R1092" s="19">
        <v>0.216</v>
      </c>
      <c r="S1092" s="19">
        <v>0.216</v>
      </c>
      <c r="T1092" s="19">
        <v>0.216</v>
      </c>
      <c r="U1092" s="19">
        <v>0.216</v>
      </c>
      <c r="V1092" s="19">
        <v>0.216</v>
      </c>
      <c r="W1092" s="19">
        <v>0.216</v>
      </c>
      <c r="X1092" s="19">
        <v>0.216</v>
      </c>
      <c r="Y1092" s="19">
        <v>0.216</v>
      </c>
      <c r="Z1092" s="19">
        <v>0.216</v>
      </c>
      <c r="AA1092" s="19">
        <v>0.216</v>
      </c>
      <c r="AB1092" s="19">
        <v>0.216</v>
      </c>
      <c r="AC1092" s="19">
        <v>0.216</v>
      </c>
    </row>
    <row r="1093" spans="1:29" hidden="1" x14ac:dyDescent="0.3">
      <c r="A1093" s="29" t="s">
        <v>417</v>
      </c>
      <c r="B1093" s="19" t="s">
        <v>270</v>
      </c>
      <c r="C1093" s="19" t="s">
        <v>425</v>
      </c>
      <c r="D1093" s="19" t="s">
        <v>34</v>
      </c>
      <c r="E1093" s="19" t="str">
        <f>VLOOKUP($D1093,[1]Sheet1!$A:$D,3,FALSE)</f>
        <v>BROWN</v>
      </c>
      <c r="F1093" s="19" t="str">
        <f>VLOOKUP($D1093,[1]Sheet1!$A:$D,4,FALSE)</f>
        <v>Soft Brown</v>
      </c>
      <c r="J1093" s="19">
        <v>1.2</v>
      </c>
      <c r="P1093" s="19">
        <v>0.13333333333333333</v>
      </c>
      <c r="Q1093" s="19">
        <v>0.06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</row>
    <row r="1094" spans="1:29" hidden="1" x14ac:dyDescent="0.3">
      <c r="A1094" s="19" t="s">
        <v>474</v>
      </c>
      <c r="B1094" s="1" t="s">
        <v>412</v>
      </c>
      <c r="C1094" s="1" t="s">
        <v>97</v>
      </c>
      <c r="D1094" t="s">
        <v>27</v>
      </c>
      <c r="E1094" s="19" t="str">
        <f>VLOOKUP($D1094,[1]Sheet1!$A:$D,3,FALSE)</f>
        <v>C1</v>
      </c>
      <c r="F1094" s="19" t="str">
        <f>VLOOKUP($D1094,[1]Sheet1!$A:$D,4,FALSE)</f>
        <v>C1 COARSE</v>
      </c>
      <c r="G1094" s="2"/>
      <c r="H1094" s="2">
        <v>21.6</v>
      </c>
      <c r="I1094" s="2"/>
      <c r="J1094" s="2"/>
      <c r="K1094" s="2"/>
      <c r="L1094" s="2"/>
      <c r="M1094" s="2"/>
      <c r="N1094" s="2"/>
      <c r="O1094" s="2"/>
      <c r="P1094" s="32">
        <f t="shared" ref="P1094:P1125" si="13">SUM(G1094:O1094)/9</f>
        <v>2.4000000000000004</v>
      </c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</row>
    <row r="1095" spans="1:29" hidden="1" x14ac:dyDescent="0.3">
      <c r="A1095" s="19" t="s">
        <v>474</v>
      </c>
      <c r="B1095" s="1" t="s">
        <v>412</v>
      </c>
      <c r="C1095" s="1" t="s">
        <v>475</v>
      </c>
      <c r="D1095" t="s">
        <v>74</v>
      </c>
      <c r="E1095" s="19" t="str">
        <f>VLOOKUP($D1095,[1]Sheet1!$A:$D,3,FALSE)</f>
        <v>A1 (Fine)</v>
      </c>
      <c r="F1095" s="19" t="str">
        <f>VLOOKUP($D1095,[1]Sheet1!$A:$D,4,FALSE)</f>
        <v xml:space="preserve">A1 </v>
      </c>
      <c r="G1095" s="2">
        <v>32</v>
      </c>
      <c r="H1095" s="2"/>
      <c r="I1095" s="2"/>
      <c r="J1095" s="2"/>
      <c r="K1095" s="2"/>
      <c r="L1095" s="2"/>
      <c r="M1095" s="2"/>
      <c r="N1095" s="2"/>
      <c r="O1095" s="2"/>
      <c r="P1095" s="32">
        <f t="shared" si="13"/>
        <v>3.5555555555555554</v>
      </c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</row>
    <row r="1096" spans="1:29" hidden="1" x14ac:dyDescent="0.3">
      <c r="A1096" s="19" t="s">
        <v>474</v>
      </c>
      <c r="B1096" s="1" t="s">
        <v>412</v>
      </c>
      <c r="C1096" s="1" t="s">
        <v>475</v>
      </c>
      <c r="D1096" t="s">
        <v>61</v>
      </c>
      <c r="E1096" s="19" t="str">
        <f>VLOOKUP($D1096,[1]Sheet1!$A:$D,3,FALSE)</f>
        <v>C1</v>
      </c>
      <c r="F1096" s="19" t="str">
        <f>VLOOKUP($D1096,[1]Sheet1!$A:$D,4,FALSE)</f>
        <v>C1 COARSE</v>
      </c>
      <c r="G1096" s="2">
        <v>25</v>
      </c>
      <c r="H1096" s="2"/>
      <c r="I1096" s="2"/>
      <c r="J1096" s="2"/>
      <c r="K1096" s="2"/>
      <c r="L1096" s="2"/>
      <c r="M1096" s="2"/>
      <c r="N1096" s="2"/>
      <c r="O1096" s="2"/>
      <c r="P1096" s="32">
        <f t="shared" si="13"/>
        <v>2.7777777777777777</v>
      </c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</row>
    <row r="1097" spans="1:29" hidden="1" x14ac:dyDescent="0.3">
      <c r="A1097" s="19" t="s">
        <v>474</v>
      </c>
      <c r="B1097" s="1" t="s">
        <v>412</v>
      </c>
      <c r="C1097" s="1" t="s">
        <v>475</v>
      </c>
      <c r="D1097" t="s">
        <v>91</v>
      </c>
      <c r="E1097" s="19" t="str">
        <f>VLOOKUP($D1097,[1]Sheet1!$A:$D,3,FALSE)</f>
        <v>BROWN</v>
      </c>
      <c r="F1097" s="19" t="str">
        <f>VLOOKUP($D1097,[1]Sheet1!$A:$D,4,FALSE)</f>
        <v>Coarse Brown</v>
      </c>
      <c r="G1097" s="2">
        <v>5</v>
      </c>
      <c r="H1097" s="2"/>
      <c r="I1097" s="2"/>
      <c r="J1097" s="2"/>
      <c r="K1097" s="2"/>
      <c r="L1097" s="2"/>
      <c r="M1097" s="2"/>
      <c r="N1097" s="2"/>
      <c r="O1097" s="2"/>
      <c r="P1097" s="32">
        <f t="shared" si="13"/>
        <v>0.55555555555555558</v>
      </c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</row>
    <row r="1098" spans="1:29" hidden="1" x14ac:dyDescent="0.3">
      <c r="A1098" s="19" t="s">
        <v>474</v>
      </c>
      <c r="B1098" s="1" t="s">
        <v>412</v>
      </c>
      <c r="C1098" s="1" t="s">
        <v>475</v>
      </c>
      <c r="D1098" t="s">
        <v>26</v>
      </c>
      <c r="E1098" s="19" t="str">
        <f>VLOOKUP($D1098,[1]Sheet1!$A:$D,3,FALSE)</f>
        <v>BROWN</v>
      </c>
      <c r="F1098" s="19" t="str">
        <f>VLOOKUP($D1098,[1]Sheet1!$A:$D,4,FALSE)</f>
        <v>Coarse Brown</v>
      </c>
      <c r="G1098" s="2">
        <v>2.16</v>
      </c>
      <c r="H1098" s="2"/>
      <c r="I1098" s="2"/>
      <c r="J1098" s="2"/>
      <c r="K1098" s="2"/>
      <c r="L1098" s="2"/>
      <c r="M1098" s="2"/>
      <c r="N1098" s="2"/>
      <c r="O1098" s="2"/>
      <c r="P1098" s="32">
        <f t="shared" si="13"/>
        <v>0.24000000000000002</v>
      </c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</row>
    <row r="1099" spans="1:29" hidden="1" x14ac:dyDescent="0.3">
      <c r="A1099" s="19" t="s">
        <v>474</v>
      </c>
      <c r="B1099" s="1" t="s">
        <v>412</v>
      </c>
      <c r="C1099" s="1" t="s">
        <v>475</v>
      </c>
      <c r="D1099" t="s">
        <v>27</v>
      </c>
      <c r="E1099" s="19" t="str">
        <f>VLOOKUP($D1099,[1]Sheet1!$A:$D,3,FALSE)</f>
        <v>C1</v>
      </c>
      <c r="F1099" s="19" t="str">
        <f>VLOOKUP($D1099,[1]Sheet1!$A:$D,4,FALSE)</f>
        <v>C1 COARSE</v>
      </c>
      <c r="G1099" s="2">
        <v>10.8</v>
      </c>
      <c r="H1099" s="2"/>
      <c r="I1099" s="2"/>
      <c r="J1099" s="2"/>
      <c r="K1099" s="2"/>
      <c r="L1099" s="2"/>
      <c r="M1099" s="2"/>
      <c r="N1099" s="2"/>
      <c r="O1099" s="2"/>
      <c r="P1099" s="32">
        <f t="shared" si="13"/>
        <v>1.2000000000000002</v>
      </c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</row>
    <row r="1100" spans="1:29" hidden="1" x14ac:dyDescent="0.3">
      <c r="A1100" s="19" t="s">
        <v>474</v>
      </c>
      <c r="B1100" s="1" t="s">
        <v>412</v>
      </c>
      <c r="C1100" s="1" t="s">
        <v>475</v>
      </c>
      <c r="D1100" t="s">
        <v>30</v>
      </c>
      <c r="E1100" s="19" t="str">
        <f>VLOOKUP($D1100,[1]Sheet1!$A:$D,3,FALSE)</f>
        <v>A1 (Fine)</v>
      </c>
      <c r="F1100" s="19" t="str">
        <f>VLOOKUP($D1100,[1]Sheet1!$A:$D,4,FALSE)</f>
        <v>A1</v>
      </c>
      <c r="G1100" s="2">
        <v>21.6</v>
      </c>
      <c r="H1100" s="2"/>
      <c r="I1100" s="2"/>
      <c r="J1100" s="2"/>
      <c r="K1100" s="2"/>
      <c r="L1100" s="2"/>
      <c r="M1100" s="2"/>
      <c r="N1100" s="2"/>
      <c r="O1100" s="2"/>
      <c r="P1100" s="32">
        <f t="shared" si="13"/>
        <v>2.4000000000000004</v>
      </c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</row>
    <row r="1101" spans="1:29" hidden="1" x14ac:dyDescent="0.3">
      <c r="A1101" s="19" t="s">
        <v>474</v>
      </c>
      <c r="B1101" s="1" t="s">
        <v>412</v>
      </c>
      <c r="C1101" s="1" t="s">
        <v>413</v>
      </c>
      <c r="D1101" t="s">
        <v>27</v>
      </c>
      <c r="E1101" s="19" t="str">
        <f>VLOOKUP($D1101,[1]Sheet1!$A:$D,3,FALSE)</f>
        <v>C1</v>
      </c>
      <c r="F1101" s="19" t="str">
        <f>VLOOKUP($D1101,[1]Sheet1!$A:$D,4,FALSE)</f>
        <v>C1 COARSE</v>
      </c>
      <c r="G1101" s="2"/>
      <c r="H1101" s="2"/>
      <c r="I1101" s="2"/>
      <c r="J1101" s="2"/>
      <c r="K1101" s="2">
        <v>32.4</v>
      </c>
      <c r="L1101" s="2"/>
      <c r="M1101" s="2"/>
      <c r="N1101" s="2">
        <v>32.64</v>
      </c>
      <c r="O1101" s="2"/>
      <c r="P1101" s="32">
        <f t="shared" si="13"/>
        <v>7.2266666666666657</v>
      </c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</row>
    <row r="1102" spans="1:29" hidden="1" x14ac:dyDescent="0.3">
      <c r="A1102" s="19" t="s">
        <v>474</v>
      </c>
      <c r="B1102" s="1" t="s">
        <v>412</v>
      </c>
      <c r="C1102" s="1" t="s">
        <v>476</v>
      </c>
      <c r="D1102" t="s">
        <v>27</v>
      </c>
      <c r="E1102" s="19" t="str">
        <f>VLOOKUP($D1102,[1]Sheet1!$A:$D,3,FALSE)</f>
        <v>C1</v>
      </c>
      <c r="F1102" s="19" t="str">
        <f>VLOOKUP($D1102,[1]Sheet1!$A:$D,4,FALSE)</f>
        <v>C1 COARSE</v>
      </c>
      <c r="G1102" s="2"/>
      <c r="H1102" s="2">
        <v>5.4</v>
      </c>
      <c r="I1102" s="2"/>
      <c r="J1102" s="2"/>
      <c r="K1102" s="2"/>
      <c r="L1102" s="2"/>
      <c r="M1102" s="2"/>
      <c r="N1102" s="2"/>
      <c r="O1102" s="2"/>
      <c r="P1102" s="32">
        <f t="shared" si="13"/>
        <v>0.60000000000000009</v>
      </c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</row>
    <row r="1103" spans="1:29" hidden="1" x14ac:dyDescent="0.3">
      <c r="A1103" s="19" t="s">
        <v>474</v>
      </c>
      <c r="B1103" s="1" t="s">
        <v>412</v>
      </c>
      <c r="C1103" s="1" t="s">
        <v>477</v>
      </c>
      <c r="D1103" t="s">
        <v>26</v>
      </c>
      <c r="E1103" s="19" t="str">
        <f>VLOOKUP($D1103,[1]Sheet1!$A:$D,3,FALSE)</f>
        <v>BROWN</v>
      </c>
      <c r="F1103" s="19" t="str">
        <f>VLOOKUP($D1103,[1]Sheet1!$A:$D,4,FALSE)</f>
        <v>Coarse Brown</v>
      </c>
      <c r="G1103" s="2">
        <v>4.8</v>
      </c>
      <c r="H1103" s="2"/>
      <c r="I1103" s="2"/>
      <c r="J1103" s="2"/>
      <c r="K1103" s="2"/>
      <c r="L1103" s="2"/>
      <c r="M1103" s="2"/>
      <c r="N1103" s="2"/>
      <c r="O1103" s="2"/>
      <c r="P1103" s="32">
        <f t="shared" si="13"/>
        <v>0.53333333333333333</v>
      </c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</row>
    <row r="1104" spans="1:29" hidden="1" x14ac:dyDescent="0.3">
      <c r="A1104" s="19" t="s">
        <v>474</v>
      </c>
      <c r="B1104" s="1" t="s">
        <v>412</v>
      </c>
      <c r="C1104" s="1" t="s">
        <v>477</v>
      </c>
      <c r="D1104" t="s">
        <v>44</v>
      </c>
      <c r="E1104" s="19" t="str">
        <f>VLOOKUP($D1104,[1]Sheet1!$A:$D,3,FALSE)</f>
        <v>BROWN</v>
      </c>
      <c r="F1104" s="19" t="str">
        <f>VLOOKUP($D1104,[1]Sheet1!$A:$D,4,FALSE)</f>
        <v>Coarse Brown</v>
      </c>
      <c r="G1104" s="2">
        <v>0.18</v>
      </c>
      <c r="H1104" s="2"/>
      <c r="I1104" s="2"/>
      <c r="J1104" s="2"/>
      <c r="K1104" s="2"/>
      <c r="L1104" s="2"/>
      <c r="M1104" s="2"/>
      <c r="N1104" s="2"/>
      <c r="O1104" s="2"/>
      <c r="P1104" s="32">
        <f t="shared" si="13"/>
        <v>0.02</v>
      </c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</row>
    <row r="1105" spans="1:29" hidden="1" x14ac:dyDescent="0.3">
      <c r="A1105" s="19" t="s">
        <v>474</v>
      </c>
      <c r="B1105" s="1" t="s">
        <v>412</v>
      </c>
      <c r="C1105" s="1" t="s">
        <v>477</v>
      </c>
      <c r="D1105" t="s">
        <v>45</v>
      </c>
      <c r="E1105" s="19" t="str">
        <f>VLOOKUP($D1105,[1]Sheet1!$A:$D,3,FALSE)</f>
        <v>A1 (Fine)</v>
      </c>
      <c r="F1105" s="19" t="str">
        <f>VLOOKUP($D1105,[1]Sheet1!$A:$D,4,FALSE)</f>
        <v>A1</v>
      </c>
      <c r="G1105" s="2">
        <v>0.18</v>
      </c>
      <c r="H1105" s="2"/>
      <c r="I1105" s="2"/>
      <c r="J1105" s="2"/>
      <c r="K1105" s="2"/>
      <c r="L1105" s="2"/>
      <c r="M1105" s="2"/>
      <c r="N1105" s="2"/>
      <c r="O1105" s="2"/>
      <c r="P1105" s="32">
        <f t="shared" si="13"/>
        <v>0.02</v>
      </c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</row>
    <row r="1106" spans="1:29" hidden="1" x14ac:dyDescent="0.3">
      <c r="A1106" s="19" t="s">
        <v>474</v>
      </c>
      <c r="B1106" s="1" t="s">
        <v>412</v>
      </c>
      <c r="C1106" s="1" t="s">
        <v>477</v>
      </c>
      <c r="D1106" t="s">
        <v>46</v>
      </c>
      <c r="E1106" s="19" t="str">
        <f>VLOOKUP($D1106,[1]Sheet1!$A:$D,3,FALSE)</f>
        <v>BROWN</v>
      </c>
      <c r="F1106" s="19" t="str">
        <f>VLOOKUP($D1106,[1]Sheet1!$A:$D,4,FALSE)</f>
        <v>Golden Brown</v>
      </c>
      <c r="G1106" s="2">
        <v>1.08</v>
      </c>
      <c r="H1106" s="2"/>
      <c r="I1106" s="2"/>
      <c r="J1106" s="2"/>
      <c r="K1106" s="2"/>
      <c r="L1106" s="2"/>
      <c r="M1106" s="2"/>
      <c r="N1106" s="2"/>
      <c r="O1106" s="2"/>
      <c r="P1106" s="32">
        <f t="shared" si="13"/>
        <v>0.12000000000000001</v>
      </c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</row>
    <row r="1107" spans="1:29" hidden="1" x14ac:dyDescent="0.3">
      <c r="A1107" s="19" t="s">
        <v>474</v>
      </c>
      <c r="B1107" s="1" t="s">
        <v>412</v>
      </c>
      <c r="C1107" s="1" t="s">
        <v>477</v>
      </c>
      <c r="D1107" t="s">
        <v>33</v>
      </c>
      <c r="E1107" s="19" t="str">
        <f>VLOOKUP($D1107,[1]Sheet1!$A:$D,3,FALSE)</f>
        <v>Better Brown</v>
      </c>
      <c r="F1107" s="19" t="str">
        <f>VLOOKUP($D1107,[1]Sheet1!$A:$D,4,FALSE)</f>
        <v>LG</v>
      </c>
      <c r="G1107" s="2">
        <v>11.88</v>
      </c>
      <c r="H1107" s="2"/>
      <c r="I1107" s="2"/>
      <c r="J1107" s="2"/>
      <c r="K1107" s="2"/>
      <c r="L1107" s="2"/>
      <c r="M1107" s="2"/>
      <c r="N1107" s="2"/>
      <c r="O1107" s="2"/>
      <c r="P1107" s="32">
        <f t="shared" si="13"/>
        <v>1.32</v>
      </c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</row>
    <row r="1108" spans="1:29" hidden="1" x14ac:dyDescent="0.3">
      <c r="A1108" s="19" t="s">
        <v>474</v>
      </c>
      <c r="B1108" s="1" t="s">
        <v>412</v>
      </c>
      <c r="C1108" s="1" t="s">
        <v>478</v>
      </c>
      <c r="D1108" t="s">
        <v>61</v>
      </c>
      <c r="E1108" s="19" t="str">
        <f>VLOOKUP($D1108,[1]Sheet1!$A:$D,3,FALSE)</f>
        <v>C1</v>
      </c>
      <c r="F1108" s="19" t="str">
        <f>VLOOKUP($D1108,[1]Sheet1!$A:$D,4,FALSE)</f>
        <v>C1 COARSE</v>
      </c>
      <c r="G1108" s="2">
        <v>3</v>
      </c>
      <c r="H1108" s="2"/>
      <c r="I1108" s="2"/>
      <c r="J1108" s="2"/>
      <c r="K1108" s="2"/>
      <c r="L1108" s="2"/>
      <c r="M1108" s="2"/>
      <c r="N1108" s="2"/>
      <c r="O1108" s="2"/>
      <c r="P1108" s="32">
        <f t="shared" si="13"/>
        <v>0.33333333333333331</v>
      </c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</row>
    <row r="1109" spans="1:29" hidden="1" x14ac:dyDescent="0.3">
      <c r="A1109" s="19" t="s">
        <v>474</v>
      </c>
      <c r="B1109" s="1" t="s">
        <v>412</v>
      </c>
      <c r="C1109" s="1" t="s">
        <v>478</v>
      </c>
      <c r="D1109" t="s">
        <v>27</v>
      </c>
      <c r="E1109" s="19" t="str">
        <f>VLOOKUP($D1109,[1]Sheet1!$A:$D,3,FALSE)</f>
        <v>C1</v>
      </c>
      <c r="F1109" s="19" t="str">
        <f>VLOOKUP($D1109,[1]Sheet1!$A:$D,4,FALSE)</f>
        <v>C1 COARSE</v>
      </c>
      <c r="G1109" s="2">
        <v>50.76</v>
      </c>
      <c r="H1109" s="2"/>
      <c r="I1109" s="2"/>
      <c r="J1109" s="2"/>
      <c r="K1109" s="2"/>
      <c r="L1109" s="2"/>
      <c r="M1109" s="2"/>
      <c r="N1109" s="2"/>
      <c r="O1109" s="2"/>
      <c r="P1109" s="32">
        <f t="shared" si="13"/>
        <v>5.64</v>
      </c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</row>
    <row r="1110" spans="1:29" hidden="1" x14ac:dyDescent="0.3">
      <c r="A1110" s="19" t="s">
        <v>474</v>
      </c>
      <c r="B1110" s="1" t="s">
        <v>72</v>
      </c>
      <c r="C1110" s="1" t="s">
        <v>479</v>
      </c>
      <c r="D1110" t="s">
        <v>33</v>
      </c>
      <c r="E1110" s="19" t="str">
        <f>VLOOKUP($D1110,[1]Sheet1!$A:$D,3,FALSE)</f>
        <v>Better Brown</v>
      </c>
      <c r="F1110" s="19" t="str">
        <f>VLOOKUP($D1110,[1]Sheet1!$A:$D,4,FALSE)</f>
        <v>LG</v>
      </c>
      <c r="G1110" s="2"/>
      <c r="H1110" s="2"/>
      <c r="I1110" s="2"/>
      <c r="J1110" s="2"/>
      <c r="K1110" s="2"/>
      <c r="L1110" s="2">
        <v>5.4</v>
      </c>
      <c r="M1110" s="2"/>
      <c r="N1110" s="2"/>
      <c r="O1110" s="2">
        <v>-2.4E-2</v>
      </c>
      <c r="P1110" s="32">
        <f t="shared" si="13"/>
        <v>0.59733333333333338</v>
      </c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</row>
    <row r="1111" spans="1:29" hidden="1" x14ac:dyDescent="0.3">
      <c r="A1111" s="19" t="s">
        <v>474</v>
      </c>
      <c r="B1111" s="1" t="s">
        <v>93</v>
      </c>
      <c r="C1111" s="1" t="s">
        <v>480</v>
      </c>
      <c r="D1111" t="s">
        <v>74</v>
      </c>
      <c r="E1111" s="19" t="str">
        <f>VLOOKUP($D1111,[1]Sheet1!$A:$D,3,FALSE)</f>
        <v>A1 (Fine)</v>
      </c>
      <c r="F1111" s="19" t="str">
        <f>VLOOKUP($D1111,[1]Sheet1!$A:$D,4,FALSE)</f>
        <v xml:space="preserve">A1 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32">
        <f t="shared" si="13"/>
        <v>0</v>
      </c>
      <c r="Q1111" s="33">
        <v>0.1</v>
      </c>
      <c r="R1111" s="33">
        <v>0.1</v>
      </c>
      <c r="S1111" s="33">
        <v>0.1</v>
      </c>
      <c r="T1111" s="33">
        <v>0.1</v>
      </c>
      <c r="U1111" s="33">
        <v>0.1</v>
      </c>
      <c r="V1111" s="33">
        <v>0.1</v>
      </c>
      <c r="W1111" s="33">
        <v>0.1</v>
      </c>
      <c r="X1111" s="33">
        <v>0.1</v>
      </c>
      <c r="Y1111" s="33">
        <v>0.1</v>
      </c>
      <c r="Z1111" s="33">
        <v>0.1</v>
      </c>
      <c r="AA1111" s="33">
        <v>0.1</v>
      </c>
      <c r="AB1111" s="33">
        <v>0.1</v>
      </c>
      <c r="AC1111" s="33">
        <v>0.1</v>
      </c>
    </row>
    <row r="1112" spans="1:29" hidden="1" x14ac:dyDescent="0.3">
      <c r="A1112" s="19" t="s">
        <v>474</v>
      </c>
      <c r="B1112" s="1" t="s">
        <v>93</v>
      </c>
      <c r="C1112" s="1" t="s">
        <v>480</v>
      </c>
      <c r="D1112" t="s">
        <v>47</v>
      </c>
      <c r="E1112" s="19" t="str">
        <f>VLOOKUP($D1112,[1]Sheet1!$A:$D,3,FALSE)</f>
        <v>ICING</v>
      </c>
      <c r="F1112" s="19" t="str">
        <f>VLOOKUP($D1112,[1]Sheet1!$A:$D,4,FALSE)</f>
        <v>ICING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32">
        <f t="shared" si="13"/>
        <v>0</v>
      </c>
      <c r="Q1112" s="33">
        <v>2.5000000000000001E-2</v>
      </c>
      <c r="R1112" s="33">
        <v>2.5000000000000001E-2</v>
      </c>
      <c r="S1112" s="33">
        <v>2.5000000000000001E-2</v>
      </c>
      <c r="T1112" s="33">
        <v>2.5000000000000001E-2</v>
      </c>
      <c r="U1112" s="33">
        <v>2.5000000000000001E-2</v>
      </c>
      <c r="V1112" s="33">
        <v>2.5000000000000001E-2</v>
      </c>
      <c r="W1112" s="33">
        <v>2.5000000000000001E-2</v>
      </c>
      <c r="X1112" s="33">
        <v>2.5000000000000001E-2</v>
      </c>
      <c r="Y1112" s="33">
        <v>2.5000000000000001E-2</v>
      </c>
      <c r="Z1112" s="33">
        <v>2.5000000000000001E-2</v>
      </c>
      <c r="AA1112" s="33">
        <v>2.5000000000000001E-2</v>
      </c>
      <c r="AB1112" s="33">
        <v>2.5000000000000001E-2</v>
      </c>
      <c r="AC1112" s="33">
        <v>2.5000000000000001E-2</v>
      </c>
    </row>
    <row r="1113" spans="1:29" hidden="1" x14ac:dyDescent="0.3">
      <c r="A1113" s="19" t="s">
        <v>474</v>
      </c>
      <c r="B1113" s="1" t="s">
        <v>93</v>
      </c>
      <c r="C1113" s="1" t="s">
        <v>480</v>
      </c>
      <c r="D1113" t="s">
        <v>75</v>
      </c>
      <c r="E1113" s="19" t="str">
        <f>VLOOKUP($D1113,[1]Sheet1!$A:$D,3,FALSE)</f>
        <v>Better Brown</v>
      </c>
      <c r="F1113" s="19" t="str">
        <f>VLOOKUP($D1113,[1]Sheet1!$A:$D,4,FALSE)</f>
        <v>LG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32">
        <f t="shared" si="13"/>
        <v>0</v>
      </c>
      <c r="Q1113" s="33">
        <v>0.2</v>
      </c>
      <c r="R1113" s="33">
        <v>0.2</v>
      </c>
      <c r="S1113" s="33">
        <v>0.2</v>
      </c>
      <c r="T1113" s="33">
        <v>0.2</v>
      </c>
      <c r="U1113" s="33">
        <v>0.2</v>
      </c>
      <c r="V1113" s="33">
        <v>0.2</v>
      </c>
      <c r="W1113" s="33">
        <v>0.2</v>
      </c>
      <c r="X1113" s="33">
        <v>0.2</v>
      </c>
      <c r="Y1113" s="33">
        <v>0.2</v>
      </c>
      <c r="Z1113" s="33">
        <v>0.2</v>
      </c>
      <c r="AA1113" s="33">
        <v>0.2</v>
      </c>
      <c r="AB1113" s="33">
        <v>0.2</v>
      </c>
      <c r="AC1113" s="33">
        <v>0.2</v>
      </c>
    </row>
    <row r="1114" spans="1:29" hidden="1" x14ac:dyDescent="0.3">
      <c r="A1114" s="19" t="s">
        <v>474</v>
      </c>
      <c r="B1114" s="1" t="s">
        <v>93</v>
      </c>
      <c r="C1114" s="1" t="s">
        <v>481</v>
      </c>
      <c r="D1114" t="s">
        <v>102</v>
      </c>
      <c r="E1114" s="19" t="str">
        <f>VLOOKUP($D1114,[1]Sheet1!$A:$D,3,FALSE)</f>
        <v>Better Brown</v>
      </c>
      <c r="F1114" s="19" t="str">
        <f>VLOOKUP($D1114,[1]Sheet1!$A:$D,4,FALSE)</f>
        <v>LG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32">
        <f t="shared" si="13"/>
        <v>0</v>
      </c>
      <c r="Q1114" s="33">
        <v>1.26</v>
      </c>
      <c r="R1114" s="33">
        <v>2.16</v>
      </c>
      <c r="S1114" s="33">
        <v>2.16</v>
      </c>
      <c r="T1114" s="33">
        <v>2.16</v>
      </c>
      <c r="U1114" s="33">
        <v>4.32</v>
      </c>
      <c r="V1114" s="33">
        <v>4.32</v>
      </c>
      <c r="W1114" s="33">
        <v>4.32</v>
      </c>
      <c r="X1114" s="33">
        <v>5.4</v>
      </c>
      <c r="Y1114" s="33">
        <v>5.4</v>
      </c>
      <c r="Z1114" s="33">
        <v>5.4</v>
      </c>
      <c r="AA1114" s="33">
        <v>6.48</v>
      </c>
      <c r="AB1114" s="33">
        <v>6.48</v>
      </c>
      <c r="AC1114" s="33">
        <v>6.48</v>
      </c>
    </row>
    <row r="1115" spans="1:29" hidden="1" x14ac:dyDescent="0.3">
      <c r="A1115" s="19" t="s">
        <v>474</v>
      </c>
      <c r="B1115" s="1" t="s">
        <v>93</v>
      </c>
      <c r="C1115" s="1" t="s">
        <v>481</v>
      </c>
      <c r="D1115" t="s">
        <v>482</v>
      </c>
      <c r="E1115" s="19" t="str">
        <f>VLOOKUP($D1115,[1]Sheet1!$A:$D,3,FALSE)</f>
        <v>C1</v>
      </c>
      <c r="F1115" s="19" t="str">
        <f>VLOOKUP($D1115,[1]Sheet1!$A:$D,4,FALSE)</f>
        <v>C1 COARSE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32">
        <f t="shared" si="13"/>
        <v>0</v>
      </c>
      <c r="Q1115" s="33">
        <v>200</v>
      </c>
      <c r="R1115" s="33">
        <v>200</v>
      </c>
      <c r="S1115" s="33">
        <v>200</v>
      </c>
      <c r="T1115" s="33">
        <v>200</v>
      </c>
      <c r="U1115" s="33">
        <v>200</v>
      </c>
      <c r="V1115" s="33">
        <v>200</v>
      </c>
      <c r="W1115" s="33">
        <v>200</v>
      </c>
      <c r="X1115" s="33">
        <v>200</v>
      </c>
      <c r="Y1115" s="33">
        <v>200</v>
      </c>
      <c r="Z1115" s="33">
        <v>200</v>
      </c>
      <c r="AA1115" s="33">
        <v>200</v>
      </c>
      <c r="AB1115" s="33">
        <v>200</v>
      </c>
      <c r="AC1115" s="33">
        <v>200</v>
      </c>
    </row>
    <row r="1116" spans="1:29" hidden="1" x14ac:dyDescent="0.3">
      <c r="A1116" s="19" t="s">
        <v>474</v>
      </c>
      <c r="B1116" s="1" t="s">
        <v>93</v>
      </c>
      <c r="C1116" s="1" t="s">
        <v>481</v>
      </c>
      <c r="D1116" t="s">
        <v>49</v>
      </c>
      <c r="E1116" s="19" t="str">
        <f>VLOOKUP($D1116,[1]Sheet1!$A:$D,3,FALSE)</f>
        <v>BROWN</v>
      </c>
      <c r="F1116" s="19" t="str">
        <f>VLOOKUP($D1116,[1]Sheet1!$A:$D,4,FALSE)</f>
        <v>Soft Brown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32">
        <f t="shared" si="13"/>
        <v>0</v>
      </c>
      <c r="Q1116" s="33">
        <v>0.64800000000000002</v>
      </c>
      <c r="R1116" s="33">
        <v>0.64800000000000002</v>
      </c>
      <c r="S1116" s="33">
        <v>0.64800000000000002</v>
      </c>
      <c r="T1116" s="33">
        <v>0.64800000000000002</v>
      </c>
      <c r="U1116" s="33">
        <v>0.64800000000000002</v>
      </c>
      <c r="V1116" s="33">
        <v>0.64800000000000002</v>
      </c>
      <c r="W1116" s="33">
        <v>0.64800000000000002</v>
      </c>
      <c r="X1116" s="33">
        <v>0.64800000000000002</v>
      </c>
      <c r="Y1116" s="33">
        <v>0.64800000000000002</v>
      </c>
      <c r="Z1116" s="33">
        <v>0.64800000000000002</v>
      </c>
      <c r="AA1116" s="33">
        <v>0.64800000000000002</v>
      </c>
      <c r="AB1116" s="33">
        <v>0.64800000000000002</v>
      </c>
      <c r="AC1116" s="33">
        <v>0.64800000000000002</v>
      </c>
    </row>
    <row r="1117" spans="1:29" hidden="1" x14ac:dyDescent="0.3">
      <c r="A1117" s="19" t="s">
        <v>474</v>
      </c>
      <c r="B1117" s="1" t="s">
        <v>93</v>
      </c>
      <c r="C1117" s="1" t="s">
        <v>473</v>
      </c>
      <c r="D1117" t="s">
        <v>27</v>
      </c>
      <c r="E1117" s="19" t="str">
        <f>VLOOKUP($D1117,[1]Sheet1!$A:$D,3,FALSE)</f>
        <v>C1</v>
      </c>
      <c r="F1117" s="19" t="str">
        <f>VLOOKUP($D1117,[1]Sheet1!$A:$D,4,FALSE)</f>
        <v>C1 COARSE</v>
      </c>
      <c r="G1117" s="2"/>
      <c r="H1117" s="2"/>
      <c r="I1117" s="2"/>
      <c r="J1117" s="2"/>
      <c r="K1117" s="2"/>
      <c r="L1117" s="2"/>
      <c r="M1117" s="2">
        <v>23.76</v>
      </c>
      <c r="N1117" s="2"/>
      <c r="O1117" s="2"/>
      <c r="P1117" s="32">
        <f t="shared" si="13"/>
        <v>2.64</v>
      </c>
      <c r="Q1117" s="33">
        <v>2.64</v>
      </c>
      <c r="R1117" s="33">
        <v>2.64</v>
      </c>
      <c r="S1117" s="33">
        <v>2.64</v>
      </c>
      <c r="T1117" s="33">
        <v>2.64</v>
      </c>
      <c r="U1117" s="33">
        <v>2.64</v>
      </c>
      <c r="V1117" s="33">
        <v>2.64</v>
      </c>
      <c r="W1117" s="33">
        <v>2.64</v>
      </c>
      <c r="X1117" s="33">
        <v>2.64</v>
      </c>
      <c r="Y1117" s="33">
        <v>2.64</v>
      </c>
      <c r="Z1117" s="33">
        <v>2.64</v>
      </c>
      <c r="AA1117" s="33">
        <v>2.64</v>
      </c>
      <c r="AB1117" s="33">
        <v>2.64</v>
      </c>
      <c r="AC1117" s="33">
        <v>2.64</v>
      </c>
    </row>
    <row r="1118" spans="1:29" hidden="1" x14ac:dyDescent="0.3">
      <c r="A1118" s="19" t="s">
        <v>474</v>
      </c>
      <c r="B1118" s="1" t="s">
        <v>93</v>
      </c>
      <c r="C1118" s="1" t="s">
        <v>475</v>
      </c>
      <c r="D1118" t="s">
        <v>61</v>
      </c>
      <c r="E1118" s="19" t="str">
        <f>VLOOKUP($D1118,[1]Sheet1!$A:$D,3,FALSE)</f>
        <v>C1</v>
      </c>
      <c r="F1118" s="19" t="str">
        <f>VLOOKUP($D1118,[1]Sheet1!$A:$D,4,FALSE)</f>
        <v>C1 COARSE</v>
      </c>
      <c r="G1118" s="2"/>
      <c r="H1118" s="2">
        <v>28</v>
      </c>
      <c r="I1118" s="2"/>
      <c r="J1118" s="2"/>
      <c r="K1118" s="2"/>
      <c r="L1118" s="2"/>
      <c r="M1118" s="2"/>
      <c r="N1118" s="2"/>
      <c r="O1118" s="2"/>
      <c r="P1118" s="32">
        <f t="shared" si="13"/>
        <v>3.1111111111111112</v>
      </c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</row>
    <row r="1119" spans="1:29" hidden="1" x14ac:dyDescent="0.3">
      <c r="A1119" s="19" t="s">
        <v>474</v>
      </c>
      <c r="B1119" s="1" t="s">
        <v>93</v>
      </c>
      <c r="C1119" s="1" t="s">
        <v>475</v>
      </c>
      <c r="D1119" t="s">
        <v>43</v>
      </c>
      <c r="E1119" s="19" t="str">
        <f>VLOOKUP($D1119,[1]Sheet1!$A:$D,3,FALSE)</f>
        <v>BROWN</v>
      </c>
      <c r="F1119" s="19" t="str">
        <f>VLOOKUP($D1119,[1]Sheet1!$A:$D,4,FALSE)</f>
        <v>Soft Brown</v>
      </c>
      <c r="G1119" s="2"/>
      <c r="H1119" s="2"/>
      <c r="I1119" s="2">
        <v>3</v>
      </c>
      <c r="J1119" s="2"/>
      <c r="K1119" s="2"/>
      <c r="L1119" s="2"/>
      <c r="M1119" s="2"/>
      <c r="N1119" s="2"/>
      <c r="O1119" s="2"/>
      <c r="P1119" s="32">
        <f t="shared" si="13"/>
        <v>0.33333333333333331</v>
      </c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</row>
    <row r="1120" spans="1:29" hidden="1" x14ac:dyDescent="0.3">
      <c r="A1120" s="19" t="s">
        <v>474</v>
      </c>
      <c r="B1120" s="1" t="s">
        <v>93</v>
      </c>
      <c r="C1120" s="1" t="s">
        <v>475</v>
      </c>
      <c r="D1120" t="s">
        <v>30</v>
      </c>
      <c r="E1120" s="19" t="str">
        <f>VLOOKUP($D1120,[1]Sheet1!$A:$D,3,FALSE)</f>
        <v>A1 (Fine)</v>
      </c>
      <c r="F1120" s="19" t="str">
        <f>VLOOKUP($D1120,[1]Sheet1!$A:$D,4,FALSE)</f>
        <v>A1</v>
      </c>
      <c r="G1120" s="2"/>
      <c r="H1120" s="2">
        <v>5.4</v>
      </c>
      <c r="I1120" s="2"/>
      <c r="J1120" s="2"/>
      <c r="K1120" s="2"/>
      <c r="L1120" s="2"/>
      <c r="M1120" s="2"/>
      <c r="N1120" s="2"/>
      <c r="O1120" s="2"/>
      <c r="P1120" s="32">
        <f t="shared" si="13"/>
        <v>0.60000000000000009</v>
      </c>
      <c r="Q1120" s="33">
        <v>0.60000000000000009</v>
      </c>
      <c r="R1120" s="33">
        <v>0.60000000000000009</v>
      </c>
      <c r="S1120" s="33">
        <v>0.60000000000000009</v>
      </c>
      <c r="T1120" s="33">
        <v>0.60000000000000009</v>
      </c>
      <c r="U1120" s="33">
        <v>0.60000000000000009</v>
      </c>
      <c r="V1120" s="33">
        <v>0.60000000000000009</v>
      </c>
      <c r="W1120" s="33">
        <v>0.60000000000000009</v>
      </c>
      <c r="X1120" s="33">
        <v>0.60000000000000009</v>
      </c>
      <c r="Y1120" s="33">
        <v>0.60000000000000009</v>
      </c>
      <c r="Z1120" s="33">
        <v>0.60000000000000009</v>
      </c>
      <c r="AA1120" s="33">
        <v>0.60000000000000009</v>
      </c>
      <c r="AB1120" s="33">
        <v>0.60000000000000009</v>
      </c>
      <c r="AC1120" s="33">
        <v>0.60000000000000009</v>
      </c>
    </row>
    <row r="1121" spans="1:29" hidden="1" x14ac:dyDescent="0.3">
      <c r="A1121" s="19" t="s">
        <v>474</v>
      </c>
      <c r="B1121" s="1" t="s">
        <v>93</v>
      </c>
      <c r="C1121" s="1" t="s">
        <v>476</v>
      </c>
      <c r="D1121" t="s">
        <v>61</v>
      </c>
      <c r="E1121" s="19" t="str">
        <f>VLOOKUP($D1121,[1]Sheet1!$A:$D,3,FALSE)</f>
        <v>C1</v>
      </c>
      <c r="F1121" s="19" t="str">
        <f>VLOOKUP($D1121,[1]Sheet1!$A:$D,4,FALSE)</f>
        <v>C1 COARSE</v>
      </c>
      <c r="G1121" s="2"/>
      <c r="H1121" s="2">
        <v>10</v>
      </c>
      <c r="I1121" s="2"/>
      <c r="J1121" s="2"/>
      <c r="K1121" s="2"/>
      <c r="L1121" s="2"/>
      <c r="M1121" s="2"/>
      <c r="N1121" s="2"/>
      <c r="O1121" s="2">
        <v>20</v>
      </c>
      <c r="P1121" s="32">
        <f t="shared" si="13"/>
        <v>3.3333333333333335</v>
      </c>
      <c r="Q1121" s="33">
        <v>3.3333333333333335</v>
      </c>
      <c r="R1121" s="33">
        <v>3.3333333333333335</v>
      </c>
      <c r="S1121" s="33">
        <v>3.3333333333333335</v>
      </c>
      <c r="T1121" s="33">
        <v>3.3333333333333335</v>
      </c>
      <c r="U1121" s="33">
        <v>3.3333333333333335</v>
      </c>
      <c r="V1121" s="33">
        <v>3.3333333333333335</v>
      </c>
      <c r="W1121" s="33">
        <v>3.3333333333333335</v>
      </c>
      <c r="X1121" s="33">
        <v>3.3333333333333335</v>
      </c>
      <c r="Y1121" s="33">
        <v>3.3333333333333335</v>
      </c>
      <c r="Z1121" s="33">
        <v>3.3333333333333335</v>
      </c>
      <c r="AA1121" s="33">
        <v>3.3333333333333335</v>
      </c>
      <c r="AB1121" s="33">
        <v>3.3333333333333335</v>
      </c>
      <c r="AC1121" s="33">
        <v>3.3333333333333335</v>
      </c>
    </row>
    <row r="1122" spans="1:29" hidden="1" x14ac:dyDescent="0.3">
      <c r="A1122" s="19" t="s">
        <v>474</v>
      </c>
      <c r="B1122" s="1" t="s">
        <v>93</v>
      </c>
      <c r="C1122" s="1" t="s">
        <v>483</v>
      </c>
      <c r="D1122" t="s">
        <v>27</v>
      </c>
      <c r="E1122" s="19" t="str">
        <f>VLOOKUP($D1122,[1]Sheet1!$A:$D,3,FALSE)</f>
        <v>C1</v>
      </c>
      <c r="F1122" s="19" t="str">
        <f>VLOOKUP($D1122,[1]Sheet1!$A:$D,4,FALSE)</f>
        <v>C1 COARSE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32">
        <f t="shared" si="13"/>
        <v>0</v>
      </c>
      <c r="Q1122" s="33">
        <v>90.72</v>
      </c>
      <c r="R1122" s="33">
        <v>90.72</v>
      </c>
      <c r="S1122" s="33">
        <v>90.72</v>
      </c>
      <c r="T1122" s="33">
        <v>90.72</v>
      </c>
      <c r="U1122" s="33">
        <v>90.72</v>
      </c>
      <c r="V1122" s="33">
        <v>90.72</v>
      </c>
      <c r="W1122" s="33">
        <v>90.72</v>
      </c>
      <c r="X1122" s="33">
        <v>90.72</v>
      </c>
      <c r="Y1122" s="33">
        <v>90.72</v>
      </c>
      <c r="Z1122" s="33">
        <v>90.72</v>
      </c>
      <c r="AA1122" s="33">
        <v>90.72</v>
      </c>
      <c r="AB1122" s="33">
        <v>90.72</v>
      </c>
      <c r="AC1122" s="33">
        <v>90.72</v>
      </c>
    </row>
    <row r="1123" spans="1:29" hidden="1" x14ac:dyDescent="0.3">
      <c r="A1123" s="19" t="s">
        <v>474</v>
      </c>
      <c r="B1123" s="1" t="s">
        <v>93</v>
      </c>
      <c r="C1123" s="1" t="s">
        <v>484</v>
      </c>
      <c r="D1123" t="s">
        <v>30</v>
      </c>
      <c r="E1123" s="19" t="str">
        <f>VLOOKUP($D1123,[1]Sheet1!$A:$D,3,FALSE)</f>
        <v>A1 (Fine)</v>
      </c>
      <c r="F1123" s="19" t="str">
        <f>VLOOKUP($D1123,[1]Sheet1!$A:$D,4,FALSE)</f>
        <v>A1</v>
      </c>
      <c r="G1123" s="2">
        <v>3.6</v>
      </c>
      <c r="H1123" s="2"/>
      <c r="I1123" s="2">
        <v>3.6</v>
      </c>
      <c r="J1123" s="2"/>
      <c r="K1123" s="2"/>
      <c r="L1123" s="2"/>
      <c r="M1123" s="2"/>
      <c r="N1123" s="2">
        <v>3.6</v>
      </c>
      <c r="O1123" s="2"/>
      <c r="P1123" s="32">
        <f t="shared" si="13"/>
        <v>1.2000000000000002</v>
      </c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</row>
    <row r="1124" spans="1:29" hidden="1" x14ac:dyDescent="0.3">
      <c r="A1124" s="19" t="s">
        <v>474</v>
      </c>
      <c r="B1124" s="1" t="s">
        <v>93</v>
      </c>
      <c r="C1124" s="1" t="s">
        <v>485</v>
      </c>
      <c r="D1124" t="s">
        <v>27</v>
      </c>
      <c r="E1124" s="19" t="str">
        <f>VLOOKUP($D1124,[1]Sheet1!$A:$D,3,FALSE)</f>
        <v>C1</v>
      </c>
      <c r="F1124" s="19" t="str">
        <f>VLOOKUP($D1124,[1]Sheet1!$A:$D,4,FALSE)</f>
        <v>C1 COARSE</v>
      </c>
      <c r="G1124" s="2">
        <v>20.52</v>
      </c>
      <c r="H1124" s="2"/>
      <c r="I1124" s="2"/>
      <c r="J1124" s="2"/>
      <c r="K1124" s="2"/>
      <c r="L1124" s="2"/>
      <c r="M1124" s="2"/>
      <c r="N1124" s="2"/>
      <c r="O1124" s="2"/>
      <c r="P1124" s="32">
        <f t="shared" si="13"/>
        <v>2.2799999999999998</v>
      </c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</row>
    <row r="1125" spans="1:29" hidden="1" x14ac:dyDescent="0.3">
      <c r="A1125" s="19" t="s">
        <v>474</v>
      </c>
      <c r="B1125" s="1" t="s">
        <v>93</v>
      </c>
      <c r="C1125" s="1" t="s">
        <v>486</v>
      </c>
      <c r="D1125" t="s">
        <v>74</v>
      </c>
      <c r="E1125" s="19" t="str">
        <f>VLOOKUP($D1125,[1]Sheet1!$A:$D,3,FALSE)</f>
        <v>A1 (Fine)</v>
      </c>
      <c r="F1125" s="19" t="str">
        <f>VLOOKUP($D1125,[1]Sheet1!$A:$D,4,FALSE)</f>
        <v xml:space="preserve">A1 </v>
      </c>
      <c r="G1125" s="2"/>
      <c r="H1125" s="2"/>
      <c r="I1125" s="2">
        <v>12.5</v>
      </c>
      <c r="J1125" s="2">
        <v>15</v>
      </c>
      <c r="K1125" s="2">
        <v>15</v>
      </c>
      <c r="L1125" s="2">
        <v>50</v>
      </c>
      <c r="M1125" s="2"/>
      <c r="N1125" s="2"/>
      <c r="O1125" s="2"/>
      <c r="P1125" s="32">
        <f t="shared" si="13"/>
        <v>10.277777777777779</v>
      </c>
      <c r="Q1125" s="33">
        <v>10.277777777777779</v>
      </c>
      <c r="R1125" s="33">
        <v>10.277777777777779</v>
      </c>
      <c r="S1125" s="33">
        <v>10.277777777777779</v>
      </c>
      <c r="T1125" s="33">
        <v>10.277777777777779</v>
      </c>
      <c r="U1125" s="33">
        <v>10.277777777777779</v>
      </c>
      <c r="V1125" s="33">
        <v>10.277777777777779</v>
      </c>
      <c r="W1125" s="33">
        <v>10.277777777777779</v>
      </c>
      <c r="X1125" s="33">
        <v>10.277777777777779</v>
      </c>
      <c r="Y1125" s="33">
        <v>10.277777777777779</v>
      </c>
      <c r="Z1125" s="33">
        <v>10.277777777777779</v>
      </c>
      <c r="AA1125" s="33">
        <v>10.277777777777779</v>
      </c>
      <c r="AB1125" s="33">
        <v>10.277777777777779</v>
      </c>
      <c r="AC1125" s="33">
        <v>10.277777777777779</v>
      </c>
    </row>
    <row r="1126" spans="1:29" hidden="1" x14ac:dyDescent="0.3">
      <c r="A1126" s="19" t="s">
        <v>474</v>
      </c>
      <c r="B1126" s="1" t="s">
        <v>93</v>
      </c>
      <c r="C1126" s="1" t="s">
        <v>486</v>
      </c>
      <c r="D1126" t="s">
        <v>61</v>
      </c>
      <c r="E1126" s="19" t="str">
        <f>VLOOKUP($D1126,[1]Sheet1!$A:$D,3,FALSE)</f>
        <v>C1</v>
      </c>
      <c r="F1126" s="19" t="str">
        <f>VLOOKUP($D1126,[1]Sheet1!$A:$D,4,FALSE)</f>
        <v>C1 COARSE</v>
      </c>
      <c r="G1126" s="2"/>
      <c r="H1126" s="2"/>
      <c r="I1126" s="2"/>
      <c r="J1126" s="2">
        <v>52.5</v>
      </c>
      <c r="K1126" s="2">
        <v>10</v>
      </c>
      <c r="L1126" s="2">
        <v>55</v>
      </c>
      <c r="M1126" s="2"/>
      <c r="N1126" s="2"/>
      <c r="O1126" s="2"/>
      <c r="P1126" s="32">
        <f t="shared" ref="P1126:P1142" si="14">SUM(G1126:O1126)/9</f>
        <v>13.055555555555555</v>
      </c>
      <c r="Q1126" s="33">
        <v>13.055555555555555</v>
      </c>
      <c r="R1126" s="33">
        <v>13.055555555555555</v>
      </c>
      <c r="S1126" s="33">
        <v>13.055555555555555</v>
      </c>
      <c r="T1126" s="33">
        <v>13.055555555555555</v>
      </c>
      <c r="U1126" s="33">
        <v>13.055555555555555</v>
      </c>
      <c r="V1126" s="33">
        <v>13.055555555555555</v>
      </c>
      <c r="W1126" s="33">
        <v>13.055555555555555</v>
      </c>
      <c r="X1126" s="33">
        <v>13.055555555555555</v>
      </c>
      <c r="Y1126" s="33">
        <v>13.055555555555555</v>
      </c>
      <c r="Z1126" s="33">
        <v>13.055555555555555</v>
      </c>
      <c r="AA1126" s="33">
        <v>13.055555555555555</v>
      </c>
      <c r="AB1126" s="33">
        <v>13.055555555555555</v>
      </c>
      <c r="AC1126" s="33">
        <v>13.055555555555555</v>
      </c>
    </row>
    <row r="1127" spans="1:29" hidden="1" x14ac:dyDescent="0.3">
      <c r="A1127" s="19" t="s">
        <v>474</v>
      </c>
      <c r="B1127" s="1" t="s">
        <v>93</v>
      </c>
      <c r="C1127" s="1" t="s">
        <v>486</v>
      </c>
      <c r="D1127" t="s">
        <v>27</v>
      </c>
      <c r="E1127" s="19" t="str">
        <f>VLOOKUP($D1127,[1]Sheet1!$A:$D,3,FALSE)</f>
        <v>C1</v>
      </c>
      <c r="F1127" s="19" t="str">
        <f>VLOOKUP($D1127,[1]Sheet1!$A:$D,4,FALSE)</f>
        <v>C1 COARSE</v>
      </c>
      <c r="G1127" s="2"/>
      <c r="H1127" s="2"/>
      <c r="I1127" s="2"/>
      <c r="J1127" s="2">
        <v>64.680000000000007</v>
      </c>
      <c r="K1127" s="2">
        <v>114.48</v>
      </c>
      <c r="L1127" s="2">
        <v>95.04</v>
      </c>
      <c r="M1127" s="2">
        <v>99.36</v>
      </c>
      <c r="N1127" s="2">
        <v>74.52</v>
      </c>
      <c r="O1127" s="2">
        <v>124.2</v>
      </c>
      <c r="P1127" s="32">
        <f t="shared" si="14"/>
        <v>63.586666666666673</v>
      </c>
      <c r="Q1127" s="33">
        <v>63.586666666666673</v>
      </c>
      <c r="R1127" s="33">
        <v>63.586666666666673</v>
      </c>
      <c r="S1127" s="33">
        <v>63.586666666666673</v>
      </c>
      <c r="T1127" s="33">
        <v>63.586666666666673</v>
      </c>
      <c r="U1127" s="33">
        <v>63.586666666666673</v>
      </c>
      <c r="V1127" s="33">
        <v>63.586666666666673</v>
      </c>
      <c r="W1127" s="33">
        <v>63.586666666666673</v>
      </c>
      <c r="X1127" s="33">
        <v>63.586666666666673</v>
      </c>
      <c r="Y1127" s="33">
        <v>63.586666666666673</v>
      </c>
      <c r="Z1127" s="33">
        <v>63.586666666666673</v>
      </c>
      <c r="AA1127" s="33">
        <v>63.586666666666673</v>
      </c>
      <c r="AB1127" s="33">
        <v>63.586666666666673</v>
      </c>
      <c r="AC1127" s="33">
        <v>63.586666666666673</v>
      </c>
    </row>
    <row r="1128" spans="1:29" hidden="1" x14ac:dyDescent="0.3">
      <c r="A1128" s="19" t="s">
        <v>474</v>
      </c>
      <c r="B1128" s="1" t="s">
        <v>93</v>
      </c>
      <c r="C1128" s="1" t="s">
        <v>486</v>
      </c>
      <c r="D1128" t="s">
        <v>433</v>
      </c>
      <c r="E1128" s="19" t="str">
        <f>VLOOKUP($D1128,[1]Sheet1!$A:$D,3,FALSE)</f>
        <v>C1</v>
      </c>
      <c r="F1128" s="19" t="str">
        <f>VLOOKUP($D1128,[1]Sheet1!$A:$D,4,FALSE)</f>
        <v>C1 COARSE</v>
      </c>
      <c r="G1128" s="2"/>
      <c r="H1128" s="2"/>
      <c r="I1128" s="2">
        <v>62.400000000000006</v>
      </c>
      <c r="J1128" s="2">
        <v>42.96</v>
      </c>
      <c r="K1128" s="2"/>
      <c r="L1128" s="2"/>
      <c r="M1128" s="2"/>
      <c r="N1128" s="2"/>
      <c r="O1128" s="2"/>
      <c r="P1128" s="32">
        <f t="shared" si="14"/>
        <v>11.706666666666669</v>
      </c>
      <c r="Q1128" s="33">
        <v>11.706666666666669</v>
      </c>
      <c r="R1128" s="33">
        <v>11.706666666666669</v>
      </c>
      <c r="S1128" s="33">
        <v>11.706666666666669</v>
      </c>
      <c r="T1128" s="33">
        <v>11.706666666666669</v>
      </c>
      <c r="U1128" s="33">
        <v>11.706666666666669</v>
      </c>
      <c r="V1128" s="33">
        <v>11.706666666666669</v>
      </c>
      <c r="W1128" s="33">
        <v>11.706666666666669</v>
      </c>
      <c r="X1128" s="33">
        <v>11.706666666666669</v>
      </c>
      <c r="Y1128" s="33">
        <v>11.706666666666669</v>
      </c>
      <c r="Z1128" s="33">
        <v>11.706666666666669</v>
      </c>
      <c r="AA1128" s="33">
        <v>11.706666666666669</v>
      </c>
      <c r="AB1128" s="33">
        <v>11.706666666666669</v>
      </c>
      <c r="AC1128" s="33">
        <v>11.706666666666669</v>
      </c>
    </row>
    <row r="1129" spans="1:29" hidden="1" x14ac:dyDescent="0.3">
      <c r="A1129" s="19" t="s">
        <v>474</v>
      </c>
      <c r="B1129" s="1" t="s">
        <v>93</v>
      </c>
      <c r="C1129" s="1" t="s">
        <v>486</v>
      </c>
      <c r="D1129" t="s">
        <v>30</v>
      </c>
      <c r="E1129" s="19" t="str">
        <f>VLOOKUP($D1129,[1]Sheet1!$A:$D,3,FALSE)</f>
        <v>A1 (Fine)</v>
      </c>
      <c r="F1129" s="19" t="str">
        <f>VLOOKUP($D1129,[1]Sheet1!$A:$D,4,FALSE)</f>
        <v>A1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32">
        <f t="shared" si="14"/>
        <v>0</v>
      </c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</row>
    <row r="1130" spans="1:29" hidden="1" x14ac:dyDescent="0.3">
      <c r="A1130" s="19" t="s">
        <v>474</v>
      </c>
      <c r="B1130" s="1" t="s">
        <v>93</v>
      </c>
      <c r="C1130" s="1" t="s">
        <v>486</v>
      </c>
      <c r="D1130" t="s">
        <v>31</v>
      </c>
      <c r="E1130" s="19" t="str">
        <f>VLOOKUP($D1130,[1]Sheet1!$A:$D,3,FALSE)</f>
        <v>BROWN</v>
      </c>
      <c r="F1130" s="19" t="str">
        <f>VLOOKUP($D1130,[1]Sheet1!$A:$D,4,FALSE)</f>
        <v>Golden Brown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32">
        <f t="shared" si="14"/>
        <v>0</v>
      </c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</row>
    <row r="1131" spans="1:29" hidden="1" x14ac:dyDescent="0.3">
      <c r="A1131" s="19" t="s">
        <v>474</v>
      </c>
      <c r="B1131" s="1" t="s">
        <v>93</v>
      </c>
      <c r="C1131" s="1" t="s">
        <v>486</v>
      </c>
      <c r="D1131" t="s">
        <v>33</v>
      </c>
      <c r="E1131" s="19" t="str">
        <f>VLOOKUP($D1131,[1]Sheet1!$A:$D,3,FALSE)</f>
        <v>Better Brown</v>
      </c>
      <c r="F1131" s="19" t="str">
        <f>VLOOKUP($D1131,[1]Sheet1!$A:$D,4,FALSE)</f>
        <v>LG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32">
        <f t="shared" si="14"/>
        <v>0</v>
      </c>
      <c r="Q1131" s="33">
        <v>1.08</v>
      </c>
      <c r="R1131" s="33">
        <v>1.08</v>
      </c>
      <c r="S1131" s="33">
        <v>1.08</v>
      </c>
      <c r="T1131" s="33">
        <v>1.08</v>
      </c>
      <c r="U1131" s="33">
        <v>2.16</v>
      </c>
      <c r="V1131" s="33">
        <v>2.16</v>
      </c>
      <c r="W1131" s="33">
        <v>2.16</v>
      </c>
      <c r="X1131" s="33">
        <v>2.16</v>
      </c>
      <c r="Y1131" s="33">
        <v>2.16</v>
      </c>
      <c r="Z1131" s="33">
        <v>2.16</v>
      </c>
      <c r="AA1131" s="33">
        <v>2.16</v>
      </c>
      <c r="AB1131" s="33">
        <v>2.16</v>
      </c>
      <c r="AC1131" s="33">
        <v>2.16</v>
      </c>
    </row>
    <row r="1132" spans="1:29" hidden="1" x14ac:dyDescent="0.3">
      <c r="A1132" s="19" t="s">
        <v>474</v>
      </c>
      <c r="B1132" s="1" t="s">
        <v>93</v>
      </c>
      <c r="C1132" s="1" t="s">
        <v>487</v>
      </c>
      <c r="D1132" t="s">
        <v>61</v>
      </c>
      <c r="E1132" s="19" t="str">
        <f>VLOOKUP($D1132,[1]Sheet1!$A:$D,3,FALSE)</f>
        <v>C1</v>
      </c>
      <c r="F1132" s="19" t="str">
        <f>VLOOKUP($D1132,[1]Sheet1!$A:$D,4,FALSE)</f>
        <v>C1 COARSE</v>
      </c>
      <c r="G1132" s="2">
        <v>2</v>
      </c>
      <c r="H1132" s="2">
        <v>1</v>
      </c>
      <c r="I1132" s="2"/>
      <c r="J1132" s="2">
        <v>2</v>
      </c>
      <c r="K1132" s="2">
        <v>1</v>
      </c>
      <c r="L1132" s="2"/>
      <c r="M1132" s="2"/>
      <c r="N1132" s="2"/>
      <c r="O1132" s="2"/>
      <c r="P1132" s="32">
        <f t="shared" si="14"/>
        <v>0.66666666666666663</v>
      </c>
      <c r="Q1132" s="32">
        <v>0.66666666666666663</v>
      </c>
      <c r="R1132" s="32">
        <v>0.66666666666666663</v>
      </c>
      <c r="S1132" s="32">
        <v>0.66666666666666663</v>
      </c>
      <c r="T1132" s="32">
        <v>0.66666666666666663</v>
      </c>
      <c r="U1132" s="32">
        <v>0.66666666666666663</v>
      </c>
      <c r="V1132" s="32">
        <v>0.66666666666666663</v>
      </c>
      <c r="W1132" s="32">
        <v>0.66666666666666663</v>
      </c>
      <c r="X1132" s="32">
        <v>0.66666666666666663</v>
      </c>
      <c r="Y1132" s="32">
        <v>0.66666666666666663</v>
      </c>
      <c r="Z1132" s="32">
        <v>0.66666666666666663</v>
      </c>
      <c r="AA1132" s="32">
        <v>0.66666666666666663</v>
      </c>
      <c r="AB1132" s="32">
        <v>0.66666666666666663</v>
      </c>
      <c r="AC1132" s="32">
        <v>0.66666666666666663</v>
      </c>
    </row>
    <row r="1133" spans="1:29" hidden="1" x14ac:dyDescent="0.3">
      <c r="A1133" s="19" t="s">
        <v>474</v>
      </c>
      <c r="B1133" s="1" t="s">
        <v>93</v>
      </c>
      <c r="C1133" s="1" t="s">
        <v>487</v>
      </c>
      <c r="D1133" t="s">
        <v>27</v>
      </c>
      <c r="E1133" s="19" t="str">
        <f>VLOOKUP($D1133,[1]Sheet1!$A:$D,3,FALSE)</f>
        <v>C1</v>
      </c>
      <c r="F1133" s="19" t="str">
        <f>VLOOKUP($D1133,[1]Sheet1!$A:$D,4,FALSE)</f>
        <v>C1 COARSE</v>
      </c>
      <c r="G1133" s="2">
        <v>2.1599999999999993</v>
      </c>
      <c r="H1133" s="2">
        <v>9.7200000000000006</v>
      </c>
      <c r="I1133" s="2"/>
      <c r="J1133" s="2">
        <v>8.64</v>
      </c>
      <c r="K1133" s="2">
        <v>9.7200000000000006</v>
      </c>
      <c r="L1133" s="2"/>
      <c r="M1133" s="2"/>
      <c r="N1133" s="2"/>
      <c r="O1133" s="2"/>
      <c r="P1133" s="32">
        <f t="shared" si="14"/>
        <v>3.3600000000000003</v>
      </c>
      <c r="Q1133" s="32">
        <v>3.3600000000000003</v>
      </c>
      <c r="R1133" s="32">
        <v>3.3600000000000003</v>
      </c>
      <c r="S1133" s="32">
        <v>3.3600000000000003</v>
      </c>
      <c r="T1133" s="32">
        <v>3.3600000000000003</v>
      </c>
      <c r="U1133" s="32">
        <v>3.3600000000000003</v>
      </c>
      <c r="V1133" s="32">
        <v>3.3600000000000003</v>
      </c>
      <c r="W1133" s="32">
        <v>3.3600000000000003</v>
      </c>
      <c r="X1133" s="32">
        <v>3.3600000000000003</v>
      </c>
      <c r="Y1133" s="32">
        <v>3.3600000000000003</v>
      </c>
      <c r="Z1133" s="32">
        <v>3.3600000000000003</v>
      </c>
      <c r="AA1133" s="32">
        <v>3.3600000000000003</v>
      </c>
      <c r="AB1133" s="32">
        <v>3.3600000000000003</v>
      </c>
      <c r="AC1133" s="32">
        <v>3.3600000000000003</v>
      </c>
    </row>
    <row r="1134" spans="1:29" hidden="1" x14ac:dyDescent="0.3">
      <c r="A1134" s="19" t="s">
        <v>474</v>
      </c>
      <c r="B1134" s="1" t="s">
        <v>93</v>
      </c>
      <c r="C1134" s="1" t="s">
        <v>127</v>
      </c>
      <c r="D1134" t="s">
        <v>201</v>
      </c>
      <c r="E1134" s="19" t="str">
        <f>VLOOKUP($D1134,[1]Sheet1!$A:$D,3,FALSE)</f>
        <v>BROWN</v>
      </c>
      <c r="F1134" s="19" t="str">
        <f>VLOOKUP($D1134,[1]Sheet1!$A:$D,4,FALSE)</f>
        <v>Golden Brown</v>
      </c>
      <c r="G1134" s="2">
        <v>24</v>
      </c>
      <c r="H1134" s="2"/>
      <c r="I1134" s="2"/>
      <c r="J1134" s="2"/>
      <c r="K1134" s="2"/>
      <c r="L1134" s="2"/>
      <c r="M1134" s="2"/>
      <c r="N1134" s="2"/>
      <c r="O1134" s="2">
        <v>5</v>
      </c>
      <c r="P1134" s="32">
        <f t="shared" si="14"/>
        <v>3.2222222222222223</v>
      </c>
      <c r="Q1134" s="33">
        <v>3.2222222222222223</v>
      </c>
      <c r="R1134" s="33">
        <v>3.2222222222222223</v>
      </c>
      <c r="S1134" s="33">
        <v>3.2222222222222223</v>
      </c>
      <c r="T1134" s="33">
        <v>3.2222222222222223</v>
      </c>
      <c r="U1134" s="33">
        <v>3.2222222222222223</v>
      </c>
      <c r="V1134" s="33">
        <v>3.2222222222222223</v>
      </c>
      <c r="W1134" s="33">
        <v>3.2222222222222223</v>
      </c>
      <c r="X1134" s="33">
        <v>3.2222222222222223</v>
      </c>
      <c r="Y1134" s="33">
        <v>3.2222222222222223</v>
      </c>
      <c r="Z1134" s="33">
        <v>3.2222222222222223</v>
      </c>
      <c r="AA1134" s="33">
        <v>3.2222222222222223</v>
      </c>
      <c r="AB1134" s="33">
        <v>3.2222222222222223</v>
      </c>
      <c r="AC1134" s="33">
        <v>3.2222222222222223</v>
      </c>
    </row>
    <row r="1135" spans="1:29" hidden="1" x14ac:dyDescent="0.3">
      <c r="A1135" s="19" t="s">
        <v>474</v>
      </c>
      <c r="B1135" s="1" t="s">
        <v>93</v>
      </c>
      <c r="C1135" s="1" t="s">
        <v>127</v>
      </c>
      <c r="D1135" t="s">
        <v>25</v>
      </c>
      <c r="E1135" s="19" t="str">
        <f>VLOOKUP($D1135,[1]Sheet1!$A:$D,3,FALSE)</f>
        <v>CASTER</v>
      </c>
      <c r="F1135" s="19" t="str">
        <f>VLOOKUP($D1135,[1]Sheet1!$A:$D,4,FALSE)</f>
        <v>CASTER</v>
      </c>
      <c r="G1135" s="2"/>
      <c r="H1135" s="2">
        <v>2.16</v>
      </c>
      <c r="I1135" s="2"/>
      <c r="J1135" s="2">
        <v>2.16</v>
      </c>
      <c r="K1135" s="2">
        <v>9.7439999999999998</v>
      </c>
      <c r="L1135" s="2"/>
      <c r="M1135" s="2"/>
      <c r="N1135" s="2"/>
      <c r="O1135" s="2">
        <v>3.5999999999999997E-2</v>
      </c>
      <c r="P1135" s="32">
        <f t="shared" si="14"/>
        <v>1.5666666666666667</v>
      </c>
      <c r="Q1135" s="33">
        <v>1.5666666666666667</v>
      </c>
      <c r="R1135" s="33">
        <v>1.5666666666666667</v>
      </c>
      <c r="S1135" s="33">
        <v>1.5666666666666667</v>
      </c>
      <c r="T1135" s="33">
        <v>1.5666666666666667</v>
      </c>
      <c r="U1135" s="33">
        <v>1.5666666666666667</v>
      </c>
      <c r="V1135" s="33">
        <v>1.5666666666666667</v>
      </c>
      <c r="W1135" s="33">
        <v>1.5666666666666667</v>
      </c>
      <c r="X1135" s="33">
        <v>1.5666666666666667</v>
      </c>
      <c r="Y1135" s="33">
        <v>1.5666666666666667</v>
      </c>
      <c r="Z1135" s="33">
        <v>1.5666666666666667</v>
      </c>
      <c r="AA1135" s="33">
        <v>1.5666666666666667</v>
      </c>
      <c r="AB1135" s="33">
        <v>1.5666666666666667</v>
      </c>
      <c r="AC1135" s="33">
        <v>1.5666666666666667</v>
      </c>
    </row>
    <row r="1136" spans="1:29" hidden="1" x14ac:dyDescent="0.3">
      <c r="A1136" s="19" t="s">
        <v>474</v>
      </c>
      <c r="B1136" s="1" t="s">
        <v>93</v>
      </c>
      <c r="C1136" s="1" t="s">
        <v>127</v>
      </c>
      <c r="D1136" t="s">
        <v>26</v>
      </c>
      <c r="E1136" s="19" t="str">
        <f>VLOOKUP($D1136,[1]Sheet1!$A:$D,3,FALSE)</f>
        <v>BROWN</v>
      </c>
      <c r="F1136" s="19" t="str">
        <f>VLOOKUP($D1136,[1]Sheet1!$A:$D,4,FALSE)</f>
        <v>Coarse Brown</v>
      </c>
      <c r="G1136" s="2">
        <v>-0.252</v>
      </c>
      <c r="H1136" s="2">
        <v>-5.6000000000000001E-2</v>
      </c>
      <c r="I1136" s="2"/>
      <c r="J1136" s="2"/>
      <c r="K1136" s="2"/>
      <c r="L1136" s="2">
        <v>0.12</v>
      </c>
      <c r="M1136" s="2">
        <v>0.6</v>
      </c>
      <c r="N1136" s="2"/>
      <c r="O1136" s="2"/>
      <c r="P1136" s="32">
        <f t="shared" si="14"/>
        <v>4.5777777777777778E-2</v>
      </c>
      <c r="Q1136" s="33">
        <v>4.5777777777777778E-2</v>
      </c>
      <c r="R1136" s="33">
        <v>4.5777777777777778E-2</v>
      </c>
      <c r="S1136" s="33">
        <v>4.5777777777777778E-2</v>
      </c>
      <c r="T1136" s="33">
        <v>4.5777777777777778E-2</v>
      </c>
      <c r="U1136" s="33">
        <v>4.5777777777777778E-2</v>
      </c>
      <c r="V1136" s="33">
        <v>4.5777777777777778E-2</v>
      </c>
      <c r="W1136" s="33">
        <v>4.5777777777777778E-2</v>
      </c>
      <c r="X1136" s="33">
        <v>4.5777777777777778E-2</v>
      </c>
      <c r="Y1136" s="33">
        <v>4.5777777777777778E-2</v>
      </c>
      <c r="Z1136" s="33">
        <v>4.5777777777777778E-2</v>
      </c>
      <c r="AA1136" s="33">
        <v>4.5777777777777778E-2</v>
      </c>
      <c r="AB1136" s="33">
        <v>4.5777777777777778E-2</v>
      </c>
      <c r="AC1136" s="33">
        <v>4.5777777777777778E-2</v>
      </c>
    </row>
    <row r="1137" spans="1:29" hidden="1" x14ac:dyDescent="0.3">
      <c r="A1137" s="19" t="s">
        <v>474</v>
      </c>
      <c r="B1137" s="1" t="s">
        <v>93</v>
      </c>
      <c r="C1137" s="1" t="s">
        <v>127</v>
      </c>
      <c r="D1137" t="s">
        <v>27</v>
      </c>
      <c r="E1137" s="19" t="str">
        <f>VLOOKUP($D1137,[1]Sheet1!$A:$D,3,FALSE)</f>
        <v>C1</v>
      </c>
      <c r="F1137" s="19" t="str">
        <f>VLOOKUP($D1137,[1]Sheet1!$A:$D,4,FALSE)</f>
        <v>C1 COARSE</v>
      </c>
      <c r="G1137" s="2">
        <v>189.48</v>
      </c>
      <c r="H1137" s="2">
        <v>1544.5920000000001</v>
      </c>
      <c r="I1137" s="2">
        <v>2131.44</v>
      </c>
      <c r="J1137" s="2">
        <v>1015.7939999999999</v>
      </c>
      <c r="K1137" s="2">
        <v>1561.64</v>
      </c>
      <c r="L1137" s="2">
        <v>967.23999999999978</v>
      </c>
      <c r="M1137" s="2">
        <v>1541.1599999999999</v>
      </c>
      <c r="N1137" s="2">
        <v>1172.9659999999997</v>
      </c>
      <c r="O1137" s="2">
        <v>87.774000000000001</v>
      </c>
      <c r="P1137" s="32">
        <f t="shared" si="14"/>
        <v>1134.6762222222223</v>
      </c>
      <c r="Q1137" s="33">
        <v>1280</v>
      </c>
      <c r="R1137" s="33">
        <v>450</v>
      </c>
      <c r="S1137" s="33">
        <v>640</v>
      </c>
      <c r="T1137" s="33">
        <v>848</v>
      </c>
      <c r="U1137" s="33">
        <v>795</v>
      </c>
      <c r="V1137" s="33">
        <v>435</v>
      </c>
      <c r="W1137" s="33">
        <v>640</v>
      </c>
      <c r="X1137" s="33">
        <v>730</v>
      </c>
      <c r="Y1137" s="33">
        <v>660</v>
      </c>
      <c r="Z1137" s="33">
        <v>680</v>
      </c>
      <c r="AA1137" s="33">
        <v>570</v>
      </c>
      <c r="AB1137" s="33">
        <v>600</v>
      </c>
      <c r="AC1137" s="33">
        <v>620</v>
      </c>
    </row>
    <row r="1138" spans="1:29" hidden="1" x14ac:dyDescent="0.3">
      <c r="A1138" s="19" t="s">
        <v>474</v>
      </c>
      <c r="B1138" s="1" t="s">
        <v>93</v>
      </c>
      <c r="C1138" s="1" t="s">
        <v>127</v>
      </c>
      <c r="D1138" t="s">
        <v>28</v>
      </c>
      <c r="E1138" s="19" t="str">
        <f>VLOOKUP($D1138,[1]Sheet1!$A:$D,3,FALSE)</f>
        <v>C1</v>
      </c>
      <c r="F1138" s="19" t="str">
        <f>VLOOKUP($D1138,[1]Sheet1!$A:$D,4,FALSE)</f>
        <v>C1 COARSE</v>
      </c>
      <c r="G1138" s="2"/>
      <c r="H1138" s="2">
        <v>7.56</v>
      </c>
      <c r="I1138" s="2">
        <v>21.6</v>
      </c>
      <c r="J1138" s="2">
        <v>16.200000000000003</v>
      </c>
      <c r="K1138" s="2">
        <v>18.36</v>
      </c>
      <c r="L1138" s="2">
        <v>8.64</v>
      </c>
      <c r="M1138" s="2"/>
      <c r="N1138" s="2">
        <v>-8.2000000000000003E-2</v>
      </c>
      <c r="O1138" s="2"/>
      <c r="P1138" s="32">
        <f t="shared" si="14"/>
        <v>8.0308888888888887</v>
      </c>
      <c r="Q1138" s="33">
        <v>8.0308888888888887</v>
      </c>
      <c r="R1138" s="33">
        <v>8.0308888888888887</v>
      </c>
      <c r="S1138" s="33">
        <v>8.0308888888888887</v>
      </c>
      <c r="T1138" s="33">
        <v>8.0308888888888887</v>
      </c>
      <c r="U1138" s="33">
        <v>8.0308888888888887</v>
      </c>
      <c r="V1138" s="33">
        <v>8.0308888888888887</v>
      </c>
      <c r="W1138" s="33">
        <v>8.0308888888888887</v>
      </c>
      <c r="X1138" s="33">
        <v>8.0308888888888887</v>
      </c>
      <c r="Y1138" s="33">
        <v>8.0308888888888887</v>
      </c>
      <c r="Z1138" s="33">
        <v>8.0308888888888887</v>
      </c>
      <c r="AA1138" s="33">
        <v>8.0308888888888887</v>
      </c>
      <c r="AB1138" s="33">
        <v>8.0308888888888887</v>
      </c>
      <c r="AC1138" s="33">
        <v>8.0308888888888887</v>
      </c>
    </row>
    <row r="1139" spans="1:29" hidden="1" x14ac:dyDescent="0.3">
      <c r="A1139" s="19" t="s">
        <v>474</v>
      </c>
      <c r="B1139" s="1" t="s">
        <v>93</v>
      </c>
      <c r="C1139" s="1" t="s">
        <v>127</v>
      </c>
      <c r="D1139" t="s">
        <v>488</v>
      </c>
      <c r="E1139" s="19" t="str">
        <f>VLOOKUP($D1139,[1]Sheet1!$A:$D,3,FALSE)</f>
        <v>BROWN</v>
      </c>
      <c r="F1139" s="19" t="str">
        <f>VLOOKUP($D1139,[1]Sheet1!$A:$D,4,FALSE)</f>
        <v>Coarse Brown</v>
      </c>
      <c r="G1139" s="2">
        <v>1</v>
      </c>
      <c r="H1139" s="2">
        <v>-0.42000000000000004</v>
      </c>
      <c r="I1139" s="2">
        <v>0</v>
      </c>
      <c r="J1139" s="2"/>
      <c r="K1139" s="2">
        <v>-0.5</v>
      </c>
      <c r="L1139" s="2"/>
      <c r="M1139" s="2"/>
      <c r="N1139" s="2"/>
      <c r="O1139" s="2"/>
      <c r="P1139" s="32">
        <f t="shared" si="14"/>
        <v>8.8888888888888837E-3</v>
      </c>
      <c r="Q1139" s="33">
        <v>8.8888888888888837E-3</v>
      </c>
      <c r="R1139" s="33">
        <v>8.8888888888888837E-3</v>
      </c>
      <c r="S1139" s="33">
        <v>8.8888888888888837E-3</v>
      </c>
      <c r="T1139" s="33">
        <v>8.8888888888888837E-3</v>
      </c>
      <c r="U1139" s="33">
        <v>8.8888888888888837E-3</v>
      </c>
      <c r="V1139" s="33">
        <v>8.8888888888888837E-3</v>
      </c>
      <c r="W1139" s="33">
        <v>8.8888888888888837E-3</v>
      </c>
      <c r="X1139" s="33">
        <v>8.8888888888888837E-3</v>
      </c>
      <c r="Y1139" s="33">
        <v>8.8888888888888837E-3</v>
      </c>
      <c r="Z1139" s="33">
        <v>8.8888888888888837E-3</v>
      </c>
      <c r="AA1139" s="33">
        <v>8.8888888888888837E-3</v>
      </c>
      <c r="AB1139" s="33">
        <v>8.8888888888888837E-3</v>
      </c>
      <c r="AC1139" s="33">
        <v>8.8888888888888837E-3</v>
      </c>
    </row>
    <row r="1140" spans="1:29" hidden="1" x14ac:dyDescent="0.3">
      <c r="A1140" s="19" t="s">
        <v>474</v>
      </c>
      <c r="B1140" s="1" t="s">
        <v>93</v>
      </c>
      <c r="C1140" s="1" t="s">
        <v>127</v>
      </c>
      <c r="D1140" t="s">
        <v>30</v>
      </c>
      <c r="E1140" s="19" t="str">
        <f>VLOOKUP($D1140,[1]Sheet1!$A:$D,3,FALSE)</f>
        <v>A1 (Fine)</v>
      </c>
      <c r="F1140" s="19" t="str">
        <f>VLOOKUP($D1140,[1]Sheet1!$A:$D,4,FALSE)</f>
        <v>A1</v>
      </c>
      <c r="G1140" s="2"/>
      <c r="H1140" s="2">
        <v>4.32</v>
      </c>
      <c r="I1140" s="2">
        <v>2.64</v>
      </c>
      <c r="J1140" s="2">
        <v>10.8</v>
      </c>
      <c r="K1140" s="2">
        <v>18.36</v>
      </c>
      <c r="L1140" s="2"/>
      <c r="M1140" s="2">
        <v>2.16</v>
      </c>
      <c r="N1140" s="2">
        <v>1.56</v>
      </c>
      <c r="O1140" s="2">
        <v>2.16</v>
      </c>
      <c r="P1140" s="32">
        <f t="shared" si="14"/>
        <v>4.666666666666667</v>
      </c>
      <c r="Q1140" s="33">
        <v>4.666666666666667</v>
      </c>
      <c r="R1140" s="33">
        <v>4.666666666666667</v>
      </c>
      <c r="S1140" s="33">
        <v>4.666666666666667</v>
      </c>
      <c r="T1140" s="33">
        <v>4.666666666666667</v>
      </c>
      <c r="U1140" s="33">
        <v>4.666666666666667</v>
      </c>
      <c r="V1140" s="33">
        <v>4.666666666666667</v>
      </c>
      <c r="W1140" s="33">
        <v>4.666666666666667</v>
      </c>
      <c r="X1140" s="33">
        <v>4.666666666666667</v>
      </c>
      <c r="Y1140" s="33">
        <v>4.666666666666667</v>
      </c>
      <c r="Z1140" s="33">
        <v>4.666666666666667</v>
      </c>
      <c r="AA1140" s="33">
        <v>4.666666666666667</v>
      </c>
      <c r="AB1140" s="33">
        <v>4.666666666666667</v>
      </c>
      <c r="AC1140" s="33">
        <v>4.666666666666667</v>
      </c>
    </row>
    <row r="1141" spans="1:29" hidden="1" x14ac:dyDescent="0.3">
      <c r="A1141" s="19" t="s">
        <v>474</v>
      </c>
      <c r="B1141" s="1" t="s">
        <v>93</v>
      </c>
      <c r="C1141" s="1" t="s">
        <v>127</v>
      </c>
      <c r="D1141" t="s">
        <v>31</v>
      </c>
      <c r="E1141" s="19" t="str">
        <f>VLOOKUP($D1141,[1]Sheet1!$A:$D,3,FALSE)</f>
        <v>BROWN</v>
      </c>
      <c r="F1141" s="19" t="str">
        <f>VLOOKUP($D1141,[1]Sheet1!$A:$D,4,FALSE)</f>
        <v>Golden Brown</v>
      </c>
      <c r="G1141" s="2">
        <v>11.88</v>
      </c>
      <c r="H1141" s="2">
        <v>5.4</v>
      </c>
      <c r="I1141" s="2">
        <v>2.16</v>
      </c>
      <c r="J1141" s="2"/>
      <c r="K1141" s="2"/>
      <c r="L1141" s="2"/>
      <c r="M1141" s="2">
        <v>8.64</v>
      </c>
      <c r="N1141" s="2"/>
      <c r="O1141" s="2"/>
      <c r="P1141" s="32">
        <f t="shared" si="14"/>
        <v>3.12</v>
      </c>
      <c r="Q1141" s="33">
        <v>3.12</v>
      </c>
      <c r="R1141" s="33">
        <v>3.12</v>
      </c>
      <c r="S1141" s="33">
        <v>3.12</v>
      </c>
      <c r="T1141" s="33">
        <v>3.12</v>
      </c>
      <c r="U1141" s="33">
        <v>3.12</v>
      </c>
      <c r="V1141" s="33">
        <v>3.12</v>
      </c>
      <c r="W1141" s="33">
        <v>3.12</v>
      </c>
      <c r="X1141" s="33">
        <v>3.12</v>
      </c>
      <c r="Y1141" s="33">
        <v>3.12</v>
      </c>
      <c r="Z1141" s="33">
        <v>3.12</v>
      </c>
      <c r="AA1141" s="33">
        <v>3.12</v>
      </c>
      <c r="AB1141" s="33">
        <v>3.12</v>
      </c>
      <c r="AC1141" s="33">
        <v>3.12</v>
      </c>
    </row>
    <row r="1142" spans="1:29" hidden="1" x14ac:dyDescent="0.3">
      <c r="A1142" s="19" t="s">
        <v>474</v>
      </c>
      <c r="B1142" s="1" t="s">
        <v>93</v>
      </c>
      <c r="C1142" s="1" t="s">
        <v>127</v>
      </c>
      <c r="D1142" t="s">
        <v>32</v>
      </c>
      <c r="E1142" s="19" t="str">
        <f>VLOOKUP($D1142,[1]Sheet1!$A:$D,3,FALSE)</f>
        <v>ICING</v>
      </c>
      <c r="F1142" s="19" t="str">
        <f>VLOOKUP($D1142,[1]Sheet1!$A:$D,4,FALSE)</f>
        <v>ICING</v>
      </c>
      <c r="G1142" s="2"/>
      <c r="H1142" s="2"/>
      <c r="I1142" s="2"/>
      <c r="J1142" s="2"/>
      <c r="K1142" s="2">
        <v>4.32</v>
      </c>
      <c r="L1142" s="2"/>
      <c r="M1142" s="2">
        <v>1.2</v>
      </c>
      <c r="N1142" s="2">
        <v>-6.6500000000000004E-2</v>
      </c>
      <c r="O1142" s="2"/>
      <c r="P1142" s="32">
        <f t="shared" si="14"/>
        <v>0.6059444444444444</v>
      </c>
      <c r="Q1142" s="33">
        <v>0.6059444444444444</v>
      </c>
      <c r="R1142" s="33">
        <v>0.6059444444444444</v>
      </c>
      <c r="S1142" s="33">
        <v>0.6059444444444444</v>
      </c>
      <c r="T1142" s="33">
        <v>0.6059444444444444</v>
      </c>
      <c r="U1142" s="33">
        <v>0.6059444444444444</v>
      </c>
      <c r="V1142" s="33">
        <v>0.6059444444444444</v>
      </c>
      <c r="W1142" s="33">
        <v>0.6059444444444444</v>
      </c>
      <c r="X1142" s="33">
        <v>0.6059444444444444</v>
      </c>
      <c r="Y1142" s="33">
        <v>0.6059444444444444</v>
      </c>
      <c r="Z1142" s="33">
        <v>0.6059444444444444</v>
      </c>
      <c r="AA1142" s="33">
        <v>0.6059444444444444</v>
      </c>
      <c r="AB1142" s="33">
        <v>0.6059444444444444</v>
      </c>
      <c r="AC1142" s="33">
        <v>0.6059444444444444</v>
      </c>
    </row>
    <row r="1143" spans="1:29" hidden="1" x14ac:dyDescent="0.3">
      <c r="A1143" s="19" t="s">
        <v>474</v>
      </c>
      <c r="B1143" s="1" t="s">
        <v>93</v>
      </c>
      <c r="C1143" s="1" t="s">
        <v>127</v>
      </c>
      <c r="D1143" t="s">
        <v>102</v>
      </c>
      <c r="E1143" s="19" t="str">
        <f>VLOOKUP($D1143,[1]Sheet1!$A:$D,3,FALSE)</f>
        <v>Better Brown</v>
      </c>
      <c r="F1143" s="19" t="str">
        <f>VLOOKUP($D1143,[1]Sheet1!$A:$D,4,FALSE)</f>
        <v>LG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32"/>
      <c r="Q1143" s="33"/>
      <c r="R1143" s="33">
        <v>1.08</v>
      </c>
      <c r="S1143" s="33">
        <v>1.08</v>
      </c>
      <c r="T1143" s="33">
        <v>1.08</v>
      </c>
      <c r="U1143" s="33">
        <v>2.16</v>
      </c>
      <c r="V1143" s="33">
        <v>2.16</v>
      </c>
      <c r="W1143" s="33">
        <v>2.16</v>
      </c>
      <c r="X1143" s="33">
        <v>2.16</v>
      </c>
      <c r="Y1143" s="33">
        <v>2.16</v>
      </c>
      <c r="Z1143" s="33">
        <v>2.16</v>
      </c>
      <c r="AA1143" s="33">
        <v>3.24</v>
      </c>
      <c r="AB1143" s="33">
        <v>3.24</v>
      </c>
      <c r="AC1143" s="33">
        <v>3.24</v>
      </c>
    </row>
    <row r="1144" spans="1:29" hidden="1" x14ac:dyDescent="0.3">
      <c r="A1144" s="19" t="s">
        <v>474</v>
      </c>
      <c r="B1144" s="1" t="s">
        <v>93</v>
      </c>
      <c r="C1144" s="1" t="s">
        <v>127</v>
      </c>
      <c r="D1144" t="s">
        <v>33</v>
      </c>
      <c r="E1144" s="19" t="str">
        <f>VLOOKUP($D1144,[1]Sheet1!$A:$D,3,FALSE)</f>
        <v>Better Brown</v>
      </c>
      <c r="F1144" s="19" t="str">
        <f>VLOOKUP($D1144,[1]Sheet1!$A:$D,4,FALSE)</f>
        <v>LG</v>
      </c>
      <c r="G1144" s="2"/>
      <c r="H1144" s="2"/>
      <c r="I1144" s="2"/>
      <c r="J1144" s="2"/>
      <c r="K1144" s="2"/>
      <c r="L1144" s="2">
        <v>0.504</v>
      </c>
      <c r="M1144" s="2"/>
      <c r="N1144" s="2"/>
      <c r="O1144" s="2"/>
      <c r="P1144" s="32">
        <f t="shared" ref="P1144:P1191" si="15">SUM(G1144:O1144)/9</f>
        <v>5.6000000000000001E-2</v>
      </c>
      <c r="Q1144" s="33">
        <v>2.16</v>
      </c>
      <c r="R1144" s="33">
        <v>2.16</v>
      </c>
      <c r="S1144" s="33">
        <v>2.16</v>
      </c>
      <c r="T1144" s="33">
        <v>2.16</v>
      </c>
      <c r="U1144" s="33">
        <v>3.24</v>
      </c>
      <c r="V1144" s="33">
        <v>3.24</v>
      </c>
      <c r="W1144" s="33">
        <v>3.24</v>
      </c>
      <c r="X1144" s="33">
        <v>3.24</v>
      </c>
      <c r="Y1144" s="33">
        <v>3.24</v>
      </c>
      <c r="Z1144" s="33">
        <v>3.24</v>
      </c>
      <c r="AA1144" s="33">
        <v>5.4</v>
      </c>
      <c r="AB1144" s="33">
        <v>5.4</v>
      </c>
      <c r="AC1144" s="33">
        <v>5.4</v>
      </c>
    </row>
    <row r="1145" spans="1:29" hidden="1" x14ac:dyDescent="0.3">
      <c r="A1145" s="19" t="s">
        <v>474</v>
      </c>
      <c r="B1145" s="1" t="s">
        <v>93</v>
      </c>
      <c r="C1145" s="1" t="s">
        <v>127</v>
      </c>
      <c r="D1145" t="s">
        <v>34</v>
      </c>
      <c r="E1145" s="19" t="str">
        <f>VLOOKUP($D1145,[1]Sheet1!$A:$D,3,FALSE)</f>
        <v>BROWN</v>
      </c>
      <c r="F1145" s="19" t="str">
        <f>VLOOKUP($D1145,[1]Sheet1!$A:$D,4,FALSE)</f>
        <v>Soft Brown</v>
      </c>
      <c r="G1145" s="2"/>
      <c r="H1145" s="2"/>
      <c r="I1145" s="2"/>
      <c r="J1145" s="2">
        <v>12.72</v>
      </c>
      <c r="K1145" s="2">
        <v>16.200000000000003</v>
      </c>
      <c r="L1145" s="2">
        <v>5.4</v>
      </c>
      <c r="M1145" s="2">
        <v>2.16</v>
      </c>
      <c r="N1145" s="2">
        <v>1.04</v>
      </c>
      <c r="O1145" s="2">
        <v>16.2</v>
      </c>
      <c r="P1145" s="32">
        <f t="shared" si="15"/>
        <v>5.9688888888888885</v>
      </c>
      <c r="Q1145" s="33">
        <v>5.9688888888888885</v>
      </c>
      <c r="R1145" s="33">
        <v>5.9688888888888885</v>
      </c>
      <c r="S1145" s="33">
        <v>5.9688888888888885</v>
      </c>
      <c r="T1145" s="33">
        <v>5.9688888888888885</v>
      </c>
      <c r="U1145" s="33">
        <v>5.9688888888888885</v>
      </c>
      <c r="V1145" s="33">
        <v>5.9688888888888885</v>
      </c>
      <c r="W1145" s="33">
        <v>5.9688888888888885</v>
      </c>
      <c r="X1145" s="33">
        <v>5.9688888888888885</v>
      </c>
      <c r="Y1145" s="33">
        <v>5.9688888888888885</v>
      </c>
      <c r="Z1145" s="33">
        <v>5.9688888888888885</v>
      </c>
      <c r="AA1145" s="33">
        <v>5.9688888888888885</v>
      </c>
      <c r="AB1145" s="33">
        <v>5.9688888888888885</v>
      </c>
      <c r="AC1145" s="33">
        <v>5.9688888888888885</v>
      </c>
    </row>
    <row r="1146" spans="1:29" hidden="1" x14ac:dyDescent="0.3">
      <c r="A1146" s="19" t="s">
        <v>474</v>
      </c>
      <c r="B1146" s="1" t="s">
        <v>93</v>
      </c>
      <c r="C1146" s="1" t="s">
        <v>489</v>
      </c>
      <c r="D1146" t="s">
        <v>27</v>
      </c>
      <c r="E1146" s="19" t="str">
        <f>VLOOKUP($D1146,[1]Sheet1!$A:$D,3,FALSE)</f>
        <v>C1</v>
      </c>
      <c r="F1146" s="19" t="str">
        <f>VLOOKUP($D1146,[1]Sheet1!$A:$D,4,FALSE)</f>
        <v>C1 COARSE</v>
      </c>
      <c r="G1146" s="2">
        <v>20.52</v>
      </c>
      <c r="H1146" s="2"/>
      <c r="I1146" s="2"/>
      <c r="J1146" s="2"/>
      <c r="K1146" s="2"/>
      <c r="L1146" s="2"/>
      <c r="M1146" s="2"/>
      <c r="N1146" s="2"/>
      <c r="O1146" s="2"/>
      <c r="P1146" s="32">
        <f t="shared" si="15"/>
        <v>2.2799999999999998</v>
      </c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</row>
    <row r="1147" spans="1:29" hidden="1" x14ac:dyDescent="0.3">
      <c r="A1147" s="19" t="s">
        <v>474</v>
      </c>
      <c r="B1147" s="1" t="s">
        <v>93</v>
      </c>
      <c r="C1147" s="1" t="s">
        <v>473</v>
      </c>
      <c r="D1147" t="s">
        <v>25</v>
      </c>
      <c r="E1147" s="19" t="str">
        <f>VLOOKUP($D1147,[1]Sheet1!$A:$D,3,FALSE)</f>
        <v>CASTER</v>
      </c>
      <c r="F1147" s="19" t="str">
        <f>VLOOKUP($D1147,[1]Sheet1!$A:$D,4,FALSE)</f>
        <v>CASTER</v>
      </c>
      <c r="G1147" s="2"/>
      <c r="H1147" s="2"/>
      <c r="I1147" s="2"/>
      <c r="J1147" s="2"/>
      <c r="K1147" s="2"/>
      <c r="L1147" s="2"/>
      <c r="M1147" s="2"/>
      <c r="N1147" s="2">
        <v>1.08</v>
      </c>
      <c r="O1147" s="2"/>
      <c r="P1147" s="32">
        <f t="shared" si="15"/>
        <v>0.12000000000000001</v>
      </c>
      <c r="Q1147" s="33">
        <v>0.12000000000000001</v>
      </c>
      <c r="R1147" s="33">
        <v>0.12000000000000001</v>
      </c>
      <c r="S1147" s="33">
        <v>0.12000000000000001</v>
      </c>
      <c r="T1147" s="33">
        <v>0.12000000000000001</v>
      </c>
      <c r="U1147" s="33">
        <v>0.12000000000000001</v>
      </c>
      <c r="V1147" s="33">
        <v>0.12000000000000001</v>
      </c>
      <c r="W1147" s="33">
        <v>0.12000000000000001</v>
      </c>
      <c r="X1147" s="33">
        <v>0.12000000000000001</v>
      </c>
      <c r="Y1147" s="33">
        <v>0.12000000000000001</v>
      </c>
      <c r="Z1147" s="33">
        <v>0.12000000000000001</v>
      </c>
      <c r="AA1147" s="33">
        <v>0.12000000000000001</v>
      </c>
      <c r="AB1147" s="33">
        <v>0.12000000000000001</v>
      </c>
      <c r="AC1147" s="33">
        <v>0.12000000000000001</v>
      </c>
    </row>
    <row r="1148" spans="1:29" hidden="1" x14ac:dyDescent="0.3">
      <c r="A1148" s="19" t="s">
        <v>474</v>
      </c>
      <c r="B1148" s="1" t="s">
        <v>93</v>
      </c>
      <c r="C1148" s="1" t="s">
        <v>473</v>
      </c>
      <c r="D1148" t="s">
        <v>26</v>
      </c>
      <c r="E1148" s="19" t="str">
        <f>VLOOKUP($D1148,[1]Sheet1!$A:$D,3,FALSE)</f>
        <v>BROWN</v>
      </c>
      <c r="F1148" s="19" t="str">
        <f>VLOOKUP($D1148,[1]Sheet1!$A:$D,4,FALSE)</f>
        <v>Coarse Brown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32">
        <f t="shared" si="15"/>
        <v>0</v>
      </c>
      <c r="Q1148" s="33">
        <v>0</v>
      </c>
      <c r="R1148" s="33">
        <v>0</v>
      </c>
      <c r="S1148" s="33">
        <v>0</v>
      </c>
      <c r="T1148" s="33">
        <v>0</v>
      </c>
      <c r="U1148" s="33">
        <v>0</v>
      </c>
      <c r="V1148" s="33">
        <v>0</v>
      </c>
      <c r="W1148" s="33">
        <v>0</v>
      </c>
      <c r="X1148" s="33">
        <v>0</v>
      </c>
      <c r="Y1148" s="33">
        <v>0</v>
      </c>
      <c r="Z1148" s="33">
        <v>0</v>
      </c>
      <c r="AA1148" s="33">
        <v>0</v>
      </c>
      <c r="AB1148" s="33">
        <v>0</v>
      </c>
      <c r="AC1148" s="33">
        <v>0</v>
      </c>
    </row>
    <row r="1149" spans="1:29" hidden="1" x14ac:dyDescent="0.3">
      <c r="A1149" s="19" t="s">
        <v>474</v>
      </c>
      <c r="B1149" s="1" t="s">
        <v>93</v>
      </c>
      <c r="C1149" s="1" t="s">
        <v>473</v>
      </c>
      <c r="D1149" t="s">
        <v>27</v>
      </c>
      <c r="E1149" s="19" t="str">
        <f>VLOOKUP($D1149,[1]Sheet1!$A:$D,3,FALSE)</f>
        <v>C1</v>
      </c>
      <c r="F1149" s="19" t="str">
        <f>VLOOKUP($D1149,[1]Sheet1!$A:$D,4,FALSE)</f>
        <v>C1 COARSE</v>
      </c>
      <c r="G1149" s="2"/>
      <c r="H1149" s="2"/>
      <c r="I1149" s="2"/>
      <c r="J1149" s="2"/>
      <c r="K1149" s="2"/>
      <c r="L1149" s="2"/>
      <c r="M1149" s="2"/>
      <c r="N1149" s="2">
        <v>41.040000000000006</v>
      </c>
      <c r="O1149" s="2">
        <v>62.64</v>
      </c>
      <c r="P1149" s="32">
        <f t="shared" si="15"/>
        <v>11.520000000000001</v>
      </c>
      <c r="Q1149" s="33">
        <v>11.520000000000001</v>
      </c>
      <c r="R1149" s="33">
        <v>11.520000000000001</v>
      </c>
      <c r="S1149" s="33">
        <v>11.520000000000001</v>
      </c>
      <c r="T1149" s="33">
        <v>11.520000000000001</v>
      </c>
      <c r="U1149" s="33">
        <v>11.520000000000001</v>
      </c>
      <c r="V1149" s="33">
        <v>11.520000000000001</v>
      </c>
      <c r="W1149" s="33">
        <v>11.520000000000001</v>
      </c>
      <c r="X1149" s="33">
        <v>11.520000000000001</v>
      </c>
      <c r="Y1149" s="33">
        <v>11.520000000000001</v>
      </c>
      <c r="Z1149" s="33">
        <v>11.520000000000001</v>
      </c>
      <c r="AA1149" s="33">
        <v>11.520000000000001</v>
      </c>
      <c r="AB1149" s="33">
        <v>11.520000000000001</v>
      </c>
      <c r="AC1149" s="33">
        <v>11.520000000000001</v>
      </c>
    </row>
    <row r="1150" spans="1:29" hidden="1" x14ac:dyDescent="0.3">
      <c r="A1150" s="19" t="s">
        <v>474</v>
      </c>
      <c r="B1150" s="1" t="s">
        <v>93</v>
      </c>
      <c r="C1150" s="1" t="s">
        <v>473</v>
      </c>
      <c r="D1150" t="s">
        <v>30</v>
      </c>
      <c r="E1150" s="19" t="str">
        <f>VLOOKUP($D1150,[1]Sheet1!$A:$D,3,FALSE)</f>
        <v>A1 (Fine)</v>
      </c>
      <c r="F1150" s="19" t="str">
        <f>VLOOKUP($D1150,[1]Sheet1!$A:$D,4,FALSE)</f>
        <v>A1</v>
      </c>
      <c r="G1150" s="2"/>
      <c r="H1150" s="2"/>
      <c r="I1150" s="2"/>
      <c r="J1150" s="2"/>
      <c r="K1150" s="2"/>
      <c r="L1150" s="2"/>
      <c r="M1150" s="2"/>
      <c r="N1150" s="2">
        <v>1.08</v>
      </c>
      <c r="O1150" s="2">
        <v>3.24</v>
      </c>
      <c r="P1150" s="32">
        <f t="shared" si="15"/>
        <v>0.48000000000000004</v>
      </c>
      <c r="Q1150" s="33">
        <v>0.48000000000000004</v>
      </c>
      <c r="R1150" s="33">
        <v>0.48000000000000004</v>
      </c>
      <c r="S1150" s="33">
        <v>0.48000000000000004</v>
      </c>
      <c r="T1150" s="33">
        <v>0.48000000000000004</v>
      </c>
      <c r="U1150" s="33">
        <v>0.48000000000000004</v>
      </c>
      <c r="V1150" s="33">
        <v>0.48000000000000004</v>
      </c>
      <c r="W1150" s="33">
        <v>0.48000000000000004</v>
      </c>
      <c r="X1150" s="33">
        <v>0.48000000000000004</v>
      </c>
      <c r="Y1150" s="33">
        <v>0.48000000000000004</v>
      </c>
      <c r="Z1150" s="33">
        <v>0.48000000000000004</v>
      </c>
      <c r="AA1150" s="33">
        <v>0.48000000000000004</v>
      </c>
      <c r="AB1150" s="33">
        <v>0.48000000000000004</v>
      </c>
      <c r="AC1150" s="33">
        <v>0.48000000000000004</v>
      </c>
    </row>
    <row r="1151" spans="1:29" hidden="1" x14ac:dyDescent="0.3">
      <c r="A1151" s="19" t="s">
        <v>474</v>
      </c>
      <c r="B1151" s="1" t="s">
        <v>93</v>
      </c>
      <c r="C1151" s="1" t="s">
        <v>473</v>
      </c>
      <c r="D1151" t="s">
        <v>37</v>
      </c>
      <c r="E1151" s="19" t="str">
        <f>VLOOKUP($D1151,[1]Sheet1!$A:$D,3,FALSE)</f>
        <v>BROWN</v>
      </c>
      <c r="F1151" s="19" t="str">
        <f>VLOOKUP($D1151,[1]Sheet1!$A:$D,4,FALSE)</f>
        <v>GMW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32">
        <f t="shared" si="15"/>
        <v>0</v>
      </c>
      <c r="Q1151" s="33">
        <v>0</v>
      </c>
      <c r="R1151" s="33">
        <v>0</v>
      </c>
      <c r="S1151" s="33">
        <v>0</v>
      </c>
      <c r="T1151" s="33">
        <v>0</v>
      </c>
      <c r="U1151" s="33">
        <v>0</v>
      </c>
      <c r="V1151" s="33">
        <v>0</v>
      </c>
      <c r="W1151" s="33">
        <v>0</v>
      </c>
      <c r="X1151" s="33">
        <v>0</v>
      </c>
      <c r="Y1151" s="33">
        <v>0</v>
      </c>
      <c r="Z1151" s="33">
        <v>0</v>
      </c>
      <c r="AA1151" s="33">
        <v>0</v>
      </c>
      <c r="AB1151" s="33">
        <v>0</v>
      </c>
      <c r="AC1151" s="33">
        <v>0</v>
      </c>
    </row>
    <row r="1152" spans="1:29" hidden="1" x14ac:dyDescent="0.3">
      <c r="A1152" s="19" t="s">
        <v>474</v>
      </c>
      <c r="B1152" s="1" t="s">
        <v>93</v>
      </c>
      <c r="C1152" s="1" t="s">
        <v>473</v>
      </c>
      <c r="D1152" t="s">
        <v>32</v>
      </c>
      <c r="E1152" s="19" t="str">
        <f>VLOOKUP($D1152,[1]Sheet1!$A:$D,3,FALSE)</f>
        <v>ICING</v>
      </c>
      <c r="F1152" s="19" t="str">
        <f>VLOOKUP($D1152,[1]Sheet1!$A:$D,4,FALSE)</f>
        <v>ICING</v>
      </c>
      <c r="G1152" s="2"/>
      <c r="H1152" s="2"/>
      <c r="I1152" s="2"/>
      <c r="J1152" s="2"/>
      <c r="K1152" s="2"/>
      <c r="L1152" s="2"/>
      <c r="M1152" s="2"/>
      <c r="N1152" s="2">
        <v>0.72</v>
      </c>
      <c r="O1152" s="2">
        <v>2.16</v>
      </c>
      <c r="P1152" s="32">
        <f t="shared" si="15"/>
        <v>0.32</v>
      </c>
      <c r="Q1152" s="33">
        <v>0.32</v>
      </c>
      <c r="R1152" s="33">
        <v>0.32</v>
      </c>
      <c r="S1152" s="33">
        <v>0.32</v>
      </c>
      <c r="T1152" s="33">
        <v>0.32</v>
      </c>
      <c r="U1152" s="33">
        <v>0.32</v>
      </c>
      <c r="V1152" s="33">
        <v>0.32</v>
      </c>
      <c r="W1152" s="33">
        <v>0.32</v>
      </c>
      <c r="X1152" s="33">
        <v>0.32</v>
      </c>
      <c r="Y1152" s="33">
        <v>0.32</v>
      </c>
      <c r="Z1152" s="33">
        <v>0.32</v>
      </c>
      <c r="AA1152" s="33">
        <v>0.32</v>
      </c>
      <c r="AB1152" s="33">
        <v>0.32</v>
      </c>
      <c r="AC1152" s="33">
        <v>0.32</v>
      </c>
    </row>
    <row r="1153" spans="1:29" hidden="1" x14ac:dyDescent="0.3">
      <c r="A1153" s="19" t="s">
        <v>474</v>
      </c>
      <c r="B1153" s="1" t="s">
        <v>93</v>
      </c>
      <c r="C1153" s="1" t="s">
        <v>473</v>
      </c>
      <c r="D1153" t="s">
        <v>33</v>
      </c>
      <c r="E1153" s="19" t="str">
        <f>VLOOKUP($D1153,[1]Sheet1!$A:$D,3,FALSE)</f>
        <v>Better Brown</v>
      </c>
      <c r="F1153" s="19" t="str">
        <f>VLOOKUP($D1153,[1]Sheet1!$A:$D,4,FALSE)</f>
        <v>LG</v>
      </c>
      <c r="G1153" s="2"/>
      <c r="H1153" s="2"/>
      <c r="I1153" s="2"/>
      <c r="J1153" s="2"/>
      <c r="K1153" s="2"/>
      <c r="L1153" s="2"/>
      <c r="M1153" s="2"/>
      <c r="N1153" s="2">
        <v>1.08</v>
      </c>
      <c r="O1153" s="2">
        <v>2.16</v>
      </c>
      <c r="P1153" s="32">
        <f t="shared" si="15"/>
        <v>0.36000000000000004</v>
      </c>
      <c r="Q1153" s="33">
        <v>4.32</v>
      </c>
      <c r="R1153" s="33">
        <v>5.4</v>
      </c>
      <c r="S1153" s="33">
        <v>5.4</v>
      </c>
      <c r="T1153" s="33">
        <v>5.4</v>
      </c>
      <c r="U1153" s="33">
        <v>10.8</v>
      </c>
      <c r="V1153" s="33">
        <v>10.8</v>
      </c>
      <c r="W1153" s="33">
        <v>10.8</v>
      </c>
      <c r="X1153" s="33">
        <v>12.96</v>
      </c>
      <c r="Y1153" s="33">
        <v>12.96</v>
      </c>
      <c r="Z1153" s="33">
        <v>12.96</v>
      </c>
      <c r="AA1153" s="33">
        <v>15.12</v>
      </c>
      <c r="AB1153" s="33">
        <v>15.12</v>
      </c>
      <c r="AC1153" s="33">
        <v>15.12</v>
      </c>
    </row>
    <row r="1154" spans="1:29" hidden="1" x14ac:dyDescent="0.3">
      <c r="A1154" s="19" t="s">
        <v>474</v>
      </c>
      <c r="B1154" s="1" t="s">
        <v>93</v>
      </c>
      <c r="C1154" s="1" t="s">
        <v>473</v>
      </c>
      <c r="D1154" t="s">
        <v>102</v>
      </c>
      <c r="E1154" s="19" t="str">
        <f>VLOOKUP($D1154,[1]Sheet1!$A:$D,3,FALSE)</f>
        <v>Better Brown</v>
      </c>
      <c r="F1154" s="19" t="str">
        <f>VLOOKUP($D1154,[1]Sheet1!$A:$D,4,FALSE)</f>
        <v>LG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32">
        <f t="shared" si="15"/>
        <v>0</v>
      </c>
      <c r="Q1154" s="33">
        <v>0</v>
      </c>
      <c r="R1154" s="33">
        <v>5.4</v>
      </c>
      <c r="S1154" s="33">
        <v>5.4</v>
      </c>
      <c r="T1154" s="33">
        <v>5.4</v>
      </c>
      <c r="U1154" s="33">
        <v>16.2</v>
      </c>
      <c r="V1154" s="33">
        <v>16.2</v>
      </c>
      <c r="W1154" s="33">
        <v>16.2</v>
      </c>
      <c r="X1154" s="33">
        <v>21.6</v>
      </c>
      <c r="Y1154" s="33">
        <v>21.6</v>
      </c>
      <c r="Z1154" s="33">
        <v>21.6</v>
      </c>
      <c r="AA1154" s="33">
        <v>27</v>
      </c>
      <c r="AB1154" s="33">
        <v>27</v>
      </c>
      <c r="AC1154" s="33">
        <v>27</v>
      </c>
    </row>
    <row r="1155" spans="1:29" hidden="1" x14ac:dyDescent="0.3">
      <c r="A1155" s="19" t="s">
        <v>474</v>
      </c>
      <c r="B1155" s="1" t="s">
        <v>93</v>
      </c>
      <c r="C1155" s="1" t="s">
        <v>473</v>
      </c>
      <c r="D1155" t="s">
        <v>34</v>
      </c>
      <c r="E1155" s="19" t="str">
        <f>VLOOKUP($D1155,[1]Sheet1!$A:$D,3,FALSE)</f>
        <v>BROWN</v>
      </c>
      <c r="F1155" s="19" t="str">
        <f>VLOOKUP($D1155,[1]Sheet1!$A:$D,4,FALSE)</f>
        <v>Soft Brown</v>
      </c>
      <c r="G1155" s="2"/>
      <c r="H1155" s="2"/>
      <c r="I1155" s="2"/>
      <c r="J1155" s="2"/>
      <c r="K1155" s="2"/>
      <c r="L1155" s="2"/>
      <c r="M1155" s="2"/>
      <c r="N1155" s="2">
        <v>1.08</v>
      </c>
      <c r="O1155" s="2"/>
      <c r="P1155" s="32">
        <f t="shared" si="15"/>
        <v>0.12000000000000001</v>
      </c>
      <c r="Q1155" s="33">
        <v>0.12000000000000001</v>
      </c>
      <c r="R1155" s="33">
        <v>0.12000000000000001</v>
      </c>
      <c r="S1155" s="33">
        <v>0.12000000000000001</v>
      </c>
      <c r="T1155" s="33">
        <v>0.12000000000000001</v>
      </c>
      <c r="U1155" s="33">
        <v>0.12000000000000001</v>
      </c>
      <c r="V1155" s="33">
        <v>0.12000000000000001</v>
      </c>
      <c r="W1155" s="33">
        <v>0.12000000000000001</v>
      </c>
      <c r="X1155" s="33">
        <v>0.12000000000000001</v>
      </c>
      <c r="Y1155" s="33">
        <v>0.12000000000000001</v>
      </c>
      <c r="Z1155" s="33">
        <v>0.12000000000000001</v>
      </c>
      <c r="AA1155" s="33">
        <v>0.12000000000000001</v>
      </c>
      <c r="AB1155" s="33">
        <v>0.12000000000000001</v>
      </c>
      <c r="AC1155" s="33">
        <v>0.12000000000000001</v>
      </c>
    </row>
    <row r="1156" spans="1:29" hidden="1" x14ac:dyDescent="0.3">
      <c r="A1156" s="19" t="s">
        <v>474</v>
      </c>
      <c r="B1156" s="1" t="s">
        <v>93</v>
      </c>
      <c r="C1156" s="1" t="s">
        <v>473</v>
      </c>
      <c r="D1156" t="s">
        <v>49</v>
      </c>
      <c r="E1156" s="19" t="str">
        <f>VLOOKUP($D1156,[1]Sheet1!$A:$D,3,FALSE)</f>
        <v>BROWN</v>
      </c>
      <c r="F1156" s="19" t="str">
        <f>VLOOKUP($D1156,[1]Sheet1!$A:$D,4,FALSE)</f>
        <v>Soft Brown</v>
      </c>
      <c r="G1156" s="2"/>
      <c r="H1156" s="2"/>
      <c r="I1156" s="2"/>
      <c r="J1156" s="2"/>
      <c r="K1156" s="2"/>
      <c r="L1156" s="2"/>
      <c r="M1156" s="2"/>
      <c r="N1156" s="2">
        <v>0.64800000000000002</v>
      </c>
      <c r="O1156" s="2"/>
      <c r="P1156" s="32">
        <f t="shared" si="15"/>
        <v>7.2000000000000008E-2</v>
      </c>
      <c r="Q1156" s="33">
        <v>7.2000000000000008E-2</v>
      </c>
      <c r="R1156" s="33">
        <v>7.2000000000000008E-2</v>
      </c>
      <c r="S1156" s="33">
        <v>7.2000000000000008E-2</v>
      </c>
      <c r="T1156" s="33">
        <v>7.2000000000000008E-2</v>
      </c>
      <c r="U1156" s="33">
        <v>7.2000000000000008E-2</v>
      </c>
      <c r="V1156" s="33">
        <v>7.2000000000000008E-2</v>
      </c>
      <c r="W1156" s="33">
        <v>7.2000000000000008E-2</v>
      </c>
      <c r="X1156" s="33">
        <v>7.2000000000000008E-2</v>
      </c>
      <c r="Y1156" s="33">
        <v>7.2000000000000008E-2</v>
      </c>
      <c r="Z1156" s="33">
        <v>7.2000000000000008E-2</v>
      </c>
      <c r="AA1156" s="33">
        <v>7.2000000000000008E-2</v>
      </c>
      <c r="AB1156" s="33">
        <v>7.2000000000000008E-2</v>
      </c>
      <c r="AC1156" s="33">
        <v>7.2000000000000008E-2</v>
      </c>
    </row>
    <row r="1157" spans="1:29" hidden="1" x14ac:dyDescent="0.3">
      <c r="A1157" s="19" t="s">
        <v>474</v>
      </c>
      <c r="B1157" s="1" t="s">
        <v>93</v>
      </c>
      <c r="C1157" s="1" t="s">
        <v>490</v>
      </c>
      <c r="D1157" t="s">
        <v>74</v>
      </c>
      <c r="E1157" s="19" t="str">
        <f>VLOOKUP($D1157,[1]Sheet1!$A:$D,3,FALSE)</f>
        <v>A1 (Fine)</v>
      </c>
      <c r="F1157" s="19" t="str">
        <f>VLOOKUP($D1157,[1]Sheet1!$A:$D,4,FALSE)</f>
        <v xml:space="preserve">A1 </v>
      </c>
      <c r="G1157" s="2">
        <v>1</v>
      </c>
      <c r="H1157" s="2">
        <v>3</v>
      </c>
      <c r="I1157" s="2"/>
      <c r="J1157" s="2"/>
      <c r="K1157" s="2"/>
      <c r="L1157" s="2"/>
      <c r="M1157" s="2"/>
      <c r="N1157" s="2"/>
      <c r="O1157" s="2">
        <v>2</v>
      </c>
      <c r="P1157" s="32">
        <f t="shared" si="15"/>
        <v>0.66666666666666663</v>
      </c>
      <c r="Q1157" s="33">
        <v>0.66666666666666663</v>
      </c>
      <c r="R1157" s="33">
        <v>0.66666666666666663</v>
      </c>
      <c r="S1157" s="33">
        <v>0.66666666666666663</v>
      </c>
      <c r="T1157" s="33">
        <v>0.66666666666666663</v>
      </c>
      <c r="U1157" s="33">
        <v>0.66666666666666663</v>
      </c>
      <c r="V1157" s="33">
        <v>0.66666666666666663</v>
      </c>
      <c r="W1157" s="33">
        <v>0.66666666666666663</v>
      </c>
      <c r="X1157" s="33">
        <v>0.66666666666666663</v>
      </c>
      <c r="Y1157" s="33">
        <v>0.66666666666666663</v>
      </c>
      <c r="Z1157" s="33">
        <v>0.66666666666666663</v>
      </c>
      <c r="AA1157" s="33">
        <v>0.66666666666666663</v>
      </c>
      <c r="AB1157" s="33">
        <v>0.66666666666666663</v>
      </c>
      <c r="AC1157" s="33">
        <v>0.66666666666666663</v>
      </c>
    </row>
    <row r="1158" spans="1:29" hidden="1" x14ac:dyDescent="0.3">
      <c r="A1158" s="19" t="s">
        <v>474</v>
      </c>
      <c r="B1158" s="1" t="s">
        <v>93</v>
      </c>
      <c r="C1158" s="1" t="s">
        <v>490</v>
      </c>
      <c r="D1158" t="s">
        <v>61</v>
      </c>
      <c r="E1158" s="19" t="str">
        <f>VLOOKUP($D1158,[1]Sheet1!$A:$D,3,FALSE)</f>
        <v>C1</v>
      </c>
      <c r="F1158" s="19" t="str">
        <f>VLOOKUP($D1158,[1]Sheet1!$A:$D,4,FALSE)</f>
        <v>C1 COARSE</v>
      </c>
      <c r="G1158" s="2">
        <v>2</v>
      </c>
      <c r="H1158" s="2">
        <v>4</v>
      </c>
      <c r="I1158" s="2"/>
      <c r="J1158" s="2"/>
      <c r="K1158" s="2"/>
      <c r="L1158" s="2"/>
      <c r="M1158" s="2"/>
      <c r="N1158" s="2"/>
      <c r="O1158" s="2">
        <v>7</v>
      </c>
      <c r="P1158" s="32">
        <f t="shared" si="15"/>
        <v>1.4444444444444444</v>
      </c>
      <c r="Q1158" s="33">
        <v>1.4444444444444444</v>
      </c>
      <c r="R1158" s="33">
        <v>1.4444444444444444</v>
      </c>
      <c r="S1158" s="33">
        <v>1.4444444444444444</v>
      </c>
      <c r="T1158" s="33">
        <v>1.4444444444444444</v>
      </c>
      <c r="U1158" s="33">
        <v>1.4444444444444444</v>
      </c>
      <c r="V1158" s="33">
        <v>1.4444444444444444</v>
      </c>
      <c r="W1158" s="33">
        <v>1.4444444444444444</v>
      </c>
      <c r="X1158" s="33">
        <v>1.4444444444444444</v>
      </c>
      <c r="Y1158" s="33">
        <v>1.4444444444444444</v>
      </c>
      <c r="Z1158" s="33">
        <v>1.4444444444444444</v>
      </c>
      <c r="AA1158" s="33">
        <v>1.4444444444444444</v>
      </c>
      <c r="AB1158" s="33">
        <v>1.4444444444444444</v>
      </c>
      <c r="AC1158" s="33">
        <v>1.4444444444444444</v>
      </c>
    </row>
    <row r="1159" spans="1:29" hidden="1" x14ac:dyDescent="0.3">
      <c r="A1159" s="19" t="s">
        <v>474</v>
      </c>
      <c r="B1159" s="1" t="s">
        <v>93</v>
      </c>
      <c r="C1159" s="1" t="s">
        <v>490</v>
      </c>
      <c r="D1159" t="s">
        <v>27</v>
      </c>
      <c r="E1159" s="19" t="str">
        <f>VLOOKUP($D1159,[1]Sheet1!$A:$D,3,FALSE)</f>
        <v>C1</v>
      </c>
      <c r="F1159" s="19" t="str">
        <f>VLOOKUP($D1159,[1]Sheet1!$A:$D,4,FALSE)</f>
        <v>C1 COARSE</v>
      </c>
      <c r="G1159" s="2">
        <v>22.68</v>
      </c>
      <c r="H1159" s="2">
        <v>49.680000000000007</v>
      </c>
      <c r="I1159" s="2"/>
      <c r="J1159" s="2"/>
      <c r="K1159" s="2"/>
      <c r="L1159" s="2"/>
      <c r="M1159" s="2"/>
      <c r="N1159" s="2"/>
      <c r="O1159" s="2">
        <v>10.8</v>
      </c>
      <c r="P1159" s="32">
        <f t="shared" si="15"/>
        <v>9.240000000000002</v>
      </c>
      <c r="Q1159" s="33">
        <v>9.240000000000002</v>
      </c>
      <c r="R1159" s="33">
        <v>9.240000000000002</v>
      </c>
      <c r="S1159" s="33">
        <v>9.240000000000002</v>
      </c>
      <c r="T1159" s="33">
        <v>9.240000000000002</v>
      </c>
      <c r="U1159" s="33">
        <v>9.240000000000002</v>
      </c>
      <c r="V1159" s="33">
        <v>9.240000000000002</v>
      </c>
      <c r="W1159" s="33">
        <v>9.240000000000002</v>
      </c>
      <c r="X1159" s="33">
        <v>9.240000000000002</v>
      </c>
      <c r="Y1159" s="33">
        <v>9.240000000000002</v>
      </c>
      <c r="Z1159" s="33">
        <v>9.240000000000002</v>
      </c>
      <c r="AA1159" s="33">
        <v>9.240000000000002</v>
      </c>
      <c r="AB1159" s="33">
        <v>9.240000000000002</v>
      </c>
      <c r="AC1159" s="33">
        <v>9.240000000000002</v>
      </c>
    </row>
    <row r="1160" spans="1:29" hidden="1" x14ac:dyDescent="0.3">
      <c r="A1160" s="19" t="s">
        <v>474</v>
      </c>
      <c r="B1160" s="1" t="s">
        <v>93</v>
      </c>
      <c r="C1160" s="1" t="s">
        <v>490</v>
      </c>
      <c r="D1160" t="s">
        <v>30</v>
      </c>
      <c r="E1160" s="19" t="str">
        <f>VLOOKUP($D1160,[1]Sheet1!$A:$D,3,FALSE)</f>
        <v>A1 (Fine)</v>
      </c>
      <c r="F1160" s="19" t="str">
        <f>VLOOKUP($D1160,[1]Sheet1!$A:$D,4,FALSE)</f>
        <v>A1</v>
      </c>
      <c r="G1160" s="2">
        <v>1.08</v>
      </c>
      <c r="H1160" s="2">
        <v>1.08</v>
      </c>
      <c r="I1160" s="2"/>
      <c r="J1160" s="2"/>
      <c r="K1160" s="2"/>
      <c r="L1160" s="2"/>
      <c r="M1160" s="2"/>
      <c r="N1160" s="2">
        <v>1.08</v>
      </c>
      <c r="O1160" s="2">
        <v>1.08</v>
      </c>
      <c r="P1160" s="32">
        <f t="shared" si="15"/>
        <v>0.48000000000000004</v>
      </c>
      <c r="Q1160" s="33">
        <v>0.48000000000000004</v>
      </c>
      <c r="R1160" s="33">
        <v>0.48000000000000004</v>
      </c>
      <c r="S1160" s="33">
        <v>0.48000000000000004</v>
      </c>
      <c r="T1160" s="33">
        <v>0.48000000000000004</v>
      </c>
      <c r="U1160" s="33">
        <v>0.48000000000000004</v>
      </c>
      <c r="V1160" s="33">
        <v>0.48000000000000004</v>
      </c>
      <c r="W1160" s="33">
        <v>0.48000000000000004</v>
      </c>
      <c r="X1160" s="33">
        <v>0.48000000000000004</v>
      </c>
      <c r="Y1160" s="33">
        <v>0.48000000000000004</v>
      </c>
      <c r="Z1160" s="33">
        <v>0.48000000000000004</v>
      </c>
      <c r="AA1160" s="33">
        <v>0.48000000000000004</v>
      </c>
      <c r="AB1160" s="33">
        <v>0.48000000000000004</v>
      </c>
      <c r="AC1160" s="33">
        <v>0.48000000000000004</v>
      </c>
    </row>
    <row r="1161" spans="1:29" hidden="1" x14ac:dyDescent="0.3">
      <c r="A1161" s="19" t="s">
        <v>474</v>
      </c>
      <c r="B1161" s="1" t="s">
        <v>93</v>
      </c>
      <c r="C1161" s="1" t="s">
        <v>490</v>
      </c>
      <c r="D1161" t="s">
        <v>47</v>
      </c>
      <c r="E1161" s="19" t="str">
        <f>VLOOKUP($D1161,[1]Sheet1!$A:$D,3,FALSE)</f>
        <v>ICING</v>
      </c>
      <c r="F1161" s="19" t="str">
        <f>VLOOKUP($D1161,[1]Sheet1!$A:$D,4,FALSE)</f>
        <v>ICING</v>
      </c>
      <c r="G1161" s="2">
        <v>0.5</v>
      </c>
      <c r="H1161" s="2">
        <v>1.5</v>
      </c>
      <c r="I1161" s="2"/>
      <c r="J1161" s="2"/>
      <c r="K1161" s="2"/>
      <c r="L1161" s="2"/>
      <c r="M1161" s="2"/>
      <c r="N1161" s="2">
        <v>1</v>
      </c>
      <c r="O1161" s="2">
        <v>0.5</v>
      </c>
      <c r="P1161" s="32">
        <f t="shared" si="15"/>
        <v>0.3888888888888889</v>
      </c>
      <c r="Q1161" s="33">
        <v>0.3888888888888889</v>
      </c>
      <c r="R1161" s="33">
        <v>0.3888888888888889</v>
      </c>
      <c r="S1161" s="33">
        <v>0.3888888888888889</v>
      </c>
      <c r="T1161" s="33">
        <v>0.3888888888888889</v>
      </c>
      <c r="U1161" s="33">
        <v>0.3888888888888889</v>
      </c>
      <c r="V1161" s="33">
        <v>0.3888888888888889</v>
      </c>
      <c r="W1161" s="33">
        <v>0.3888888888888889</v>
      </c>
      <c r="X1161" s="33">
        <v>0.3888888888888889</v>
      </c>
      <c r="Y1161" s="33">
        <v>0.3888888888888889</v>
      </c>
      <c r="Z1161" s="33">
        <v>0.3888888888888889</v>
      </c>
      <c r="AA1161" s="33">
        <v>0.3888888888888889</v>
      </c>
      <c r="AB1161" s="33">
        <v>0.3888888888888889</v>
      </c>
      <c r="AC1161" s="33">
        <v>0.3888888888888889</v>
      </c>
    </row>
    <row r="1162" spans="1:29" hidden="1" x14ac:dyDescent="0.3">
      <c r="A1162" s="19" t="s">
        <v>474</v>
      </c>
      <c r="B1162" s="1" t="s">
        <v>93</v>
      </c>
      <c r="C1162" s="1" t="s">
        <v>490</v>
      </c>
      <c r="D1162" t="s">
        <v>34</v>
      </c>
      <c r="E1162" s="19" t="str">
        <f>VLOOKUP($D1162,[1]Sheet1!$A:$D,3,FALSE)</f>
        <v>BROWN</v>
      </c>
      <c r="F1162" s="19" t="str">
        <f>VLOOKUP($D1162,[1]Sheet1!$A:$D,4,FALSE)</f>
        <v>Soft Brown</v>
      </c>
      <c r="G1162" s="2">
        <v>2.16</v>
      </c>
      <c r="H1162" s="2">
        <v>1.08</v>
      </c>
      <c r="I1162" s="2"/>
      <c r="J1162" s="2"/>
      <c r="K1162" s="2"/>
      <c r="L1162" s="2"/>
      <c r="M1162" s="2"/>
      <c r="N1162" s="2">
        <v>2.16</v>
      </c>
      <c r="O1162" s="2">
        <v>1.08</v>
      </c>
      <c r="P1162" s="32">
        <f t="shared" si="15"/>
        <v>0.72000000000000008</v>
      </c>
      <c r="Q1162" s="33">
        <v>0.72000000000000008</v>
      </c>
      <c r="R1162" s="33">
        <v>0.72000000000000008</v>
      </c>
      <c r="S1162" s="33">
        <v>0.72000000000000008</v>
      </c>
      <c r="T1162" s="33">
        <v>0.72000000000000008</v>
      </c>
      <c r="U1162" s="33">
        <v>0.72000000000000008</v>
      </c>
      <c r="V1162" s="33">
        <v>0.72000000000000008</v>
      </c>
      <c r="W1162" s="33">
        <v>0.72000000000000008</v>
      </c>
      <c r="X1162" s="33">
        <v>0.72000000000000008</v>
      </c>
      <c r="Y1162" s="33">
        <v>0.72000000000000008</v>
      </c>
      <c r="Z1162" s="33">
        <v>0.72000000000000008</v>
      </c>
      <c r="AA1162" s="33">
        <v>0.72000000000000008</v>
      </c>
      <c r="AB1162" s="33">
        <v>0.72000000000000008</v>
      </c>
      <c r="AC1162" s="33">
        <v>0.72000000000000008</v>
      </c>
    </row>
    <row r="1163" spans="1:29" hidden="1" x14ac:dyDescent="0.3">
      <c r="A1163" s="19" t="s">
        <v>474</v>
      </c>
      <c r="B1163" s="1" t="s">
        <v>93</v>
      </c>
      <c r="C1163" s="1" t="s">
        <v>491</v>
      </c>
      <c r="D1163" t="s">
        <v>61</v>
      </c>
      <c r="E1163" s="19" t="str">
        <f>VLOOKUP($D1163,[1]Sheet1!$A:$D,3,FALSE)</f>
        <v>C1</v>
      </c>
      <c r="F1163" s="19" t="str">
        <f>VLOOKUP($D1163,[1]Sheet1!$A:$D,4,FALSE)</f>
        <v>C1 COARSE</v>
      </c>
      <c r="G1163" s="2"/>
      <c r="H1163" s="2"/>
      <c r="I1163" s="2">
        <v>1</v>
      </c>
      <c r="J1163" s="2">
        <v>1</v>
      </c>
      <c r="K1163" s="2"/>
      <c r="L1163" s="2"/>
      <c r="M1163" s="2"/>
      <c r="N1163" s="2"/>
      <c r="O1163" s="2">
        <v>2.5</v>
      </c>
      <c r="P1163" s="32">
        <f t="shared" si="15"/>
        <v>0.5</v>
      </c>
      <c r="Q1163" s="33">
        <v>0.5</v>
      </c>
      <c r="R1163" s="33">
        <v>0.5</v>
      </c>
      <c r="S1163" s="33">
        <v>0.5</v>
      </c>
      <c r="T1163" s="33">
        <v>0.5</v>
      </c>
      <c r="U1163" s="33">
        <v>0.5</v>
      </c>
      <c r="V1163" s="33">
        <v>0.5</v>
      </c>
      <c r="W1163" s="33">
        <v>0.5</v>
      </c>
      <c r="X1163" s="33">
        <v>0.5</v>
      </c>
      <c r="Y1163" s="33">
        <v>0.5</v>
      </c>
      <c r="Z1163" s="33">
        <v>0.5</v>
      </c>
      <c r="AA1163" s="33">
        <v>0.5</v>
      </c>
      <c r="AB1163" s="33">
        <v>0.5</v>
      </c>
      <c r="AC1163" s="33">
        <v>0.5</v>
      </c>
    </row>
    <row r="1164" spans="1:29" hidden="1" x14ac:dyDescent="0.3">
      <c r="A1164" s="19" t="s">
        <v>474</v>
      </c>
      <c r="B1164" s="1" t="s">
        <v>93</v>
      </c>
      <c r="C1164" s="1" t="s">
        <v>491</v>
      </c>
      <c r="D1164" t="s">
        <v>27</v>
      </c>
      <c r="E1164" s="19" t="str">
        <f>VLOOKUP($D1164,[1]Sheet1!$A:$D,3,FALSE)</f>
        <v>C1</v>
      </c>
      <c r="F1164" s="19" t="str">
        <f>VLOOKUP($D1164,[1]Sheet1!$A:$D,4,FALSE)</f>
        <v>C1 COARSE</v>
      </c>
      <c r="G1164" s="2"/>
      <c r="H1164" s="2">
        <v>30</v>
      </c>
      <c r="I1164" s="2">
        <v>29.04</v>
      </c>
      <c r="J1164" s="2">
        <v>20.52</v>
      </c>
      <c r="K1164" s="2"/>
      <c r="L1164" s="2">
        <v>32.335999999999999</v>
      </c>
      <c r="M1164" s="2">
        <v>21.6</v>
      </c>
      <c r="N1164" s="2"/>
      <c r="O1164" s="2">
        <v>39.96</v>
      </c>
      <c r="P1164" s="32">
        <f t="shared" si="15"/>
        <v>19.27288888888889</v>
      </c>
      <c r="Q1164" s="33">
        <v>19.27288888888889</v>
      </c>
      <c r="R1164" s="33">
        <v>19.27288888888889</v>
      </c>
      <c r="S1164" s="33">
        <v>19.27288888888889</v>
      </c>
      <c r="T1164" s="33">
        <v>19.27288888888889</v>
      </c>
      <c r="U1164" s="33">
        <v>19.27288888888889</v>
      </c>
      <c r="V1164" s="33">
        <v>19.27288888888889</v>
      </c>
      <c r="W1164" s="33">
        <v>19.27288888888889</v>
      </c>
      <c r="X1164" s="33">
        <v>19.27288888888889</v>
      </c>
      <c r="Y1164" s="33">
        <v>19.27288888888889</v>
      </c>
      <c r="Z1164" s="33">
        <v>19.27288888888889</v>
      </c>
      <c r="AA1164" s="33">
        <v>19.27288888888889</v>
      </c>
      <c r="AB1164" s="33">
        <v>19.27288888888889</v>
      </c>
      <c r="AC1164" s="33">
        <v>19.27288888888889</v>
      </c>
    </row>
    <row r="1165" spans="1:29" hidden="1" x14ac:dyDescent="0.3">
      <c r="A1165" s="19" t="s">
        <v>474</v>
      </c>
      <c r="B1165" s="1" t="s">
        <v>93</v>
      </c>
      <c r="C1165" s="1" t="s">
        <v>492</v>
      </c>
      <c r="D1165" t="s">
        <v>43</v>
      </c>
      <c r="E1165" s="19" t="str">
        <f>VLOOKUP($D1165,[1]Sheet1!$A:$D,3,FALSE)</f>
        <v>BROWN</v>
      </c>
      <c r="F1165" s="19" t="str">
        <f>VLOOKUP($D1165,[1]Sheet1!$A:$D,4,FALSE)</f>
        <v>Soft Brown</v>
      </c>
      <c r="G1165" s="2"/>
      <c r="H1165" s="2">
        <v>2.5</v>
      </c>
      <c r="I1165" s="2">
        <v>1.5</v>
      </c>
      <c r="J1165" s="2">
        <v>-0.95</v>
      </c>
      <c r="K1165" s="2">
        <v>4</v>
      </c>
      <c r="L1165" s="2">
        <v>3</v>
      </c>
      <c r="M1165" s="2"/>
      <c r="N1165" s="2"/>
      <c r="O1165" s="2"/>
      <c r="P1165" s="32">
        <f t="shared" si="15"/>
        <v>1.1166666666666667</v>
      </c>
      <c r="Q1165" s="33">
        <v>1.1166666666666667</v>
      </c>
      <c r="R1165" s="33">
        <v>1.1166666666666667</v>
      </c>
      <c r="S1165" s="33">
        <v>1.1166666666666667</v>
      </c>
      <c r="T1165" s="33">
        <v>1.1166666666666667</v>
      </c>
      <c r="U1165" s="33">
        <v>1.1166666666666667</v>
      </c>
      <c r="V1165" s="33">
        <v>1.1166666666666667</v>
      </c>
      <c r="W1165" s="33">
        <v>1.1166666666666667</v>
      </c>
      <c r="X1165" s="33">
        <v>1.1166666666666667</v>
      </c>
      <c r="Y1165" s="33">
        <v>1.1166666666666667</v>
      </c>
      <c r="Z1165" s="33">
        <v>1.1166666666666667</v>
      </c>
      <c r="AA1165" s="33">
        <v>1.1166666666666667</v>
      </c>
      <c r="AB1165" s="33">
        <v>1.1166666666666667</v>
      </c>
      <c r="AC1165" s="33">
        <v>1.1166666666666667</v>
      </c>
    </row>
    <row r="1166" spans="1:29" hidden="1" x14ac:dyDescent="0.3">
      <c r="A1166" s="19" t="s">
        <v>474</v>
      </c>
      <c r="B1166" s="1" t="s">
        <v>93</v>
      </c>
      <c r="C1166" s="1" t="s">
        <v>492</v>
      </c>
      <c r="D1166" t="s">
        <v>27</v>
      </c>
      <c r="E1166" s="19" t="str">
        <f>VLOOKUP($D1166,[1]Sheet1!$A:$D,3,FALSE)</f>
        <v>C1</v>
      </c>
      <c r="F1166" s="19" t="str">
        <f>VLOOKUP($D1166,[1]Sheet1!$A:$D,4,FALSE)</f>
        <v>C1 COARSE</v>
      </c>
      <c r="G1166" s="2"/>
      <c r="H1166" s="2"/>
      <c r="I1166" s="2"/>
      <c r="J1166" s="2"/>
      <c r="K1166" s="2"/>
      <c r="L1166" s="2"/>
      <c r="M1166" s="2">
        <v>8.64</v>
      </c>
      <c r="N1166" s="2"/>
      <c r="O1166" s="2">
        <v>10.8</v>
      </c>
      <c r="P1166" s="32">
        <f t="shared" si="15"/>
        <v>2.16</v>
      </c>
      <c r="Q1166" s="33">
        <v>2.16</v>
      </c>
      <c r="R1166" s="33">
        <v>2.16</v>
      </c>
      <c r="S1166" s="33">
        <v>2.16</v>
      </c>
      <c r="T1166" s="33">
        <v>2.16</v>
      </c>
      <c r="U1166" s="33">
        <v>2.16</v>
      </c>
      <c r="V1166" s="33">
        <v>2.16</v>
      </c>
      <c r="W1166" s="33">
        <v>2.16</v>
      </c>
      <c r="X1166" s="33">
        <v>2.16</v>
      </c>
      <c r="Y1166" s="33">
        <v>2.16</v>
      </c>
      <c r="Z1166" s="33">
        <v>2.16</v>
      </c>
      <c r="AA1166" s="33">
        <v>2.16</v>
      </c>
      <c r="AB1166" s="33">
        <v>2.16</v>
      </c>
      <c r="AC1166" s="33">
        <v>2.16</v>
      </c>
    </row>
    <row r="1167" spans="1:29" hidden="1" x14ac:dyDescent="0.3">
      <c r="A1167" s="19" t="s">
        <v>474</v>
      </c>
      <c r="B1167" s="1" t="s">
        <v>93</v>
      </c>
      <c r="C1167" s="1" t="s">
        <v>493</v>
      </c>
      <c r="D1167" t="s">
        <v>61</v>
      </c>
      <c r="E1167" s="19" t="str">
        <f>VLOOKUP($D1167,[1]Sheet1!$A:$D,3,FALSE)</f>
        <v>C1</v>
      </c>
      <c r="F1167" s="19" t="str">
        <f>VLOOKUP($D1167,[1]Sheet1!$A:$D,4,FALSE)</f>
        <v>C1 COARSE</v>
      </c>
      <c r="G1167" s="2"/>
      <c r="H1167" s="2"/>
      <c r="I1167" s="2"/>
      <c r="J1167" s="2"/>
      <c r="K1167" s="2">
        <v>2</v>
      </c>
      <c r="L1167" s="2"/>
      <c r="M1167" s="2"/>
      <c r="N1167" s="2"/>
      <c r="O1167" s="2"/>
      <c r="P1167" s="32">
        <f t="shared" si="15"/>
        <v>0.22222222222222221</v>
      </c>
      <c r="Q1167" s="33">
        <v>0.22222222222222221</v>
      </c>
      <c r="R1167" s="33">
        <v>0.22222222222222221</v>
      </c>
      <c r="S1167" s="33">
        <v>0.22222222222222221</v>
      </c>
      <c r="T1167" s="33">
        <v>0.22222222222222221</v>
      </c>
      <c r="U1167" s="33">
        <v>0.22222222222222221</v>
      </c>
      <c r="V1167" s="33">
        <v>0.22222222222222221</v>
      </c>
      <c r="W1167" s="33">
        <v>0.22222222222222221</v>
      </c>
      <c r="X1167" s="33">
        <v>0.22222222222222221</v>
      </c>
      <c r="Y1167" s="33">
        <v>0.22222222222222221</v>
      </c>
      <c r="Z1167" s="33">
        <v>0.22222222222222221</v>
      </c>
      <c r="AA1167" s="33">
        <v>0.22222222222222221</v>
      </c>
      <c r="AB1167" s="33">
        <v>0.22222222222222221</v>
      </c>
      <c r="AC1167" s="33">
        <v>0.22222222222222221</v>
      </c>
    </row>
    <row r="1168" spans="1:29" hidden="1" x14ac:dyDescent="0.3">
      <c r="A1168" s="19" t="s">
        <v>474</v>
      </c>
      <c r="B1168" s="1" t="s">
        <v>93</v>
      </c>
      <c r="C1168" s="1" t="s">
        <v>493</v>
      </c>
      <c r="D1168" t="s">
        <v>27</v>
      </c>
      <c r="E1168" s="19" t="str">
        <f>VLOOKUP($D1168,[1]Sheet1!$A:$D,3,FALSE)</f>
        <v>C1</v>
      </c>
      <c r="F1168" s="19" t="str">
        <f>VLOOKUP($D1168,[1]Sheet1!$A:$D,4,FALSE)</f>
        <v>C1 COARSE</v>
      </c>
      <c r="G1168" s="2"/>
      <c r="H1168" s="2"/>
      <c r="I1168" s="2"/>
      <c r="J1168" s="2"/>
      <c r="K1168" s="2"/>
      <c r="L1168" s="2"/>
      <c r="M1168" s="2">
        <v>10.8</v>
      </c>
      <c r="N1168" s="2"/>
      <c r="O1168" s="2">
        <v>10.8</v>
      </c>
      <c r="P1168" s="32">
        <f t="shared" si="15"/>
        <v>2.4000000000000004</v>
      </c>
      <c r="Q1168" s="33">
        <v>2.4000000000000004</v>
      </c>
      <c r="R1168" s="33">
        <v>2.4000000000000004</v>
      </c>
      <c r="S1168" s="33">
        <v>2.4000000000000004</v>
      </c>
      <c r="T1168" s="33">
        <v>2.4000000000000004</v>
      </c>
      <c r="U1168" s="33">
        <v>2.4000000000000004</v>
      </c>
      <c r="V1168" s="33">
        <v>2.4000000000000004</v>
      </c>
      <c r="W1168" s="33">
        <v>2.4000000000000004</v>
      </c>
      <c r="X1168" s="33">
        <v>2.4000000000000004</v>
      </c>
      <c r="Y1168" s="33">
        <v>2.4000000000000004</v>
      </c>
      <c r="Z1168" s="33">
        <v>2.4000000000000004</v>
      </c>
      <c r="AA1168" s="33">
        <v>2.4000000000000004</v>
      </c>
      <c r="AB1168" s="33">
        <v>2.4000000000000004</v>
      </c>
      <c r="AC1168" s="33">
        <v>2.4000000000000004</v>
      </c>
    </row>
    <row r="1169" spans="1:29" hidden="1" x14ac:dyDescent="0.3">
      <c r="A1169" s="19" t="s">
        <v>474</v>
      </c>
      <c r="B1169" s="1" t="s">
        <v>93</v>
      </c>
      <c r="C1169" s="1" t="s">
        <v>493</v>
      </c>
      <c r="D1169" t="s">
        <v>31</v>
      </c>
      <c r="E1169" s="19" t="str">
        <f>VLOOKUP($D1169,[1]Sheet1!$A:$D,3,FALSE)</f>
        <v>BROWN</v>
      </c>
      <c r="F1169" s="19" t="str">
        <f>VLOOKUP($D1169,[1]Sheet1!$A:$D,4,FALSE)</f>
        <v>Golden Brown</v>
      </c>
      <c r="G1169" s="2"/>
      <c r="H1169" s="2"/>
      <c r="I1169" s="2"/>
      <c r="J1169" s="2"/>
      <c r="K1169" s="2"/>
      <c r="L1169" s="2"/>
      <c r="M1169" s="2"/>
      <c r="N1169" s="2"/>
      <c r="O1169" s="2">
        <v>0.24</v>
      </c>
      <c r="P1169" s="32">
        <f t="shared" si="15"/>
        <v>2.6666666666666665E-2</v>
      </c>
      <c r="Q1169" s="33">
        <v>2.6666666666666665E-2</v>
      </c>
      <c r="R1169" s="33">
        <v>2.6666666666666665E-2</v>
      </c>
      <c r="S1169" s="33">
        <v>2.6666666666666665E-2</v>
      </c>
      <c r="T1169" s="33">
        <v>2.6666666666666665E-2</v>
      </c>
      <c r="U1169" s="33">
        <v>2.6666666666666665E-2</v>
      </c>
      <c r="V1169" s="33">
        <v>2.6666666666666665E-2</v>
      </c>
      <c r="W1169" s="33">
        <v>2.6666666666666665E-2</v>
      </c>
      <c r="X1169" s="33">
        <v>2.6666666666666665E-2</v>
      </c>
      <c r="Y1169" s="33">
        <v>2.6666666666666665E-2</v>
      </c>
      <c r="Z1169" s="33">
        <v>2.6666666666666665E-2</v>
      </c>
      <c r="AA1169" s="33">
        <v>2.6666666666666665E-2</v>
      </c>
      <c r="AB1169" s="33">
        <v>2.6666666666666665E-2</v>
      </c>
      <c r="AC1169" s="33">
        <v>2.6666666666666665E-2</v>
      </c>
    </row>
    <row r="1170" spans="1:29" hidden="1" x14ac:dyDescent="0.3">
      <c r="A1170" s="19" t="s">
        <v>474</v>
      </c>
      <c r="B1170" s="1" t="s">
        <v>93</v>
      </c>
      <c r="C1170" s="1" t="s">
        <v>493</v>
      </c>
      <c r="D1170" t="s">
        <v>46</v>
      </c>
      <c r="E1170" s="19" t="str">
        <f>VLOOKUP($D1170,[1]Sheet1!$A:$D,3,FALSE)</f>
        <v>BROWN</v>
      </c>
      <c r="F1170" s="19" t="str">
        <f>VLOOKUP($D1170,[1]Sheet1!$A:$D,4,FALSE)</f>
        <v>Golden Brown</v>
      </c>
      <c r="G1170" s="2"/>
      <c r="H1170" s="2"/>
      <c r="I1170" s="2"/>
      <c r="J1170" s="2"/>
      <c r="K1170" s="2"/>
      <c r="L1170" s="2"/>
      <c r="M1170" s="2">
        <v>0.43200000000000005</v>
      </c>
      <c r="N1170" s="2"/>
      <c r="O1170" s="2">
        <v>-0.41039999999999999</v>
      </c>
      <c r="P1170" s="32">
        <f t="shared" si="15"/>
        <v>2.4000000000000072E-3</v>
      </c>
      <c r="Q1170" s="33">
        <v>2.4000000000000072E-3</v>
      </c>
      <c r="R1170" s="33">
        <v>2.4000000000000072E-3</v>
      </c>
      <c r="S1170" s="33">
        <v>2.4000000000000072E-3</v>
      </c>
      <c r="T1170" s="33">
        <v>2.4000000000000072E-3</v>
      </c>
      <c r="U1170" s="33">
        <v>2.4000000000000072E-3</v>
      </c>
      <c r="V1170" s="33">
        <v>2.4000000000000072E-3</v>
      </c>
      <c r="W1170" s="33">
        <v>2.4000000000000072E-3</v>
      </c>
      <c r="X1170" s="33">
        <v>2.4000000000000072E-3</v>
      </c>
      <c r="Y1170" s="33">
        <v>2.4000000000000072E-3</v>
      </c>
      <c r="Z1170" s="33">
        <v>2.4000000000000072E-3</v>
      </c>
      <c r="AA1170" s="33">
        <v>2.4000000000000072E-3</v>
      </c>
      <c r="AB1170" s="33">
        <v>2.4000000000000072E-3</v>
      </c>
      <c r="AC1170" s="33">
        <v>2.4000000000000072E-3</v>
      </c>
    </row>
    <row r="1171" spans="1:29" hidden="1" x14ac:dyDescent="0.3">
      <c r="A1171" s="19" t="s">
        <v>474</v>
      </c>
      <c r="B1171" s="1" t="s">
        <v>93</v>
      </c>
      <c r="C1171" s="1" t="s">
        <v>493</v>
      </c>
      <c r="D1171" t="s">
        <v>47</v>
      </c>
      <c r="E1171" s="19" t="str">
        <f>VLOOKUP($D1171,[1]Sheet1!$A:$D,3,FALSE)</f>
        <v>ICING</v>
      </c>
      <c r="F1171" s="19" t="str">
        <f>VLOOKUP($D1171,[1]Sheet1!$A:$D,4,FALSE)</f>
        <v>ICING</v>
      </c>
      <c r="G1171" s="2"/>
      <c r="H1171" s="2"/>
      <c r="I1171" s="2"/>
      <c r="J1171" s="2"/>
      <c r="K1171" s="2">
        <v>1</v>
      </c>
      <c r="L1171" s="2"/>
      <c r="M1171" s="2"/>
      <c r="N1171" s="2"/>
      <c r="O1171" s="2"/>
      <c r="P1171" s="32">
        <f t="shared" si="15"/>
        <v>0.1111111111111111</v>
      </c>
      <c r="Q1171" s="33">
        <v>0.1111111111111111</v>
      </c>
      <c r="R1171" s="33">
        <v>0.1111111111111111</v>
      </c>
      <c r="S1171" s="33">
        <v>0.1111111111111111</v>
      </c>
      <c r="T1171" s="33">
        <v>0.1111111111111111</v>
      </c>
      <c r="U1171" s="33">
        <v>0.1111111111111111</v>
      </c>
      <c r="V1171" s="33">
        <v>0.1111111111111111</v>
      </c>
      <c r="W1171" s="33">
        <v>0.1111111111111111</v>
      </c>
      <c r="X1171" s="33">
        <v>0.1111111111111111</v>
      </c>
      <c r="Y1171" s="33">
        <v>0.1111111111111111</v>
      </c>
      <c r="Z1171" s="33">
        <v>0.1111111111111111</v>
      </c>
      <c r="AA1171" s="33">
        <v>0.1111111111111111</v>
      </c>
      <c r="AB1171" s="33">
        <v>0.1111111111111111</v>
      </c>
      <c r="AC1171" s="33">
        <v>0.1111111111111111</v>
      </c>
    </row>
    <row r="1172" spans="1:29" hidden="1" x14ac:dyDescent="0.3">
      <c r="A1172" s="19" t="s">
        <v>474</v>
      </c>
      <c r="B1172" s="1" t="s">
        <v>93</v>
      </c>
      <c r="C1172" s="1" t="s">
        <v>493</v>
      </c>
      <c r="D1172" t="s">
        <v>33</v>
      </c>
      <c r="E1172" s="19" t="str">
        <f>VLOOKUP($D1172,[1]Sheet1!$A:$D,3,FALSE)</f>
        <v>Better Brown</v>
      </c>
      <c r="F1172" s="19" t="str">
        <f>VLOOKUP($D1172,[1]Sheet1!$A:$D,4,FALSE)</f>
        <v>LG</v>
      </c>
      <c r="G1172" s="2"/>
      <c r="H1172" s="2"/>
      <c r="I1172" s="2"/>
      <c r="J1172" s="2"/>
      <c r="K1172" s="2"/>
      <c r="L1172" s="2"/>
      <c r="M1172" s="2">
        <v>0.12</v>
      </c>
      <c r="N1172" s="2"/>
      <c r="O1172" s="2">
        <v>0.24</v>
      </c>
      <c r="P1172" s="32">
        <f t="shared" si="15"/>
        <v>0.04</v>
      </c>
      <c r="Q1172" s="33">
        <v>1.08</v>
      </c>
      <c r="R1172" s="33">
        <v>1.08</v>
      </c>
      <c r="S1172" s="33">
        <v>1.08</v>
      </c>
      <c r="T1172" s="33">
        <v>1.08</v>
      </c>
      <c r="U1172" s="33">
        <v>1.08</v>
      </c>
      <c r="V1172" s="33">
        <v>1.08</v>
      </c>
      <c r="W1172" s="33">
        <v>1.08</v>
      </c>
      <c r="X1172" s="33">
        <v>1.08</v>
      </c>
      <c r="Y1172" s="33">
        <v>1.08</v>
      </c>
      <c r="Z1172" s="33">
        <v>1.08</v>
      </c>
      <c r="AA1172" s="33">
        <v>1.08</v>
      </c>
      <c r="AB1172" s="33">
        <v>1.08</v>
      </c>
      <c r="AC1172" s="33">
        <v>1.08</v>
      </c>
    </row>
    <row r="1173" spans="1:29" hidden="1" x14ac:dyDescent="0.3">
      <c r="A1173" s="19" t="s">
        <v>474</v>
      </c>
      <c r="B1173" s="1" t="s">
        <v>93</v>
      </c>
      <c r="C1173" s="1" t="s">
        <v>475</v>
      </c>
      <c r="D1173" t="s">
        <v>91</v>
      </c>
      <c r="E1173" s="19" t="str">
        <f>VLOOKUP($D1173,[1]Sheet1!$A:$D,3,FALSE)</f>
        <v>BROWN</v>
      </c>
      <c r="F1173" s="19" t="str">
        <f>VLOOKUP($D1173,[1]Sheet1!$A:$D,4,FALSE)</f>
        <v>Coarse Brown</v>
      </c>
      <c r="G1173" s="2"/>
      <c r="H1173" s="2">
        <v>5</v>
      </c>
      <c r="I1173" s="2">
        <v>10</v>
      </c>
      <c r="J1173" s="2"/>
      <c r="K1173" s="2"/>
      <c r="L1173" s="2"/>
      <c r="M1173" s="2"/>
      <c r="N1173" s="2"/>
      <c r="O1173" s="2"/>
      <c r="P1173" s="32">
        <f t="shared" si="15"/>
        <v>1.6666666666666667</v>
      </c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</row>
    <row r="1174" spans="1:29" hidden="1" x14ac:dyDescent="0.3">
      <c r="A1174" s="19" t="s">
        <v>474</v>
      </c>
      <c r="B1174" s="1" t="s">
        <v>93</v>
      </c>
      <c r="C1174" s="1" t="s">
        <v>475</v>
      </c>
      <c r="D1174" t="s">
        <v>30</v>
      </c>
      <c r="E1174" s="19" t="str">
        <f>VLOOKUP($D1174,[1]Sheet1!$A:$D,3,FALSE)</f>
        <v>A1 (Fine)</v>
      </c>
      <c r="F1174" s="19" t="str">
        <f>VLOOKUP($D1174,[1]Sheet1!$A:$D,4,FALSE)</f>
        <v>A1</v>
      </c>
      <c r="G1174" s="2"/>
      <c r="H1174" s="2"/>
      <c r="I1174" s="2">
        <v>27</v>
      </c>
      <c r="J1174" s="2"/>
      <c r="K1174" s="2"/>
      <c r="L1174" s="2"/>
      <c r="M1174" s="2"/>
      <c r="N1174" s="2"/>
      <c r="O1174" s="2"/>
      <c r="P1174" s="32">
        <f t="shared" si="15"/>
        <v>3</v>
      </c>
      <c r="Q1174" s="33">
        <v>3</v>
      </c>
      <c r="R1174" s="33">
        <v>3</v>
      </c>
      <c r="S1174" s="33">
        <v>3</v>
      </c>
      <c r="T1174" s="33">
        <v>3</v>
      </c>
      <c r="U1174" s="33">
        <v>3</v>
      </c>
      <c r="V1174" s="33">
        <v>3</v>
      </c>
      <c r="W1174" s="33">
        <v>3</v>
      </c>
      <c r="X1174" s="33">
        <v>3</v>
      </c>
      <c r="Y1174" s="33">
        <v>3</v>
      </c>
      <c r="Z1174" s="33">
        <v>3</v>
      </c>
      <c r="AA1174" s="33">
        <v>3</v>
      </c>
      <c r="AB1174" s="33">
        <v>3</v>
      </c>
      <c r="AC1174" s="33">
        <v>3</v>
      </c>
    </row>
    <row r="1175" spans="1:29" hidden="1" x14ac:dyDescent="0.3">
      <c r="A1175" s="19" t="s">
        <v>474</v>
      </c>
      <c r="B1175" s="1" t="s">
        <v>93</v>
      </c>
      <c r="C1175" s="1" t="s">
        <v>414</v>
      </c>
      <c r="D1175" t="s">
        <v>74</v>
      </c>
      <c r="E1175" s="19" t="str">
        <f>VLOOKUP($D1175,[1]Sheet1!$A:$D,3,FALSE)</f>
        <v>A1 (Fine)</v>
      </c>
      <c r="F1175" s="19" t="str">
        <f>VLOOKUP($D1175,[1]Sheet1!$A:$D,4,FALSE)</f>
        <v xml:space="preserve">A1 </v>
      </c>
      <c r="G1175" s="2"/>
      <c r="H1175" s="2"/>
      <c r="I1175" s="2"/>
      <c r="J1175" s="2">
        <v>330</v>
      </c>
      <c r="K1175" s="2">
        <v>467</v>
      </c>
      <c r="L1175" s="2">
        <v>210</v>
      </c>
      <c r="M1175" s="2">
        <v>194.95</v>
      </c>
      <c r="N1175" s="2">
        <v>346.95</v>
      </c>
      <c r="O1175" s="2">
        <v>219</v>
      </c>
      <c r="P1175" s="32">
        <f t="shared" si="15"/>
        <v>196.43333333333334</v>
      </c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</row>
    <row r="1176" spans="1:29" hidden="1" x14ac:dyDescent="0.3">
      <c r="A1176" s="19" t="s">
        <v>474</v>
      </c>
      <c r="B1176" s="1" t="s">
        <v>93</v>
      </c>
      <c r="C1176" s="1" t="s">
        <v>414</v>
      </c>
      <c r="D1176" t="s">
        <v>161</v>
      </c>
      <c r="E1176" s="19" t="str">
        <f>VLOOKUP($D1176,[1]Sheet1!$A:$D,3,FALSE)</f>
        <v>A1 (Fine)</v>
      </c>
      <c r="F1176" s="19" t="str">
        <f>VLOOKUP($D1176,[1]Sheet1!$A:$D,4,FALSE)</f>
        <v xml:space="preserve">A1 </v>
      </c>
      <c r="G1176" s="2"/>
      <c r="H1176" s="2"/>
      <c r="I1176" s="2"/>
      <c r="J1176" s="2"/>
      <c r="K1176" s="2"/>
      <c r="L1176" s="2">
        <v>49</v>
      </c>
      <c r="M1176" s="2">
        <v>78</v>
      </c>
      <c r="N1176" s="2">
        <v>44</v>
      </c>
      <c r="O1176" s="2">
        <v>48</v>
      </c>
      <c r="P1176" s="32">
        <f t="shared" si="15"/>
        <v>24.333333333333332</v>
      </c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</row>
    <row r="1177" spans="1:29" hidden="1" x14ac:dyDescent="0.3">
      <c r="A1177" s="19" t="s">
        <v>474</v>
      </c>
      <c r="B1177" s="1" t="s">
        <v>93</v>
      </c>
      <c r="C1177" s="1" t="s">
        <v>414</v>
      </c>
      <c r="D1177" t="s">
        <v>61</v>
      </c>
      <c r="E1177" s="19" t="str">
        <f>VLOOKUP($D1177,[1]Sheet1!$A:$D,3,FALSE)</f>
        <v>C1</v>
      </c>
      <c r="F1177" s="19" t="str">
        <f>VLOOKUP($D1177,[1]Sheet1!$A:$D,4,FALSE)</f>
        <v>C1 COARSE</v>
      </c>
      <c r="G1177" s="2"/>
      <c r="H1177" s="2"/>
      <c r="I1177" s="2"/>
      <c r="J1177" s="2">
        <v>312</v>
      </c>
      <c r="K1177" s="2">
        <v>590.5</v>
      </c>
      <c r="L1177" s="2">
        <v>230.45</v>
      </c>
      <c r="M1177" s="2">
        <v>300.45</v>
      </c>
      <c r="N1177" s="2">
        <v>424.8</v>
      </c>
      <c r="O1177" s="2">
        <v>465</v>
      </c>
      <c r="P1177" s="32">
        <f t="shared" si="15"/>
        <v>258.13333333333333</v>
      </c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</row>
    <row r="1178" spans="1:29" hidden="1" x14ac:dyDescent="0.3">
      <c r="A1178" s="19" t="s">
        <v>474</v>
      </c>
      <c r="B1178" s="1" t="s">
        <v>93</v>
      </c>
      <c r="C1178" s="1" t="s">
        <v>414</v>
      </c>
      <c r="D1178" t="s">
        <v>42</v>
      </c>
      <c r="E1178" s="19" t="str">
        <f>VLOOKUP($D1178,[1]Sheet1!$A:$D,3,FALSE)</f>
        <v>CASTER</v>
      </c>
      <c r="F1178" s="19" t="str">
        <f>VLOOKUP($D1178,[1]Sheet1!$A:$D,4,FALSE)</f>
        <v>CASTER</v>
      </c>
      <c r="G1178" s="2"/>
      <c r="H1178" s="2"/>
      <c r="I1178" s="2"/>
      <c r="J1178" s="2">
        <v>1</v>
      </c>
      <c r="K1178" s="2"/>
      <c r="L1178" s="2">
        <v>1.5</v>
      </c>
      <c r="M1178" s="2"/>
      <c r="N1178" s="2">
        <v>0.5</v>
      </c>
      <c r="O1178" s="2">
        <v>0.5</v>
      </c>
      <c r="P1178" s="32">
        <f t="shared" si="15"/>
        <v>0.3888888888888889</v>
      </c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</row>
    <row r="1179" spans="1:29" hidden="1" x14ac:dyDescent="0.3">
      <c r="A1179" s="19" t="s">
        <v>474</v>
      </c>
      <c r="B1179" s="1" t="s">
        <v>93</v>
      </c>
      <c r="C1179" s="1" t="s">
        <v>414</v>
      </c>
      <c r="D1179" t="s">
        <v>91</v>
      </c>
      <c r="E1179" s="19" t="str">
        <f>VLOOKUP($D1179,[1]Sheet1!$A:$D,3,FALSE)</f>
        <v>BROWN</v>
      </c>
      <c r="F1179" s="19" t="str">
        <f>VLOOKUP($D1179,[1]Sheet1!$A:$D,4,FALSE)</f>
        <v>Coarse Brown</v>
      </c>
      <c r="G1179" s="2"/>
      <c r="H1179" s="2"/>
      <c r="I1179" s="2"/>
      <c r="J1179" s="2"/>
      <c r="K1179" s="2"/>
      <c r="L1179" s="2"/>
      <c r="M1179" s="2"/>
      <c r="N1179" s="2">
        <v>5</v>
      </c>
      <c r="O1179" s="2"/>
      <c r="P1179" s="32">
        <f t="shared" si="15"/>
        <v>0.55555555555555558</v>
      </c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</row>
    <row r="1180" spans="1:29" hidden="1" x14ac:dyDescent="0.3">
      <c r="A1180" s="19" t="s">
        <v>474</v>
      </c>
      <c r="B1180" s="1" t="s">
        <v>93</v>
      </c>
      <c r="C1180" s="1" t="s">
        <v>414</v>
      </c>
      <c r="D1180" t="s">
        <v>164</v>
      </c>
      <c r="E1180" s="19" t="str">
        <f>VLOOKUP($D1180,[1]Sheet1!$A:$D,3,FALSE)</f>
        <v>IG Fine</v>
      </c>
      <c r="F1180" s="19" t="str">
        <f>VLOOKUP($D1180,[1]Sheet1!$A:$D,4,FALSE)</f>
        <v xml:space="preserve">IG  </v>
      </c>
      <c r="G1180" s="2"/>
      <c r="H1180" s="2"/>
      <c r="I1180" s="2"/>
      <c r="J1180" s="2">
        <v>50</v>
      </c>
      <c r="K1180" s="2">
        <v>215</v>
      </c>
      <c r="L1180" s="2">
        <v>15</v>
      </c>
      <c r="M1180" s="2">
        <v>30</v>
      </c>
      <c r="N1180" s="2"/>
      <c r="O1180" s="2">
        <v>60</v>
      </c>
      <c r="P1180" s="32">
        <f t="shared" si="15"/>
        <v>41.111111111111114</v>
      </c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</row>
    <row r="1181" spans="1:29" hidden="1" x14ac:dyDescent="0.3">
      <c r="A1181" s="19" t="s">
        <v>474</v>
      </c>
      <c r="B1181" s="1" t="s">
        <v>93</v>
      </c>
      <c r="C1181" s="1" t="s">
        <v>414</v>
      </c>
      <c r="D1181" t="s">
        <v>43</v>
      </c>
      <c r="E1181" s="19" t="str">
        <f>VLOOKUP($D1181,[1]Sheet1!$A:$D,3,FALSE)</f>
        <v>BROWN</v>
      </c>
      <c r="F1181" s="19" t="str">
        <f>VLOOKUP($D1181,[1]Sheet1!$A:$D,4,FALSE)</f>
        <v>Soft Brown</v>
      </c>
      <c r="G1181" s="2"/>
      <c r="H1181" s="2"/>
      <c r="I1181" s="2"/>
      <c r="J1181" s="2">
        <v>12.5</v>
      </c>
      <c r="K1181" s="2">
        <v>10</v>
      </c>
      <c r="L1181" s="2">
        <v>2</v>
      </c>
      <c r="M1181" s="2">
        <v>7.4</v>
      </c>
      <c r="N1181" s="2">
        <v>6</v>
      </c>
      <c r="O1181" s="2">
        <v>5.5</v>
      </c>
      <c r="P1181" s="32">
        <f t="shared" si="15"/>
        <v>4.822222222222222</v>
      </c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</row>
    <row r="1182" spans="1:29" hidden="1" x14ac:dyDescent="0.3">
      <c r="A1182" s="19" t="s">
        <v>474</v>
      </c>
      <c r="B1182" s="1" t="s">
        <v>93</v>
      </c>
      <c r="C1182" s="1" t="s">
        <v>414</v>
      </c>
      <c r="D1182" t="s">
        <v>25</v>
      </c>
      <c r="E1182" s="19" t="str">
        <f>VLOOKUP($D1182,[1]Sheet1!$A:$D,3,FALSE)</f>
        <v>CASTER</v>
      </c>
      <c r="F1182" s="19" t="str">
        <f>VLOOKUP($D1182,[1]Sheet1!$A:$D,4,FALSE)</f>
        <v>CASTER</v>
      </c>
      <c r="G1182" s="2"/>
      <c r="H1182" s="2"/>
      <c r="I1182" s="2"/>
      <c r="J1182" s="2">
        <v>0.36</v>
      </c>
      <c r="K1182" s="2"/>
      <c r="L1182" s="2"/>
      <c r="M1182" s="2">
        <v>0.6</v>
      </c>
      <c r="N1182" s="2"/>
      <c r="O1182" s="2"/>
      <c r="P1182" s="32">
        <f t="shared" si="15"/>
        <v>0.10666666666666666</v>
      </c>
      <c r="Q1182" s="33">
        <v>0.10666666666666666</v>
      </c>
      <c r="R1182" s="33">
        <v>0.10666666666666666</v>
      </c>
      <c r="S1182" s="33">
        <v>0.10666666666666666</v>
      </c>
      <c r="T1182" s="33">
        <v>0.10666666666666666</v>
      </c>
      <c r="U1182" s="33">
        <v>0.10666666666666666</v>
      </c>
      <c r="V1182" s="33">
        <v>0.10666666666666666</v>
      </c>
      <c r="W1182" s="33">
        <v>0.10666666666666666</v>
      </c>
      <c r="X1182" s="33">
        <v>0.10666666666666666</v>
      </c>
      <c r="Y1182" s="33">
        <v>0.10666666666666666</v>
      </c>
      <c r="Z1182" s="33">
        <v>0.10666666666666666</v>
      </c>
      <c r="AA1182" s="33">
        <v>0.10666666666666666</v>
      </c>
      <c r="AB1182" s="33">
        <v>0.10666666666666666</v>
      </c>
      <c r="AC1182" s="33">
        <v>0.10666666666666666</v>
      </c>
    </row>
    <row r="1183" spans="1:29" hidden="1" x14ac:dyDescent="0.3">
      <c r="A1183" s="19" t="s">
        <v>474</v>
      </c>
      <c r="B1183" s="1" t="s">
        <v>93</v>
      </c>
      <c r="C1183" s="1" t="s">
        <v>414</v>
      </c>
      <c r="D1183" t="s">
        <v>26</v>
      </c>
      <c r="E1183" s="19" t="str">
        <f>VLOOKUP($D1183,[1]Sheet1!$A:$D,3,FALSE)</f>
        <v>BROWN</v>
      </c>
      <c r="F1183" s="19" t="str">
        <f>VLOOKUP($D1183,[1]Sheet1!$A:$D,4,FALSE)</f>
        <v>Coarse Brown</v>
      </c>
      <c r="G1183" s="2"/>
      <c r="H1183" s="2"/>
      <c r="I1183" s="2"/>
      <c r="J1183" s="2">
        <v>3.12</v>
      </c>
      <c r="K1183" s="2">
        <v>4.2</v>
      </c>
      <c r="L1183" s="2">
        <v>0.48</v>
      </c>
      <c r="M1183" s="2">
        <v>-1.68</v>
      </c>
      <c r="N1183" s="2">
        <v>4.8000000000000001E-2</v>
      </c>
      <c r="O1183" s="2">
        <v>0</v>
      </c>
      <c r="P1183" s="32">
        <f t="shared" si="15"/>
        <v>0.68533333333333346</v>
      </c>
      <c r="Q1183" s="33">
        <v>0.68533333333333346</v>
      </c>
      <c r="R1183" s="33">
        <v>0.68533333333333346</v>
      </c>
      <c r="S1183" s="33">
        <v>0.68533333333333346</v>
      </c>
      <c r="T1183" s="33">
        <v>0.68533333333333346</v>
      </c>
      <c r="U1183" s="33">
        <v>0.68533333333333346</v>
      </c>
      <c r="V1183" s="33">
        <v>0.68533333333333346</v>
      </c>
      <c r="W1183" s="33">
        <v>0.68533333333333346</v>
      </c>
      <c r="X1183" s="33">
        <v>0.68533333333333346</v>
      </c>
      <c r="Y1183" s="33">
        <v>0.68533333333333346</v>
      </c>
      <c r="Z1183" s="33">
        <v>0.68533333333333346</v>
      </c>
      <c r="AA1183" s="33">
        <v>0.68533333333333346</v>
      </c>
      <c r="AB1183" s="33">
        <v>0.68533333333333346</v>
      </c>
      <c r="AC1183" s="33">
        <v>0.68533333333333346</v>
      </c>
    </row>
    <row r="1184" spans="1:29" hidden="1" x14ac:dyDescent="0.3">
      <c r="A1184" s="19" t="s">
        <v>474</v>
      </c>
      <c r="B1184" s="1" t="s">
        <v>93</v>
      </c>
      <c r="C1184" s="1" t="s">
        <v>414</v>
      </c>
      <c r="D1184" t="s">
        <v>44</v>
      </c>
      <c r="E1184" s="19" t="str">
        <f>VLOOKUP($D1184,[1]Sheet1!$A:$D,3,FALSE)</f>
        <v>BROWN</v>
      </c>
      <c r="F1184" s="19" t="str">
        <f>VLOOKUP($D1184,[1]Sheet1!$A:$D,4,FALSE)</f>
        <v>Coarse Brown</v>
      </c>
      <c r="G1184" s="2"/>
      <c r="H1184" s="2"/>
      <c r="I1184" s="2"/>
      <c r="J1184" s="2"/>
      <c r="K1184" s="2">
        <v>6.0000000000000001E-3</v>
      </c>
      <c r="L1184" s="2"/>
      <c r="M1184" s="2"/>
      <c r="N1184" s="2"/>
      <c r="O1184" s="2"/>
      <c r="P1184" s="32">
        <f t="shared" si="15"/>
        <v>6.6666666666666664E-4</v>
      </c>
      <c r="Q1184" s="33">
        <v>6.6666666666666664E-4</v>
      </c>
      <c r="R1184" s="33">
        <v>6.6666666666666664E-4</v>
      </c>
      <c r="S1184" s="33">
        <v>6.6666666666666664E-4</v>
      </c>
      <c r="T1184" s="33">
        <v>6.6666666666666664E-4</v>
      </c>
      <c r="U1184" s="33">
        <v>6.6666666666666664E-4</v>
      </c>
      <c r="V1184" s="33">
        <v>6.6666666666666664E-4</v>
      </c>
      <c r="W1184" s="33">
        <v>6.6666666666666664E-4</v>
      </c>
      <c r="X1184" s="33">
        <v>6.6666666666666664E-4</v>
      </c>
      <c r="Y1184" s="33">
        <v>6.6666666666666664E-4</v>
      </c>
      <c r="Z1184" s="33">
        <v>6.6666666666666664E-4</v>
      </c>
      <c r="AA1184" s="33">
        <v>6.6666666666666664E-4</v>
      </c>
      <c r="AB1184" s="33">
        <v>6.6666666666666664E-4</v>
      </c>
      <c r="AC1184" s="33">
        <v>6.6666666666666664E-4</v>
      </c>
    </row>
    <row r="1185" spans="1:29" hidden="1" x14ac:dyDescent="0.3">
      <c r="A1185" s="19" t="s">
        <v>474</v>
      </c>
      <c r="B1185" s="1" t="s">
        <v>93</v>
      </c>
      <c r="C1185" s="1" t="s">
        <v>414</v>
      </c>
      <c r="D1185" t="s">
        <v>27</v>
      </c>
      <c r="E1185" s="19" t="str">
        <f>VLOOKUP($D1185,[1]Sheet1!$A:$D,3,FALSE)</f>
        <v>C1</v>
      </c>
      <c r="F1185" s="19" t="str">
        <f>VLOOKUP($D1185,[1]Sheet1!$A:$D,4,FALSE)</f>
        <v>C1 COARSE</v>
      </c>
      <c r="G1185" s="2"/>
      <c r="H1185" s="2"/>
      <c r="I1185" s="2"/>
      <c r="J1185" s="2">
        <v>670.77600000000007</v>
      </c>
      <c r="K1185" s="2">
        <v>368.28000000000009</v>
      </c>
      <c r="L1185" s="2">
        <v>282</v>
      </c>
      <c r="M1185" s="2">
        <v>214.8</v>
      </c>
      <c r="N1185" s="2">
        <v>492.36000000000007</v>
      </c>
      <c r="O1185" s="2">
        <v>355.17600000000004</v>
      </c>
      <c r="P1185" s="32">
        <f t="shared" si="15"/>
        <v>264.82133333333337</v>
      </c>
      <c r="Q1185" s="33">
        <v>264.82133333333337</v>
      </c>
      <c r="R1185" s="33">
        <v>264.82133333333337</v>
      </c>
      <c r="S1185" s="33">
        <v>264.82133333333337</v>
      </c>
      <c r="T1185" s="33">
        <v>264.82133333333337</v>
      </c>
      <c r="U1185" s="33">
        <v>264.82133333333337</v>
      </c>
      <c r="V1185" s="33">
        <v>264.82133333333337</v>
      </c>
      <c r="W1185" s="33">
        <v>264.82133333333337</v>
      </c>
      <c r="X1185" s="33">
        <v>264.82133333333337</v>
      </c>
      <c r="Y1185" s="33">
        <v>264.82133333333337</v>
      </c>
      <c r="Z1185" s="33">
        <v>264.82133333333337</v>
      </c>
      <c r="AA1185" s="33">
        <v>264.82133333333337</v>
      </c>
      <c r="AB1185" s="33">
        <v>264.82133333333337</v>
      </c>
      <c r="AC1185" s="33">
        <v>264.82133333333337</v>
      </c>
    </row>
    <row r="1186" spans="1:29" hidden="1" x14ac:dyDescent="0.3">
      <c r="A1186" s="19" t="s">
        <v>474</v>
      </c>
      <c r="B1186" s="1" t="s">
        <v>93</v>
      </c>
      <c r="C1186" s="1" t="s">
        <v>414</v>
      </c>
      <c r="D1186" t="s">
        <v>28</v>
      </c>
      <c r="E1186" s="19" t="str">
        <f>VLOOKUP($D1186,[1]Sheet1!$A:$D,3,FALSE)</f>
        <v>C1</v>
      </c>
      <c r="F1186" s="19" t="str">
        <f>VLOOKUP($D1186,[1]Sheet1!$A:$D,4,FALSE)</f>
        <v>C1 COARSE</v>
      </c>
      <c r="G1186" s="2"/>
      <c r="H1186" s="2"/>
      <c r="I1186" s="2"/>
      <c r="J1186" s="2"/>
      <c r="K1186" s="2">
        <v>0.36</v>
      </c>
      <c r="L1186" s="2">
        <v>2.16</v>
      </c>
      <c r="M1186" s="2"/>
      <c r="N1186" s="2">
        <v>2.16</v>
      </c>
      <c r="O1186" s="2">
        <v>1.08</v>
      </c>
      <c r="P1186" s="32">
        <f t="shared" si="15"/>
        <v>0.64</v>
      </c>
      <c r="Q1186" s="33">
        <v>0.64</v>
      </c>
      <c r="R1186" s="33">
        <v>0.64</v>
      </c>
      <c r="S1186" s="33">
        <v>0.64</v>
      </c>
      <c r="T1186" s="33">
        <v>0.64</v>
      </c>
      <c r="U1186" s="33">
        <v>0.64</v>
      </c>
      <c r="V1186" s="33">
        <v>0.64</v>
      </c>
      <c r="W1186" s="33">
        <v>0.64</v>
      </c>
      <c r="X1186" s="33">
        <v>0.64</v>
      </c>
      <c r="Y1186" s="33">
        <v>0.64</v>
      </c>
      <c r="Z1186" s="33">
        <v>0.64</v>
      </c>
      <c r="AA1186" s="33">
        <v>0.64</v>
      </c>
      <c r="AB1186" s="33">
        <v>0.64</v>
      </c>
      <c r="AC1186" s="33">
        <v>0.64</v>
      </c>
    </row>
    <row r="1187" spans="1:29" hidden="1" x14ac:dyDescent="0.3">
      <c r="A1187" s="19" t="s">
        <v>474</v>
      </c>
      <c r="B1187" s="1" t="s">
        <v>93</v>
      </c>
      <c r="C1187" s="1" t="s">
        <v>414</v>
      </c>
      <c r="D1187" t="s">
        <v>30</v>
      </c>
      <c r="E1187" s="19" t="str">
        <f>VLOOKUP($D1187,[1]Sheet1!$A:$D,3,FALSE)</f>
        <v>A1 (Fine)</v>
      </c>
      <c r="F1187" s="19" t="str">
        <f>VLOOKUP($D1187,[1]Sheet1!$A:$D,4,FALSE)</f>
        <v>A1</v>
      </c>
      <c r="G1187" s="2"/>
      <c r="H1187" s="2"/>
      <c r="I1187" s="2"/>
      <c r="J1187" s="2">
        <v>2.16</v>
      </c>
      <c r="K1187" s="2">
        <v>5.4</v>
      </c>
      <c r="L1187" s="2">
        <v>4.32</v>
      </c>
      <c r="M1187" s="2">
        <v>3.24</v>
      </c>
      <c r="N1187" s="2">
        <v>3.4800000000000004</v>
      </c>
      <c r="O1187" s="2">
        <v>2.16</v>
      </c>
      <c r="P1187" s="32">
        <f t="shared" si="15"/>
        <v>2.3066666666666666</v>
      </c>
      <c r="Q1187" s="33">
        <v>2.3066666666666666</v>
      </c>
      <c r="R1187" s="33">
        <v>2.3066666666666666</v>
      </c>
      <c r="S1187" s="33">
        <v>2.3066666666666666</v>
      </c>
      <c r="T1187" s="33">
        <v>2.3066666666666666</v>
      </c>
      <c r="U1187" s="33">
        <v>2.3066666666666666</v>
      </c>
      <c r="V1187" s="33">
        <v>2.3066666666666666</v>
      </c>
      <c r="W1187" s="33">
        <v>2.3066666666666666</v>
      </c>
      <c r="X1187" s="33">
        <v>2.3066666666666666</v>
      </c>
      <c r="Y1187" s="33">
        <v>2.3066666666666666</v>
      </c>
      <c r="Z1187" s="33">
        <v>2.3066666666666666</v>
      </c>
      <c r="AA1187" s="33">
        <v>2.3066666666666666</v>
      </c>
      <c r="AB1187" s="33">
        <v>2.3066666666666666</v>
      </c>
      <c r="AC1187" s="33">
        <v>2.3066666666666666</v>
      </c>
    </row>
    <row r="1188" spans="1:29" hidden="1" x14ac:dyDescent="0.3">
      <c r="A1188" s="19" t="s">
        <v>474</v>
      </c>
      <c r="B1188" s="1" t="s">
        <v>93</v>
      </c>
      <c r="C1188" s="1" t="s">
        <v>414</v>
      </c>
      <c r="D1188" t="s">
        <v>45</v>
      </c>
      <c r="E1188" s="19" t="str">
        <f>VLOOKUP($D1188,[1]Sheet1!$A:$D,3,FALSE)</f>
        <v>A1 (Fine)</v>
      </c>
      <c r="F1188" s="19" t="str">
        <f>VLOOKUP($D1188,[1]Sheet1!$A:$D,4,FALSE)</f>
        <v>A1</v>
      </c>
      <c r="G1188" s="2"/>
      <c r="H1188" s="2"/>
      <c r="I1188" s="2"/>
      <c r="J1188" s="2"/>
      <c r="K1188" s="2">
        <v>6.0000000000000001E-3</v>
      </c>
      <c r="L1188" s="2"/>
      <c r="M1188" s="2"/>
      <c r="N1188" s="2"/>
      <c r="O1188" s="2"/>
      <c r="P1188" s="32">
        <f t="shared" si="15"/>
        <v>6.6666666666666664E-4</v>
      </c>
      <c r="Q1188" s="33">
        <v>6.6666666666666664E-4</v>
      </c>
      <c r="R1188" s="33">
        <v>6.6666666666666664E-4</v>
      </c>
      <c r="S1188" s="33">
        <v>6.6666666666666664E-4</v>
      </c>
      <c r="T1188" s="33">
        <v>6.6666666666666664E-4</v>
      </c>
      <c r="U1188" s="33">
        <v>6.6666666666666664E-4</v>
      </c>
      <c r="V1188" s="33">
        <v>6.6666666666666664E-4</v>
      </c>
      <c r="W1188" s="33">
        <v>6.6666666666666664E-4</v>
      </c>
      <c r="X1188" s="33">
        <v>6.6666666666666664E-4</v>
      </c>
      <c r="Y1188" s="33">
        <v>6.6666666666666664E-4</v>
      </c>
      <c r="Z1188" s="33">
        <v>6.6666666666666664E-4</v>
      </c>
      <c r="AA1188" s="33">
        <v>6.6666666666666664E-4</v>
      </c>
      <c r="AB1188" s="33">
        <v>6.6666666666666664E-4</v>
      </c>
      <c r="AC1188" s="33">
        <v>6.6666666666666664E-4</v>
      </c>
    </row>
    <row r="1189" spans="1:29" hidden="1" x14ac:dyDescent="0.3">
      <c r="A1189" s="19" t="s">
        <v>474</v>
      </c>
      <c r="B1189" s="1" t="s">
        <v>93</v>
      </c>
      <c r="C1189" s="1" t="s">
        <v>414</v>
      </c>
      <c r="D1189" t="s">
        <v>31</v>
      </c>
      <c r="E1189" s="19" t="str">
        <f>VLOOKUP($D1189,[1]Sheet1!$A:$D,3,FALSE)</f>
        <v>BROWN</v>
      </c>
      <c r="F1189" s="19" t="str">
        <f>VLOOKUP($D1189,[1]Sheet1!$A:$D,4,FALSE)</f>
        <v>Golden Brown</v>
      </c>
      <c r="G1189" s="2"/>
      <c r="H1189" s="2"/>
      <c r="I1189" s="2"/>
      <c r="J1189" s="2">
        <v>1.08</v>
      </c>
      <c r="K1189" s="2"/>
      <c r="L1189" s="2">
        <v>1.08</v>
      </c>
      <c r="M1189" s="2"/>
      <c r="N1189" s="2">
        <v>0.24</v>
      </c>
      <c r="O1189" s="2">
        <v>0</v>
      </c>
      <c r="P1189" s="32">
        <f t="shared" si="15"/>
        <v>0.26666666666666672</v>
      </c>
      <c r="Q1189" s="33">
        <v>0.26666666666666672</v>
      </c>
      <c r="R1189" s="33">
        <v>0.26666666666666672</v>
      </c>
      <c r="S1189" s="33">
        <v>0.26666666666666672</v>
      </c>
      <c r="T1189" s="33">
        <v>0.26666666666666672</v>
      </c>
      <c r="U1189" s="33">
        <v>0.26666666666666672</v>
      </c>
      <c r="V1189" s="33">
        <v>0.26666666666666672</v>
      </c>
      <c r="W1189" s="33">
        <v>0.26666666666666672</v>
      </c>
      <c r="X1189" s="33">
        <v>0.26666666666666672</v>
      </c>
      <c r="Y1189" s="33">
        <v>0.26666666666666672</v>
      </c>
      <c r="Z1189" s="33">
        <v>0.26666666666666672</v>
      </c>
      <c r="AA1189" s="33">
        <v>0.26666666666666672</v>
      </c>
      <c r="AB1189" s="33">
        <v>0.26666666666666672</v>
      </c>
      <c r="AC1189" s="33">
        <v>0.26666666666666672</v>
      </c>
    </row>
    <row r="1190" spans="1:29" hidden="1" x14ac:dyDescent="0.3">
      <c r="A1190" s="19" t="s">
        <v>474</v>
      </c>
      <c r="B1190" s="1" t="s">
        <v>93</v>
      </c>
      <c r="C1190" s="1" t="s">
        <v>414</v>
      </c>
      <c r="D1190" t="s">
        <v>47</v>
      </c>
      <c r="E1190" s="19" t="str">
        <f>VLOOKUP($D1190,[1]Sheet1!$A:$D,3,FALSE)</f>
        <v>ICING</v>
      </c>
      <c r="F1190" s="19" t="str">
        <f>VLOOKUP($D1190,[1]Sheet1!$A:$D,4,FALSE)</f>
        <v>ICING</v>
      </c>
      <c r="G1190" s="2"/>
      <c r="H1190" s="2"/>
      <c r="I1190" s="2"/>
      <c r="J1190" s="2">
        <v>25.5</v>
      </c>
      <c r="K1190" s="2">
        <v>20.5</v>
      </c>
      <c r="L1190" s="2">
        <v>1.25</v>
      </c>
      <c r="M1190" s="2">
        <v>3.9750000000000001</v>
      </c>
      <c r="N1190" s="2">
        <v>2.375</v>
      </c>
      <c r="O1190" s="2">
        <v>5.5</v>
      </c>
      <c r="P1190" s="32">
        <f t="shared" si="15"/>
        <v>6.5666666666666664</v>
      </c>
      <c r="Q1190" s="33">
        <v>6.5666666666666664</v>
      </c>
      <c r="R1190" s="33">
        <v>6.5666666666666664</v>
      </c>
      <c r="S1190" s="33">
        <v>6.5666666666666664</v>
      </c>
      <c r="T1190" s="33">
        <v>6.5666666666666664</v>
      </c>
      <c r="U1190" s="33">
        <v>6.5666666666666664</v>
      </c>
      <c r="V1190" s="33">
        <v>6.5666666666666664</v>
      </c>
      <c r="W1190" s="33">
        <v>6.5666666666666664</v>
      </c>
      <c r="X1190" s="33">
        <v>6.5666666666666664</v>
      </c>
      <c r="Y1190" s="33">
        <v>6.5666666666666664</v>
      </c>
      <c r="Z1190" s="33">
        <v>6.5666666666666664</v>
      </c>
      <c r="AA1190" s="33">
        <v>6.5666666666666664</v>
      </c>
      <c r="AB1190" s="33">
        <v>6.5666666666666664</v>
      </c>
      <c r="AC1190" s="33">
        <v>6.5666666666666664</v>
      </c>
    </row>
    <row r="1191" spans="1:29" hidden="1" x14ac:dyDescent="0.3">
      <c r="A1191" s="19" t="s">
        <v>474</v>
      </c>
      <c r="B1191" s="1" t="s">
        <v>93</v>
      </c>
      <c r="C1191" s="1" t="s">
        <v>414</v>
      </c>
      <c r="D1191" t="s">
        <v>32</v>
      </c>
      <c r="E1191" s="19" t="str">
        <f>VLOOKUP($D1191,[1]Sheet1!$A:$D,3,FALSE)</f>
        <v>ICING</v>
      </c>
      <c r="F1191" s="19" t="str">
        <f>VLOOKUP($D1191,[1]Sheet1!$A:$D,4,FALSE)</f>
        <v>ICING</v>
      </c>
      <c r="G1191" s="2"/>
      <c r="H1191" s="2"/>
      <c r="I1191" s="2"/>
      <c r="J1191" s="2"/>
      <c r="K1191" s="2"/>
      <c r="L1191" s="2">
        <v>0.24</v>
      </c>
      <c r="M1191" s="2"/>
      <c r="N1191" s="2"/>
      <c r="O1191" s="2"/>
      <c r="P1191" s="32">
        <f t="shared" si="15"/>
        <v>2.6666666666666665E-2</v>
      </c>
      <c r="Q1191" s="33">
        <v>2.6666666666666665E-2</v>
      </c>
      <c r="R1191" s="33">
        <v>2.6666666666666665E-2</v>
      </c>
      <c r="S1191" s="33">
        <v>2.6666666666666665E-2</v>
      </c>
      <c r="T1191" s="33">
        <v>2.6666666666666665E-2</v>
      </c>
      <c r="U1191" s="33">
        <v>2.6666666666666665E-2</v>
      </c>
      <c r="V1191" s="33">
        <v>2.6666666666666665E-2</v>
      </c>
      <c r="W1191" s="33">
        <v>2.6666666666666665E-2</v>
      </c>
      <c r="X1191" s="33">
        <v>2.6666666666666665E-2</v>
      </c>
      <c r="Y1191" s="33">
        <v>2.6666666666666665E-2</v>
      </c>
      <c r="Z1191" s="33">
        <v>2.6666666666666665E-2</v>
      </c>
      <c r="AA1191" s="33">
        <v>2.6666666666666665E-2</v>
      </c>
      <c r="AB1191" s="33">
        <v>2.6666666666666665E-2</v>
      </c>
      <c r="AC1191" s="33">
        <v>2.6666666666666665E-2</v>
      </c>
    </row>
    <row r="1192" spans="1:29" hidden="1" x14ac:dyDescent="0.3">
      <c r="A1192" s="19" t="s">
        <v>474</v>
      </c>
      <c r="B1192" s="1" t="s">
        <v>93</v>
      </c>
      <c r="C1192" s="1" t="s">
        <v>414</v>
      </c>
      <c r="D1192" t="s">
        <v>33</v>
      </c>
      <c r="E1192" s="19" t="str">
        <f>VLOOKUP($D1192,[1]Sheet1!$A:$D,3,FALSE)</f>
        <v>Better Brown</v>
      </c>
      <c r="F1192" s="19" t="str">
        <f>VLOOKUP($D1192,[1]Sheet1!$A:$D,4,FALSE)</f>
        <v>LG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32"/>
      <c r="Q1192" s="33">
        <v>1.08</v>
      </c>
      <c r="R1192" s="33">
        <v>1.08</v>
      </c>
      <c r="S1192" s="33">
        <v>1.08</v>
      </c>
      <c r="T1192" s="33">
        <v>1.08</v>
      </c>
      <c r="U1192" s="33">
        <v>2.16</v>
      </c>
      <c r="V1192" s="33">
        <v>2.16</v>
      </c>
      <c r="W1192" s="33">
        <v>2.16</v>
      </c>
      <c r="X1192" s="33">
        <v>2.16</v>
      </c>
      <c r="Y1192" s="33">
        <v>2.16</v>
      </c>
      <c r="Z1192" s="33">
        <v>2.16</v>
      </c>
      <c r="AA1192" s="33">
        <v>2.16</v>
      </c>
      <c r="AB1192" s="33">
        <v>2.16</v>
      </c>
      <c r="AC1192" s="33">
        <v>2.16</v>
      </c>
    </row>
    <row r="1193" spans="1:29" hidden="1" x14ac:dyDescent="0.3">
      <c r="A1193" s="19" t="s">
        <v>474</v>
      </c>
      <c r="B1193" s="1" t="s">
        <v>93</v>
      </c>
      <c r="C1193" s="1" t="s">
        <v>414</v>
      </c>
      <c r="D1193" t="s">
        <v>102</v>
      </c>
      <c r="E1193" s="19" t="str">
        <f>VLOOKUP($D1193,[1]Sheet1!$A:$D,3,FALSE)</f>
        <v>Better Brown</v>
      </c>
      <c r="F1193" s="19" t="str">
        <f>VLOOKUP($D1193,[1]Sheet1!$A:$D,4,FALSE)</f>
        <v>LG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32"/>
      <c r="Q1193" s="33">
        <v>2.16</v>
      </c>
      <c r="R1193" s="33">
        <v>2.16</v>
      </c>
      <c r="S1193" s="33">
        <v>2.16</v>
      </c>
      <c r="T1193" s="33">
        <v>2.16</v>
      </c>
      <c r="U1193" s="33">
        <v>2.16</v>
      </c>
      <c r="V1193" s="33">
        <v>2.16</v>
      </c>
      <c r="W1193" s="33">
        <v>2.16</v>
      </c>
      <c r="X1193" s="33">
        <v>3.24</v>
      </c>
      <c r="Y1193" s="33">
        <v>3.24</v>
      </c>
      <c r="Z1193" s="33">
        <v>3.24</v>
      </c>
      <c r="AA1193" s="33">
        <v>5.4</v>
      </c>
      <c r="AB1193" s="33">
        <v>5.4</v>
      </c>
      <c r="AC1193" s="33">
        <v>5.4</v>
      </c>
    </row>
    <row r="1194" spans="1:29" hidden="1" x14ac:dyDescent="0.3">
      <c r="A1194" s="19" t="s">
        <v>474</v>
      </c>
      <c r="B1194" s="1" t="s">
        <v>93</v>
      </c>
      <c r="C1194" s="1" t="s">
        <v>414</v>
      </c>
      <c r="D1194" t="s">
        <v>34</v>
      </c>
      <c r="E1194" s="19" t="str">
        <f>VLOOKUP($D1194,[1]Sheet1!$A:$D,3,FALSE)</f>
        <v>BROWN</v>
      </c>
      <c r="F1194" s="19" t="str">
        <f>VLOOKUP($D1194,[1]Sheet1!$A:$D,4,FALSE)</f>
        <v>Soft Brown</v>
      </c>
      <c r="G1194" s="2"/>
      <c r="H1194" s="2"/>
      <c r="I1194" s="2"/>
      <c r="J1194" s="2">
        <v>0.96</v>
      </c>
      <c r="K1194" s="2">
        <v>0.6</v>
      </c>
      <c r="L1194" s="2">
        <v>2.04</v>
      </c>
      <c r="M1194" s="2"/>
      <c r="N1194" s="2">
        <v>2.64</v>
      </c>
      <c r="O1194" s="2"/>
      <c r="P1194" s="32">
        <f t="shared" ref="P1194:P1213" si="16">SUM(G1194:O1194)/9</f>
        <v>0.69333333333333336</v>
      </c>
      <c r="Q1194" s="33">
        <v>0.69333333333333336</v>
      </c>
      <c r="R1194" s="33">
        <v>0.69333333333333336</v>
      </c>
      <c r="S1194" s="33">
        <v>0.69333333333333336</v>
      </c>
      <c r="T1194" s="33">
        <v>0.69333333333333336</v>
      </c>
      <c r="U1194" s="33">
        <v>0.69333333333333336</v>
      </c>
      <c r="V1194" s="33">
        <v>0.69333333333333336</v>
      </c>
      <c r="W1194" s="33">
        <v>0.69333333333333336</v>
      </c>
      <c r="X1194" s="33">
        <v>0.69333333333333336</v>
      </c>
      <c r="Y1194" s="33">
        <v>0.69333333333333336</v>
      </c>
      <c r="Z1194" s="33">
        <v>0.69333333333333336</v>
      </c>
      <c r="AA1194" s="33">
        <v>0.69333333333333336</v>
      </c>
      <c r="AB1194" s="33">
        <v>0.69333333333333336</v>
      </c>
      <c r="AC1194" s="33">
        <v>0.69333333333333336</v>
      </c>
    </row>
    <row r="1195" spans="1:29" hidden="1" x14ac:dyDescent="0.3">
      <c r="A1195" s="19" t="s">
        <v>474</v>
      </c>
      <c r="B1195" s="1" t="s">
        <v>93</v>
      </c>
      <c r="C1195" s="1" t="s">
        <v>413</v>
      </c>
      <c r="D1195" t="s">
        <v>27</v>
      </c>
      <c r="E1195" s="19" t="str">
        <f>VLOOKUP($D1195,[1]Sheet1!$A:$D,3,FALSE)</f>
        <v>C1</v>
      </c>
      <c r="F1195" s="19" t="str">
        <f>VLOOKUP($D1195,[1]Sheet1!$A:$D,4,FALSE)</f>
        <v>C1 COARSE</v>
      </c>
      <c r="G1195" s="2"/>
      <c r="H1195" s="2"/>
      <c r="I1195" s="2"/>
      <c r="J1195" s="2"/>
      <c r="K1195" s="2"/>
      <c r="L1195" s="2"/>
      <c r="M1195" s="2">
        <v>10.8</v>
      </c>
      <c r="N1195" s="2"/>
      <c r="O1195" s="2"/>
      <c r="P1195" s="32">
        <f t="shared" si="16"/>
        <v>1.2000000000000002</v>
      </c>
      <c r="Q1195" s="33">
        <v>1.2000000000000002</v>
      </c>
      <c r="R1195" s="33">
        <v>1.2000000000000002</v>
      </c>
      <c r="S1195" s="33">
        <v>1.2000000000000002</v>
      </c>
      <c r="T1195" s="33">
        <v>1.2000000000000002</v>
      </c>
      <c r="U1195" s="33">
        <v>1.2000000000000002</v>
      </c>
      <c r="V1195" s="33">
        <v>1.2000000000000002</v>
      </c>
      <c r="W1195" s="33">
        <v>1.2000000000000002</v>
      </c>
      <c r="X1195" s="33">
        <v>1.2000000000000002</v>
      </c>
      <c r="Y1195" s="33">
        <v>1.2000000000000002</v>
      </c>
      <c r="Z1195" s="33">
        <v>1.2000000000000002</v>
      </c>
      <c r="AA1195" s="33">
        <v>1.2000000000000002</v>
      </c>
      <c r="AB1195" s="33">
        <v>1.2000000000000002</v>
      </c>
      <c r="AC1195" s="33">
        <v>1.2000000000000002</v>
      </c>
    </row>
    <row r="1196" spans="1:29" hidden="1" x14ac:dyDescent="0.3">
      <c r="A1196" s="19" t="s">
        <v>474</v>
      </c>
      <c r="B1196" s="1" t="s">
        <v>93</v>
      </c>
      <c r="C1196" s="1" t="s">
        <v>494</v>
      </c>
      <c r="D1196" t="s">
        <v>74</v>
      </c>
      <c r="E1196" s="19" t="str">
        <f>VLOOKUP($D1196,[1]Sheet1!$A:$D,3,FALSE)</f>
        <v>A1 (Fine)</v>
      </c>
      <c r="F1196" s="19" t="str">
        <f>VLOOKUP($D1196,[1]Sheet1!$A:$D,4,FALSE)</f>
        <v xml:space="preserve">A1 </v>
      </c>
      <c r="G1196" s="2"/>
      <c r="H1196" s="2">
        <v>1</v>
      </c>
      <c r="I1196" s="2">
        <v>6</v>
      </c>
      <c r="J1196" s="2"/>
      <c r="K1196" s="2"/>
      <c r="L1196" s="2"/>
      <c r="M1196" s="2">
        <v>1.5</v>
      </c>
      <c r="N1196" s="2">
        <v>3.5</v>
      </c>
      <c r="O1196" s="2"/>
      <c r="P1196" s="32">
        <f t="shared" si="16"/>
        <v>1.3333333333333333</v>
      </c>
      <c r="Q1196" s="33">
        <v>1.3333333333333333</v>
      </c>
      <c r="R1196" s="33">
        <v>1.3333333333333333</v>
      </c>
      <c r="S1196" s="33">
        <v>1.3333333333333333</v>
      </c>
      <c r="T1196" s="33">
        <v>1.3333333333333333</v>
      </c>
      <c r="U1196" s="33">
        <v>1.3333333333333333</v>
      </c>
      <c r="V1196" s="33">
        <v>1.3333333333333333</v>
      </c>
      <c r="W1196" s="33">
        <v>1.3333333333333333</v>
      </c>
      <c r="X1196" s="33">
        <v>1.3333333333333333</v>
      </c>
      <c r="Y1196" s="33">
        <v>1.3333333333333333</v>
      </c>
      <c r="Z1196" s="33">
        <v>1.3333333333333333</v>
      </c>
      <c r="AA1196" s="33">
        <v>1.3333333333333333</v>
      </c>
      <c r="AB1196" s="33">
        <v>1.3333333333333333</v>
      </c>
      <c r="AC1196" s="33">
        <v>1.3333333333333333</v>
      </c>
    </row>
    <row r="1197" spans="1:29" hidden="1" x14ac:dyDescent="0.3">
      <c r="A1197" s="19" t="s">
        <v>474</v>
      </c>
      <c r="B1197" s="1" t="s">
        <v>93</v>
      </c>
      <c r="C1197" s="1" t="s">
        <v>494</v>
      </c>
      <c r="D1197" t="s">
        <v>61</v>
      </c>
      <c r="E1197" s="19" t="str">
        <f>VLOOKUP($D1197,[1]Sheet1!$A:$D,3,FALSE)</f>
        <v>C1</v>
      </c>
      <c r="F1197" s="19" t="str">
        <f>VLOOKUP($D1197,[1]Sheet1!$A:$D,4,FALSE)</f>
        <v>C1 COARSE</v>
      </c>
      <c r="G1197" s="2">
        <v>13.5</v>
      </c>
      <c r="H1197" s="2">
        <v>11</v>
      </c>
      <c r="I1197" s="2">
        <v>10</v>
      </c>
      <c r="J1197" s="2">
        <v>5</v>
      </c>
      <c r="K1197" s="2"/>
      <c r="L1197" s="2"/>
      <c r="M1197" s="2">
        <v>3.5</v>
      </c>
      <c r="N1197" s="2">
        <v>9</v>
      </c>
      <c r="O1197" s="2"/>
      <c r="P1197" s="32">
        <f t="shared" si="16"/>
        <v>5.7777777777777777</v>
      </c>
      <c r="Q1197" s="33">
        <v>5.7777777777777777</v>
      </c>
      <c r="R1197" s="33">
        <v>5.7777777777777777</v>
      </c>
      <c r="S1197" s="33">
        <v>5.7777777777777777</v>
      </c>
      <c r="T1197" s="33">
        <v>5.7777777777777777</v>
      </c>
      <c r="U1197" s="33">
        <v>5.7777777777777777</v>
      </c>
      <c r="V1197" s="33">
        <v>5.7777777777777777</v>
      </c>
      <c r="W1197" s="33">
        <v>5.7777777777777777</v>
      </c>
      <c r="X1197" s="33">
        <v>5.7777777777777777</v>
      </c>
      <c r="Y1197" s="33">
        <v>5.7777777777777777</v>
      </c>
      <c r="Z1197" s="33">
        <v>5.7777777777777777</v>
      </c>
      <c r="AA1197" s="33">
        <v>5.7777777777777777</v>
      </c>
      <c r="AB1197" s="33">
        <v>5.7777777777777777</v>
      </c>
      <c r="AC1197" s="33">
        <v>5.7777777777777777</v>
      </c>
    </row>
    <row r="1198" spans="1:29" hidden="1" x14ac:dyDescent="0.3">
      <c r="A1198" s="19" t="s">
        <v>474</v>
      </c>
      <c r="B1198" s="1" t="s">
        <v>93</v>
      </c>
      <c r="C1198" s="1" t="s">
        <v>494</v>
      </c>
      <c r="D1198" t="s">
        <v>42</v>
      </c>
      <c r="E1198" s="19" t="str">
        <f>VLOOKUP($D1198,[1]Sheet1!$A:$D,3,FALSE)</f>
        <v>CASTER</v>
      </c>
      <c r="F1198" s="19" t="str">
        <f>VLOOKUP($D1198,[1]Sheet1!$A:$D,4,FALSE)</f>
        <v>CASTER</v>
      </c>
      <c r="G1198" s="2">
        <v>0.2</v>
      </c>
      <c r="H1198" s="2">
        <v>1.5</v>
      </c>
      <c r="I1198" s="2"/>
      <c r="J1198" s="2"/>
      <c r="K1198" s="2"/>
      <c r="L1198" s="2"/>
      <c r="M1198" s="2"/>
      <c r="N1198" s="2"/>
      <c r="O1198" s="2"/>
      <c r="P1198" s="32">
        <f t="shared" si="16"/>
        <v>0.18888888888888888</v>
      </c>
      <c r="Q1198" s="33">
        <v>0.18888888888888888</v>
      </c>
      <c r="R1198" s="33">
        <v>0.18888888888888888</v>
      </c>
      <c r="S1198" s="33">
        <v>0.18888888888888888</v>
      </c>
      <c r="T1198" s="33">
        <v>0.18888888888888888</v>
      </c>
      <c r="U1198" s="33">
        <v>0.18888888888888888</v>
      </c>
      <c r="V1198" s="33">
        <v>0.18888888888888888</v>
      </c>
      <c r="W1198" s="33">
        <v>0.18888888888888888</v>
      </c>
      <c r="X1198" s="33">
        <v>0.18888888888888888</v>
      </c>
      <c r="Y1198" s="33">
        <v>0.18888888888888888</v>
      </c>
      <c r="Z1198" s="33">
        <v>0.18888888888888888</v>
      </c>
      <c r="AA1198" s="33">
        <v>0.18888888888888888</v>
      </c>
      <c r="AB1198" s="33">
        <v>0.18888888888888888</v>
      </c>
      <c r="AC1198" s="33">
        <v>0.18888888888888888</v>
      </c>
    </row>
    <row r="1199" spans="1:29" hidden="1" x14ac:dyDescent="0.3">
      <c r="A1199" s="19" t="s">
        <v>474</v>
      </c>
      <c r="B1199" s="1" t="s">
        <v>93</v>
      </c>
      <c r="C1199" s="1" t="s">
        <v>494</v>
      </c>
      <c r="D1199" t="s">
        <v>91</v>
      </c>
      <c r="E1199" s="19" t="str">
        <f>VLOOKUP($D1199,[1]Sheet1!$A:$D,3,FALSE)</f>
        <v>BROWN</v>
      </c>
      <c r="F1199" s="19" t="str">
        <f>VLOOKUP($D1199,[1]Sheet1!$A:$D,4,FALSE)</f>
        <v>Coarse Brown</v>
      </c>
      <c r="G1199" s="2"/>
      <c r="H1199" s="2">
        <v>1</v>
      </c>
      <c r="I1199" s="2"/>
      <c r="J1199" s="2"/>
      <c r="K1199" s="2"/>
      <c r="L1199" s="2"/>
      <c r="M1199" s="2"/>
      <c r="N1199" s="2"/>
      <c r="O1199" s="2"/>
      <c r="P1199" s="32">
        <f t="shared" si="16"/>
        <v>0.1111111111111111</v>
      </c>
      <c r="Q1199" s="33">
        <v>0.1111111111111111</v>
      </c>
      <c r="R1199" s="33">
        <v>0.1111111111111111</v>
      </c>
      <c r="S1199" s="33">
        <v>0.1111111111111111</v>
      </c>
      <c r="T1199" s="33">
        <v>0.1111111111111111</v>
      </c>
      <c r="U1199" s="33">
        <v>0.1111111111111111</v>
      </c>
      <c r="V1199" s="33">
        <v>0.1111111111111111</v>
      </c>
      <c r="W1199" s="33">
        <v>0.1111111111111111</v>
      </c>
      <c r="X1199" s="33">
        <v>0.1111111111111111</v>
      </c>
      <c r="Y1199" s="33">
        <v>0.1111111111111111</v>
      </c>
      <c r="Z1199" s="33">
        <v>0.1111111111111111</v>
      </c>
      <c r="AA1199" s="33">
        <v>0.1111111111111111</v>
      </c>
      <c r="AB1199" s="33">
        <v>0.1111111111111111</v>
      </c>
      <c r="AC1199" s="33">
        <v>0.1111111111111111</v>
      </c>
    </row>
    <row r="1200" spans="1:29" hidden="1" x14ac:dyDescent="0.3">
      <c r="A1200" s="19" t="s">
        <v>474</v>
      </c>
      <c r="B1200" s="1" t="s">
        <v>93</v>
      </c>
      <c r="C1200" s="1" t="s">
        <v>494</v>
      </c>
      <c r="D1200" t="s">
        <v>43</v>
      </c>
      <c r="E1200" s="19" t="str">
        <f>VLOOKUP($D1200,[1]Sheet1!$A:$D,3,FALSE)</f>
        <v>BROWN</v>
      </c>
      <c r="F1200" s="19" t="str">
        <f>VLOOKUP($D1200,[1]Sheet1!$A:$D,4,FALSE)</f>
        <v>Soft Brown</v>
      </c>
      <c r="G1200" s="2"/>
      <c r="H1200" s="2"/>
      <c r="I1200" s="2">
        <v>1</v>
      </c>
      <c r="J1200" s="2"/>
      <c r="K1200" s="2"/>
      <c r="L1200" s="2"/>
      <c r="M1200" s="2"/>
      <c r="N1200" s="2"/>
      <c r="O1200" s="2"/>
      <c r="P1200" s="32">
        <f t="shared" si="16"/>
        <v>0.1111111111111111</v>
      </c>
      <c r="Q1200" s="33">
        <v>0.1111111111111111</v>
      </c>
      <c r="R1200" s="33">
        <v>0.1111111111111111</v>
      </c>
      <c r="S1200" s="33">
        <v>0.1111111111111111</v>
      </c>
      <c r="T1200" s="33">
        <v>0.1111111111111111</v>
      </c>
      <c r="U1200" s="33">
        <v>0.1111111111111111</v>
      </c>
      <c r="V1200" s="33">
        <v>0.1111111111111111</v>
      </c>
      <c r="W1200" s="33">
        <v>0.1111111111111111</v>
      </c>
      <c r="X1200" s="33">
        <v>0.1111111111111111</v>
      </c>
      <c r="Y1200" s="33">
        <v>0.1111111111111111</v>
      </c>
      <c r="Z1200" s="33">
        <v>0.1111111111111111</v>
      </c>
      <c r="AA1200" s="33">
        <v>0.1111111111111111</v>
      </c>
      <c r="AB1200" s="33">
        <v>0.1111111111111111</v>
      </c>
      <c r="AC1200" s="33">
        <v>0.1111111111111111</v>
      </c>
    </row>
    <row r="1201" spans="1:29" hidden="1" x14ac:dyDescent="0.3">
      <c r="A1201" s="19" t="s">
        <v>474</v>
      </c>
      <c r="B1201" s="1" t="s">
        <v>93</v>
      </c>
      <c r="C1201" s="1" t="s">
        <v>494</v>
      </c>
      <c r="D1201" t="s">
        <v>25</v>
      </c>
      <c r="E1201" s="19" t="str">
        <f>VLOOKUP($D1201,[1]Sheet1!$A:$D,3,FALSE)</f>
        <v>CASTER</v>
      </c>
      <c r="F1201" s="19" t="str">
        <f>VLOOKUP($D1201,[1]Sheet1!$A:$D,4,FALSE)</f>
        <v>CASTER</v>
      </c>
      <c r="G1201" s="2"/>
      <c r="H1201" s="2"/>
      <c r="I1201" s="2">
        <v>0.12</v>
      </c>
      <c r="J1201" s="2"/>
      <c r="K1201" s="2"/>
      <c r="L1201" s="2"/>
      <c r="M1201" s="2"/>
      <c r="N1201" s="2"/>
      <c r="O1201" s="2"/>
      <c r="P1201" s="32">
        <f t="shared" si="16"/>
        <v>1.3333333333333332E-2</v>
      </c>
      <c r="Q1201" s="33">
        <v>1.3333333333333332E-2</v>
      </c>
      <c r="R1201" s="33">
        <v>1.3333333333333332E-2</v>
      </c>
      <c r="S1201" s="33">
        <v>1.3333333333333332E-2</v>
      </c>
      <c r="T1201" s="33">
        <v>1.3333333333333332E-2</v>
      </c>
      <c r="U1201" s="33">
        <v>1.3333333333333332E-2</v>
      </c>
      <c r="V1201" s="33">
        <v>1.3333333333333332E-2</v>
      </c>
      <c r="W1201" s="33">
        <v>1.3333333333333332E-2</v>
      </c>
      <c r="X1201" s="33">
        <v>1.3333333333333332E-2</v>
      </c>
      <c r="Y1201" s="33">
        <v>1.3333333333333332E-2</v>
      </c>
      <c r="Z1201" s="33">
        <v>1.3333333333333332E-2</v>
      </c>
      <c r="AA1201" s="33">
        <v>1.3333333333333332E-2</v>
      </c>
      <c r="AB1201" s="33">
        <v>1.3333333333333332E-2</v>
      </c>
      <c r="AC1201" s="33">
        <v>1.3333333333333332E-2</v>
      </c>
    </row>
    <row r="1202" spans="1:29" hidden="1" x14ac:dyDescent="0.3">
      <c r="A1202" s="19" t="s">
        <v>474</v>
      </c>
      <c r="B1202" s="1" t="s">
        <v>93</v>
      </c>
      <c r="C1202" s="1" t="s">
        <v>494</v>
      </c>
      <c r="D1202" t="s">
        <v>27</v>
      </c>
      <c r="E1202" s="19" t="str">
        <f>VLOOKUP($D1202,[1]Sheet1!$A:$D,3,FALSE)</f>
        <v>C1</v>
      </c>
      <c r="F1202" s="19" t="str">
        <f>VLOOKUP($D1202,[1]Sheet1!$A:$D,4,FALSE)</f>
        <v>C1 COARSE</v>
      </c>
      <c r="G1202" s="2">
        <v>6.48</v>
      </c>
      <c r="H1202" s="2">
        <v>12.96</v>
      </c>
      <c r="I1202" s="2">
        <v>8.64</v>
      </c>
      <c r="J1202" s="2">
        <v>6.48</v>
      </c>
      <c r="K1202" s="2"/>
      <c r="L1202" s="2"/>
      <c r="M1202" s="2">
        <v>6.48</v>
      </c>
      <c r="N1202" s="2">
        <v>9.7200000000000006</v>
      </c>
      <c r="O1202" s="2"/>
      <c r="P1202" s="32">
        <f t="shared" si="16"/>
        <v>5.6400000000000006</v>
      </c>
      <c r="Q1202" s="33">
        <v>5.6400000000000006</v>
      </c>
      <c r="R1202" s="33">
        <v>5.6400000000000006</v>
      </c>
      <c r="S1202" s="33">
        <v>5.6400000000000006</v>
      </c>
      <c r="T1202" s="33">
        <v>5.6400000000000006</v>
      </c>
      <c r="U1202" s="33">
        <v>5.6400000000000006</v>
      </c>
      <c r="V1202" s="33">
        <v>5.6400000000000006</v>
      </c>
      <c r="W1202" s="33">
        <v>5.6400000000000006</v>
      </c>
      <c r="X1202" s="33">
        <v>5.6400000000000006</v>
      </c>
      <c r="Y1202" s="33">
        <v>5.6400000000000006</v>
      </c>
      <c r="Z1202" s="33">
        <v>5.6400000000000006</v>
      </c>
      <c r="AA1202" s="33">
        <v>5.6400000000000006</v>
      </c>
      <c r="AB1202" s="33">
        <v>5.6400000000000006</v>
      </c>
      <c r="AC1202" s="33">
        <v>5.6400000000000006</v>
      </c>
    </row>
    <row r="1203" spans="1:29" hidden="1" x14ac:dyDescent="0.3">
      <c r="A1203" s="19" t="s">
        <v>474</v>
      </c>
      <c r="B1203" s="1" t="s">
        <v>93</v>
      </c>
      <c r="C1203" s="1" t="s">
        <v>494</v>
      </c>
      <c r="D1203" t="s">
        <v>30</v>
      </c>
      <c r="E1203" s="19" t="str">
        <f>VLOOKUP($D1203,[1]Sheet1!$A:$D,3,FALSE)</f>
        <v>A1 (Fine)</v>
      </c>
      <c r="F1203" s="19" t="str">
        <f>VLOOKUP($D1203,[1]Sheet1!$A:$D,4,FALSE)</f>
        <v>A1</v>
      </c>
      <c r="G1203" s="2"/>
      <c r="H1203" s="2">
        <v>1.08</v>
      </c>
      <c r="I1203" s="2">
        <v>2.16</v>
      </c>
      <c r="J1203" s="2"/>
      <c r="K1203" s="2"/>
      <c r="L1203" s="2"/>
      <c r="M1203" s="2">
        <v>1.08</v>
      </c>
      <c r="N1203" s="2"/>
      <c r="O1203" s="2"/>
      <c r="P1203" s="32">
        <f t="shared" si="16"/>
        <v>0.48000000000000004</v>
      </c>
      <c r="Q1203" s="33">
        <v>0.48000000000000004</v>
      </c>
      <c r="R1203" s="33">
        <v>0.48000000000000004</v>
      </c>
      <c r="S1203" s="33">
        <v>0.48000000000000004</v>
      </c>
      <c r="T1203" s="33">
        <v>0.48000000000000004</v>
      </c>
      <c r="U1203" s="33">
        <v>0.48000000000000004</v>
      </c>
      <c r="V1203" s="33">
        <v>0.48000000000000004</v>
      </c>
      <c r="W1203" s="33">
        <v>0.48000000000000004</v>
      </c>
      <c r="X1203" s="33">
        <v>0.48000000000000004</v>
      </c>
      <c r="Y1203" s="33">
        <v>0.48000000000000004</v>
      </c>
      <c r="Z1203" s="33">
        <v>0.48000000000000004</v>
      </c>
      <c r="AA1203" s="33">
        <v>0.48000000000000004</v>
      </c>
      <c r="AB1203" s="33">
        <v>0.48000000000000004</v>
      </c>
      <c r="AC1203" s="33">
        <v>0.48000000000000004</v>
      </c>
    </row>
    <row r="1204" spans="1:29" hidden="1" x14ac:dyDescent="0.3">
      <c r="A1204" s="19" t="s">
        <v>474</v>
      </c>
      <c r="B1204" s="1" t="s">
        <v>93</v>
      </c>
      <c r="C1204" s="1" t="s">
        <v>494</v>
      </c>
      <c r="D1204" t="s">
        <v>31</v>
      </c>
      <c r="E1204" s="19" t="str">
        <f>VLOOKUP($D1204,[1]Sheet1!$A:$D,3,FALSE)</f>
        <v>BROWN</v>
      </c>
      <c r="F1204" s="19" t="str">
        <f>VLOOKUP($D1204,[1]Sheet1!$A:$D,4,FALSE)</f>
        <v>Golden Brown</v>
      </c>
      <c r="G1204" s="2">
        <v>0.24</v>
      </c>
      <c r="H1204" s="2"/>
      <c r="I1204" s="2">
        <v>0.24</v>
      </c>
      <c r="J1204" s="2"/>
      <c r="K1204" s="2"/>
      <c r="L1204" s="2"/>
      <c r="M1204" s="2"/>
      <c r="N1204" s="2"/>
      <c r="O1204" s="2"/>
      <c r="P1204" s="32">
        <f t="shared" si="16"/>
        <v>5.333333333333333E-2</v>
      </c>
      <c r="Q1204" s="33">
        <v>5.333333333333333E-2</v>
      </c>
      <c r="R1204" s="33">
        <v>5.333333333333333E-2</v>
      </c>
      <c r="S1204" s="33">
        <v>5.333333333333333E-2</v>
      </c>
      <c r="T1204" s="33">
        <v>5.333333333333333E-2</v>
      </c>
      <c r="U1204" s="33">
        <v>5.333333333333333E-2</v>
      </c>
      <c r="V1204" s="33">
        <v>5.333333333333333E-2</v>
      </c>
      <c r="W1204" s="33">
        <v>5.333333333333333E-2</v>
      </c>
      <c r="X1204" s="33">
        <v>5.333333333333333E-2</v>
      </c>
      <c r="Y1204" s="33">
        <v>5.333333333333333E-2</v>
      </c>
      <c r="Z1204" s="33">
        <v>5.333333333333333E-2</v>
      </c>
      <c r="AA1204" s="33">
        <v>5.333333333333333E-2</v>
      </c>
      <c r="AB1204" s="33">
        <v>5.333333333333333E-2</v>
      </c>
      <c r="AC1204" s="33">
        <v>5.333333333333333E-2</v>
      </c>
    </row>
    <row r="1205" spans="1:29" hidden="1" x14ac:dyDescent="0.3">
      <c r="A1205" s="19" t="s">
        <v>474</v>
      </c>
      <c r="B1205" s="1" t="s">
        <v>93</v>
      </c>
      <c r="C1205" s="1" t="s">
        <v>494</v>
      </c>
      <c r="D1205" t="s">
        <v>47</v>
      </c>
      <c r="E1205" s="19" t="str">
        <f>VLOOKUP($D1205,[1]Sheet1!$A:$D,3,FALSE)</f>
        <v>ICING</v>
      </c>
      <c r="F1205" s="19" t="str">
        <f>VLOOKUP($D1205,[1]Sheet1!$A:$D,4,FALSE)</f>
        <v>ICING</v>
      </c>
      <c r="G1205" s="2">
        <v>0.5</v>
      </c>
      <c r="H1205" s="2">
        <v>1</v>
      </c>
      <c r="I1205" s="2">
        <v>3.25</v>
      </c>
      <c r="J1205" s="2"/>
      <c r="K1205" s="2"/>
      <c r="L1205" s="2"/>
      <c r="M1205" s="2"/>
      <c r="N1205" s="2"/>
      <c r="O1205" s="2"/>
      <c r="P1205" s="32">
        <f t="shared" si="16"/>
        <v>0.52777777777777779</v>
      </c>
      <c r="Q1205" s="33">
        <v>0.52777777777777779</v>
      </c>
      <c r="R1205" s="33">
        <v>0.52777777777777779</v>
      </c>
      <c r="S1205" s="33">
        <v>0.52777777777777779</v>
      </c>
      <c r="T1205" s="33">
        <v>0.52777777777777779</v>
      </c>
      <c r="U1205" s="33">
        <v>0.52777777777777779</v>
      </c>
      <c r="V1205" s="33">
        <v>0.52777777777777779</v>
      </c>
      <c r="W1205" s="33">
        <v>0.52777777777777779</v>
      </c>
      <c r="X1205" s="33">
        <v>0.52777777777777779</v>
      </c>
      <c r="Y1205" s="33">
        <v>0.52777777777777779</v>
      </c>
      <c r="Z1205" s="33">
        <v>0.52777777777777779</v>
      </c>
      <c r="AA1205" s="33">
        <v>0.52777777777777779</v>
      </c>
      <c r="AB1205" s="33">
        <v>0.52777777777777779</v>
      </c>
      <c r="AC1205" s="33">
        <v>0.52777777777777779</v>
      </c>
    </row>
    <row r="1206" spans="1:29" hidden="1" x14ac:dyDescent="0.3">
      <c r="A1206" s="19" t="s">
        <v>474</v>
      </c>
      <c r="B1206" s="1" t="s">
        <v>93</v>
      </c>
      <c r="C1206" s="1" t="s">
        <v>494</v>
      </c>
      <c r="D1206" t="s">
        <v>32</v>
      </c>
      <c r="E1206" s="19" t="str">
        <f>VLOOKUP($D1206,[1]Sheet1!$A:$D,3,FALSE)</f>
        <v>ICING</v>
      </c>
      <c r="F1206" s="19" t="str">
        <f>VLOOKUP($D1206,[1]Sheet1!$A:$D,4,FALSE)</f>
        <v>ICING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32">
        <f t="shared" si="16"/>
        <v>0</v>
      </c>
      <c r="Q1206" s="33">
        <v>0</v>
      </c>
      <c r="R1206" s="33">
        <v>0</v>
      </c>
      <c r="S1206" s="33">
        <v>0</v>
      </c>
      <c r="T1206" s="33">
        <v>0</v>
      </c>
      <c r="U1206" s="33">
        <v>0</v>
      </c>
      <c r="V1206" s="33">
        <v>0</v>
      </c>
      <c r="W1206" s="33">
        <v>0</v>
      </c>
      <c r="X1206" s="33">
        <v>0</v>
      </c>
      <c r="Y1206" s="33">
        <v>0</v>
      </c>
      <c r="Z1206" s="33">
        <v>0</v>
      </c>
      <c r="AA1206" s="33">
        <v>0</v>
      </c>
      <c r="AB1206" s="33">
        <v>0</v>
      </c>
      <c r="AC1206" s="33">
        <v>0</v>
      </c>
    </row>
    <row r="1207" spans="1:29" hidden="1" x14ac:dyDescent="0.3">
      <c r="A1207" s="19" t="s">
        <v>474</v>
      </c>
      <c r="B1207" s="1" t="s">
        <v>93</v>
      </c>
      <c r="C1207" s="1" t="s">
        <v>494</v>
      </c>
      <c r="D1207" t="s">
        <v>34</v>
      </c>
      <c r="E1207" s="19" t="str">
        <f>VLOOKUP($D1207,[1]Sheet1!$A:$D,3,FALSE)</f>
        <v>BROWN</v>
      </c>
      <c r="F1207" s="19" t="str">
        <f>VLOOKUP($D1207,[1]Sheet1!$A:$D,4,FALSE)</f>
        <v>Soft Brown</v>
      </c>
      <c r="G1207" s="2">
        <v>0.6</v>
      </c>
      <c r="H1207" s="2"/>
      <c r="I1207" s="2">
        <v>0.36</v>
      </c>
      <c r="J1207" s="2">
        <v>0.36</v>
      </c>
      <c r="K1207" s="2"/>
      <c r="L1207" s="2"/>
      <c r="M1207" s="2"/>
      <c r="N1207" s="2"/>
      <c r="O1207" s="2"/>
      <c r="P1207" s="32">
        <f t="shared" si="16"/>
        <v>0.14666666666666664</v>
      </c>
      <c r="Q1207" s="33">
        <v>0.14666666666666664</v>
      </c>
      <c r="R1207" s="33">
        <v>0.14666666666666664</v>
      </c>
      <c r="S1207" s="33">
        <v>0.14666666666666664</v>
      </c>
      <c r="T1207" s="33">
        <v>0.14666666666666664</v>
      </c>
      <c r="U1207" s="33">
        <v>0.14666666666666664</v>
      </c>
      <c r="V1207" s="33">
        <v>0.14666666666666664</v>
      </c>
      <c r="W1207" s="33">
        <v>0.14666666666666664</v>
      </c>
      <c r="X1207" s="33">
        <v>0.14666666666666664</v>
      </c>
      <c r="Y1207" s="33">
        <v>0.14666666666666664</v>
      </c>
      <c r="Z1207" s="33">
        <v>0.14666666666666664</v>
      </c>
      <c r="AA1207" s="33">
        <v>0.14666666666666664</v>
      </c>
      <c r="AB1207" s="33">
        <v>0.14666666666666664</v>
      </c>
      <c r="AC1207" s="33">
        <v>0.14666666666666664</v>
      </c>
    </row>
    <row r="1208" spans="1:29" hidden="1" x14ac:dyDescent="0.3">
      <c r="A1208" s="19" t="s">
        <v>474</v>
      </c>
      <c r="B1208" s="1" t="s">
        <v>93</v>
      </c>
      <c r="C1208" s="1" t="s">
        <v>495</v>
      </c>
      <c r="D1208" t="s">
        <v>61</v>
      </c>
      <c r="E1208" s="19" t="str">
        <f>VLOOKUP($D1208,[1]Sheet1!$A:$D,3,FALSE)</f>
        <v>C1</v>
      </c>
      <c r="F1208" s="19" t="str">
        <f>VLOOKUP($D1208,[1]Sheet1!$A:$D,4,FALSE)</f>
        <v>C1 COARSE</v>
      </c>
      <c r="G1208" s="2"/>
      <c r="H1208" s="2">
        <v>7.5</v>
      </c>
      <c r="I1208" s="2">
        <v>2.5</v>
      </c>
      <c r="J1208" s="2">
        <v>4</v>
      </c>
      <c r="K1208" s="2"/>
      <c r="L1208" s="2"/>
      <c r="M1208" s="2">
        <v>1.5</v>
      </c>
      <c r="N1208" s="2"/>
      <c r="O1208" s="2">
        <v>2</v>
      </c>
      <c r="P1208" s="32">
        <f t="shared" si="16"/>
        <v>1.9444444444444444</v>
      </c>
      <c r="Q1208" s="33">
        <v>1.9444444444444444</v>
      </c>
      <c r="R1208" s="33">
        <v>1.9444444444444444</v>
      </c>
      <c r="S1208" s="33">
        <v>1.9444444444444444</v>
      </c>
      <c r="T1208" s="33">
        <v>1.9444444444444444</v>
      </c>
      <c r="U1208" s="33">
        <v>1.9444444444444444</v>
      </c>
      <c r="V1208" s="33">
        <v>1.9444444444444444</v>
      </c>
      <c r="W1208" s="33">
        <v>1.9444444444444444</v>
      </c>
      <c r="X1208" s="33">
        <v>1.9444444444444444</v>
      </c>
      <c r="Y1208" s="33">
        <v>1.9444444444444444</v>
      </c>
      <c r="Z1208" s="33">
        <v>1.9444444444444444</v>
      </c>
      <c r="AA1208" s="33">
        <v>1.9444444444444444</v>
      </c>
      <c r="AB1208" s="33">
        <v>1.9444444444444444</v>
      </c>
      <c r="AC1208" s="33">
        <v>1.9444444444444444</v>
      </c>
    </row>
    <row r="1209" spans="1:29" hidden="1" x14ac:dyDescent="0.3">
      <c r="A1209" s="19" t="s">
        <v>474</v>
      </c>
      <c r="B1209" s="1" t="s">
        <v>93</v>
      </c>
      <c r="C1209" s="1" t="s">
        <v>495</v>
      </c>
      <c r="D1209" t="s">
        <v>25</v>
      </c>
      <c r="E1209" s="19" t="str">
        <f>VLOOKUP($D1209,[1]Sheet1!$A:$D,3,FALSE)</f>
        <v>CASTER</v>
      </c>
      <c r="F1209" s="19" t="str">
        <f>VLOOKUP($D1209,[1]Sheet1!$A:$D,4,FALSE)</f>
        <v>CASTER</v>
      </c>
      <c r="G1209" s="2"/>
      <c r="H1209" s="2"/>
      <c r="I1209" s="2"/>
      <c r="J1209" s="2">
        <v>0.36</v>
      </c>
      <c r="K1209" s="2">
        <v>-0.36</v>
      </c>
      <c r="L1209" s="2"/>
      <c r="M1209" s="2"/>
      <c r="N1209" s="2"/>
      <c r="O1209" s="2"/>
      <c r="P1209" s="32">
        <f t="shared" si="16"/>
        <v>0</v>
      </c>
      <c r="Q1209" s="33">
        <v>0</v>
      </c>
      <c r="R1209" s="33">
        <v>0</v>
      </c>
      <c r="S1209" s="33">
        <v>0</v>
      </c>
      <c r="T1209" s="33">
        <v>0</v>
      </c>
      <c r="U1209" s="33">
        <v>0</v>
      </c>
      <c r="V1209" s="33">
        <v>0</v>
      </c>
      <c r="W1209" s="33">
        <v>0</v>
      </c>
      <c r="X1209" s="33">
        <v>0</v>
      </c>
      <c r="Y1209" s="33">
        <v>0</v>
      </c>
      <c r="Z1209" s="33">
        <v>0</v>
      </c>
      <c r="AA1209" s="33">
        <v>0</v>
      </c>
      <c r="AB1209" s="33">
        <v>0</v>
      </c>
      <c r="AC1209" s="33">
        <v>0</v>
      </c>
    </row>
    <row r="1210" spans="1:29" hidden="1" x14ac:dyDescent="0.3">
      <c r="A1210" s="19" t="s">
        <v>474</v>
      </c>
      <c r="B1210" s="1" t="s">
        <v>93</v>
      </c>
      <c r="C1210" s="1" t="s">
        <v>495</v>
      </c>
      <c r="D1210" t="s">
        <v>26</v>
      </c>
      <c r="E1210" s="19" t="str">
        <f>VLOOKUP($D1210,[1]Sheet1!$A:$D,3,FALSE)</f>
        <v>BROWN</v>
      </c>
      <c r="F1210" s="19" t="str">
        <f>VLOOKUP($D1210,[1]Sheet1!$A:$D,4,FALSE)</f>
        <v>Coarse Brown</v>
      </c>
      <c r="G1210" s="2"/>
      <c r="H1210" s="2">
        <v>1.08</v>
      </c>
      <c r="I1210" s="2"/>
      <c r="J1210" s="2">
        <v>1.08</v>
      </c>
      <c r="K1210" s="2"/>
      <c r="L1210" s="2"/>
      <c r="M1210" s="2"/>
      <c r="N1210" s="2"/>
      <c r="O1210" s="2"/>
      <c r="P1210" s="32">
        <f t="shared" si="16"/>
        <v>0.24000000000000002</v>
      </c>
      <c r="Q1210" s="33">
        <v>0.24000000000000002</v>
      </c>
      <c r="R1210" s="33">
        <v>0.24000000000000002</v>
      </c>
      <c r="S1210" s="33">
        <v>0.24000000000000002</v>
      </c>
      <c r="T1210" s="33">
        <v>0.24000000000000002</v>
      </c>
      <c r="U1210" s="33">
        <v>0.24000000000000002</v>
      </c>
      <c r="V1210" s="33">
        <v>0.24000000000000002</v>
      </c>
      <c r="W1210" s="33">
        <v>0.24000000000000002</v>
      </c>
      <c r="X1210" s="33">
        <v>0.24000000000000002</v>
      </c>
      <c r="Y1210" s="33">
        <v>0.24000000000000002</v>
      </c>
      <c r="Z1210" s="33">
        <v>0.24000000000000002</v>
      </c>
      <c r="AA1210" s="33">
        <v>0.24000000000000002</v>
      </c>
      <c r="AB1210" s="33">
        <v>0.24000000000000002</v>
      </c>
      <c r="AC1210" s="33">
        <v>0.24000000000000002</v>
      </c>
    </row>
    <row r="1211" spans="1:29" hidden="1" x14ac:dyDescent="0.3">
      <c r="A1211" s="19" t="s">
        <v>474</v>
      </c>
      <c r="B1211" s="1" t="s">
        <v>93</v>
      </c>
      <c r="C1211" s="1" t="s">
        <v>495</v>
      </c>
      <c r="D1211" t="s">
        <v>27</v>
      </c>
      <c r="E1211" s="19" t="str">
        <f>VLOOKUP($D1211,[1]Sheet1!$A:$D,3,FALSE)</f>
        <v>C1</v>
      </c>
      <c r="F1211" s="19" t="str">
        <f>VLOOKUP($D1211,[1]Sheet1!$A:$D,4,FALSE)</f>
        <v>C1 COARSE</v>
      </c>
      <c r="G1211" s="2"/>
      <c r="H1211" s="2">
        <v>52.92</v>
      </c>
      <c r="I1211" s="2">
        <v>47.52</v>
      </c>
      <c r="J1211" s="2">
        <v>46.44</v>
      </c>
      <c r="K1211" s="2">
        <v>64.800000000000011</v>
      </c>
      <c r="L1211" s="2"/>
      <c r="M1211" s="2">
        <v>62.64</v>
      </c>
      <c r="N1211" s="2"/>
      <c r="O1211" s="2">
        <v>47.52</v>
      </c>
      <c r="P1211" s="32">
        <f t="shared" si="16"/>
        <v>35.76</v>
      </c>
      <c r="Q1211" s="33">
        <v>35.76</v>
      </c>
      <c r="R1211" s="33">
        <v>35.76</v>
      </c>
      <c r="S1211" s="33">
        <v>35.76</v>
      </c>
      <c r="T1211" s="33">
        <v>35.76</v>
      </c>
      <c r="U1211" s="33">
        <v>35.76</v>
      </c>
      <c r="V1211" s="33">
        <v>35.76</v>
      </c>
      <c r="W1211" s="33">
        <v>35.76</v>
      </c>
      <c r="X1211" s="33">
        <v>35.76</v>
      </c>
      <c r="Y1211" s="33">
        <v>35.76</v>
      </c>
      <c r="Z1211" s="33">
        <v>35.76</v>
      </c>
      <c r="AA1211" s="33">
        <v>35.76</v>
      </c>
      <c r="AB1211" s="33">
        <v>35.76</v>
      </c>
      <c r="AC1211" s="33">
        <v>35.76</v>
      </c>
    </row>
    <row r="1212" spans="1:29" hidden="1" x14ac:dyDescent="0.3">
      <c r="A1212" s="19" t="s">
        <v>474</v>
      </c>
      <c r="B1212" s="1" t="s">
        <v>93</v>
      </c>
      <c r="C1212" s="1" t="s">
        <v>495</v>
      </c>
      <c r="D1212" t="s">
        <v>37</v>
      </c>
      <c r="E1212" s="19" t="str">
        <f>VLOOKUP($D1212,[1]Sheet1!$A:$D,3,FALSE)</f>
        <v>BROWN</v>
      </c>
      <c r="F1212" s="19" t="str">
        <f>VLOOKUP($D1212,[1]Sheet1!$A:$D,4,FALSE)</f>
        <v>GMW</v>
      </c>
      <c r="G1212" s="2"/>
      <c r="H1212" s="2"/>
      <c r="I1212" s="2"/>
      <c r="J1212" s="2">
        <v>0.10800000000000001</v>
      </c>
      <c r="K1212" s="2"/>
      <c r="L1212" s="2"/>
      <c r="M1212" s="2"/>
      <c r="N1212" s="2"/>
      <c r="O1212" s="2"/>
      <c r="P1212" s="32">
        <f t="shared" si="16"/>
        <v>1.2000000000000002E-2</v>
      </c>
      <c r="Q1212" s="33">
        <v>1.2000000000000002E-2</v>
      </c>
      <c r="R1212" s="33">
        <v>1.2000000000000002E-2</v>
      </c>
      <c r="S1212" s="33">
        <v>1.2000000000000002E-2</v>
      </c>
      <c r="T1212" s="33">
        <v>1.2000000000000002E-2</v>
      </c>
      <c r="U1212" s="33">
        <v>1.2000000000000002E-2</v>
      </c>
      <c r="V1212" s="33">
        <v>1.2000000000000002E-2</v>
      </c>
      <c r="W1212" s="33">
        <v>1.2000000000000002E-2</v>
      </c>
      <c r="X1212" s="33">
        <v>1.2000000000000002E-2</v>
      </c>
      <c r="Y1212" s="33">
        <v>1.2000000000000002E-2</v>
      </c>
      <c r="Z1212" s="33">
        <v>1.2000000000000002E-2</v>
      </c>
      <c r="AA1212" s="33">
        <v>1.2000000000000002E-2</v>
      </c>
      <c r="AB1212" s="33">
        <v>1.2000000000000002E-2</v>
      </c>
      <c r="AC1212" s="33">
        <v>1.2000000000000002E-2</v>
      </c>
    </row>
    <row r="1213" spans="1:29" hidden="1" x14ac:dyDescent="0.3">
      <c r="A1213" s="19" t="s">
        <v>474</v>
      </c>
      <c r="B1213" s="1" t="s">
        <v>93</v>
      </c>
      <c r="C1213" s="1" t="s">
        <v>495</v>
      </c>
      <c r="D1213" t="s">
        <v>32</v>
      </c>
      <c r="E1213" s="19" t="str">
        <f>VLOOKUP($D1213,[1]Sheet1!$A:$D,3,FALSE)</f>
        <v>ICING</v>
      </c>
      <c r="F1213" s="19" t="str">
        <f>VLOOKUP($D1213,[1]Sheet1!$A:$D,4,FALSE)</f>
        <v>ICING</v>
      </c>
      <c r="G1213" s="2"/>
      <c r="H1213" s="2"/>
      <c r="I1213" s="2"/>
      <c r="J1213" s="2">
        <v>0.12</v>
      </c>
      <c r="K1213" s="2"/>
      <c r="L1213" s="2"/>
      <c r="M1213" s="2"/>
      <c r="N1213" s="2"/>
      <c r="O1213" s="2"/>
      <c r="P1213" s="32">
        <f t="shared" si="16"/>
        <v>1.3333333333333332E-2</v>
      </c>
      <c r="Q1213" s="33">
        <v>1.3333333333333332E-2</v>
      </c>
      <c r="R1213" s="33">
        <v>1.3333333333333332E-2</v>
      </c>
      <c r="S1213" s="33">
        <v>1.3333333333333332E-2</v>
      </c>
      <c r="T1213" s="33">
        <v>1.3333333333333332E-2</v>
      </c>
      <c r="U1213" s="33">
        <v>1.3333333333333332E-2</v>
      </c>
      <c r="V1213" s="33">
        <v>1.3333333333333332E-2</v>
      </c>
      <c r="W1213" s="33">
        <v>1.3333333333333332E-2</v>
      </c>
      <c r="X1213" s="33">
        <v>1.3333333333333332E-2</v>
      </c>
      <c r="Y1213" s="33">
        <v>1.3333333333333332E-2</v>
      </c>
      <c r="Z1213" s="33">
        <v>1.3333333333333332E-2</v>
      </c>
      <c r="AA1213" s="33">
        <v>1.3333333333333332E-2</v>
      </c>
      <c r="AB1213" s="33">
        <v>1.3333333333333332E-2</v>
      </c>
      <c r="AC1213" s="33">
        <v>1.3333333333333332E-2</v>
      </c>
    </row>
    <row r="1214" spans="1:29" hidden="1" x14ac:dyDescent="0.3">
      <c r="A1214" s="19" t="s">
        <v>474</v>
      </c>
      <c r="B1214" s="1" t="s">
        <v>93</v>
      </c>
      <c r="C1214" s="1" t="s">
        <v>495</v>
      </c>
      <c r="D1214" t="s">
        <v>102</v>
      </c>
      <c r="E1214" s="19" t="str">
        <f>VLOOKUP($D1214,[1]Sheet1!$A:$D,3,FALSE)</f>
        <v>Better Brown</v>
      </c>
      <c r="F1214" s="19" t="str">
        <f>VLOOKUP($D1214,[1]Sheet1!$A:$D,4,FALSE)</f>
        <v>LG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32"/>
      <c r="Q1214" s="33">
        <v>1.08</v>
      </c>
      <c r="R1214" s="33">
        <v>1.08</v>
      </c>
      <c r="S1214" s="33">
        <v>1.08</v>
      </c>
      <c r="T1214" s="33">
        <v>1.08</v>
      </c>
      <c r="U1214" s="33">
        <v>2.16</v>
      </c>
      <c r="V1214" s="33">
        <v>2.16</v>
      </c>
      <c r="W1214" s="33">
        <v>2.16</v>
      </c>
      <c r="X1214" s="33">
        <v>3.24</v>
      </c>
      <c r="Y1214" s="33">
        <v>3.24</v>
      </c>
      <c r="Z1214" s="33">
        <v>3.24</v>
      </c>
      <c r="AA1214" s="33">
        <v>5.4</v>
      </c>
      <c r="AB1214" s="33">
        <v>5.4</v>
      </c>
      <c r="AC1214" s="33">
        <v>5.4</v>
      </c>
    </row>
    <row r="1215" spans="1:29" hidden="1" x14ac:dyDescent="0.3">
      <c r="A1215" s="19" t="s">
        <v>474</v>
      </c>
      <c r="B1215" s="1" t="s">
        <v>93</v>
      </c>
      <c r="C1215" s="1" t="s">
        <v>495</v>
      </c>
      <c r="D1215" t="s">
        <v>33</v>
      </c>
      <c r="E1215" s="19" t="str">
        <f>VLOOKUP($D1215,[1]Sheet1!$A:$D,3,FALSE)</f>
        <v>Better Brown</v>
      </c>
      <c r="F1215" s="19" t="str">
        <f>VLOOKUP($D1215,[1]Sheet1!$A:$D,4,FALSE)</f>
        <v>LG</v>
      </c>
      <c r="G1215" s="2"/>
      <c r="H1215" s="2"/>
      <c r="I1215" s="2"/>
      <c r="J1215" s="2"/>
      <c r="K1215" s="2"/>
      <c r="L1215" s="2"/>
      <c r="M1215" s="2">
        <v>0.12</v>
      </c>
      <c r="N1215" s="2"/>
      <c r="O1215" s="2">
        <v>1.08</v>
      </c>
      <c r="P1215" s="32">
        <f t="shared" ref="P1215:P1231" si="17">SUM(G1215:O1215)/9</f>
        <v>0.13333333333333336</v>
      </c>
      <c r="Q1215" s="33">
        <v>1.08</v>
      </c>
      <c r="R1215" s="33">
        <v>1.08</v>
      </c>
      <c r="S1215" s="33">
        <v>1.08</v>
      </c>
      <c r="T1215" s="33">
        <v>1.08</v>
      </c>
      <c r="U1215" s="33">
        <v>2.16</v>
      </c>
      <c r="V1215" s="33">
        <v>2.16</v>
      </c>
      <c r="W1215" s="33">
        <v>2.16</v>
      </c>
      <c r="X1215" s="33">
        <v>3.24</v>
      </c>
      <c r="Y1215" s="33">
        <v>3.24</v>
      </c>
      <c r="Z1215" s="33">
        <v>3.24</v>
      </c>
      <c r="AA1215" s="33">
        <v>5.4</v>
      </c>
      <c r="AB1215" s="33">
        <v>5.4</v>
      </c>
      <c r="AC1215" s="33">
        <v>5.4</v>
      </c>
    </row>
    <row r="1216" spans="1:29" hidden="1" x14ac:dyDescent="0.3">
      <c r="A1216" s="19" t="s">
        <v>474</v>
      </c>
      <c r="B1216" s="1" t="s">
        <v>93</v>
      </c>
      <c r="C1216" s="1" t="s">
        <v>496</v>
      </c>
      <c r="D1216" t="s">
        <v>91</v>
      </c>
      <c r="E1216" s="19" t="str">
        <f>VLOOKUP($D1216,[1]Sheet1!$A:$D,3,FALSE)</f>
        <v>BROWN</v>
      </c>
      <c r="F1216" s="19" t="str">
        <f>VLOOKUP($D1216,[1]Sheet1!$A:$D,4,FALSE)</f>
        <v>Coarse Brown</v>
      </c>
      <c r="G1216" s="2">
        <v>0.3</v>
      </c>
      <c r="H1216" s="2">
        <v>0.7</v>
      </c>
      <c r="I1216" s="2"/>
      <c r="J1216" s="2"/>
      <c r="K1216" s="2"/>
      <c r="L1216" s="2"/>
      <c r="M1216" s="2"/>
      <c r="N1216" s="2"/>
      <c r="O1216" s="2"/>
      <c r="P1216" s="32">
        <f t="shared" si="17"/>
        <v>0.1111111111111111</v>
      </c>
      <c r="Q1216" s="33">
        <v>0.1111111111111111</v>
      </c>
      <c r="R1216" s="33">
        <v>0.1111111111111111</v>
      </c>
      <c r="S1216" s="33">
        <v>0.1111111111111111</v>
      </c>
      <c r="T1216" s="33">
        <v>0.1111111111111111</v>
      </c>
      <c r="U1216" s="33">
        <v>0.1111111111111111</v>
      </c>
      <c r="V1216" s="33">
        <v>0.1111111111111111</v>
      </c>
      <c r="W1216" s="33">
        <v>0.1111111111111111</v>
      </c>
      <c r="X1216" s="33">
        <v>0.1111111111111111</v>
      </c>
      <c r="Y1216" s="33">
        <v>0.1111111111111111</v>
      </c>
      <c r="Z1216" s="33">
        <v>0.1111111111111111</v>
      </c>
      <c r="AA1216" s="33">
        <v>0.1111111111111111</v>
      </c>
      <c r="AB1216" s="33">
        <v>0.1111111111111111</v>
      </c>
      <c r="AC1216" s="33">
        <v>0.1111111111111111</v>
      </c>
    </row>
    <row r="1217" spans="1:29" hidden="1" x14ac:dyDescent="0.3">
      <c r="A1217" s="19" t="s">
        <v>474</v>
      </c>
      <c r="B1217" s="1" t="s">
        <v>93</v>
      </c>
      <c r="C1217" s="1" t="s">
        <v>496</v>
      </c>
      <c r="D1217" t="s">
        <v>25</v>
      </c>
      <c r="E1217" s="19" t="str">
        <f>VLOOKUP($D1217,[1]Sheet1!$A:$D,3,FALSE)</f>
        <v>CASTER</v>
      </c>
      <c r="F1217" s="19" t="str">
        <f>VLOOKUP($D1217,[1]Sheet1!$A:$D,4,FALSE)</f>
        <v>CASTER</v>
      </c>
      <c r="G1217" s="2">
        <v>0.24</v>
      </c>
      <c r="H1217" s="2"/>
      <c r="I1217" s="2"/>
      <c r="J1217" s="2"/>
      <c r="K1217" s="2"/>
      <c r="L1217" s="2"/>
      <c r="M1217" s="2"/>
      <c r="N1217" s="2"/>
      <c r="O1217" s="2"/>
      <c r="P1217" s="32">
        <f t="shared" si="17"/>
        <v>2.6666666666666665E-2</v>
      </c>
      <c r="Q1217" s="33">
        <v>2.6666666666666665E-2</v>
      </c>
      <c r="R1217" s="33">
        <v>2.6666666666666665E-2</v>
      </c>
      <c r="S1217" s="33">
        <v>2.6666666666666665E-2</v>
      </c>
      <c r="T1217" s="33">
        <v>2.6666666666666665E-2</v>
      </c>
      <c r="U1217" s="33">
        <v>2.6666666666666665E-2</v>
      </c>
      <c r="V1217" s="33">
        <v>2.6666666666666665E-2</v>
      </c>
      <c r="W1217" s="33">
        <v>2.6666666666666665E-2</v>
      </c>
      <c r="X1217" s="33">
        <v>2.6666666666666665E-2</v>
      </c>
      <c r="Y1217" s="33">
        <v>2.6666666666666665E-2</v>
      </c>
      <c r="Z1217" s="33">
        <v>2.6666666666666665E-2</v>
      </c>
      <c r="AA1217" s="33">
        <v>2.6666666666666665E-2</v>
      </c>
      <c r="AB1217" s="33">
        <v>2.6666666666666665E-2</v>
      </c>
      <c r="AC1217" s="33">
        <v>2.6666666666666665E-2</v>
      </c>
    </row>
    <row r="1218" spans="1:29" hidden="1" x14ac:dyDescent="0.3">
      <c r="A1218" s="19" t="s">
        <v>474</v>
      </c>
      <c r="B1218" s="1" t="s">
        <v>93</v>
      </c>
      <c r="C1218" s="1" t="s">
        <v>496</v>
      </c>
      <c r="D1218" t="s">
        <v>26</v>
      </c>
      <c r="E1218" s="19" t="str">
        <f>VLOOKUP($D1218,[1]Sheet1!$A:$D,3,FALSE)</f>
        <v>BROWN</v>
      </c>
      <c r="F1218" s="19" t="str">
        <f>VLOOKUP($D1218,[1]Sheet1!$A:$D,4,FALSE)</f>
        <v>Coarse Brown</v>
      </c>
      <c r="G1218" s="2">
        <v>0.24</v>
      </c>
      <c r="H1218" s="2">
        <v>0.24</v>
      </c>
      <c r="I1218" s="2"/>
      <c r="J1218" s="2"/>
      <c r="K1218" s="2"/>
      <c r="L1218" s="2"/>
      <c r="M1218" s="2"/>
      <c r="N1218" s="2"/>
      <c r="O1218" s="2"/>
      <c r="P1218" s="32">
        <f t="shared" si="17"/>
        <v>5.333333333333333E-2</v>
      </c>
      <c r="Q1218" s="33">
        <v>5.333333333333333E-2</v>
      </c>
      <c r="R1218" s="33">
        <v>5.333333333333333E-2</v>
      </c>
      <c r="S1218" s="33">
        <v>5.333333333333333E-2</v>
      </c>
      <c r="T1218" s="33">
        <v>5.333333333333333E-2</v>
      </c>
      <c r="U1218" s="33">
        <v>5.333333333333333E-2</v>
      </c>
      <c r="V1218" s="33">
        <v>5.333333333333333E-2</v>
      </c>
      <c r="W1218" s="33">
        <v>5.333333333333333E-2</v>
      </c>
      <c r="X1218" s="33">
        <v>5.333333333333333E-2</v>
      </c>
      <c r="Y1218" s="33">
        <v>5.333333333333333E-2</v>
      </c>
      <c r="Z1218" s="33">
        <v>5.333333333333333E-2</v>
      </c>
      <c r="AA1218" s="33">
        <v>5.333333333333333E-2</v>
      </c>
      <c r="AB1218" s="33">
        <v>5.333333333333333E-2</v>
      </c>
      <c r="AC1218" s="33">
        <v>5.333333333333333E-2</v>
      </c>
    </row>
    <row r="1219" spans="1:29" hidden="1" x14ac:dyDescent="0.3">
      <c r="A1219" s="19" t="s">
        <v>474</v>
      </c>
      <c r="B1219" s="1" t="s">
        <v>93</v>
      </c>
      <c r="C1219" s="1" t="s">
        <v>496</v>
      </c>
      <c r="D1219" t="s">
        <v>30</v>
      </c>
      <c r="E1219" s="19" t="str">
        <f>VLOOKUP($D1219,[1]Sheet1!$A:$D,3,FALSE)</f>
        <v>A1 (Fine)</v>
      </c>
      <c r="F1219" s="19" t="str">
        <f>VLOOKUP($D1219,[1]Sheet1!$A:$D,4,FALSE)</f>
        <v>A1</v>
      </c>
      <c r="G1219" s="2">
        <v>1.08</v>
      </c>
      <c r="H1219" s="2">
        <v>1.08</v>
      </c>
      <c r="I1219" s="2"/>
      <c r="J1219" s="2"/>
      <c r="K1219" s="2"/>
      <c r="L1219" s="2"/>
      <c r="M1219" s="2"/>
      <c r="N1219" s="2"/>
      <c r="O1219" s="2"/>
      <c r="P1219" s="32">
        <f t="shared" si="17"/>
        <v>0.24000000000000002</v>
      </c>
      <c r="Q1219" s="33">
        <v>0.24000000000000002</v>
      </c>
      <c r="R1219" s="33">
        <v>0.24000000000000002</v>
      </c>
      <c r="S1219" s="33">
        <v>0.24000000000000002</v>
      </c>
      <c r="T1219" s="33">
        <v>0.24000000000000002</v>
      </c>
      <c r="U1219" s="33">
        <v>0.24000000000000002</v>
      </c>
      <c r="V1219" s="33">
        <v>0.24000000000000002</v>
      </c>
      <c r="W1219" s="33">
        <v>0.24000000000000002</v>
      </c>
      <c r="X1219" s="33">
        <v>0.24000000000000002</v>
      </c>
      <c r="Y1219" s="33">
        <v>0.24000000000000002</v>
      </c>
      <c r="Z1219" s="33">
        <v>0.24000000000000002</v>
      </c>
      <c r="AA1219" s="33">
        <v>0.24000000000000002</v>
      </c>
      <c r="AB1219" s="33">
        <v>0.24000000000000002</v>
      </c>
      <c r="AC1219" s="33">
        <v>0.24000000000000002</v>
      </c>
    </row>
    <row r="1220" spans="1:29" hidden="1" x14ac:dyDescent="0.3">
      <c r="A1220" s="19" t="s">
        <v>474</v>
      </c>
      <c r="B1220" s="1" t="s">
        <v>93</v>
      </c>
      <c r="C1220" s="1" t="s">
        <v>496</v>
      </c>
      <c r="D1220" t="s">
        <v>47</v>
      </c>
      <c r="E1220" s="19" t="str">
        <f>VLOOKUP($D1220,[1]Sheet1!$A:$D,3,FALSE)</f>
        <v>ICING</v>
      </c>
      <c r="F1220" s="19" t="str">
        <f>VLOOKUP($D1220,[1]Sheet1!$A:$D,4,FALSE)</f>
        <v>ICING</v>
      </c>
      <c r="G1220" s="2">
        <v>2.5</v>
      </c>
      <c r="H1220" s="2">
        <v>5</v>
      </c>
      <c r="I1220" s="2"/>
      <c r="J1220" s="2"/>
      <c r="K1220" s="2"/>
      <c r="L1220" s="2"/>
      <c r="M1220" s="2"/>
      <c r="N1220" s="2"/>
      <c r="O1220" s="2"/>
      <c r="P1220" s="32">
        <f t="shared" si="17"/>
        <v>0.83333333333333337</v>
      </c>
      <c r="Q1220" s="33">
        <v>0.83333333333333337</v>
      </c>
      <c r="R1220" s="33">
        <v>0.83333333333333337</v>
      </c>
      <c r="S1220" s="33">
        <v>0.83333333333333337</v>
      </c>
      <c r="T1220" s="33">
        <v>0.83333333333333337</v>
      </c>
      <c r="U1220" s="33">
        <v>0.83333333333333337</v>
      </c>
      <c r="V1220" s="33">
        <v>0.83333333333333337</v>
      </c>
      <c r="W1220" s="33">
        <v>0.83333333333333337</v>
      </c>
      <c r="X1220" s="33">
        <v>0.83333333333333337</v>
      </c>
      <c r="Y1220" s="33">
        <v>0.83333333333333337</v>
      </c>
      <c r="Z1220" s="33">
        <v>0.83333333333333337</v>
      </c>
      <c r="AA1220" s="33">
        <v>0.83333333333333337</v>
      </c>
      <c r="AB1220" s="33">
        <v>0.83333333333333337</v>
      </c>
      <c r="AC1220" s="33">
        <v>0.83333333333333337</v>
      </c>
    </row>
    <row r="1221" spans="1:29" hidden="1" x14ac:dyDescent="0.3">
      <c r="A1221" s="19" t="s">
        <v>474</v>
      </c>
      <c r="B1221" s="1" t="s">
        <v>93</v>
      </c>
      <c r="C1221" s="1" t="s">
        <v>496</v>
      </c>
      <c r="D1221" t="s">
        <v>34</v>
      </c>
      <c r="E1221" s="19" t="str">
        <f>VLOOKUP($D1221,[1]Sheet1!$A:$D,3,FALSE)</f>
        <v>BROWN</v>
      </c>
      <c r="F1221" s="19" t="str">
        <f>VLOOKUP($D1221,[1]Sheet1!$A:$D,4,FALSE)</f>
        <v>Soft Brown</v>
      </c>
      <c r="G1221" s="2">
        <v>0.12</v>
      </c>
      <c r="H1221" s="2"/>
      <c r="I1221" s="2"/>
      <c r="J1221" s="2"/>
      <c r="K1221" s="2"/>
      <c r="L1221" s="2"/>
      <c r="M1221" s="2"/>
      <c r="N1221" s="2"/>
      <c r="O1221" s="2"/>
      <c r="P1221" s="32">
        <f t="shared" si="17"/>
        <v>1.3333333333333332E-2</v>
      </c>
      <c r="Q1221" s="33">
        <v>1.3333333333333332E-2</v>
      </c>
      <c r="R1221" s="33">
        <v>1.3333333333333332E-2</v>
      </c>
      <c r="S1221" s="33">
        <v>1.3333333333333332E-2</v>
      </c>
      <c r="T1221" s="33">
        <v>1.3333333333333332E-2</v>
      </c>
      <c r="U1221" s="33">
        <v>1.3333333333333332E-2</v>
      </c>
      <c r="V1221" s="33">
        <v>1.3333333333333332E-2</v>
      </c>
      <c r="W1221" s="33">
        <v>1.3333333333333332E-2</v>
      </c>
      <c r="X1221" s="33">
        <v>1.3333333333333332E-2</v>
      </c>
      <c r="Y1221" s="33">
        <v>1.3333333333333332E-2</v>
      </c>
      <c r="Z1221" s="33">
        <v>1.3333333333333332E-2</v>
      </c>
      <c r="AA1221" s="33">
        <v>1.3333333333333332E-2</v>
      </c>
      <c r="AB1221" s="33">
        <v>1.3333333333333332E-2</v>
      </c>
      <c r="AC1221" s="33">
        <v>1.3333333333333332E-2</v>
      </c>
    </row>
    <row r="1222" spans="1:29" hidden="1" x14ac:dyDescent="0.3">
      <c r="A1222" s="19" t="s">
        <v>474</v>
      </c>
      <c r="B1222" s="1" t="s">
        <v>93</v>
      </c>
      <c r="C1222" s="1" t="s">
        <v>497</v>
      </c>
      <c r="D1222" t="s">
        <v>74</v>
      </c>
      <c r="E1222" s="19" t="str">
        <f>VLOOKUP($D1222,[1]Sheet1!$A:$D,3,FALSE)</f>
        <v>A1 (Fine)</v>
      </c>
      <c r="F1222" s="19" t="str">
        <f>VLOOKUP($D1222,[1]Sheet1!$A:$D,4,FALSE)</f>
        <v xml:space="preserve">A1 </v>
      </c>
      <c r="G1222" s="2"/>
      <c r="H1222" s="2"/>
      <c r="I1222" s="2"/>
      <c r="J1222" s="2"/>
      <c r="K1222" s="2"/>
      <c r="L1222" s="2"/>
      <c r="M1222" s="2"/>
      <c r="N1222" s="2">
        <v>12.5</v>
      </c>
      <c r="O1222" s="2">
        <v>25</v>
      </c>
      <c r="P1222" s="32">
        <f t="shared" si="17"/>
        <v>4.166666666666667</v>
      </c>
      <c r="Q1222" s="33">
        <v>4.166666666666667</v>
      </c>
      <c r="R1222" s="33">
        <v>4.166666666666667</v>
      </c>
      <c r="S1222" s="33">
        <v>4.166666666666667</v>
      </c>
      <c r="T1222" s="33">
        <v>4.166666666666667</v>
      </c>
      <c r="U1222" s="33">
        <v>4.166666666666667</v>
      </c>
      <c r="V1222" s="33">
        <v>4.166666666666667</v>
      </c>
      <c r="W1222" s="33">
        <v>4.166666666666667</v>
      </c>
      <c r="X1222" s="33">
        <v>4.166666666666667</v>
      </c>
      <c r="Y1222" s="33">
        <v>4.166666666666667</v>
      </c>
      <c r="Z1222" s="33">
        <v>4.166666666666667</v>
      </c>
      <c r="AA1222" s="33">
        <v>4.166666666666667</v>
      </c>
      <c r="AB1222" s="33">
        <v>4.166666666666667</v>
      </c>
      <c r="AC1222" s="33">
        <v>4.166666666666667</v>
      </c>
    </row>
    <row r="1223" spans="1:29" hidden="1" x14ac:dyDescent="0.3">
      <c r="A1223" s="19" t="s">
        <v>474</v>
      </c>
      <c r="B1223" s="1" t="s">
        <v>93</v>
      </c>
      <c r="C1223" s="1" t="s">
        <v>497</v>
      </c>
      <c r="D1223" t="s">
        <v>61</v>
      </c>
      <c r="E1223" s="19" t="str">
        <f>VLOOKUP($D1223,[1]Sheet1!$A:$D,3,FALSE)</f>
        <v>C1</v>
      </c>
      <c r="F1223" s="19" t="str">
        <f>VLOOKUP($D1223,[1]Sheet1!$A:$D,4,FALSE)</f>
        <v>C1 COARSE</v>
      </c>
      <c r="G1223" s="2"/>
      <c r="H1223" s="2"/>
      <c r="I1223" s="2"/>
      <c r="J1223" s="2"/>
      <c r="K1223" s="2"/>
      <c r="L1223" s="2"/>
      <c r="M1223" s="2"/>
      <c r="N1223" s="2">
        <v>5</v>
      </c>
      <c r="O1223" s="2">
        <v>15</v>
      </c>
      <c r="P1223" s="32">
        <f t="shared" si="17"/>
        <v>2.2222222222222223</v>
      </c>
      <c r="Q1223" s="33">
        <v>2.2222222222222223</v>
      </c>
      <c r="R1223" s="33">
        <v>2.2222222222222223</v>
      </c>
      <c r="S1223" s="33">
        <v>2.2222222222222223</v>
      </c>
      <c r="T1223" s="33">
        <v>2.2222222222222223</v>
      </c>
      <c r="U1223" s="33">
        <v>2.2222222222222223</v>
      </c>
      <c r="V1223" s="33">
        <v>2.2222222222222223</v>
      </c>
      <c r="W1223" s="33">
        <v>2.2222222222222223</v>
      </c>
      <c r="X1223" s="33">
        <v>2.2222222222222223</v>
      </c>
      <c r="Y1223" s="33">
        <v>2.2222222222222223</v>
      </c>
      <c r="Z1223" s="33">
        <v>2.2222222222222223</v>
      </c>
      <c r="AA1223" s="33">
        <v>2.2222222222222223</v>
      </c>
      <c r="AB1223" s="33">
        <v>2.2222222222222223</v>
      </c>
      <c r="AC1223" s="33">
        <v>2.2222222222222223</v>
      </c>
    </row>
    <row r="1224" spans="1:29" hidden="1" x14ac:dyDescent="0.3">
      <c r="A1224" s="19" t="s">
        <v>474</v>
      </c>
      <c r="B1224" s="1" t="s">
        <v>93</v>
      </c>
      <c r="C1224" s="1" t="s">
        <v>497</v>
      </c>
      <c r="D1224" t="s">
        <v>43</v>
      </c>
      <c r="E1224" s="19" t="str">
        <f>VLOOKUP($D1224,[1]Sheet1!$A:$D,3,FALSE)</f>
        <v>BROWN</v>
      </c>
      <c r="F1224" s="19" t="str">
        <f>VLOOKUP($D1224,[1]Sheet1!$A:$D,4,FALSE)</f>
        <v>Soft Brown</v>
      </c>
      <c r="G1224" s="2"/>
      <c r="H1224" s="2"/>
      <c r="I1224" s="2"/>
      <c r="J1224" s="2"/>
      <c r="K1224" s="2"/>
      <c r="L1224" s="2"/>
      <c r="M1224" s="2"/>
      <c r="N1224" s="2"/>
      <c r="O1224" s="2">
        <v>2</v>
      </c>
      <c r="P1224" s="32">
        <f t="shared" si="17"/>
        <v>0.22222222222222221</v>
      </c>
      <c r="Q1224" s="33">
        <v>0.22222222222222221</v>
      </c>
      <c r="R1224" s="33">
        <v>0.22222222222222221</v>
      </c>
      <c r="S1224" s="33">
        <v>0.22222222222222221</v>
      </c>
      <c r="T1224" s="33">
        <v>0.22222222222222221</v>
      </c>
      <c r="U1224" s="33">
        <v>0.22222222222222221</v>
      </c>
      <c r="V1224" s="33">
        <v>0.22222222222222221</v>
      </c>
      <c r="W1224" s="33">
        <v>0.22222222222222221</v>
      </c>
      <c r="X1224" s="33">
        <v>0.22222222222222221</v>
      </c>
      <c r="Y1224" s="33">
        <v>0.22222222222222221</v>
      </c>
      <c r="Z1224" s="33">
        <v>0.22222222222222221</v>
      </c>
      <c r="AA1224" s="33">
        <v>0.22222222222222221</v>
      </c>
      <c r="AB1224" s="33">
        <v>0.22222222222222221</v>
      </c>
      <c r="AC1224" s="33">
        <v>0.22222222222222221</v>
      </c>
    </row>
    <row r="1225" spans="1:29" hidden="1" x14ac:dyDescent="0.3">
      <c r="A1225" s="19" t="s">
        <v>474</v>
      </c>
      <c r="B1225" s="1" t="s">
        <v>93</v>
      </c>
      <c r="C1225" s="1" t="s">
        <v>497</v>
      </c>
      <c r="D1225" t="s">
        <v>25</v>
      </c>
      <c r="E1225" s="19" t="str">
        <f>VLOOKUP($D1225,[1]Sheet1!$A:$D,3,FALSE)</f>
        <v>CASTER</v>
      </c>
      <c r="F1225" s="19" t="str">
        <f>VLOOKUP($D1225,[1]Sheet1!$A:$D,4,FALSE)</f>
        <v>CASTER</v>
      </c>
      <c r="G1225" s="2"/>
      <c r="H1225" s="2"/>
      <c r="I1225" s="2"/>
      <c r="J1225" s="2"/>
      <c r="K1225" s="2"/>
      <c r="L1225" s="2"/>
      <c r="M1225" s="2"/>
      <c r="N1225" s="2">
        <v>1.08</v>
      </c>
      <c r="O1225" s="2"/>
      <c r="P1225" s="32">
        <f t="shared" si="17"/>
        <v>0.12000000000000001</v>
      </c>
      <c r="Q1225" s="33">
        <v>0.12000000000000001</v>
      </c>
      <c r="R1225" s="33">
        <v>0.12000000000000001</v>
      </c>
      <c r="S1225" s="33">
        <v>0.12000000000000001</v>
      </c>
      <c r="T1225" s="33">
        <v>0.12000000000000001</v>
      </c>
      <c r="U1225" s="33">
        <v>0.12000000000000001</v>
      </c>
      <c r="V1225" s="33">
        <v>0.12000000000000001</v>
      </c>
      <c r="W1225" s="33">
        <v>0.12000000000000001</v>
      </c>
      <c r="X1225" s="33">
        <v>0.12000000000000001</v>
      </c>
      <c r="Y1225" s="33">
        <v>0.12000000000000001</v>
      </c>
      <c r="Z1225" s="33">
        <v>0.12000000000000001</v>
      </c>
      <c r="AA1225" s="33">
        <v>0.12000000000000001</v>
      </c>
      <c r="AB1225" s="33">
        <v>0.12000000000000001</v>
      </c>
      <c r="AC1225" s="33">
        <v>0.12000000000000001</v>
      </c>
    </row>
    <row r="1226" spans="1:29" hidden="1" x14ac:dyDescent="0.3">
      <c r="A1226" s="19" t="s">
        <v>474</v>
      </c>
      <c r="B1226" s="1" t="s">
        <v>93</v>
      </c>
      <c r="C1226" s="1" t="s">
        <v>497</v>
      </c>
      <c r="D1226" t="s">
        <v>44</v>
      </c>
      <c r="E1226" s="19" t="str">
        <f>VLOOKUP($D1226,[1]Sheet1!$A:$D,3,FALSE)</f>
        <v>BROWN</v>
      </c>
      <c r="F1226" s="19" t="str">
        <f>VLOOKUP($D1226,[1]Sheet1!$A:$D,4,FALSE)</f>
        <v>Coarse Brown</v>
      </c>
      <c r="G1226" s="2"/>
      <c r="H1226" s="2"/>
      <c r="I1226" s="2"/>
      <c r="J1226" s="2"/>
      <c r="K1226" s="2"/>
      <c r="L1226" s="2"/>
      <c r="M1226" s="2"/>
      <c r="N1226" s="2">
        <v>1.7999999999999999E-2</v>
      </c>
      <c r="O1226" s="2"/>
      <c r="P1226" s="32">
        <f t="shared" si="17"/>
        <v>2E-3</v>
      </c>
      <c r="Q1226" s="33">
        <v>2E-3</v>
      </c>
      <c r="R1226" s="33">
        <v>2E-3</v>
      </c>
      <c r="S1226" s="33">
        <v>2E-3</v>
      </c>
      <c r="T1226" s="33">
        <v>2E-3</v>
      </c>
      <c r="U1226" s="33">
        <v>2E-3</v>
      </c>
      <c r="V1226" s="33">
        <v>2E-3</v>
      </c>
      <c r="W1226" s="33">
        <v>2E-3</v>
      </c>
      <c r="X1226" s="33">
        <v>2E-3</v>
      </c>
      <c r="Y1226" s="33">
        <v>2E-3</v>
      </c>
      <c r="Z1226" s="33">
        <v>2E-3</v>
      </c>
      <c r="AA1226" s="33">
        <v>2E-3</v>
      </c>
      <c r="AB1226" s="33">
        <v>2E-3</v>
      </c>
      <c r="AC1226" s="33">
        <v>2E-3</v>
      </c>
    </row>
    <row r="1227" spans="1:29" hidden="1" x14ac:dyDescent="0.3">
      <c r="A1227" s="19" t="s">
        <v>474</v>
      </c>
      <c r="B1227" s="1" t="s">
        <v>93</v>
      </c>
      <c r="C1227" s="1" t="s">
        <v>497</v>
      </c>
      <c r="D1227" t="s">
        <v>30</v>
      </c>
      <c r="E1227" s="19" t="str">
        <f>VLOOKUP($D1227,[1]Sheet1!$A:$D,3,FALSE)</f>
        <v>A1 (Fine)</v>
      </c>
      <c r="F1227" s="19" t="str">
        <f>VLOOKUP($D1227,[1]Sheet1!$A:$D,4,FALSE)</f>
        <v>A1</v>
      </c>
      <c r="G1227" s="2"/>
      <c r="H1227" s="2"/>
      <c r="I1227" s="2"/>
      <c r="J1227" s="2"/>
      <c r="K1227" s="2"/>
      <c r="L1227" s="2"/>
      <c r="M1227" s="2"/>
      <c r="N1227" s="2">
        <v>2.16</v>
      </c>
      <c r="O1227" s="2">
        <v>1.08</v>
      </c>
      <c r="P1227" s="32">
        <f t="shared" si="17"/>
        <v>0.36000000000000004</v>
      </c>
      <c r="Q1227" s="33">
        <v>0.36000000000000004</v>
      </c>
      <c r="R1227" s="33">
        <v>0.36000000000000004</v>
      </c>
      <c r="S1227" s="33">
        <v>0.36000000000000004</v>
      </c>
      <c r="T1227" s="33">
        <v>0.36000000000000004</v>
      </c>
      <c r="U1227" s="33">
        <v>0.36000000000000004</v>
      </c>
      <c r="V1227" s="33">
        <v>0.36000000000000004</v>
      </c>
      <c r="W1227" s="33">
        <v>0.36000000000000004</v>
      </c>
      <c r="X1227" s="33">
        <v>0.36000000000000004</v>
      </c>
      <c r="Y1227" s="33">
        <v>0.36000000000000004</v>
      </c>
      <c r="Z1227" s="33">
        <v>0.36000000000000004</v>
      </c>
      <c r="AA1227" s="33">
        <v>0.36000000000000004</v>
      </c>
      <c r="AB1227" s="33">
        <v>0.36000000000000004</v>
      </c>
      <c r="AC1227" s="33">
        <v>0.36000000000000004</v>
      </c>
    </row>
    <row r="1228" spans="1:29" hidden="1" x14ac:dyDescent="0.3">
      <c r="A1228" s="19" t="s">
        <v>474</v>
      </c>
      <c r="B1228" s="1" t="s">
        <v>93</v>
      </c>
      <c r="C1228" s="1" t="s">
        <v>497</v>
      </c>
      <c r="D1228" t="s">
        <v>47</v>
      </c>
      <c r="E1228" s="19" t="str">
        <f>VLOOKUP($D1228,[1]Sheet1!$A:$D,3,FALSE)</f>
        <v>ICING</v>
      </c>
      <c r="F1228" s="19" t="str">
        <f>VLOOKUP($D1228,[1]Sheet1!$A:$D,4,FALSE)</f>
        <v>ICING</v>
      </c>
      <c r="G1228" s="2"/>
      <c r="H1228" s="2"/>
      <c r="I1228" s="2"/>
      <c r="J1228" s="2"/>
      <c r="K1228" s="2"/>
      <c r="L1228" s="2"/>
      <c r="M1228" s="2"/>
      <c r="N1228" s="2"/>
      <c r="O1228" s="2">
        <v>2.5</v>
      </c>
      <c r="P1228" s="32">
        <f t="shared" si="17"/>
        <v>0.27777777777777779</v>
      </c>
      <c r="Q1228" s="33">
        <v>0.27777777777777779</v>
      </c>
      <c r="R1228" s="33">
        <v>0.27777777777777779</v>
      </c>
      <c r="S1228" s="33">
        <v>0.27777777777777779</v>
      </c>
      <c r="T1228" s="33">
        <v>0.27777777777777779</v>
      </c>
      <c r="U1228" s="33">
        <v>0.27777777777777779</v>
      </c>
      <c r="V1228" s="33">
        <v>0.27777777777777779</v>
      </c>
      <c r="W1228" s="33">
        <v>0.27777777777777779</v>
      </c>
      <c r="X1228" s="33">
        <v>0.27777777777777779</v>
      </c>
      <c r="Y1228" s="33">
        <v>0.27777777777777779</v>
      </c>
      <c r="Z1228" s="33">
        <v>0.27777777777777779</v>
      </c>
      <c r="AA1228" s="33">
        <v>0.27777777777777779</v>
      </c>
      <c r="AB1228" s="33">
        <v>0.27777777777777779</v>
      </c>
      <c r="AC1228" s="33">
        <v>0.27777777777777779</v>
      </c>
    </row>
    <row r="1229" spans="1:29" hidden="1" x14ac:dyDescent="0.3">
      <c r="A1229" s="19" t="s">
        <v>474</v>
      </c>
      <c r="B1229" s="1" t="s">
        <v>93</v>
      </c>
      <c r="C1229" s="1" t="s">
        <v>498</v>
      </c>
      <c r="D1229" t="s">
        <v>27</v>
      </c>
      <c r="E1229" s="19" t="str">
        <f>VLOOKUP($D1229,[1]Sheet1!$A:$D,3,FALSE)</f>
        <v>C1</v>
      </c>
      <c r="F1229" s="19" t="str">
        <f>VLOOKUP($D1229,[1]Sheet1!$A:$D,4,FALSE)</f>
        <v>C1 COARSE</v>
      </c>
      <c r="G1229" s="2">
        <v>5.4</v>
      </c>
      <c r="H1229" s="2">
        <v>5.4</v>
      </c>
      <c r="I1229" s="2"/>
      <c r="J1229" s="2">
        <v>5.4</v>
      </c>
      <c r="K1229" s="2"/>
      <c r="L1229" s="2"/>
      <c r="M1229" s="2">
        <v>5.4</v>
      </c>
      <c r="N1229" s="2"/>
      <c r="O1229" s="2"/>
      <c r="P1229" s="32">
        <f t="shared" si="17"/>
        <v>2.4000000000000004</v>
      </c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</row>
    <row r="1230" spans="1:29" hidden="1" x14ac:dyDescent="0.3">
      <c r="A1230" s="19" t="s">
        <v>474</v>
      </c>
      <c r="B1230" s="1" t="s">
        <v>93</v>
      </c>
      <c r="C1230" s="1" t="s">
        <v>499</v>
      </c>
      <c r="D1230" t="s">
        <v>27</v>
      </c>
      <c r="E1230" s="19" t="str">
        <f>VLOOKUP($D1230,[1]Sheet1!$A:$D,3,FALSE)</f>
        <v>C1</v>
      </c>
      <c r="F1230" s="19" t="str">
        <f>VLOOKUP($D1230,[1]Sheet1!$A:$D,4,FALSE)</f>
        <v>C1 COARSE</v>
      </c>
      <c r="G1230" s="2">
        <v>18.36</v>
      </c>
      <c r="H1230" s="2"/>
      <c r="I1230" s="2"/>
      <c r="J1230" s="2"/>
      <c r="K1230" s="2"/>
      <c r="L1230" s="2">
        <v>12.96</v>
      </c>
      <c r="M1230" s="2">
        <v>12.96</v>
      </c>
      <c r="N1230" s="2">
        <v>12.96</v>
      </c>
      <c r="O1230" s="2">
        <v>25.92</v>
      </c>
      <c r="P1230" s="32">
        <f t="shared" si="17"/>
        <v>9.24</v>
      </c>
      <c r="Q1230" s="33">
        <v>9.24</v>
      </c>
      <c r="R1230" s="33">
        <v>9.24</v>
      </c>
      <c r="S1230" s="33">
        <v>9.24</v>
      </c>
      <c r="T1230" s="33">
        <v>9.24</v>
      </c>
      <c r="U1230" s="33">
        <v>9.24</v>
      </c>
      <c r="V1230" s="33">
        <v>9.24</v>
      </c>
      <c r="W1230" s="33">
        <v>9.24</v>
      </c>
      <c r="X1230" s="33">
        <v>9.24</v>
      </c>
      <c r="Y1230" s="33">
        <v>9.24</v>
      </c>
      <c r="Z1230" s="33">
        <v>9.24</v>
      </c>
      <c r="AA1230" s="33">
        <v>9.24</v>
      </c>
      <c r="AB1230" s="33">
        <v>9.24</v>
      </c>
      <c r="AC1230" s="33">
        <v>9.24</v>
      </c>
    </row>
    <row r="1231" spans="1:29" hidden="1" x14ac:dyDescent="0.3">
      <c r="A1231" s="19" t="s">
        <v>474</v>
      </c>
      <c r="B1231" s="1" t="s">
        <v>93</v>
      </c>
      <c r="C1231" s="1" t="s">
        <v>499</v>
      </c>
      <c r="D1231" t="s">
        <v>47</v>
      </c>
      <c r="E1231" s="19" t="str">
        <f>VLOOKUP($D1231,[1]Sheet1!$A:$D,3,FALSE)</f>
        <v>ICING</v>
      </c>
      <c r="F1231" s="19" t="str">
        <f>VLOOKUP($D1231,[1]Sheet1!$A:$D,4,FALSE)</f>
        <v>ICING</v>
      </c>
      <c r="G1231" s="2">
        <v>3</v>
      </c>
      <c r="H1231" s="2"/>
      <c r="I1231" s="2"/>
      <c r="J1231" s="2"/>
      <c r="K1231" s="2"/>
      <c r="L1231" s="2"/>
      <c r="M1231" s="2"/>
      <c r="N1231" s="2"/>
      <c r="O1231" s="2"/>
      <c r="P1231" s="32">
        <f t="shared" si="17"/>
        <v>0.33333333333333331</v>
      </c>
      <c r="Q1231" s="33">
        <v>0.33333333333333331</v>
      </c>
      <c r="R1231" s="33">
        <v>0.33333333333333331</v>
      </c>
      <c r="S1231" s="33">
        <v>0.33333333333333331</v>
      </c>
      <c r="T1231" s="33">
        <v>0.33333333333333331</v>
      </c>
      <c r="U1231" s="33">
        <v>0.33333333333333331</v>
      </c>
      <c r="V1231" s="33">
        <v>0.33333333333333331</v>
      </c>
      <c r="W1231" s="33">
        <v>0.33333333333333331</v>
      </c>
      <c r="X1231" s="33">
        <v>0.33333333333333331</v>
      </c>
      <c r="Y1231" s="33">
        <v>0.33333333333333331</v>
      </c>
      <c r="Z1231" s="33">
        <v>0.33333333333333331</v>
      </c>
      <c r="AA1231" s="33">
        <v>0.33333333333333331</v>
      </c>
      <c r="AB1231" s="33">
        <v>0.33333333333333331</v>
      </c>
      <c r="AC1231" s="33">
        <v>0.33333333333333331</v>
      </c>
    </row>
    <row r="1232" spans="1:29" hidden="1" x14ac:dyDescent="0.3">
      <c r="A1232" s="19" t="s">
        <v>474</v>
      </c>
      <c r="B1232" s="1" t="s">
        <v>93</v>
      </c>
      <c r="C1232" s="1" t="s">
        <v>499</v>
      </c>
      <c r="D1232" t="s">
        <v>102</v>
      </c>
      <c r="E1232" s="19" t="str">
        <f>VLOOKUP($D1232,[1]Sheet1!$A:$D,3,FALSE)</f>
        <v>Better Brown</v>
      </c>
      <c r="F1232" s="19" t="str">
        <f>VLOOKUP($D1232,[1]Sheet1!$A:$D,4,FALSE)</f>
        <v>LG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32"/>
      <c r="Q1232" s="33"/>
      <c r="R1232" s="33">
        <v>2.16</v>
      </c>
      <c r="S1232" s="33">
        <v>2.16</v>
      </c>
      <c r="T1232" s="33">
        <v>2.16</v>
      </c>
      <c r="U1232" s="33">
        <v>2.16</v>
      </c>
      <c r="V1232" s="33">
        <v>2.16</v>
      </c>
      <c r="W1232" s="33">
        <v>2.16</v>
      </c>
      <c r="X1232" s="33">
        <v>3.24</v>
      </c>
      <c r="Y1232" s="33">
        <v>3.24</v>
      </c>
      <c r="Z1232" s="33">
        <v>3.24</v>
      </c>
      <c r="AA1232" s="33">
        <v>5.4</v>
      </c>
      <c r="AB1232" s="33">
        <v>5.4</v>
      </c>
      <c r="AC1232" s="33">
        <v>5.4</v>
      </c>
    </row>
    <row r="1233" spans="1:29" hidden="1" x14ac:dyDescent="0.3">
      <c r="A1233" s="19" t="s">
        <v>474</v>
      </c>
      <c r="B1233" s="1" t="s">
        <v>93</v>
      </c>
      <c r="C1233" s="1" t="s">
        <v>499</v>
      </c>
      <c r="D1233" t="s">
        <v>33</v>
      </c>
      <c r="E1233" s="19" t="str">
        <f>VLOOKUP($D1233,[1]Sheet1!$A:$D,3,FALSE)</f>
        <v>Better Brown</v>
      </c>
      <c r="F1233" s="19" t="str">
        <f>VLOOKUP($D1233,[1]Sheet1!$A:$D,4,FALSE)</f>
        <v>LG</v>
      </c>
      <c r="G1233" s="2"/>
      <c r="H1233" s="2"/>
      <c r="I1233" s="2"/>
      <c r="J1233" s="2"/>
      <c r="K1233" s="2"/>
      <c r="L1233" s="2"/>
      <c r="M1233" s="2"/>
      <c r="N1233" s="2"/>
      <c r="O1233" s="2">
        <v>0.12</v>
      </c>
      <c r="P1233" s="32">
        <f t="shared" ref="P1233:P1242" si="18">SUM(G1233:O1233)/9</f>
        <v>1.3333333333333332E-2</v>
      </c>
      <c r="Q1233" s="33">
        <v>1.08</v>
      </c>
      <c r="R1233" s="33">
        <v>1.08</v>
      </c>
      <c r="S1233" s="33">
        <v>1.08</v>
      </c>
      <c r="T1233" s="33">
        <v>1.08</v>
      </c>
      <c r="U1233" s="33">
        <v>1.08</v>
      </c>
      <c r="V1233" s="33">
        <v>1.08</v>
      </c>
      <c r="W1233" s="33">
        <v>1.08</v>
      </c>
      <c r="X1233" s="33">
        <v>1.08</v>
      </c>
      <c r="Y1233" s="33">
        <v>1.08</v>
      </c>
      <c r="Z1233" s="33">
        <v>1.08</v>
      </c>
      <c r="AA1233" s="33">
        <v>1.08</v>
      </c>
      <c r="AB1233" s="33">
        <v>1.08</v>
      </c>
      <c r="AC1233" s="33">
        <v>1.08</v>
      </c>
    </row>
    <row r="1234" spans="1:29" hidden="1" x14ac:dyDescent="0.3">
      <c r="A1234" s="19" t="s">
        <v>474</v>
      </c>
      <c r="B1234" s="1" t="s">
        <v>93</v>
      </c>
      <c r="C1234" s="1" t="s">
        <v>476</v>
      </c>
      <c r="D1234" t="s">
        <v>61</v>
      </c>
      <c r="E1234" s="19" t="str">
        <f>VLOOKUP($D1234,[1]Sheet1!$A:$D,3,FALSE)</f>
        <v>C1</v>
      </c>
      <c r="F1234" s="19" t="str">
        <f>VLOOKUP($D1234,[1]Sheet1!$A:$D,4,FALSE)</f>
        <v>C1 COARSE</v>
      </c>
      <c r="G1234" s="2"/>
      <c r="H1234" s="2"/>
      <c r="I1234" s="2">
        <v>10</v>
      </c>
      <c r="J1234" s="2">
        <v>20</v>
      </c>
      <c r="K1234" s="2"/>
      <c r="L1234" s="2"/>
      <c r="M1234" s="2">
        <v>20</v>
      </c>
      <c r="N1234" s="2"/>
      <c r="O1234" s="2"/>
      <c r="P1234" s="32">
        <f t="shared" si="18"/>
        <v>5.5555555555555554</v>
      </c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</row>
    <row r="1235" spans="1:29" hidden="1" x14ac:dyDescent="0.3">
      <c r="A1235" s="19" t="s">
        <v>474</v>
      </c>
      <c r="B1235" s="1" t="s">
        <v>93</v>
      </c>
      <c r="C1235" s="1" t="s">
        <v>500</v>
      </c>
      <c r="D1235" t="s">
        <v>102</v>
      </c>
      <c r="E1235" s="19" t="str">
        <f>VLOOKUP($D1235,[1]Sheet1!$A:$D,3,FALSE)</f>
        <v>Better Brown</v>
      </c>
      <c r="F1235" s="19" t="str">
        <f>VLOOKUP($D1235,[1]Sheet1!$A:$D,4,FALSE)</f>
        <v>LG</v>
      </c>
      <c r="G1235" s="2"/>
      <c r="H1235" s="2"/>
      <c r="I1235" s="2"/>
      <c r="J1235" s="2"/>
      <c r="K1235" s="2"/>
      <c r="L1235" s="2"/>
      <c r="M1235" s="2"/>
      <c r="N1235" s="2">
        <v>2.16</v>
      </c>
      <c r="O1235" s="2"/>
      <c r="P1235" s="32">
        <f t="shared" si="18"/>
        <v>0.24000000000000002</v>
      </c>
      <c r="Q1235" s="33">
        <v>1.08</v>
      </c>
      <c r="R1235" s="33">
        <v>1.08</v>
      </c>
      <c r="S1235" s="33">
        <v>1.08</v>
      </c>
      <c r="T1235" s="33">
        <v>1.08</v>
      </c>
      <c r="U1235" s="33">
        <v>1.08</v>
      </c>
      <c r="V1235" s="33">
        <v>1.08</v>
      </c>
      <c r="W1235" s="33">
        <v>1.08</v>
      </c>
      <c r="X1235" s="33">
        <v>1.08</v>
      </c>
      <c r="Y1235" s="33">
        <v>1.08</v>
      </c>
      <c r="Z1235" s="33">
        <v>1.08</v>
      </c>
      <c r="AA1235" s="33">
        <v>1.08</v>
      </c>
      <c r="AB1235" s="33">
        <v>1.08</v>
      </c>
      <c r="AC1235" s="33">
        <v>1.08</v>
      </c>
    </row>
    <row r="1236" spans="1:29" hidden="1" x14ac:dyDescent="0.3">
      <c r="A1236" s="19" t="s">
        <v>474</v>
      </c>
      <c r="B1236" s="1" t="s">
        <v>93</v>
      </c>
      <c r="C1236" s="1" t="s">
        <v>501</v>
      </c>
      <c r="D1236" t="s">
        <v>27</v>
      </c>
      <c r="E1236" s="19" t="str">
        <f>VLOOKUP($D1236,[1]Sheet1!$A:$D,3,FALSE)</f>
        <v>C1</v>
      </c>
      <c r="F1236" s="19" t="str">
        <f>VLOOKUP($D1236,[1]Sheet1!$A:$D,4,FALSE)</f>
        <v>C1 COARSE</v>
      </c>
      <c r="G1236" s="2"/>
      <c r="H1236" s="2"/>
      <c r="I1236" s="2"/>
      <c r="J1236" s="2"/>
      <c r="K1236" s="2"/>
      <c r="L1236" s="2"/>
      <c r="M1236" s="2"/>
      <c r="N1236" s="2">
        <v>21.6</v>
      </c>
      <c r="O1236" s="2">
        <v>21.6</v>
      </c>
      <c r="P1236" s="32">
        <f t="shared" si="18"/>
        <v>4.8000000000000007</v>
      </c>
      <c r="Q1236" s="33">
        <v>1.08</v>
      </c>
      <c r="R1236" s="33">
        <v>1.08</v>
      </c>
      <c r="S1236" s="33">
        <v>1.08</v>
      </c>
      <c r="T1236" s="33">
        <v>1.08</v>
      </c>
      <c r="U1236" s="33">
        <v>1.08</v>
      </c>
      <c r="V1236" s="33">
        <v>1.08</v>
      </c>
      <c r="W1236" s="33">
        <v>1.08</v>
      </c>
      <c r="X1236" s="33">
        <v>1.08</v>
      </c>
      <c r="Y1236" s="33">
        <v>1.08</v>
      </c>
      <c r="Z1236" s="33">
        <v>1.08</v>
      </c>
      <c r="AA1236" s="33">
        <v>1.08</v>
      </c>
      <c r="AB1236" s="33">
        <v>1.08</v>
      </c>
      <c r="AC1236" s="33">
        <v>1.08</v>
      </c>
    </row>
    <row r="1237" spans="1:29" hidden="1" x14ac:dyDescent="0.3">
      <c r="A1237" s="19" t="s">
        <v>474</v>
      </c>
      <c r="B1237" s="1" t="s">
        <v>93</v>
      </c>
      <c r="C1237" s="1" t="s">
        <v>502</v>
      </c>
      <c r="D1237" t="s">
        <v>74</v>
      </c>
      <c r="E1237" s="19" t="str">
        <f>VLOOKUP($D1237,[1]Sheet1!$A:$D,3,FALSE)</f>
        <v>A1 (Fine)</v>
      </c>
      <c r="F1237" s="19" t="str">
        <f>VLOOKUP($D1237,[1]Sheet1!$A:$D,4,FALSE)</f>
        <v xml:space="preserve">A1 </v>
      </c>
      <c r="G1237" s="2"/>
      <c r="H1237" s="2">
        <v>1</v>
      </c>
      <c r="I1237" s="2">
        <v>5</v>
      </c>
      <c r="J1237" s="2"/>
      <c r="K1237" s="2">
        <v>4</v>
      </c>
      <c r="L1237" s="2"/>
      <c r="M1237" s="2">
        <v>2</v>
      </c>
      <c r="N1237" s="2"/>
      <c r="O1237" s="2">
        <v>3</v>
      </c>
      <c r="P1237" s="32">
        <f t="shared" si="18"/>
        <v>1.6666666666666667</v>
      </c>
      <c r="Q1237" s="33">
        <v>1.6666666666666667</v>
      </c>
      <c r="R1237" s="33">
        <v>1.6666666666666667</v>
      </c>
      <c r="S1237" s="33">
        <v>1.6666666666666667</v>
      </c>
      <c r="T1237" s="33">
        <v>1.6666666666666667</v>
      </c>
      <c r="U1237" s="33">
        <v>1.6666666666666667</v>
      </c>
      <c r="V1237" s="33">
        <v>1.6666666666666667</v>
      </c>
      <c r="W1237" s="33">
        <v>1.6666666666666667</v>
      </c>
      <c r="X1237" s="33">
        <v>1.6666666666666667</v>
      </c>
      <c r="Y1237" s="33">
        <v>1.6666666666666667</v>
      </c>
      <c r="Z1237" s="33">
        <v>1.6666666666666667</v>
      </c>
      <c r="AA1237" s="33">
        <v>1.6666666666666667</v>
      </c>
      <c r="AB1237" s="33">
        <v>1.6666666666666667</v>
      </c>
      <c r="AC1237" s="33">
        <v>1.6666666666666667</v>
      </c>
    </row>
    <row r="1238" spans="1:29" hidden="1" x14ac:dyDescent="0.3">
      <c r="A1238" s="19" t="s">
        <v>474</v>
      </c>
      <c r="B1238" s="1" t="s">
        <v>93</v>
      </c>
      <c r="C1238" s="1" t="s">
        <v>502</v>
      </c>
      <c r="D1238" t="s">
        <v>61</v>
      </c>
      <c r="E1238" s="19" t="str">
        <f>VLOOKUP($D1238,[1]Sheet1!$A:$D,3,FALSE)</f>
        <v>C1</v>
      </c>
      <c r="F1238" s="19" t="str">
        <f>VLOOKUP($D1238,[1]Sheet1!$A:$D,4,FALSE)</f>
        <v>C1 COARSE</v>
      </c>
      <c r="G1238" s="2"/>
      <c r="H1238" s="2">
        <v>8</v>
      </c>
      <c r="I1238" s="2">
        <v>10</v>
      </c>
      <c r="J1238" s="2"/>
      <c r="K1238" s="2">
        <v>5</v>
      </c>
      <c r="L1238" s="2"/>
      <c r="M1238" s="2">
        <v>2</v>
      </c>
      <c r="N1238" s="2"/>
      <c r="O1238" s="2">
        <v>5</v>
      </c>
      <c r="P1238" s="32">
        <f t="shared" si="18"/>
        <v>3.3333333333333335</v>
      </c>
      <c r="Q1238" s="33">
        <v>3.3333333333333335</v>
      </c>
      <c r="R1238" s="33">
        <v>3.3333333333333335</v>
      </c>
      <c r="S1238" s="33">
        <v>3.3333333333333335</v>
      </c>
      <c r="T1238" s="33">
        <v>3.3333333333333335</v>
      </c>
      <c r="U1238" s="33">
        <v>3.3333333333333335</v>
      </c>
      <c r="V1238" s="33">
        <v>3.3333333333333335</v>
      </c>
      <c r="W1238" s="33">
        <v>3.3333333333333335</v>
      </c>
      <c r="X1238" s="33">
        <v>3.3333333333333335</v>
      </c>
      <c r="Y1238" s="33">
        <v>3.3333333333333335</v>
      </c>
      <c r="Z1238" s="33">
        <v>3.3333333333333335</v>
      </c>
      <c r="AA1238" s="33">
        <v>3.3333333333333335</v>
      </c>
      <c r="AB1238" s="33">
        <v>3.3333333333333335</v>
      </c>
      <c r="AC1238" s="33">
        <v>3.3333333333333335</v>
      </c>
    </row>
    <row r="1239" spans="1:29" hidden="1" x14ac:dyDescent="0.3">
      <c r="A1239" s="19" t="s">
        <v>474</v>
      </c>
      <c r="B1239" s="1" t="s">
        <v>93</v>
      </c>
      <c r="C1239" s="1" t="s">
        <v>502</v>
      </c>
      <c r="D1239" t="s">
        <v>43</v>
      </c>
      <c r="E1239" s="19" t="str">
        <f>VLOOKUP($D1239,[1]Sheet1!$A:$D,3,FALSE)</f>
        <v>BROWN</v>
      </c>
      <c r="F1239" s="19" t="str">
        <f>VLOOKUP($D1239,[1]Sheet1!$A:$D,4,FALSE)</f>
        <v>Soft Brown</v>
      </c>
      <c r="G1239" s="2"/>
      <c r="H1239" s="2">
        <v>0.5</v>
      </c>
      <c r="I1239" s="2"/>
      <c r="J1239" s="2"/>
      <c r="K1239" s="2"/>
      <c r="L1239" s="2"/>
      <c r="M1239" s="2"/>
      <c r="N1239" s="2"/>
      <c r="O1239" s="2"/>
      <c r="P1239" s="32">
        <f t="shared" si="18"/>
        <v>5.5555555555555552E-2</v>
      </c>
      <c r="Q1239" s="33">
        <v>5.5555555555555552E-2</v>
      </c>
      <c r="R1239" s="33">
        <v>5.5555555555555552E-2</v>
      </c>
      <c r="S1239" s="33">
        <v>5.5555555555555552E-2</v>
      </c>
      <c r="T1239" s="33">
        <v>5.5555555555555552E-2</v>
      </c>
      <c r="U1239" s="33">
        <v>5.5555555555555552E-2</v>
      </c>
      <c r="V1239" s="33">
        <v>5.5555555555555552E-2</v>
      </c>
      <c r="W1239" s="33">
        <v>5.5555555555555552E-2</v>
      </c>
      <c r="X1239" s="33">
        <v>5.5555555555555552E-2</v>
      </c>
      <c r="Y1239" s="33">
        <v>5.5555555555555552E-2</v>
      </c>
      <c r="Z1239" s="33">
        <v>5.5555555555555552E-2</v>
      </c>
      <c r="AA1239" s="33">
        <v>5.5555555555555552E-2</v>
      </c>
      <c r="AB1239" s="33">
        <v>5.5555555555555552E-2</v>
      </c>
      <c r="AC1239" s="33">
        <v>5.5555555555555552E-2</v>
      </c>
    </row>
    <row r="1240" spans="1:29" hidden="1" x14ac:dyDescent="0.3">
      <c r="A1240" s="19" t="s">
        <v>474</v>
      </c>
      <c r="B1240" s="1" t="s">
        <v>93</v>
      </c>
      <c r="C1240" s="1" t="s">
        <v>502</v>
      </c>
      <c r="D1240" t="s">
        <v>27</v>
      </c>
      <c r="E1240" s="19" t="str">
        <f>VLOOKUP($D1240,[1]Sheet1!$A:$D,3,FALSE)</f>
        <v>C1</v>
      </c>
      <c r="F1240" s="19" t="str">
        <f>VLOOKUP($D1240,[1]Sheet1!$A:$D,4,FALSE)</f>
        <v>C1 COARSE</v>
      </c>
      <c r="G1240" s="2"/>
      <c r="H1240" s="2">
        <v>16.2</v>
      </c>
      <c r="I1240" s="2">
        <v>21.6</v>
      </c>
      <c r="J1240" s="2">
        <v>21.6</v>
      </c>
      <c r="K1240" s="2">
        <v>21.06</v>
      </c>
      <c r="L1240" s="2"/>
      <c r="M1240" s="2">
        <v>21.6</v>
      </c>
      <c r="N1240" s="2"/>
      <c r="O1240" s="2">
        <v>19.440000000000001</v>
      </c>
      <c r="P1240" s="32">
        <f t="shared" si="18"/>
        <v>13.5</v>
      </c>
      <c r="Q1240" s="33">
        <v>13.5</v>
      </c>
      <c r="R1240" s="33">
        <v>13.5</v>
      </c>
      <c r="S1240" s="33">
        <v>13.5</v>
      </c>
      <c r="T1240" s="33">
        <v>13.5</v>
      </c>
      <c r="U1240" s="33">
        <v>13.5</v>
      </c>
      <c r="V1240" s="33">
        <v>13.5</v>
      </c>
      <c r="W1240" s="33">
        <v>13.5</v>
      </c>
      <c r="X1240" s="33">
        <v>13.5</v>
      </c>
      <c r="Y1240" s="33">
        <v>13.5</v>
      </c>
      <c r="Z1240" s="33">
        <v>13.5</v>
      </c>
      <c r="AA1240" s="33">
        <v>13.5</v>
      </c>
      <c r="AB1240" s="33">
        <v>13.5</v>
      </c>
      <c r="AC1240" s="33">
        <v>13.5</v>
      </c>
    </row>
    <row r="1241" spans="1:29" hidden="1" x14ac:dyDescent="0.3">
      <c r="A1241" s="19" t="s">
        <v>474</v>
      </c>
      <c r="B1241" s="1" t="s">
        <v>93</v>
      </c>
      <c r="C1241" s="1" t="s">
        <v>502</v>
      </c>
      <c r="D1241" t="s">
        <v>47</v>
      </c>
      <c r="E1241" s="19" t="str">
        <f>VLOOKUP($D1241,[1]Sheet1!$A:$D,3,FALSE)</f>
        <v>ICING</v>
      </c>
      <c r="F1241" s="19" t="str">
        <f>VLOOKUP($D1241,[1]Sheet1!$A:$D,4,FALSE)</f>
        <v>ICING</v>
      </c>
      <c r="G1241" s="2"/>
      <c r="H1241" s="2"/>
      <c r="I1241" s="2"/>
      <c r="J1241" s="2">
        <v>2.5</v>
      </c>
      <c r="K1241" s="2">
        <v>1.25</v>
      </c>
      <c r="L1241" s="2"/>
      <c r="M1241" s="2"/>
      <c r="N1241" s="2"/>
      <c r="O1241" s="2"/>
      <c r="P1241" s="32">
        <f t="shared" si="18"/>
        <v>0.41666666666666669</v>
      </c>
      <c r="Q1241" s="33">
        <v>0.41666666666666669</v>
      </c>
      <c r="R1241" s="33">
        <v>0.41666666666666669</v>
      </c>
      <c r="S1241" s="33">
        <v>0.41666666666666669</v>
      </c>
      <c r="T1241" s="33">
        <v>0.41666666666666669</v>
      </c>
      <c r="U1241" s="33">
        <v>0.41666666666666669</v>
      </c>
      <c r="V1241" s="33">
        <v>0.41666666666666669</v>
      </c>
      <c r="W1241" s="33">
        <v>0.41666666666666669</v>
      </c>
      <c r="X1241" s="33">
        <v>0.41666666666666669</v>
      </c>
      <c r="Y1241" s="33">
        <v>0.41666666666666669</v>
      </c>
      <c r="Z1241" s="33">
        <v>0.41666666666666669</v>
      </c>
      <c r="AA1241" s="33">
        <v>0.41666666666666669</v>
      </c>
      <c r="AB1241" s="33">
        <v>0.41666666666666669</v>
      </c>
      <c r="AC1241" s="33">
        <v>0.41666666666666669</v>
      </c>
    </row>
    <row r="1242" spans="1:29" hidden="1" x14ac:dyDescent="0.3">
      <c r="A1242" s="19" t="s">
        <v>474</v>
      </c>
      <c r="B1242" s="1" t="s">
        <v>93</v>
      </c>
      <c r="C1242" s="1" t="s">
        <v>502</v>
      </c>
      <c r="D1242" t="s">
        <v>33</v>
      </c>
      <c r="E1242" s="19" t="str">
        <f>VLOOKUP($D1242,[1]Sheet1!$A:$D,3,FALSE)</f>
        <v>Better Brown</v>
      </c>
      <c r="F1242" s="19" t="str">
        <f>VLOOKUP($D1242,[1]Sheet1!$A:$D,4,FALSE)</f>
        <v>LG</v>
      </c>
      <c r="G1242" s="2"/>
      <c r="H1242" s="2"/>
      <c r="I1242" s="2"/>
      <c r="J1242" s="2"/>
      <c r="K1242" s="2"/>
      <c r="L1242" s="2"/>
      <c r="M1242" s="2">
        <v>0.24</v>
      </c>
      <c r="N1242" s="2"/>
      <c r="O1242" s="2"/>
      <c r="P1242" s="32">
        <f t="shared" si="18"/>
        <v>2.6666666666666665E-2</v>
      </c>
      <c r="Q1242" s="33">
        <v>1.08</v>
      </c>
      <c r="R1242" s="33">
        <v>1.08</v>
      </c>
      <c r="S1242" s="33">
        <v>1.08</v>
      </c>
      <c r="T1242" s="33">
        <v>1.08</v>
      </c>
      <c r="U1242" s="33">
        <v>1.08</v>
      </c>
      <c r="V1242" s="33">
        <v>1.08</v>
      </c>
      <c r="W1242" s="33">
        <v>1.08</v>
      </c>
      <c r="X1242" s="33">
        <v>1.08</v>
      </c>
      <c r="Y1242" s="33">
        <v>1.08</v>
      </c>
      <c r="Z1242" s="33">
        <v>1.08</v>
      </c>
      <c r="AA1242" s="33">
        <v>1.08</v>
      </c>
      <c r="AB1242" s="33">
        <v>1.08</v>
      </c>
      <c r="AC1242" s="33">
        <v>1.08</v>
      </c>
    </row>
    <row r="1243" spans="1:29" hidden="1" x14ac:dyDescent="0.3">
      <c r="A1243" s="19" t="s">
        <v>474</v>
      </c>
      <c r="B1243" s="1" t="s">
        <v>93</v>
      </c>
      <c r="C1243" s="1" t="s">
        <v>502</v>
      </c>
      <c r="D1243" t="s">
        <v>102</v>
      </c>
      <c r="E1243" s="19" t="str">
        <f>VLOOKUP($D1243,[1]Sheet1!$A:$D,3,FALSE)</f>
        <v>Better Brown</v>
      </c>
      <c r="F1243" s="19" t="str">
        <f>VLOOKUP($D1243,[1]Sheet1!$A:$D,4,FALSE)</f>
        <v>LG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32"/>
      <c r="Q1243" s="33">
        <v>1.08</v>
      </c>
      <c r="R1243" s="33">
        <v>1.08</v>
      </c>
      <c r="S1243" s="33">
        <v>1.08</v>
      </c>
      <c r="T1243" s="33">
        <v>1.08</v>
      </c>
      <c r="U1243" s="33">
        <v>2.16</v>
      </c>
      <c r="V1243" s="33">
        <v>2.16</v>
      </c>
      <c r="W1243" s="33">
        <v>2.16</v>
      </c>
      <c r="X1243" s="33">
        <v>3.24</v>
      </c>
      <c r="Y1243" s="33">
        <v>3.24</v>
      </c>
      <c r="Z1243" s="33">
        <v>3.24</v>
      </c>
      <c r="AA1243" s="33">
        <v>5.4</v>
      </c>
      <c r="AB1243" s="33">
        <v>5.4</v>
      </c>
      <c r="AC1243" s="33">
        <v>5.4</v>
      </c>
    </row>
    <row r="1244" spans="1:29" hidden="1" x14ac:dyDescent="0.3">
      <c r="A1244" s="19" t="s">
        <v>474</v>
      </c>
      <c r="B1244" s="1" t="s">
        <v>93</v>
      </c>
      <c r="C1244" s="1" t="s">
        <v>502</v>
      </c>
      <c r="D1244" t="s">
        <v>34</v>
      </c>
      <c r="E1244" s="19" t="str">
        <f>VLOOKUP($D1244,[1]Sheet1!$A:$D,3,FALSE)</f>
        <v>BROWN</v>
      </c>
      <c r="F1244" s="19" t="str">
        <f>VLOOKUP($D1244,[1]Sheet1!$A:$D,4,FALSE)</f>
        <v>Soft Brown</v>
      </c>
      <c r="G1244" s="2"/>
      <c r="H1244" s="2">
        <v>1.08</v>
      </c>
      <c r="I1244" s="2"/>
      <c r="J1244" s="2"/>
      <c r="K1244" s="2">
        <v>1.08</v>
      </c>
      <c r="L1244" s="2"/>
      <c r="M1244" s="2"/>
      <c r="N1244" s="2"/>
      <c r="O1244" s="2"/>
      <c r="P1244" s="32">
        <f t="shared" ref="P1244:P1249" si="19">SUM(G1244:O1244)/9</f>
        <v>0.24000000000000002</v>
      </c>
      <c r="Q1244" s="33">
        <v>0.24000000000000002</v>
      </c>
      <c r="R1244" s="33">
        <v>0.24000000000000002</v>
      </c>
      <c r="S1244" s="33">
        <v>0.24000000000000002</v>
      </c>
      <c r="T1244" s="33">
        <v>0.24000000000000002</v>
      </c>
      <c r="U1244" s="33">
        <v>0.24000000000000002</v>
      </c>
      <c r="V1244" s="33">
        <v>0.24000000000000002</v>
      </c>
      <c r="W1244" s="33">
        <v>0.24000000000000002</v>
      </c>
      <c r="X1244" s="33">
        <v>0.24000000000000002</v>
      </c>
      <c r="Y1244" s="33">
        <v>0.24000000000000002</v>
      </c>
      <c r="Z1244" s="33">
        <v>0.24000000000000002</v>
      </c>
      <c r="AA1244" s="33">
        <v>0.24000000000000002</v>
      </c>
      <c r="AB1244" s="33">
        <v>0.24000000000000002</v>
      </c>
      <c r="AC1244" s="33">
        <v>0.24000000000000002</v>
      </c>
    </row>
    <row r="1245" spans="1:29" hidden="1" x14ac:dyDescent="0.3">
      <c r="A1245" s="19" t="s">
        <v>474</v>
      </c>
      <c r="B1245" s="1" t="s">
        <v>93</v>
      </c>
      <c r="C1245" s="1" t="s">
        <v>503</v>
      </c>
      <c r="D1245" t="s">
        <v>27</v>
      </c>
      <c r="E1245" s="19" t="str">
        <f>VLOOKUP($D1245,[1]Sheet1!$A:$D,3,FALSE)</f>
        <v>C1</v>
      </c>
      <c r="F1245" s="19" t="str">
        <f>VLOOKUP($D1245,[1]Sheet1!$A:$D,4,FALSE)</f>
        <v>C1 COARSE</v>
      </c>
      <c r="G1245" s="2"/>
      <c r="H1245" s="2"/>
      <c r="I1245" s="2"/>
      <c r="J1245" s="2">
        <v>-0.6</v>
      </c>
      <c r="K1245" s="2"/>
      <c r="L1245" s="2"/>
      <c r="M1245" s="2"/>
      <c r="N1245" s="2"/>
      <c r="O1245" s="2"/>
      <c r="P1245" s="32">
        <f t="shared" si="19"/>
        <v>-6.6666666666666666E-2</v>
      </c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</row>
    <row r="1246" spans="1:29" hidden="1" x14ac:dyDescent="0.3">
      <c r="A1246" s="19" t="s">
        <v>474</v>
      </c>
      <c r="B1246" s="1" t="s">
        <v>93</v>
      </c>
      <c r="C1246" s="1" t="s">
        <v>504</v>
      </c>
      <c r="D1246" t="s">
        <v>61</v>
      </c>
      <c r="E1246" s="19" t="str">
        <f>VLOOKUP($D1246,[1]Sheet1!$A:$D,3,FALSE)</f>
        <v>C1</v>
      </c>
      <c r="F1246" s="19" t="str">
        <f>VLOOKUP($D1246,[1]Sheet1!$A:$D,4,FALSE)</f>
        <v>C1 COARSE</v>
      </c>
      <c r="G1246" s="2"/>
      <c r="H1246" s="2">
        <v>1.75</v>
      </c>
      <c r="I1246" s="2"/>
      <c r="J1246" s="2">
        <v>1.5</v>
      </c>
      <c r="K1246" s="2">
        <v>1.5</v>
      </c>
      <c r="L1246" s="2"/>
      <c r="M1246" s="2"/>
      <c r="N1246" s="2"/>
      <c r="O1246" s="2">
        <v>1.5</v>
      </c>
      <c r="P1246" s="32">
        <f t="shared" si="19"/>
        <v>0.69444444444444442</v>
      </c>
      <c r="Q1246" s="33">
        <v>0.69444444444444442</v>
      </c>
      <c r="R1246" s="33">
        <v>0.69444444444444442</v>
      </c>
      <c r="S1246" s="33">
        <v>0.69444444444444442</v>
      </c>
      <c r="T1246" s="33">
        <v>0.69444444444444442</v>
      </c>
      <c r="U1246" s="33">
        <v>0.69444444444444442</v>
      </c>
      <c r="V1246" s="33">
        <v>0.69444444444444442</v>
      </c>
      <c r="W1246" s="33">
        <v>0.69444444444444442</v>
      </c>
      <c r="X1246" s="33">
        <v>0.69444444444444442</v>
      </c>
      <c r="Y1246" s="33">
        <v>0.69444444444444442</v>
      </c>
      <c r="Z1246" s="33">
        <v>0.69444444444444442</v>
      </c>
      <c r="AA1246" s="33">
        <v>0.69444444444444442</v>
      </c>
      <c r="AB1246" s="33">
        <v>0.69444444444444442</v>
      </c>
      <c r="AC1246" s="33">
        <v>0.69444444444444442</v>
      </c>
    </row>
    <row r="1247" spans="1:29" hidden="1" x14ac:dyDescent="0.3">
      <c r="A1247" s="19" t="s">
        <v>474</v>
      </c>
      <c r="B1247" s="1" t="s">
        <v>93</v>
      </c>
      <c r="C1247" s="1" t="s">
        <v>504</v>
      </c>
      <c r="D1247" t="s">
        <v>25</v>
      </c>
      <c r="E1247" s="19" t="str">
        <f>VLOOKUP($D1247,[1]Sheet1!$A:$D,3,FALSE)</f>
        <v>CASTER</v>
      </c>
      <c r="F1247" s="19" t="str">
        <f>VLOOKUP($D1247,[1]Sheet1!$A:$D,4,FALSE)</f>
        <v>CASTER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32">
        <f t="shared" si="19"/>
        <v>0</v>
      </c>
      <c r="Q1247" s="33">
        <v>0</v>
      </c>
      <c r="R1247" s="33">
        <v>0</v>
      </c>
      <c r="S1247" s="33">
        <v>0</v>
      </c>
      <c r="T1247" s="33">
        <v>0</v>
      </c>
      <c r="U1247" s="33">
        <v>0</v>
      </c>
      <c r="V1247" s="33">
        <v>0</v>
      </c>
      <c r="W1247" s="33">
        <v>0</v>
      </c>
      <c r="X1247" s="33">
        <v>0</v>
      </c>
      <c r="Y1247" s="33">
        <v>0</v>
      </c>
      <c r="Z1247" s="33">
        <v>0</v>
      </c>
      <c r="AA1247" s="33">
        <v>0</v>
      </c>
      <c r="AB1247" s="33">
        <v>0</v>
      </c>
      <c r="AC1247" s="33">
        <v>0</v>
      </c>
    </row>
    <row r="1248" spans="1:29" hidden="1" x14ac:dyDescent="0.3">
      <c r="A1248" s="19" t="s">
        <v>474</v>
      </c>
      <c r="B1248" s="1" t="s">
        <v>93</v>
      </c>
      <c r="C1248" s="1" t="s">
        <v>504</v>
      </c>
      <c r="D1248" t="s">
        <v>27</v>
      </c>
      <c r="E1248" s="19" t="str">
        <f>VLOOKUP($D1248,[1]Sheet1!$A:$D,3,FALSE)</f>
        <v>C1</v>
      </c>
      <c r="F1248" s="19" t="str">
        <f>VLOOKUP($D1248,[1]Sheet1!$A:$D,4,FALSE)</f>
        <v>C1 COARSE</v>
      </c>
      <c r="G1248" s="2"/>
      <c r="H1248" s="2">
        <v>21.6</v>
      </c>
      <c r="I1248" s="2"/>
      <c r="J1248" s="2">
        <v>21.6</v>
      </c>
      <c r="K1248" s="2">
        <v>21.6</v>
      </c>
      <c r="L1248" s="2"/>
      <c r="M1248" s="2">
        <v>21.6</v>
      </c>
      <c r="N1248" s="2"/>
      <c r="O1248" s="2">
        <v>23.76</v>
      </c>
      <c r="P1248" s="32">
        <f t="shared" si="19"/>
        <v>12.240000000000002</v>
      </c>
      <c r="Q1248" s="33">
        <v>12.240000000000002</v>
      </c>
      <c r="R1248" s="33">
        <v>12.240000000000002</v>
      </c>
      <c r="S1248" s="33">
        <v>12.240000000000002</v>
      </c>
      <c r="T1248" s="33">
        <v>12.240000000000002</v>
      </c>
      <c r="U1248" s="33">
        <v>12.240000000000002</v>
      </c>
      <c r="V1248" s="33">
        <v>12.240000000000002</v>
      </c>
      <c r="W1248" s="33">
        <v>12.240000000000002</v>
      </c>
      <c r="X1248" s="33">
        <v>12.240000000000002</v>
      </c>
      <c r="Y1248" s="33">
        <v>12.240000000000002</v>
      </c>
      <c r="Z1248" s="33">
        <v>12.240000000000002</v>
      </c>
      <c r="AA1248" s="33">
        <v>12.240000000000002</v>
      </c>
      <c r="AB1248" s="33">
        <v>12.240000000000002</v>
      </c>
      <c r="AC1248" s="33">
        <v>12.240000000000002</v>
      </c>
    </row>
    <row r="1249" spans="1:29" hidden="1" x14ac:dyDescent="0.3">
      <c r="A1249" s="19" t="s">
        <v>474</v>
      </c>
      <c r="B1249" s="1" t="s">
        <v>93</v>
      </c>
      <c r="C1249" s="1" t="s">
        <v>504</v>
      </c>
      <c r="D1249" t="s">
        <v>31</v>
      </c>
      <c r="E1249" s="19" t="str">
        <f>VLOOKUP($D1249,[1]Sheet1!$A:$D,3,FALSE)</f>
        <v>BROWN</v>
      </c>
      <c r="F1249" s="19" t="str">
        <f>VLOOKUP($D1249,[1]Sheet1!$A:$D,4,FALSE)</f>
        <v>Golden Brown</v>
      </c>
      <c r="G1249" s="2"/>
      <c r="H1249" s="2"/>
      <c r="I1249" s="2"/>
      <c r="J1249" s="2"/>
      <c r="K1249" s="2"/>
      <c r="L1249" s="2"/>
      <c r="M1249" s="2">
        <v>0.6</v>
      </c>
      <c r="N1249" s="2"/>
      <c r="O1249" s="2"/>
      <c r="P1249" s="32">
        <f t="shared" si="19"/>
        <v>6.6666666666666666E-2</v>
      </c>
      <c r="Q1249" s="33">
        <v>6.6666666666666666E-2</v>
      </c>
      <c r="R1249" s="33">
        <v>6.6666666666666666E-2</v>
      </c>
      <c r="S1249" s="33">
        <v>6.6666666666666666E-2</v>
      </c>
      <c r="T1249" s="33">
        <v>6.6666666666666666E-2</v>
      </c>
      <c r="U1249" s="33">
        <v>6.6666666666666666E-2</v>
      </c>
      <c r="V1249" s="33">
        <v>6.6666666666666666E-2</v>
      </c>
      <c r="W1249" s="33">
        <v>6.6666666666666666E-2</v>
      </c>
      <c r="X1249" s="33">
        <v>6.6666666666666666E-2</v>
      </c>
      <c r="Y1249" s="33">
        <v>6.6666666666666666E-2</v>
      </c>
      <c r="Z1249" s="33">
        <v>6.6666666666666666E-2</v>
      </c>
      <c r="AA1249" s="33">
        <v>6.6666666666666666E-2</v>
      </c>
      <c r="AB1249" s="33">
        <v>6.6666666666666666E-2</v>
      </c>
      <c r="AC1249" s="33">
        <v>6.6666666666666666E-2</v>
      </c>
    </row>
    <row r="1250" spans="1:29" hidden="1" x14ac:dyDescent="0.3">
      <c r="A1250" s="19" t="s">
        <v>474</v>
      </c>
      <c r="B1250" s="1" t="s">
        <v>93</v>
      </c>
      <c r="C1250" s="1" t="s">
        <v>504</v>
      </c>
      <c r="D1250" t="s">
        <v>102</v>
      </c>
      <c r="E1250" s="19" t="str">
        <f>VLOOKUP($D1250,[1]Sheet1!$A:$D,3,FALSE)</f>
        <v>Better Brown</v>
      </c>
      <c r="F1250" s="19" t="str">
        <f>VLOOKUP($D1250,[1]Sheet1!$A:$D,4,FALSE)</f>
        <v>LG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32"/>
      <c r="Q1250" s="33"/>
      <c r="R1250" s="33">
        <v>2.16</v>
      </c>
      <c r="S1250" s="33">
        <v>2.16</v>
      </c>
      <c r="T1250" s="33">
        <v>2.16</v>
      </c>
      <c r="U1250" s="33">
        <v>2.16</v>
      </c>
      <c r="V1250" s="33">
        <v>2.16</v>
      </c>
      <c r="W1250" s="33">
        <v>2.16</v>
      </c>
      <c r="X1250" s="33">
        <v>3.24</v>
      </c>
      <c r="Y1250" s="33">
        <v>3.24</v>
      </c>
      <c r="Z1250" s="33">
        <v>3.24</v>
      </c>
      <c r="AA1250" s="33">
        <v>3.24</v>
      </c>
      <c r="AB1250" s="33">
        <v>3.24</v>
      </c>
      <c r="AC1250" s="33">
        <v>3.24</v>
      </c>
    </row>
    <row r="1251" spans="1:29" hidden="1" x14ac:dyDescent="0.3">
      <c r="A1251" s="19" t="s">
        <v>474</v>
      </c>
      <c r="B1251" s="1" t="s">
        <v>93</v>
      </c>
      <c r="C1251" s="1" t="s">
        <v>504</v>
      </c>
      <c r="D1251" t="s">
        <v>33</v>
      </c>
      <c r="E1251" s="19" t="str">
        <f>VLOOKUP($D1251,[1]Sheet1!$A:$D,3,FALSE)</f>
        <v>Better Brown</v>
      </c>
      <c r="F1251" s="19" t="str">
        <f>VLOOKUP($D1251,[1]Sheet1!$A:$D,4,FALSE)</f>
        <v>LG</v>
      </c>
      <c r="G1251" s="2"/>
      <c r="H1251" s="2"/>
      <c r="I1251" s="2"/>
      <c r="J1251" s="2"/>
      <c r="K1251" s="2"/>
      <c r="L1251" s="2"/>
      <c r="M1251" s="2">
        <v>0.12</v>
      </c>
      <c r="N1251" s="2"/>
      <c r="O1251" s="2"/>
      <c r="P1251" s="32">
        <f t="shared" ref="P1251:P1289" si="20">SUM(G1251:O1251)/9</f>
        <v>1.3333333333333332E-2</v>
      </c>
      <c r="Q1251" s="33">
        <v>1.08</v>
      </c>
      <c r="R1251" s="33">
        <v>1.08</v>
      </c>
      <c r="S1251" s="33">
        <v>1.08</v>
      </c>
      <c r="T1251" s="33">
        <v>1.08</v>
      </c>
      <c r="U1251" s="33">
        <v>2.16</v>
      </c>
      <c r="V1251" s="33">
        <v>2.16</v>
      </c>
      <c r="W1251" s="33">
        <v>2.16</v>
      </c>
      <c r="X1251" s="33">
        <v>2.16</v>
      </c>
      <c r="Y1251" s="33">
        <v>2.16</v>
      </c>
      <c r="Z1251" s="33">
        <v>2.16</v>
      </c>
      <c r="AA1251" s="33">
        <v>3.24</v>
      </c>
      <c r="AB1251" s="33">
        <v>3.24</v>
      </c>
      <c r="AC1251" s="33">
        <v>3.24</v>
      </c>
    </row>
    <row r="1252" spans="1:29" hidden="1" x14ac:dyDescent="0.3">
      <c r="A1252" s="19" t="s">
        <v>474</v>
      </c>
      <c r="B1252" s="1" t="s">
        <v>93</v>
      </c>
      <c r="C1252" s="1" t="s">
        <v>505</v>
      </c>
      <c r="D1252" t="s">
        <v>61</v>
      </c>
      <c r="E1252" s="19" t="str">
        <f>VLOOKUP($D1252,[1]Sheet1!$A:$D,3,FALSE)</f>
        <v>C1</v>
      </c>
      <c r="F1252" s="19" t="str">
        <f>VLOOKUP($D1252,[1]Sheet1!$A:$D,4,FALSE)</f>
        <v>C1 COARSE</v>
      </c>
      <c r="G1252" s="2">
        <v>5</v>
      </c>
      <c r="H1252" s="2"/>
      <c r="I1252" s="2"/>
      <c r="J1252" s="2"/>
      <c r="K1252" s="2"/>
      <c r="L1252" s="2"/>
      <c r="M1252" s="2"/>
      <c r="N1252" s="2">
        <v>3</v>
      </c>
      <c r="O1252" s="2"/>
      <c r="P1252" s="32">
        <f t="shared" si="20"/>
        <v>0.88888888888888884</v>
      </c>
      <c r="Q1252" s="33">
        <v>0.88888888888888884</v>
      </c>
      <c r="R1252" s="33">
        <v>0.88888888888888884</v>
      </c>
      <c r="S1252" s="33">
        <v>0.88888888888888884</v>
      </c>
      <c r="T1252" s="33">
        <v>0.88888888888888884</v>
      </c>
      <c r="U1252" s="33">
        <v>0.88888888888888884</v>
      </c>
      <c r="V1252" s="33">
        <v>0.88888888888888884</v>
      </c>
      <c r="W1252" s="33">
        <v>0.88888888888888884</v>
      </c>
      <c r="X1252" s="33">
        <v>0.88888888888888884</v>
      </c>
      <c r="Y1252" s="33">
        <v>0.88888888888888884</v>
      </c>
      <c r="Z1252" s="33">
        <v>0.88888888888888884</v>
      </c>
      <c r="AA1252" s="33">
        <v>0.88888888888888884</v>
      </c>
      <c r="AB1252" s="33">
        <v>0.88888888888888884</v>
      </c>
      <c r="AC1252" s="33">
        <v>0.88888888888888884</v>
      </c>
    </row>
    <row r="1253" spans="1:29" hidden="1" x14ac:dyDescent="0.3">
      <c r="A1253" s="19" t="s">
        <v>474</v>
      </c>
      <c r="B1253" s="1" t="s">
        <v>93</v>
      </c>
      <c r="C1253" s="1" t="s">
        <v>505</v>
      </c>
      <c r="D1253" t="s">
        <v>164</v>
      </c>
      <c r="E1253" s="19" t="str">
        <f>VLOOKUP($D1253,[1]Sheet1!$A:$D,3,FALSE)</f>
        <v>IG Fine</v>
      </c>
      <c r="F1253" s="19" t="str">
        <f>VLOOKUP($D1253,[1]Sheet1!$A:$D,4,FALSE)</f>
        <v xml:space="preserve">IG  </v>
      </c>
      <c r="G1253" s="2"/>
      <c r="H1253" s="2"/>
      <c r="I1253" s="2"/>
      <c r="J1253" s="2"/>
      <c r="K1253" s="2"/>
      <c r="L1253" s="2"/>
      <c r="M1253" s="2"/>
      <c r="N1253" s="2">
        <v>0.5</v>
      </c>
      <c r="O1253" s="2"/>
      <c r="P1253" s="32">
        <f t="shared" si="20"/>
        <v>5.5555555555555552E-2</v>
      </c>
      <c r="Q1253" s="33">
        <v>5.5555555555555552E-2</v>
      </c>
      <c r="R1253" s="33">
        <v>5.5555555555555552E-2</v>
      </c>
      <c r="S1253" s="33">
        <v>5.5555555555555552E-2</v>
      </c>
      <c r="T1253" s="33">
        <v>5.5555555555555552E-2</v>
      </c>
      <c r="U1253" s="33">
        <v>5.5555555555555552E-2</v>
      </c>
      <c r="V1253" s="33">
        <v>5.5555555555555552E-2</v>
      </c>
      <c r="W1253" s="33">
        <v>5.5555555555555552E-2</v>
      </c>
      <c r="X1253" s="33">
        <v>5.5555555555555552E-2</v>
      </c>
      <c r="Y1253" s="33">
        <v>5.5555555555555552E-2</v>
      </c>
      <c r="Z1253" s="33">
        <v>5.5555555555555552E-2</v>
      </c>
      <c r="AA1253" s="33">
        <v>5.5555555555555552E-2</v>
      </c>
      <c r="AB1253" s="33">
        <v>5.5555555555555552E-2</v>
      </c>
      <c r="AC1253" s="33">
        <v>5.5555555555555552E-2</v>
      </c>
    </row>
    <row r="1254" spans="1:29" hidden="1" x14ac:dyDescent="0.3">
      <c r="A1254" s="19" t="s">
        <v>474</v>
      </c>
      <c r="B1254" s="1" t="s">
        <v>93</v>
      </c>
      <c r="C1254" s="1" t="s">
        <v>505</v>
      </c>
      <c r="D1254" t="s">
        <v>25</v>
      </c>
      <c r="E1254" s="19" t="str">
        <f>VLOOKUP($D1254,[1]Sheet1!$A:$D,3,FALSE)</f>
        <v>CASTER</v>
      </c>
      <c r="F1254" s="19" t="str">
        <f>VLOOKUP($D1254,[1]Sheet1!$A:$D,4,FALSE)</f>
        <v>CASTER</v>
      </c>
      <c r="G1254" s="2"/>
      <c r="H1254" s="2">
        <v>1.2E-2</v>
      </c>
      <c r="I1254" s="2"/>
      <c r="J1254" s="2"/>
      <c r="K1254" s="2"/>
      <c r="L1254" s="2"/>
      <c r="M1254" s="2"/>
      <c r="N1254" s="2"/>
      <c r="O1254" s="2"/>
      <c r="P1254" s="32">
        <f t="shared" si="20"/>
        <v>1.3333333333333333E-3</v>
      </c>
      <c r="Q1254" s="33">
        <v>1.3333333333333333E-3</v>
      </c>
      <c r="R1254" s="33">
        <v>1.3333333333333333E-3</v>
      </c>
      <c r="S1254" s="33">
        <v>1.3333333333333333E-3</v>
      </c>
      <c r="T1254" s="33">
        <v>1.3333333333333333E-3</v>
      </c>
      <c r="U1254" s="33">
        <v>1.3333333333333333E-3</v>
      </c>
      <c r="V1254" s="33">
        <v>1.3333333333333333E-3</v>
      </c>
      <c r="W1254" s="33">
        <v>1.3333333333333333E-3</v>
      </c>
      <c r="X1254" s="33">
        <v>1.3333333333333333E-3</v>
      </c>
      <c r="Y1254" s="33">
        <v>1.3333333333333333E-3</v>
      </c>
      <c r="Z1254" s="33">
        <v>1.3333333333333333E-3</v>
      </c>
      <c r="AA1254" s="33">
        <v>1.3333333333333333E-3</v>
      </c>
      <c r="AB1254" s="33">
        <v>1.3333333333333333E-3</v>
      </c>
      <c r="AC1254" s="33">
        <v>1.3333333333333333E-3</v>
      </c>
    </row>
    <row r="1255" spans="1:29" hidden="1" x14ac:dyDescent="0.3">
      <c r="A1255" s="19" t="s">
        <v>474</v>
      </c>
      <c r="B1255" s="1" t="s">
        <v>93</v>
      </c>
      <c r="C1255" s="1" t="s">
        <v>505</v>
      </c>
      <c r="D1255" t="s">
        <v>26</v>
      </c>
      <c r="E1255" s="19" t="str">
        <f>VLOOKUP($D1255,[1]Sheet1!$A:$D,3,FALSE)</f>
        <v>BROWN</v>
      </c>
      <c r="F1255" s="19" t="str">
        <f>VLOOKUP($D1255,[1]Sheet1!$A:$D,4,FALSE)</f>
        <v>Coarse Brown</v>
      </c>
      <c r="G1255" s="2"/>
      <c r="H1255" s="2"/>
      <c r="I1255" s="2"/>
      <c r="J1255" s="2">
        <v>0.36</v>
      </c>
      <c r="K1255" s="2"/>
      <c r="L1255" s="2"/>
      <c r="M1255" s="2"/>
      <c r="N1255" s="2">
        <v>0.12</v>
      </c>
      <c r="O1255" s="2"/>
      <c r="P1255" s="32">
        <f t="shared" si="20"/>
        <v>5.333333333333333E-2</v>
      </c>
      <c r="Q1255" s="33">
        <v>5.333333333333333E-2</v>
      </c>
      <c r="R1255" s="33">
        <v>5.333333333333333E-2</v>
      </c>
      <c r="S1255" s="33">
        <v>5.333333333333333E-2</v>
      </c>
      <c r="T1255" s="33">
        <v>5.333333333333333E-2</v>
      </c>
      <c r="U1255" s="33">
        <v>5.333333333333333E-2</v>
      </c>
      <c r="V1255" s="33">
        <v>5.333333333333333E-2</v>
      </c>
      <c r="W1255" s="33">
        <v>5.333333333333333E-2</v>
      </c>
      <c r="X1255" s="33">
        <v>5.333333333333333E-2</v>
      </c>
      <c r="Y1255" s="33">
        <v>5.333333333333333E-2</v>
      </c>
      <c r="Z1255" s="33">
        <v>5.333333333333333E-2</v>
      </c>
      <c r="AA1255" s="33">
        <v>5.333333333333333E-2</v>
      </c>
      <c r="AB1255" s="33">
        <v>5.333333333333333E-2</v>
      </c>
      <c r="AC1255" s="33">
        <v>5.333333333333333E-2</v>
      </c>
    </row>
    <row r="1256" spans="1:29" hidden="1" x14ac:dyDescent="0.3">
      <c r="A1256" s="19" t="s">
        <v>474</v>
      </c>
      <c r="B1256" s="1" t="s">
        <v>93</v>
      </c>
      <c r="C1256" s="1" t="s">
        <v>505</v>
      </c>
      <c r="D1256" t="s">
        <v>27</v>
      </c>
      <c r="E1256" s="19" t="str">
        <f>VLOOKUP($D1256,[1]Sheet1!$A:$D,3,FALSE)</f>
        <v>C1</v>
      </c>
      <c r="F1256" s="19" t="str">
        <f>VLOOKUP($D1256,[1]Sheet1!$A:$D,4,FALSE)</f>
        <v>C1 COARSE</v>
      </c>
      <c r="G1256" s="2">
        <v>6.48</v>
      </c>
      <c r="H1256" s="2">
        <v>10.8</v>
      </c>
      <c r="I1256" s="2"/>
      <c r="J1256" s="2">
        <v>10.8</v>
      </c>
      <c r="K1256" s="2"/>
      <c r="L1256" s="2"/>
      <c r="M1256" s="2"/>
      <c r="N1256" s="2">
        <v>6.48</v>
      </c>
      <c r="O1256" s="2"/>
      <c r="P1256" s="32">
        <f t="shared" si="20"/>
        <v>3.8400000000000003</v>
      </c>
      <c r="Q1256" s="33">
        <v>3.8400000000000003</v>
      </c>
      <c r="R1256" s="33">
        <v>3.8400000000000003</v>
      </c>
      <c r="S1256" s="33">
        <v>3.8400000000000003</v>
      </c>
      <c r="T1256" s="33">
        <v>3.8400000000000003</v>
      </c>
      <c r="U1256" s="33">
        <v>3.8400000000000003</v>
      </c>
      <c r="V1256" s="33">
        <v>3.8400000000000003</v>
      </c>
      <c r="W1256" s="33">
        <v>3.8400000000000003</v>
      </c>
      <c r="X1256" s="33">
        <v>3.8400000000000003</v>
      </c>
      <c r="Y1256" s="33">
        <v>3.8400000000000003</v>
      </c>
      <c r="Z1256" s="33">
        <v>3.8400000000000003</v>
      </c>
      <c r="AA1256" s="33">
        <v>3.8400000000000003</v>
      </c>
      <c r="AB1256" s="33">
        <v>3.8400000000000003</v>
      </c>
      <c r="AC1256" s="33">
        <v>3.8400000000000003</v>
      </c>
    </row>
    <row r="1257" spans="1:29" hidden="1" x14ac:dyDescent="0.3">
      <c r="A1257" s="19" t="s">
        <v>474</v>
      </c>
      <c r="B1257" s="1" t="s">
        <v>93</v>
      </c>
      <c r="C1257" s="1" t="s">
        <v>505</v>
      </c>
      <c r="D1257" t="s">
        <v>29</v>
      </c>
      <c r="E1257" s="19" t="str">
        <f>VLOOKUP($D1257,[1]Sheet1!$A:$D,3,FALSE)</f>
        <v>BROWN</v>
      </c>
      <c r="F1257" s="19" t="str">
        <f>VLOOKUP($D1257,[1]Sheet1!$A:$D,4,FALSE)</f>
        <v>Coarse Brown</v>
      </c>
      <c r="G1257" s="2"/>
      <c r="H1257" s="2">
        <v>6.0479999999999999E-2</v>
      </c>
      <c r="I1257" s="2"/>
      <c r="J1257" s="2"/>
      <c r="K1257" s="2"/>
      <c r="L1257" s="2"/>
      <c r="M1257" s="2"/>
      <c r="N1257" s="2"/>
      <c r="O1257" s="2"/>
      <c r="P1257" s="32">
        <f t="shared" si="20"/>
        <v>6.7200000000000003E-3</v>
      </c>
      <c r="Q1257" s="33">
        <v>6.7200000000000003E-3</v>
      </c>
      <c r="R1257" s="33">
        <v>6.7200000000000003E-3</v>
      </c>
      <c r="S1257" s="33">
        <v>6.7200000000000003E-3</v>
      </c>
      <c r="T1257" s="33">
        <v>6.7200000000000003E-3</v>
      </c>
      <c r="U1257" s="33">
        <v>6.7200000000000003E-3</v>
      </c>
      <c r="V1257" s="33">
        <v>6.7200000000000003E-3</v>
      </c>
      <c r="W1257" s="33">
        <v>6.7200000000000003E-3</v>
      </c>
      <c r="X1257" s="33">
        <v>6.7200000000000003E-3</v>
      </c>
      <c r="Y1257" s="33">
        <v>6.7200000000000003E-3</v>
      </c>
      <c r="Z1257" s="33">
        <v>6.7200000000000003E-3</v>
      </c>
      <c r="AA1257" s="33">
        <v>6.7200000000000003E-3</v>
      </c>
      <c r="AB1257" s="33">
        <v>6.7200000000000003E-3</v>
      </c>
      <c r="AC1257" s="33">
        <v>6.7200000000000003E-3</v>
      </c>
    </row>
    <row r="1258" spans="1:29" hidden="1" x14ac:dyDescent="0.3">
      <c r="A1258" s="19" t="s">
        <v>474</v>
      </c>
      <c r="B1258" s="1" t="s">
        <v>93</v>
      </c>
      <c r="C1258" s="1" t="s">
        <v>505</v>
      </c>
      <c r="D1258" t="s">
        <v>31</v>
      </c>
      <c r="E1258" s="19" t="str">
        <f>VLOOKUP($D1258,[1]Sheet1!$A:$D,3,FALSE)</f>
        <v>BROWN</v>
      </c>
      <c r="F1258" s="19" t="str">
        <f>VLOOKUP($D1258,[1]Sheet1!$A:$D,4,FALSE)</f>
        <v>Golden Brown</v>
      </c>
      <c r="G1258" s="2"/>
      <c r="H1258" s="2">
        <v>0.18</v>
      </c>
      <c r="I1258" s="2"/>
      <c r="J1258" s="2"/>
      <c r="K1258" s="2"/>
      <c r="L1258" s="2"/>
      <c r="M1258" s="2"/>
      <c r="N1258" s="2"/>
      <c r="O1258" s="2"/>
      <c r="P1258" s="32">
        <f t="shared" si="20"/>
        <v>0.02</v>
      </c>
      <c r="Q1258" s="33">
        <v>0.02</v>
      </c>
      <c r="R1258" s="33">
        <v>0.02</v>
      </c>
      <c r="S1258" s="33">
        <v>0.02</v>
      </c>
      <c r="T1258" s="33">
        <v>0.02</v>
      </c>
      <c r="U1258" s="33">
        <v>0.02</v>
      </c>
      <c r="V1258" s="33">
        <v>0.02</v>
      </c>
      <c r="W1258" s="33">
        <v>0.02</v>
      </c>
      <c r="X1258" s="33">
        <v>0.02</v>
      </c>
      <c r="Y1258" s="33">
        <v>0.02</v>
      </c>
      <c r="Z1258" s="33">
        <v>0.02</v>
      </c>
      <c r="AA1258" s="33">
        <v>0.02</v>
      </c>
      <c r="AB1258" s="33">
        <v>0.02</v>
      </c>
      <c r="AC1258" s="33">
        <v>0.02</v>
      </c>
    </row>
    <row r="1259" spans="1:29" hidden="1" x14ac:dyDescent="0.3">
      <c r="A1259" s="19" t="s">
        <v>474</v>
      </c>
      <c r="B1259" s="1" t="s">
        <v>93</v>
      </c>
      <c r="C1259" s="1" t="s">
        <v>505</v>
      </c>
      <c r="D1259" t="s">
        <v>32</v>
      </c>
      <c r="E1259" s="19" t="str">
        <f>VLOOKUP($D1259,[1]Sheet1!$A:$D,3,FALSE)</f>
        <v>ICING</v>
      </c>
      <c r="F1259" s="19" t="str">
        <f>VLOOKUP($D1259,[1]Sheet1!$A:$D,4,FALSE)</f>
        <v>ICING</v>
      </c>
      <c r="G1259" s="2"/>
      <c r="H1259" s="2">
        <v>7.1999999999999995E-2</v>
      </c>
      <c r="I1259" s="2"/>
      <c r="J1259" s="2"/>
      <c r="K1259" s="2"/>
      <c r="L1259" s="2"/>
      <c r="M1259" s="2"/>
      <c r="N1259" s="2"/>
      <c r="O1259" s="2"/>
      <c r="P1259" s="32">
        <f t="shared" si="20"/>
        <v>8.0000000000000002E-3</v>
      </c>
      <c r="Q1259" s="33">
        <v>8.0000000000000002E-3</v>
      </c>
      <c r="R1259" s="33">
        <v>8.0000000000000002E-3</v>
      </c>
      <c r="S1259" s="33">
        <v>8.0000000000000002E-3</v>
      </c>
      <c r="T1259" s="33">
        <v>8.0000000000000002E-3</v>
      </c>
      <c r="U1259" s="33">
        <v>8.0000000000000002E-3</v>
      </c>
      <c r="V1259" s="33">
        <v>8.0000000000000002E-3</v>
      </c>
      <c r="W1259" s="33">
        <v>8.0000000000000002E-3</v>
      </c>
      <c r="X1259" s="33">
        <v>8.0000000000000002E-3</v>
      </c>
      <c r="Y1259" s="33">
        <v>8.0000000000000002E-3</v>
      </c>
      <c r="Z1259" s="33">
        <v>8.0000000000000002E-3</v>
      </c>
      <c r="AA1259" s="33">
        <v>8.0000000000000002E-3</v>
      </c>
      <c r="AB1259" s="33">
        <v>8.0000000000000002E-3</v>
      </c>
      <c r="AC1259" s="33">
        <v>8.0000000000000002E-3</v>
      </c>
    </row>
    <row r="1260" spans="1:29" hidden="1" x14ac:dyDescent="0.3">
      <c r="A1260" s="19" t="s">
        <v>474</v>
      </c>
      <c r="B1260" s="1" t="s">
        <v>93</v>
      </c>
      <c r="C1260" s="1" t="s">
        <v>505</v>
      </c>
      <c r="D1260" t="s">
        <v>33</v>
      </c>
      <c r="E1260" s="19" t="str">
        <f>VLOOKUP($D1260,[1]Sheet1!$A:$D,3,FALSE)</f>
        <v>Better Brown</v>
      </c>
      <c r="F1260" s="19" t="str">
        <f>VLOOKUP($D1260,[1]Sheet1!$A:$D,4,FALSE)</f>
        <v>LG</v>
      </c>
      <c r="G1260" s="2"/>
      <c r="H1260" s="2"/>
      <c r="I1260" s="2"/>
      <c r="J1260" s="2">
        <v>0.12</v>
      </c>
      <c r="K1260" s="2"/>
      <c r="L1260" s="2"/>
      <c r="M1260" s="2"/>
      <c r="N1260" s="2">
        <v>0.24</v>
      </c>
      <c r="O1260" s="2"/>
      <c r="P1260" s="32">
        <f t="shared" si="20"/>
        <v>0.04</v>
      </c>
      <c r="Q1260" s="33">
        <v>0.04</v>
      </c>
      <c r="R1260" s="33">
        <v>1.08</v>
      </c>
      <c r="S1260" s="33">
        <v>1.08</v>
      </c>
      <c r="T1260" s="33">
        <v>1.08</v>
      </c>
      <c r="U1260" s="33">
        <v>1.08</v>
      </c>
      <c r="V1260" s="33">
        <v>1.08</v>
      </c>
      <c r="W1260" s="33">
        <v>1.08</v>
      </c>
      <c r="X1260" s="33">
        <v>1.08</v>
      </c>
      <c r="Y1260" s="33">
        <v>1.08</v>
      </c>
      <c r="Z1260" s="33">
        <v>1.08</v>
      </c>
      <c r="AA1260" s="33">
        <v>1.08</v>
      </c>
      <c r="AB1260" s="33">
        <v>1.08</v>
      </c>
      <c r="AC1260" s="33">
        <v>1.08</v>
      </c>
    </row>
    <row r="1261" spans="1:29" hidden="1" x14ac:dyDescent="0.3">
      <c r="A1261" s="19" t="s">
        <v>474</v>
      </c>
      <c r="B1261" s="1" t="s">
        <v>93</v>
      </c>
      <c r="C1261" s="1" t="s">
        <v>505</v>
      </c>
      <c r="D1261" t="s">
        <v>34</v>
      </c>
      <c r="E1261" s="19" t="str">
        <f>VLOOKUP($D1261,[1]Sheet1!$A:$D,3,FALSE)</f>
        <v>BROWN</v>
      </c>
      <c r="F1261" s="19" t="str">
        <f>VLOOKUP($D1261,[1]Sheet1!$A:$D,4,FALSE)</f>
        <v>Soft Brown</v>
      </c>
      <c r="G1261" s="2"/>
      <c r="H1261" s="2">
        <v>0.18</v>
      </c>
      <c r="I1261" s="2"/>
      <c r="J1261" s="2"/>
      <c r="K1261" s="2"/>
      <c r="L1261" s="2"/>
      <c r="M1261" s="2"/>
      <c r="N1261" s="2">
        <v>0.12</v>
      </c>
      <c r="O1261" s="2"/>
      <c r="P1261" s="32">
        <f t="shared" si="20"/>
        <v>3.3333333333333333E-2</v>
      </c>
      <c r="Q1261" s="33">
        <v>3.3333333333333333E-2</v>
      </c>
      <c r="R1261" s="33">
        <v>3.3333333333333333E-2</v>
      </c>
      <c r="S1261" s="33">
        <v>3.3333333333333333E-2</v>
      </c>
      <c r="T1261" s="33">
        <v>3.3333333333333333E-2</v>
      </c>
      <c r="U1261" s="33">
        <v>3.3333333333333333E-2</v>
      </c>
      <c r="V1261" s="33">
        <v>3.3333333333333333E-2</v>
      </c>
      <c r="W1261" s="33">
        <v>3.3333333333333333E-2</v>
      </c>
      <c r="X1261" s="33">
        <v>3.3333333333333333E-2</v>
      </c>
      <c r="Y1261" s="33">
        <v>3.3333333333333333E-2</v>
      </c>
      <c r="Z1261" s="33">
        <v>3.3333333333333333E-2</v>
      </c>
      <c r="AA1261" s="33">
        <v>3.3333333333333333E-2</v>
      </c>
      <c r="AB1261" s="33">
        <v>3.3333333333333333E-2</v>
      </c>
      <c r="AC1261" s="33">
        <v>3.3333333333333333E-2</v>
      </c>
    </row>
    <row r="1262" spans="1:29" hidden="1" x14ac:dyDescent="0.3">
      <c r="A1262" s="19" t="s">
        <v>474</v>
      </c>
      <c r="B1262" s="1" t="s">
        <v>93</v>
      </c>
      <c r="C1262" s="1" t="s">
        <v>506</v>
      </c>
      <c r="D1262" t="s">
        <v>25</v>
      </c>
      <c r="E1262" s="19" t="str">
        <f>VLOOKUP($D1262,[1]Sheet1!$A:$D,3,FALSE)</f>
        <v>CASTER</v>
      </c>
      <c r="F1262" s="19" t="str">
        <f>VLOOKUP($D1262,[1]Sheet1!$A:$D,4,FALSE)</f>
        <v>CASTER</v>
      </c>
      <c r="G1262" s="2"/>
      <c r="H1262" s="2">
        <v>1.08</v>
      </c>
      <c r="I1262" s="2"/>
      <c r="J1262" s="2"/>
      <c r="K1262" s="2"/>
      <c r="L1262" s="2"/>
      <c r="M1262" s="2"/>
      <c r="N1262" s="2"/>
      <c r="O1262" s="2"/>
      <c r="P1262" s="32">
        <f t="shared" si="20"/>
        <v>0.12000000000000001</v>
      </c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</row>
    <row r="1263" spans="1:29" hidden="1" x14ac:dyDescent="0.3">
      <c r="A1263" s="19" t="s">
        <v>474</v>
      </c>
      <c r="B1263" s="1" t="s">
        <v>93</v>
      </c>
      <c r="C1263" s="1" t="s">
        <v>506</v>
      </c>
      <c r="D1263" t="s">
        <v>27</v>
      </c>
      <c r="E1263" s="19" t="str">
        <f>VLOOKUP($D1263,[1]Sheet1!$A:$D,3,FALSE)</f>
        <v>C1</v>
      </c>
      <c r="F1263" s="19" t="str">
        <f>VLOOKUP($D1263,[1]Sheet1!$A:$D,4,FALSE)</f>
        <v>C1 COARSE</v>
      </c>
      <c r="G1263" s="2">
        <v>389.88</v>
      </c>
      <c r="H1263" s="2">
        <v>218.46100000000004</v>
      </c>
      <c r="I1263" s="2">
        <v>34.56</v>
      </c>
      <c r="J1263" s="2"/>
      <c r="K1263" s="2"/>
      <c r="L1263" s="2"/>
      <c r="M1263" s="2"/>
      <c r="N1263" s="2"/>
      <c r="O1263" s="2"/>
      <c r="P1263" s="32">
        <f t="shared" si="20"/>
        <v>71.433444444444447</v>
      </c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</row>
    <row r="1264" spans="1:29" hidden="1" x14ac:dyDescent="0.3">
      <c r="A1264" s="19" t="s">
        <v>474</v>
      </c>
      <c r="B1264" s="1" t="s">
        <v>93</v>
      </c>
      <c r="C1264" s="1" t="s">
        <v>507</v>
      </c>
      <c r="D1264" t="s">
        <v>30</v>
      </c>
      <c r="E1264" s="19" t="str">
        <f>VLOOKUP($D1264,[1]Sheet1!$A:$D,3,FALSE)</f>
        <v>A1 (Fine)</v>
      </c>
      <c r="F1264" s="19" t="str">
        <f>VLOOKUP($D1264,[1]Sheet1!$A:$D,4,FALSE)</f>
        <v>A1</v>
      </c>
      <c r="G1264" s="2"/>
      <c r="H1264" s="2"/>
      <c r="I1264" s="2"/>
      <c r="J1264" s="2">
        <v>2.16</v>
      </c>
      <c r="K1264" s="2"/>
      <c r="L1264" s="2"/>
      <c r="M1264" s="2"/>
      <c r="N1264" s="2"/>
      <c r="O1264" s="2"/>
      <c r="P1264" s="32">
        <f t="shared" si="20"/>
        <v>0.24000000000000002</v>
      </c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</row>
    <row r="1265" spans="1:29" hidden="1" x14ac:dyDescent="0.3">
      <c r="A1265" s="19" t="s">
        <v>474</v>
      </c>
      <c r="B1265" s="1" t="s">
        <v>93</v>
      </c>
      <c r="C1265" s="1" t="s">
        <v>507</v>
      </c>
      <c r="D1265" t="s">
        <v>47</v>
      </c>
      <c r="E1265" s="19" t="str">
        <f>VLOOKUP($D1265,[1]Sheet1!$A:$D,3,FALSE)</f>
        <v>ICING</v>
      </c>
      <c r="F1265" s="19" t="str">
        <f>VLOOKUP($D1265,[1]Sheet1!$A:$D,4,FALSE)</f>
        <v>ICING</v>
      </c>
      <c r="G1265" s="2"/>
      <c r="H1265" s="2"/>
      <c r="I1265" s="2"/>
      <c r="J1265" s="2">
        <v>1</v>
      </c>
      <c r="K1265" s="2"/>
      <c r="L1265" s="2"/>
      <c r="M1265" s="2"/>
      <c r="N1265" s="2"/>
      <c r="O1265" s="2"/>
      <c r="P1265" s="32">
        <f t="shared" si="20"/>
        <v>0.1111111111111111</v>
      </c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</row>
    <row r="1266" spans="1:29" hidden="1" x14ac:dyDescent="0.3">
      <c r="A1266" s="19" t="s">
        <v>474</v>
      </c>
      <c r="B1266" s="1" t="s">
        <v>93</v>
      </c>
      <c r="C1266" s="1" t="s">
        <v>508</v>
      </c>
      <c r="D1266" t="s">
        <v>74</v>
      </c>
      <c r="E1266" s="19" t="str">
        <f>VLOOKUP($D1266,[1]Sheet1!$A:$D,3,FALSE)</f>
        <v>A1 (Fine)</v>
      </c>
      <c r="F1266" s="19" t="str">
        <f>VLOOKUP($D1266,[1]Sheet1!$A:$D,4,FALSE)</f>
        <v xml:space="preserve">A1 </v>
      </c>
      <c r="G1266" s="2"/>
      <c r="H1266" s="2"/>
      <c r="I1266" s="2"/>
      <c r="J1266" s="2"/>
      <c r="K1266" s="2">
        <v>0.25</v>
      </c>
      <c r="L1266" s="2"/>
      <c r="M1266" s="2"/>
      <c r="N1266" s="2"/>
      <c r="O1266" s="2">
        <v>0.25</v>
      </c>
      <c r="P1266" s="32">
        <f t="shared" si="20"/>
        <v>5.5555555555555552E-2</v>
      </c>
      <c r="Q1266" s="33">
        <v>5.5555555555555552E-2</v>
      </c>
      <c r="R1266" s="33">
        <v>5.5555555555555552E-2</v>
      </c>
      <c r="S1266" s="33">
        <v>5.5555555555555552E-2</v>
      </c>
      <c r="T1266" s="33">
        <v>5.5555555555555552E-2</v>
      </c>
      <c r="U1266" s="33">
        <v>5.5555555555555552E-2</v>
      </c>
      <c r="V1266" s="33">
        <v>5.5555555555555552E-2</v>
      </c>
      <c r="W1266" s="33">
        <v>5.5555555555555552E-2</v>
      </c>
      <c r="X1266" s="33">
        <v>5.5555555555555552E-2</v>
      </c>
      <c r="Y1266" s="33">
        <v>5.5555555555555552E-2</v>
      </c>
      <c r="Z1266" s="33">
        <v>5.5555555555555552E-2</v>
      </c>
      <c r="AA1266" s="33">
        <v>5.5555555555555552E-2</v>
      </c>
      <c r="AB1266" s="33">
        <v>5.5555555555555552E-2</v>
      </c>
      <c r="AC1266" s="33">
        <v>5.5555555555555552E-2</v>
      </c>
    </row>
    <row r="1267" spans="1:29" hidden="1" x14ac:dyDescent="0.3">
      <c r="A1267" s="19" t="s">
        <v>474</v>
      </c>
      <c r="B1267" s="1" t="s">
        <v>93</v>
      </c>
      <c r="C1267" s="1" t="s">
        <v>508</v>
      </c>
      <c r="D1267" t="s">
        <v>61</v>
      </c>
      <c r="E1267" s="19" t="str">
        <f>VLOOKUP($D1267,[1]Sheet1!$A:$D,3,FALSE)</f>
        <v>C1</v>
      </c>
      <c r="F1267" s="19" t="str">
        <f>VLOOKUP($D1267,[1]Sheet1!$A:$D,4,FALSE)</f>
        <v>C1 COARSE</v>
      </c>
      <c r="G1267" s="2"/>
      <c r="H1267" s="2"/>
      <c r="I1267" s="2"/>
      <c r="J1267" s="2"/>
      <c r="K1267" s="2">
        <v>4</v>
      </c>
      <c r="L1267" s="2">
        <v>9</v>
      </c>
      <c r="M1267" s="2">
        <v>9</v>
      </c>
      <c r="N1267" s="2">
        <v>6</v>
      </c>
      <c r="O1267" s="2">
        <v>10</v>
      </c>
      <c r="P1267" s="32">
        <f t="shared" si="20"/>
        <v>4.2222222222222223</v>
      </c>
      <c r="Q1267" s="33">
        <v>4.2222222222222223</v>
      </c>
      <c r="R1267" s="33">
        <v>4.2222222222222223</v>
      </c>
      <c r="S1267" s="33">
        <v>4.2222222222222223</v>
      </c>
      <c r="T1267" s="33">
        <v>4.2222222222222223</v>
      </c>
      <c r="U1267" s="33">
        <v>4.2222222222222223</v>
      </c>
      <c r="V1267" s="33">
        <v>4.2222222222222223</v>
      </c>
      <c r="W1267" s="33">
        <v>4.2222222222222223</v>
      </c>
      <c r="X1267" s="33">
        <v>4.2222222222222223</v>
      </c>
      <c r="Y1267" s="33">
        <v>4.2222222222222223</v>
      </c>
      <c r="Z1267" s="33">
        <v>4.2222222222222223</v>
      </c>
      <c r="AA1267" s="33">
        <v>4.2222222222222223</v>
      </c>
      <c r="AB1267" s="33">
        <v>4.2222222222222223</v>
      </c>
      <c r="AC1267" s="33">
        <v>4.2222222222222223</v>
      </c>
    </row>
    <row r="1268" spans="1:29" hidden="1" x14ac:dyDescent="0.3">
      <c r="A1268" s="19" t="s">
        <v>474</v>
      </c>
      <c r="B1268" s="1" t="s">
        <v>93</v>
      </c>
      <c r="C1268" s="1" t="s">
        <v>508</v>
      </c>
      <c r="D1268" t="s">
        <v>91</v>
      </c>
      <c r="E1268" s="19" t="str">
        <f>VLOOKUP($D1268,[1]Sheet1!$A:$D,3,FALSE)</f>
        <v>BROWN</v>
      </c>
      <c r="F1268" s="19" t="str">
        <f>VLOOKUP($D1268,[1]Sheet1!$A:$D,4,FALSE)</f>
        <v>Coarse Brown</v>
      </c>
      <c r="G1268" s="2"/>
      <c r="H1268" s="2"/>
      <c r="I1268" s="2"/>
      <c r="J1268" s="2">
        <v>0.3</v>
      </c>
      <c r="K1268" s="2">
        <v>-0.3</v>
      </c>
      <c r="L1268" s="2"/>
      <c r="M1268" s="2"/>
      <c r="N1268" s="2"/>
      <c r="O1268" s="2"/>
      <c r="P1268" s="32">
        <f t="shared" si="20"/>
        <v>0</v>
      </c>
      <c r="Q1268" s="33">
        <v>0</v>
      </c>
      <c r="R1268" s="33">
        <v>0</v>
      </c>
      <c r="S1268" s="33">
        <v>0</v>
      </c>
      <c r="T1268" s="33">
        <v>0</v>
      </c>
      <c r="U1268" s="33">
        <v>0</v>
      </c>
      <c r="V1268" s="33">
        <v>0</v>
      </c>
      <c r="W1268" s="33">
        <v>0</v>
      </c>
      <c r="X1268" s="33">
        <v>0</v>
      </c>
      <c r="Y1268" s="33">
        <v>0</v>
      </c>
      <c r="Z1268" s="33">
        <v>0</v>
      </c>
      <c r="AA1268" s="33">
        <v>0</v>
      </c>
      <c r="AB1268" s="33">
        <v>0</v>
      </c>
      <c r="AC1268" s="33">
        <v>0</v>
      </c>
    </row>
    <row r="1269" spans="1:29" hidden="1" x14ac:dyDescent="0.3">
      <c r="A1269" s="19" t="s">
        <v>474</v>
      </c>
      <c r="B1269" s="1" t="s">
        <v>93</v>
      </c>
      <c r="C1269" s="1" t="s">
        <v>508</v>
      </c>
      <c r="D1269" t="s">
        <v>27</v>
      </c>
      <c r="E1269" s="19" t="str">
        <f>VLOOKUP($D1269,[1]Sheet1!$A:$D,3,FALSE)</f>
        <v>C1</v>
      </c>
      <c r="F1269" s="19" t="str">
        <f>VLOOKUP($D1269,[1]Sheet1!$A:$D,4,FALSE)</f>
        <v>C1 COARSE</v>
      </c>
      <c r="G1269" s="2"/>
      <c r="H1269" s="2"/>
      <c r="I1269" s="2"/>
      <c r="J1269" s="2"/>
      <c r="K1269" s="2">
        <v>27.96</v>
      </c>
      <c r="L1269" s="2">
        <v>30.6</v>
      </c>
      <c r="M1269" s="2">
        <v>31.32</v>
      </c>
      <c r="N1269" s="2">
        <v>14.04</v>
      </c>
      <c r="O1269" s="2">
        <v>30.119999999999997</v>
      </c>
      <c r="P1269" s="32">
        <f t="shared" si="20"/>
        <v>14.893333333333333</v>
      </c>
      <c r="Q1269" s="33">
        <v>14.893333333333333</v>
      </c>
      <c r="R1269" s="33">
        <v>14.893333333333333</v>
      </c>
      <c r="S1269" s="33">
        <v>14.893333333333333</v>
      </c>
      <c r="T1269" s="33">
        <v>14.893333333333333</v>
      </c>
      <c r="U1269" s="33">
        <v>14.893333333333333</v>
      </c>
      <c r="V1269" s="33">
        <v>14.893333333333333</v>
      </c>
      <c r="W1269" s="33">
        <v>14.893333333333333</v>
      </c>
      <c r="X1269" s="33">
        <v>14.893333333333333</v>
      </c>
      <c r="Y1269" s="33">
        <v>14.893333333333333</v>
      </c>
      <c r="Z1269" s="33">
        <v>14.893333333333333</v>
      </c>
      <c r="AA1269" s="33">
        <v>14.893333333333333</v>
      </c>
      <c r="AB1269" s="33">
        <v>14.893333333333333</v>
      </c>
      <c r="AC1269" s="33">
        <v>14.893333333333333</v>
      </c>
    </row>
    <row r="1270" spans="1:29" hidden="1" x14ac:dyDescent="0.3">
      <c r="A1270" s="19" t="s">
        <v>474</v>
      </c>
      <c r="B1270" s="1" t="s">
        <v>93</v>
      </c>
      <c r="C1270" s="1" t="s">
        <v>508</v>
      </c>
      <c r="D1270" t="s">
        <v>28</v>
      </c>
      <c r="E1270" s="19" t="str">
        <f>VLOOKUP($D1270,[1]Sheet1!$A:$D,3,FALSE)</f>
        <v>C1</v>
      </c>
      <c r="F1270" s="19" t="str">
        <f>VLOOKUP($D1270,[1]Sheet1!$A:$D,4,FALSE)</f>
        <v>C1 COARSE</v>
      </c>
      <c r="G1270" s="2"/>
      <c r="H1270" s="2"/>
      <c r="I1270" s="2"/>
      <c r="J1270" s="2"/>
      <c r="K1270" s="2">
        <v>1.08</v>
      </c>
      <c r="L1270" s="2"/>
      <c r="M1270" s="2"/>
      <c r="N1270" s="2"/>
      <c r="O1270" s="2"/>
      <c r="P1270" s="32">
        <f t="shared" si="20"/>
        <v>0.12000000000000001</v>
      </c>
      <c r="Q1270" s="33">
        <v>0.12000000000000001</v>
      </c>
      <c r="R1270" s="33">
        <v>0.12000000000000001</v>
      </c>
      <c r="S1270" s="33">
        <v>0.12000000000000001</v>
      </c>
      <c r="T1270" s="33">
        <v>0.12000000000000001</v>
      </c>
      <c r="U1270" s="33">
        <v>0.12000000000000001</v>
      </c>
      <c r="V1270" s="33">
        <v>0.12000000000000001</v>
      </c>
      <c r="W1270" s="33">
        <v>0.12000000000000001</v>
      </c>
      <c r="X1270" s="33">
        <v>0.12000000000000001</v>
      </c>
      <c r="Y1270" s="33">
        <v>0.12000000000000001</v>
      </c>
      <c r="Z1270" s="33">
        <v>0.12000000000000001</v>
      </c>
      <c r="AA1270" s="33">
        <v>0.12000000000000001</v>
      </c>
      <c r="AB1270" s="33">
        <v>0.12000000000000001</v>
      </c>
      <c r="AC1270" s="33">
        <v>0.12000000000000001</v>
      </c>
    </row>
    <row r="1271" spans="1:29" hidden="1" x14ac:dyDescent="0.3">
      <c r="A1271" s="19" t="s">
        <v>474</v>
      </c>
      <c r="B1271" s="1" t="s">
        <v>93</v>
      </c>
      <c r="C1271" s="1" t="s">
        <v>508</v>
      </c>
      <c r="D1271" t="s">
        <v>30</v>
      </c>
      <c r="E1271" s="19" t="str">
        <f>VLOOKUP($D1271,[1]Sheet1!$A:$D,3,FALSE)</f>
        <v>A1 (Fine)</v>
      </c>
      <c r="F1271" s="19" t="str">
        <f>VLOOKUP($D1271,[1]Sheet1!$A:$D,4,FALSE)</f>
        <v>A1</v>
      </c>
      <c r="G1271" s="2"/>
      <c r="H1271" s="2"/>
      <c r="I1271" s="2"/>
      <c r="J1271" s="2">
        <v>1.08</v>
      </c>
      <c r="K1271" s="2"/>
      <c r="L1271" s="2">
        <v>1.08</v>
      </c>
      <c r="M1271" s="2"/>
      <c r="N1271" s="2"/>
      <c r="O1271" s="2">
        <v>0.36</v>
      </c>
      <c r="P1271" s="32">
        <f t="shared" si="20"/>
        <v>0.28000000000000003</v>
      </c>
      <c r="Q1271" s="33">
        <v>0.28000000000000003</v>
      </c>
      <c r="R1271" s="33">
        <v>0.28000000000000003</v>
      </c>
      <c r="S1271" s="33">
        <v>0.28000000000000003</v>
      </c>
      <c r="T1271" s="33">
        <v>0.28000000000000003</v>
      </c>
      <c r="U1271" s="33">
        <v>0.28000000000000003</v>
      </c>
      <c r="V1271" s="33">
        <v>0.28000000000000003</v>
      </c>
      <c r="W1271" s="33">
        <v>0.28000000000000003</v>
      </c>
      <c r="X1271" s="33">
        <v>0.28000000000000003</v>
      </c>
      <c r="Y1271" s="33">
        <v>0.28000000000000003</v>
      </c>
      <c r="Z1271" s="33">
        <v>0.28000000000000003</v>
      </c>
      <c r="AA1271" s="33">
        <v>0.28000000000000003</v>
      </c>
      <c r="AB1271" s="33">
        <v>0.28000000000000003</v>
      </c>
      <c r="AC1271" s="33">
        <v>0.28000000000000003</v>
      </c>
    </row>
    <row r="1272" spans="1:29" hidden="1" x14ac:dyDescent="0.3">
      <c r="A1272" s="19" t="s">
        <v>474</v>
      </c>
      <c r="B1272" s="1" t="s">
        <v>93</v>
      </c>
      <c r="C1272" s="1" t="s">
        <v>508</v>
      </c>
      <c r="D1272" t="s">
        <v>47</v>
      </c>
      <c r="E1272" s="19" t="str">
        <f>VLOOKUP($D1272,[1]Sheet1!$A:$D,3,FALSE)</f>
        <v>ICING</v>
      </c>
      <c r="F1272" s="19" t="str">
        <f>VLOOKUP($D1272,[1]Sheet1!$A:$D,4,FALSE)</f>
        <v>ICING</v>
      </c>
      <c r="G1272" s="2"/>
      <c r="H1272" s="2"/>
      <c r="I1272" s="2"/>
      <c r="J1272" s="2">
        <v>1</v>
      </c>
      <c r="K1272" s="2">
        <v>1</v>
      </c>
      <c r="L1272" s="2">
        <v>1</v>
      </c>
      <c r="M1272" s="2">
        <v>0.5</v>
      </c>
      <c r="N1272" s="2">
        <v>0.5</v>
      </c>
      <c r="O1272" s="2">
        <v>0.25</v>
      </c>
      <c r="P1272" s="32">
        <f t="shared" si="20"/>
        <v>0.47222222222222221</v>
      </c>
      <c r="Q1272" s="33">
        <v>0.47222222222222221</v>
      </c>
      <c r="R1272" s="33">
        <v>0.47222222222222221</v>
      </c>
      <c r="S1272" s="33">
        <v>0.47222222222222221</v>
      </c>
      <c r="T1272" s="33">
        <v>0.47222222222222221</v>
      </c>
      <c r="U1272" s="33">
        <v>0.47222222222222221</v>
      </c>
      <c r="V1272" s="33">
        <v>0.47222222222222221</v>
      </c>
      <c r="W1272" s="33">
        <v>0.47222222222222221</v>
      </c>
      <c r="X1272" s="33">
        <v>0.47222222222222221</v>
      </c>
      <c r="Y1272" s="33">
        <v>0.47222222222222221</v>
      </c>
      <c r="Z1272" s="33">
        <v>0.47222222222222221</v>
      </c>
      <c r="AA1272" s="33">
        <v>0.47222222222222221</v>
      </c>
      <c r="AB1272" s="33">
        <v>0.47222222222222221</v>
      </c>
      <c r="AC1272" s="33">
        <v>0.47222222222222221</v>
      </c>
    </row>
    <row r="1273" spans="1:29" hidden="1" x14ac:dyDescent="0.3">
      <c r="A1273" s="19" t="s">
        <v>474</v>
      </c>
      <c r="B1273" s="1" t="s">
        <v>93</v>
      </c>
      <c r="C1273" s="1" t="s">
        <v>508</v>
      </c>
      <c r="D1273" t="s">
        <v>33</v>
      </c>
      <c r="E1273" s="19" t="str">
        <f>VLOOKUP($D1273,[1]Sheet1!$A:$D,3,FALSE)</f>
        <v>Better Brown</v>
      </c>
      <c r="F1273" s="19" t="str">
        <f>VLOOKUP($D1273,[1]Sheet1!$A:$D,4,FALSE)</f>
        <v>LG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32">
        <f t="shared" si="20"/>
        <v>0</v>
      </c>
      <c r="Q1273" s="33">
        <v>1.08</v>
      </c>
      <c r="R1273" s="33">
        <v>1.08</v>
      </c>
      <c r="S1273" s="33">
        <v>1.08</v>
      </c>
      <c r="T1273" s="33">
        <v>1.08</v>
      </c>
      <c r="U1273" s="33">
        <v>1.08</v>
      </c>
      <c r="V1273" s="33">
        <v>1.08</v>
      </c>
      <c r="W1273" s="33">
        <v>1.08</v>
      </c>
      <c r="X1273" s="33">
        <v>1.08</v>
      </c>
      <c r="Y1273" s="33">
        <v>1.08</v>
      </c>
      <c r="Z1273" s="33">
        <v>1.08</v>
      </c>
      <c r="AA1273" s="33">
        <v>1.08</v>
      </c>
      <c r="AB1273" s="33">
        <v>1.08</v>
      </c>
      <c r="AC1273" s="33">
        <v>1.08</v>
      </c>
    </row>
    <row r="1274" spans="1:29" hidden="1" x14ac:dyDescent="0.3">
      <c r="A1274" s="19" t="s">
        <v>474</v>
      </c>
      <c r="B1274" s="1" t="s">
        <v>93</v>
      </c>
      <c r="C1274" s="1" t="s">
        <v>508</v>
      </c>
      <c r="D1274" t="s">
        <v>102</v>
      </c>
      <c r="E1274" s="19" t="str">
        <f>VLOOKUP($D1274,[1]Sheet1!$A:$D,3,FALSE)</f>
        <v>Better Brown</v>
      </c>
      <c r="F1274" s="19" t="str">
        <f>VLOOKUP($D1274,[1]Sheet1!$A:$D,4,FALSE)</f>
        <v>LG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32">
        <f t="shared" si="20"/>
        <v>0</v>
      </c>
      <c r="Q1274" s="33">
        <v>1.08</v>
      </c>
      <c r="R1274" s="33">
        <v>1.08</v>
      </c>
      <c r="S1274" s="33">
        <v>1.08</v>
      </c>
      <c r="T1274" s="33">
        <v>1.08</v>
      </c>
      <c r="U1274" s="33">
        <v>1.08</v>
      </c>
      <c r="V1274" s="33">
        <v>1.08</v>
      </c>
      <c r="W1274" s="33">
        <v>1.08</v>
      </c>
      <c r="X1274" s="33">
        <v>1.08</v>
      </c>
      <c r="Y1274" s="33">
        <v>1.08</v>
      </c>
      <c r="Z1274" s="33">
        <v>1.08</v>
      </c>
      <c r="AA1274" s="33">
        <v>1.08</v>
      </c>
      <c r="AB1274" s="33">
        <v>1.08</v>
      </c>
      <c r="AC1274" s="33">
        <v>1.08</v>
      </c>
    </row>
    <row r="1275" spans="1:29" hidden="1" x14ac:dyDescent="0.3">
      <c r="A1275" s="19" t="s">
        <v>474</v>
      </c>
      <c r="B1275" s="1" t="s">
        <v>93</v>
      </c>
      <c r="C1275" s="1" t="s">
        <v>509</v>
      </c>
      <c r="D1275" t="s">
        <v>74</v>
      </c>
      <c r="E1275" s="19" t="str">
        <f>VLOOKUP($D1275,[1]Sheet1!$A:$D,3,FALSE)</f>
        <v>A1 (Fine)</v>
      </c>
      <c r="F1275" s="19" t="str">
        <f>VLOOKUP($D1275,[1]Sheet1!$A:$D,4,FALSE)</f>
        <v xml:space="preserve">A1 </v>
      </c>
      <c r="G1275" s="2">
        <v>0.75</v>
      </c>
      <c r="H1275" s="2"/>
      <c r="I1275" s="2"/>
      <c r="J1275" s="2"/>
      <c r="K1275" s="2">
        <v>0.5</v>
      </c>
      <c r="L1275" s="2"/>
      <c r="M1275" s="2"/>
      <c r="N1275" s="2"/>
      <c r="O1275" s="2"/>
      <c r="P1275" s="32">
        <f t="shared" si="20"/>
        <v>0.1388888888888889</v>
      </c>
      <c r="Q1275" s="33">
        <v>0.1388888888888889</v>
      </c>
      <c r="R1275" s="33">
        <v>0.1388888888888889</v>
      </c>
      <c r="S1275" s="33">
        <v>0.1388888888888889</v>
      </c>
      <c r="T1275" s="33">
        <v>0.1388888888888889</v>
      </c>
      <c r="U1275" s="33">
        <v>0.1388888888888889</v>
      </c>
      <c r="V1275" s="33">
        <v>0.1388888888888889</v>
      </c>
      <c r="W1275" s="33">
        <v>0.1388888888888889</v>
      </c>
      <c r="X1275" s="33">
        <v>0.1388888888888889</v>
      </c>
      <c r="Y1275" s="33">
        <v>0.1388888888888889</v>
      </c>
      <c r="Z1275" s="33">
        <v>0.1388888888888889</v>
      </c>
      <c r="AA1275" s="33">
        <v>0.1388888888888889</v>
      </c>
      <c r="AB1275" s="33">
        <v>0.1388888888888889</v>
      </c>
      <c r="AC1275" s="33">
        <v>0.1388888888888889</v>
      </c>
    </row>
    <row r="1276" spans="1:29" hidden="1" x14ac:dyDescent="0.3">
      <c r="A1276" s="19" t="s">
        <v>474</v>
      </c>
      <c r="B1276" s="1" t="s">
        <v>93</v>
      </c>
      <c r="C1276" s="1" t="s">
        <v>509</v>
      </c>
      <c r="D1276" t="s">
        <v>61</v>
      </c>
      <c r="E1276" s="19" t="str">
        <f>VLOOKUP($D1276,[1]Sheet1!$A:$D,3,FALSE)</f>
        <v>C1</v>
      </c>
      <c r="F1276" s="19" t="str">
        <f>VLOOKUP($D1276,[1]Sheet1!$A:$D,4,FALSE)</f>
        <v>C1 COARSE</v>
      </c>
      <c r="G1276" s="2">
        <v>2.75</v>
      </c>
      <c r="H1276" s="2">
        <v>4</v>
      </c>
      <c r="I1276" s="2"/>
      <c r="J1276" s="2"/>
      <c r="K1276" s="2"/>
      <c r="L1276" s="2"/>
      <c r="M1276" s="2"/>
      <c r="N1276" s="2"/>
      <c r="O1276" s="2"/>
      <c r="P1276" s="32">
        <f t="shared" si="20"/>
        <v>0.75</v>
      </c>
      <c r="Q1276" s="33">
        <v>0.75</v>
      </c>
      <c r="R1276" s="33">
        <v>0.75</v>
      </c>
      <c r="S1276" s="33">
        <v>0.75</v>
      </c>
      <c r="T1276" s="33">
        <v>0.75</v>
      </c>
      <c r="U1276" s="33">
        <v>0.75</v>
      </c>
      <c r="V1276" s="33">
        <v>0.75</v>
      </c>
      <c r="W1276" s="33">
        <v>0.75</v>
      </c>
      <c r="X1276" s="33">
        <v>0.75</v>
      </c>
      <c r="Y1276" s="33">
        <v>0.75</v>
      </c>
      <c r="Z1276" s="33">
        <v>0.75</v>
      </c>
      <c r="AA1276" s="33">
        <v>0.75</v>
      </c>
      <c r="AB1276" s="33">
        <v>0.75</v>
      </c>
      <c r="AC1276" s="33">
        <v>0.75</v>
      </c>
    </row>
    <row r="1277" spans="1:29" hidden="1" x14ac:dyDescent="0.3">
      <c r="A1277" s="19" t="s">
        <v>474</v>
      </c>
      <c r="B1277" s="1" t="s">
        <v>93</v>
      </c>
      <c r="C1277" s="1" t="s">
        <v>509</v>
      </c>
      <c r="D1277" t="s">
        <v>43</v>
      </c>
      <c r="E1277" s="19" t="str">
        <f>VLOOKUP($D1277,[1]Sheet1!$A:$D,3,FALSE)</f>
        <v>BROWN</v>
      </c>
      <c r="F1277" s="19" t="str">
        <f>VLOOKUP($D1277,[1]Sheet1!$A:$D,4,FALSE)</f>
        <v>Soft Brown</v>
      </c>
      <c r="G1277" s="2">
        <v>0.15</v>
      </c>
      <c r="H1277" s="2"/>
      <c r="I1277" s="2"/>
      <c r="J1277" s="2"/>
      <c r="K1277" s="2"/>
      <c r="L1277" s="2"/>
      <c r="M1277" s="2"/>
      <c r="N1277" s="2"/>
      <c r="O1277" s="2"/>
      <c r="P1277" s="32">
        <f t="shared" si="20"/>
        <v>1.6666666666666666E-2</v>
      </c>
      <c r="Q1277" s="33">
        <v>1.6666666666666666E-2</v>
      </c>
      <c r="R1277" s="33">
        <v>1.6666666666666666E-2</v>
      </c>
      <c r="S1277" s="33">
        <v>1.6666666666666666E-2</v>
      </c>
      <c r="T1277" s="33">
        <v>1.6666666666666666E-2</v>
      </c>
      <c r="U1277" s="33">
        <v>1.6666666666666666E-2</v>
      </c>
      <c r="V1277" s="33">
        <v>1.6666666666666666E-2</v>
      </c>
      <c r="W1277" s="33">
        <v>1.6666666666666666E-2</v>
      </c>
      <c r="X1277" s="33">
        <v>1.6666666666666666E-2</v>
      </c>
      <c r="Y1277" s="33">
        <v>1.6666666666666666E-2</v>
      </c>
      <c r="Z1277" s="33">
        <v>1.6666666666666666E-2</v>
      </c>
      <c r="AA1277" s="33">
        <v>1.6666666666666666E-2</v>
      </c>
      <c r="AB1277" s="33">
        <v>1.6666666666666666E-2</v>
      </c>
      <c r="AC1277" s="33">
        <v>1.6666666666666666E-2</v>
      </c>
    </row>
    <row r="1278" spans="1:29" hidden="1" x14ac:dyDescent="0.3">
      <c r="A1278" s="19" t="s">
        <v>474</v>
      </c>
      <c r="B1278" s="1" t="s">
        <v>93</v>
      </c>
      <c r="C1278" s="1" t="s">
        <v>509</v>
      </c>
      <c r="D1278" t="s">
        <v>26</v>
      </c>
      <c r="E1278" s="19" t="str">
        <f>VLOOKUP($D1278,[1]Sheet1!$A:$D,3,FALSE)</f>
        <v>BROWN</v>
      </c>
      <c r="F1278" s="19" t="str">
        <f>VLOOKUP($D1278,[1]Sheet1!$A:$D,4,FALSE)</f>
        <v>Coarse Brown</v>
      </c>
      <c r="G1278" s="2">
        <v>0.12</v>
      </c>
      <c r="H1278" s="2">
        <v>0.12</v>
      </c>
      <c r="I1278" s="2"/>
      <c r="J1278" s="2"/>
      <c r="K1278" s="2"/>
      <c r="L1278" s="2"/>
      <c r="M1278" s="2">
        <v>0.12</v>
      </c>
      <c r="N1278" s="2"/>
      <c r="O1278" s="2"/>
      <c r="P1278" s="32">
        <f t="shared" si="20"/>
        <v>0.04</v>
      </c>
      <c r="Q1278" s="33">
        <v>0.04</v>
      </c>
      <c r="R1278" s="33">
        <v>0.04</v>
      </c>
      <c r="S1278" s="33">
        <v>0.04</v>
      </c>
      <c r="T1278" s="33">
        <v>0.04</v>
      </c>
      <c r="U1278" s="33">
        <v>0.04</v>
      </c>
      <c r="V1278" s="33">
        <v>0.04</v>
      </c>
      <c r="W1278" s="33">
        <v>0.04</v>
      </c>
      <c r="X1278" s="33">
        <v>0.04</v>
      </c>
      <c r="Y1278" s="33">
        <v>0.04</v>
      </c>
      <c r="Z1278" s="33">
        <v>0.04</v>
      </c>
      <c r="AA1278" s="33">
        <v>0.04</v>
      </c>
      <c r="AB1278" s="33">
        <v>0.04</v>
      </c>
      <c r="AC1278" s="33">
        <v>0.04</v>
      </c>
    </row>
    <row r="1279" spans="1:29" hidden="1" x14ac:dyDescent="0.3">
      <c r="A1279" s="19" t="s">
        <v>474</v>
      </c>
      <c r="B1279" s="1" t="s">
        <v>93</v>
      </c>
      <c r="C1279" s="1" t="s">
        <v>509</v>
      </c>
      <c r="D1279" t="s">
        <v>27</v>
      </c>
      <c r="E1279" s="19" t="str">
        <f>VLOOKUP($D1279,[1]Sheet1!$A:$D,3,FALSE)</f>
        <v>C1</v>
      </c>
      <c r="F1279" s="19" t="str">
        <f>VLOOKUP($D1279,[1]Sheet1!$A:$D,4,FALSE)</f>
        <v>C1 COARSE</v>
      </c>
      <c r="G1279" s="2">
        <v>10.8</v>
      </c>
      <c r="H1279" s="2">
        <v>10.8</v>
      </c>
      <c r="I1279" s="2"/>
      <c r="J1279" s="2">
        <v>10.8</v>
      </c>
      <c r="K1279" s="2">
        <v>10.8</v>
      </c>
      <c r="L1279" s="2"/>
      <c r="M1279" s="2">
        <v>10.8</v>
      </c>
      <c r="N1279" s="2"/>
      <c r="O1279" s="2"/>
      <c r="P1279" s="32">
        <f t="shared" si="20"/>
        <v>6</v>
      </c>
      <c r="Q1279" s="33">
        <v>6</v>
      </c>
      <c r="R1279" s="33">
        <v>6</v>
      </c>
      <c r="S1279" s="33">
        <v>6</v>
      </c>
      <c r="T1279" s="33">
        <v>6</v>
      </c>
      <c r="U1279" s="33">
        <v>6</v>
      </c>
      <c r="V1279" s="33">
        <v>6</v>
      </c>
      <c r="W1279" s="33">
        <v>6</v>
      </c>
      <c r="X1279" s="33">
        <v>6</v>
      </c>
      <c r="Y1279" s="33">
        <v>6</v>
      </c>
      <c r="Z1279" s="33">
        <v>6</v>
      </c>
      <c r="AA1279" s="33">
        <v>6</v>
      </c>
      <c r="AB1279" s="33">
        <v>6</v>
      </c>
      <c r="AC1279" s="33">
        <v>6</v>
      </c>
    </row>
    <row r="1280" spans="1:29" hidden="1" x14ac:dyDescent="0.3">
      <c r="A1280" s="19" t="s">
        <v>474</v>
      </c>
      <c r="B1280" s="1" t="s">
        <v>93</v>
      </c>
      <c r="C1280" s="1" t="s">
        <v>510</v>
      </c>
      <c r="D1280" t="s">
        <v>27</v>
      </c>
      <c r="E1280" s="19" t="str">
        <f>VLOOKUP($D1280,[1]Sheet1!$A:$D,3,FALSE)</f>
        <v>C1</v>
      </c>
      <c r="F1280" s="19" t="str">
        <f>VLOOKUP($D1280,[1]Sheet1!$A:$D,4,FALSE)</f>
        <v>C1 COARSE</v>
      </c>
      <c r="G1280" s="2"/>
      <c r="H1280" s="2">
        <v>10.8</v>
      </c>
      <c r="I1280" s="2"/>
      <c r="J1280" s="2"/>
      <c r="K1280" s="2"/>
      <c r="L1280" s="2"/>
      <c r="M1280" s="2"/>
      <c r="N1280" s="2"/>
      <c r="O1280" s="2"/>
      <c r="P1280" s="32">
        <f t="shared" si="20"/>
        <v>1.2000000000000002</v>
      </c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</row>
    <row r="1281" spans="1:29" hidden="1" x14ac:dyDescent="0.3">
      <c r="A1281" s="19" t="s">
        <v>474</v>
      </c>
      <c r="B1281" s="1" t="s">
        <v>93</v>
      </c>
      <c r="C1281" s="1" t="s">
        <v>511</v>
      </c>
      <c r="D1281" t="s">
        <v>74</v>
      </c>
      <c r="E1281" s="19" t="str">
        <f>VLOOKUP($D1281,[1]Sheet1!$A:$D,3,FALSE)</f>
        <v>A1 (Fine)</v>
      </c>
      <c r="F1281" s="19" t="str">
        <f>VLOOKUP($D1281,[1]Sheet1!$A:$D,4,FALSE)</f>
        <v xml:space="preserve">A1 </v>
      </c>
      <c r="G1281" s="2"/>
      <c r="H1281" s="2">
        <v>1</v>
      </c>
      <c r="I1281" s="2"/>
      <c r="J1281" s="2"/>
      <c r="K1281" s="2"/>
      <c r="L1281" s="2"/>
      <c r="M1281" s="2">
        <v>0.5</v>
      </c>
      <c r="N1281" s="2"/>
      <c r="O1281" s="2"/>
      <c r="P1281" s="32">
        <f t="shared" si="20"/>
        <v>0.16666666666666666</v>
      </c>
      <c r="Q1281" s="33">
        <v>0.16666666666666666</v>
      </c>
      <c r="R1281" s="33">
        <v>0.16666666666666666</v>
      </c>
      <c r="S1281" s="33">
        <v>0.16666666666666666</v>
      </c>
      <c r="T1281" s="33">
        <v>0.16666666666666666</v>
      </c>
      <c r="U1281" s="33">
        <v>0.16666666666666666</v>
      </c>
      <c r="V1281" s="33">
        <v>0.16666666666666666</v>
      </c>
      <c r="W1281" s="33">
        <v>0.16666666666666666</v>
      </c>
      <c r="X1281" s="33">
        <v>0.16666666666666666</v>
      </c>
      <c r="Y1281" s="33">
        <v>0.16666666666666666</v>
      </c>
      <c r="Z1281" s="33">
        <v>0.16666666666666666</v>
      </c>
      <c r="AA1281" s="33">
        <v>0.16666666666666666</v>
      </c>
      <c r="AB1281" s="33">
        <v>0.16666666666666666</v>
      </c>
      <c r="AC1281" s="33">
        <v>0.16666666666666666</v>
      </c>
    </row>
    <row r="1282" spans="1:29" hidden="1" x14ac:dyDescent="0.3">
      <c r="A1282" s="19" t="s">
        <v>474</v>
      </c>
      <c r="B1282" s="1" t="s">
        <v>93</v>
      </c>
      <c r="C1282" s="1" t="s">
        <v>511</v>
      </c>
      <c r="D1282" t="s">
        <v>61</v>
      </c>
      <c r="E1282" s="19" t="str">
        <f>VLOOKUP($D1282,[1]Sheet1!$A:$D,3,FALSE)</f>
        <v>C1</v>
      </c>
      <c r="F1282" s="19" t="str">
        <f>VLOOKUP($D1282,[1]Sheet1!$A:$D,4,FALSE)</f>
        <v>C1 COARSE</v>
      </c>
      <c r="G1282" s="2">
        <v>4</v>
      </c>
      <c r="H1282" s="2">
        <v>2</v>
      </c>
      <c r="I1282" s="2"/>
      <c r="J1282" s="2"/>
      <c r="K1282" s="2"/>
      <c r="L1282" s="2"/>
      <c r="M1282" s="2">
        <v>4</v>
      </c>
      <c r="N1282" s="2"/>
      <c r="O1282" s="2"/>
      <c r="P1282" s="32">
        <f t="shared" si="20"/>
        <v>1.1111111111111112</v>
      </c>
      <c r="Q1282" s="33">
        <v>1.1111111111111112</v>
      </c>
      <c r="R1282" s="33">
        <v>1.1111111111111112</v>
      </c>
      <c r="S1282" s="33">
        <v>1.1111111111111112</v>
      </c>
      <c r="T1282" s="33">
        <v>1.1111111111111112</v>
      </c>
      <c r="U1282" s="33">
        <v>1.1111111111111112</v>
      </c>
      <c r="V1282" s="33">
        <v>1.1111111111111112</v>
      </c>
      <c r="W1282" s="33">
        <v>1.1111111111111112</v>
      </c>
      <c r="X1282" s="33">
        <v>1.1111111111111112</v>
      </c>
      <c r="Y1282" s="33">
        <v>1.1111111111111112</v>
      </c>
      <c r="Z1282" s="33">
        <v>1.1111111111111112</v>
      </c>
      <c r="AA1282" s="33">
        <v>1.1111111111111112</v>
      </c>
      <c r="AB1282" s="33">
        <v>1.1111111111111112</v>
      </c>
      <c r="AC1282" s="33">
        <v>1.1111111111111112</v>
      </c>
    </row>
    <row r="1283" spans="1:29" hidden="1" x14ac:dyDescent="0.3">
      <c r="A1283" s="19" t="s">
        <v>474</v>
      </c>
      <c r="B1283" s="1" t="s">
        <v>93</v>
      </c>
      <c r="C1283" s="1" t="s">
        <v>511</v>
      </c>
      <c r="D1283" t="s">
        <v>42</v>
      </c>
      <c r="E1283" s="19" t="str">
        <f>VLOOKUP($D1283,[1]Sheet1!$A:$D,3,FALSE)</f>
        <v>CASTER</v>
      </c>
      <c r="F1283" s="19" t="str">
        <f>VLOOKUP($D1283,[1]Sheet1!$A:$D,4,FALSE)</f>
        <v>CASTER</v>
      </c>
      <c r="G1283" s="2"/>
      <c r="H1283" s="2">
        <v>0.5</v>
      </c>
      <c r="I1283" s="2"/>
      <c r="J1283" s="2"/>
      <c r="K1283" s="2"/>
      <c r="L1283" s="2"/>
      <c r="M1283" s="2">
        <v>0.5</v>
      </c>
      <c r="N1283" s="2"/>
      <c r="O1283" s="2"/>
      <c r="P1283" s="32">
        <f t="shared" si="20"/>
        <v>0.1111111111111111</v>
      </c>
      <c r="Q1283" s="33">
        <v>0.1111111111111111</v>
      </c>
      <c r="R1283" s="33">
        <v>0.1111111111111111</v>
      </c>
      <c r="S1283" s="33">
        <v>0.1111111111111111</v>
      </c>
      <c r="T1283" s="33">
        <v>0.1111111111111111</v>
      </c>
      <c r="U1283" s="33">
        <v>0.1111111111111111</v>
      </c>
      <c r="V1283" s="33">
        <v>0.1111111111111111</v>
      </c>
      <c r="W1283" s="33">
        <v>0.1111111111111111</v>
      </c>
      <c r="X1283" s="33">
        <v>0.1111111111111111</v>
      </c>
      <c r="Y1283" s="33">
        <v>0.1111111111111111</v>
      </c>
      <c r="Z1283" s="33">
        <v>0.1111111111111111</v>
      </c>
      <c r="AA1283" s="33">
        <v>0.1111111111111111</v>
      </c>
      <c r="AB1283" s="33">
        <v>0.1111111111111111</v>
      </c>
      <c r="AC1283" s="33">
        <v>0.1111111111111111</v>
      </c>
    </row>
    <row r="1284" spans="1:29" hidden="1" x14ac:dyDescent="0.3">
      <c r="A1284" s="19" t="s">
        <v>474</v>
      </c>
      <c r="B1284" s="1" t="s">
        <v>93</v>
      </c>
      <c r="C1284" s="1" t="s">
        <v>511</v>
      </c>
      <c r="D1284" t="s">
        <v>43</v>
      </c>
      <c r="E1284" s="19" t="str">
        <f>VLOOKUP($D1284,[1]Sheet1!$A:$D,3,FALSE)</f>
        <v>BROWN</v>
      </c>
      <c r="F1284" s="19" t="str">
        <f>VLOOKUP($D1284,[1]Sheet1!$A:$D,4,FALSE)</f>
        <v>Soft Brown</v>
      </c>
      <c r="G1284" s="2">
        <v>1</v>
      </c>
      <c r="H1284" s="2"/>
      <c r="I1284" s="2"/>
      <c r="J1284" s="2"/>
      <c r="K1284" s="2"/>
      <c r="L1284" s="2"/>
      <c r="M1284" s="2"/>
      <c r="N1284" s="2"/>
      <c r="O1284" s="2"/>
      <c r="P1284" s="32">
        <f t="shared" si="20"/>
        <v>0.1111111111111111</v>
      </c>
      <c r="Q1284" s="33">
        <v>0.1111111111111111</v>
      </c>
      <c r="R1284" s="33">
        <v>0.1111111111111111</v>
      </c>
      <c r="S1284" s="33">
        <v>0.1111111111111111</v>
      </c>
      <c r="T1284" s="33">
        <v>0.1111111111111111</v>
      </c>
      <c r="U1284" s="33">
        <v>0.1111111111111111</v>
      </c>
      <c r="V1284" s="33">
        <v>0.1111111111111111</v>
      </c>
      <c r="W1284" s="33">
        <v>0.1111111111111111</v>
      </c>
      <c r="X1284" s="33">
        <v>0.1111111111111111</v>
      </c>
      <c r="Y1284" s="33">
        <v>0.1111111111111111</v>
      </c>
      <c r="Z1284" s="33">
        <v>0.1111111111111111</v>
      </c>
      <c r="AA1284" s="33">
        <v>0.1111111111111111</v>
      </c>
      <c r="AB1284" s="33">
        <v>0.1111111111111111</v>
      </c>
      <c r="AC1284" s="33">
        <v>0.1111111111111111</v>
      </c>
    </row>
    <row r="1285" spans="1:29" hidden="1" x14ac:dyDescent="0.3">
      <c r="A1285" s="19" t="s">
        <v>474</v>
      </c>
      <c r="B1285" s="1" t="s">
        <v>93</v>
      </c>
      <c r="C1285" s="1" t="s">
        <v>511</v>
      </c>
      <c r="D1285" t="s">
        <v>27</v>
      </c>
      <c r="E1285" s="19" t="str">
        <f>VLOOKUP($D1285,[1]Sheet1!$A:$D,3,FALSE)</f>
        <v>C1</v>
      </c>
      <c r="F1285" s="19" t="str">
        <f>VLOOKUP($D1285,[1]Sheet1!$A:$D,4,FALSE)</f>
        <v>C1 COARSE</v>
      </c>
      <c r="G1285" s="2">
        <v>48.6</v>
      </c>
      <c r="H1285" s="2">
        <v>59.399999999999991</v>
      </c>
      <c r="I1285" s="2"/>
      <c r="J1285" s="2"/>
      <c r="K1285" s="2"/>
      <c r="L1285" s="2"/>
      <c r="M1285" s="2">
        <v>36.72</v>
      </c>
      <c r="N1285" s="2"/>
      <c r="O1285" s="2"/>
      <c r="P1285" s="32">
        <f t="shared" si="20"/>
        <v>16.079999999999998</v>
      </c>
      <c r="Q1285" s="33">
        <v>16.079999999999998</v>
      </c>
      <c r="R1285" s="33">
        <v>16.079999999999998</v>
      </c>
      <c r="S1285" s="33">
        <v>16.079999999999998</v>
      </c>
      <c r="T1285" s="33">
        <v>16.079999999999998</v>
      </c>
      <c r="U1285" s="33">
        <v>16.079999999999998</v>
      </c>
      <c r="V1285" s="33">
        <v>16.079999999999998</v>
      </c>
      <c r="W1285" s="33">
        <v>16.079999999999998</v>
      </c>
      <c r="X1285" s="33">
        <v>16.079999999999998</v>
      </c>
      <c r="Y1285" s="33">
        <v>16.079999999999998</v>
      </c>
      <c r="Z1285" s="33">
        <v>16.079999999999998</v>
      </c>
      <c r="AA1285" s="33">
        <v>16.079999999999998</v>
      </c>
      <c r="AB1285" s="33">
        <v>16.079999999999998</v>
      </c>
      <c r="AC1285" s="33">
        <v>16.079999999999998</v>
      </c>
    </row>
    <row r="1286" spans="1:29" hidden="1" x14ac:dyDescent="0.3">
      <c r="A1286" s="19" t="s">
        <v>474</v>
      </c>
      <c r="B1286" s="1" t="s">
        <v>93</v>
      </c>
      <c r="C1286" s="1" t="s">
        <v>511</v>
      </c>
      <c r="D1286" t="s">
        <v>28</v>
      </c>
      <c r="E1286" s="19" t="str">
        <f>VLOOKUP($D1286,[1]Sheet1!$A:$D,3,FALSE)</f>
        <v>C1</v>
      </c>
      <c r="F1286" s="19" t="str">
        <f>VLOOKUP($D1286,[1]Sheet1!$A:$D,4,FALSE)</f>
        <v>C1 COARSE</v>
      </c>
      <c r="G1286" s="2">
        <v>5.4</v>
      </c>
      <c r="H1286" s="2">
        <v>2.16</v>
      </c>
      <c r="I1286" s="2"/>
      <c r="J1286" s="2"/>
      <c r="K1286" s="2"/>
      <c r="L1286" s="2"/>
      <c r="M1286" s="2"/>
      <c r="N1286" s="2"/>
      <c r="O1286" s="2"/>
      <c r="P1286" s="32">
        <f t="shared" si="20"/>
        <v>0.84000000000000008</v>
      </c>
      <c r="Q1286" s="33">
        <v>0.84000000000000008</v>
      </c>
      <c r="R1286" s="33">
        <v>0.84000000000000008</v>
      </c>
      <c r="S1286" s="33">
        <v>0.84000000000000008</v>
      </c>
      <c r="T1286" s="33">
        <v>0.84000000000000008</v>
      </c>
      <c r="U1286" s="33">
        <v>0.84000000000000008</v>
      </c>
      <c r="V1286" s="33">
        <v>0.84000000000000008</v>
      </c>
      <c r="W1286" s="33">
        <v>0.84000000000000008</v>
      </c>
      <c r="X1286" s="33">
        <v>0.84000000000000008</v>
      </c>
      <c r="Y1286" s="33">
        <v>0.84000000000000008</v>
      </c>
      <c r="Z1286" s="33">
        <v>0.84000000000000008</v>
      </c>
      <c r="AA1286" s="33">
        <v>0.84000000000000008</v>
      </c>
      <c r="AB1286" s="33">
        <v>0.84000000000000008</v>
      </c>
      <c r="AC1286" s="33">
        <v>0.84000000000000008</v>
      </c>
    </row>
    <row r="1287" spans="1:29" hidden="1" x14ac:dyDescent="0.3">
      <c r="A1287" s="19" t="s">
        <v>474</v>
      </c>
      <c r="B1287" s="1" t="s">
        <v>93</v>
      </c>
      <c r="C1287" s="1" t="s">
        <v>511</v>
      </c>
      <c r="D1287" t="s">
        <v>31</v>
      </c>
      <c r="E1287" s="19" t="str">
        <f>VLOOKUP($D1287,[1]Sheet1!$A:$D,3,FALSE)</f>
        <v>BROWN</v>
      </c>
      <c r="F1287" s="19" t="str">
        <f>VLOOKUP($D1287,[1]Sheet1!$A:$D,4,FALSE)</f>
        <v>Golden Brown</v>
      </c>
      <c r="G1287" s="2">
        <v>1.08</v>
      </c>
      <c r="H1287" s="2"/>
      <c r="I1287" s="2"/>
      <c r="J1287" s="2"/>
      <c r="K1287" s="2"/>
      <c r="L1287" s="2"/>
      <c r="M1287" s="2"/>
      <c r="N1287" s="2"/>
      <c r="O1287" s="2"/>
      <c r="P1287" s="32">
        <f t="shared" si="20"/>
        <v>0.12000000000000001</v>
      </c>
      <c r="Q1287" s="33">
        <v>0.12000000000000001</v>
      </c>
      <c r="R1287" s="33">
        <v>0.12000000000000001</v>
      </c>
      <c r="S1287" s="33">
        <v>0.12000000000000001</v>
      </c>
      <c r="T1287" s="33">
        <v>0.12000000000000001</v>
      </c>
      <c r="U1287" s="33">
        <v>0.12000000000000001</v>
      </c>
      <c r="V1287" s="33">
        <v>0.12000000000000001</v>
      </c>
      <c r="W1287" s="33">
        <v>0.12000000000000001</v>
      </c>
      <c r="X1287" s="33">
        <v>0.12000000000000001</v>
      </c>
      <c r="Y1287" s="33">
        <v>0.12000000000000001</v>
      </c>
      <c r="Z1287" s="33">
        <v>0.12000000000000001</v>
      </c>
      <c r="AA1287" s="33">
        <v>0.12000000000000001</v>
      </c>
      <c r="AB1287" s="33">
        <v>0.12000000000000001</v>
      </c>
      <c r="AC1287" s="33">
        <v>0.12000000000000001</v>
      </c>
    </row>
    <row r="1288" spans="1:29" hidden="1" x14ac:dyDescent="0.3">
      <c r="A1288" s="19" t="s">
        <v>474</v>
      </c>
      <c r="B1288" s="1" t="s">
        <v>93</v>
      </c>
      <c r="C1288" s="1" t="s">
        <v>511</v>
      </c>
      <c r="D1288" t="s">
        <v>46</v>
      </c>
      <c r="E1288" s="19" t="str">
        <f>VLOOKUP($D1288,[1]Sheet1!$A:$D,3,FALSE)</f>
        <v>BROWN</v>
      </c>
      <c r="F1288" s="19" t="str">
        <f>VLOOKUP($D1288,[1]Sheet1!$A:$D,4,FALSE)</f>
        <v>Golden Brown</v>
      </c>
      <c r="G1288" s="2"/>
      <c r="H1288" s="2"/>
      <c r="I1288" s="2"/>
      <c r="J1288" s="2"/>
      <c r="K1288" s="2"/>
      <c r="L1288" s="2"/>
      <c r="M1288" s="2">
        <v>0.32400000000000001</v>
      </c>
      <c r="N1288" s="2"/>
      <c r="O1288" s="2"/>
      <c r="P1288" s="32">
        <f t="shared" si="20"/>
        <v>3.6000000000000004E-2</v>
      </c>
      <c r="Q1288" s="33">
        <v>3.6000000000000004E-2</v>
      </c>
      <c r="R1288" s="33">
        <v>3.6000000000000004E-2</v>
      </c>
      <c r="S1288" s="33">
        <v>3.6000000000000004E-2</v>
      </c>
      <c r="T1288" s="33">
        <v>3.6000000000000004E-2</v>
      </c>
      <c r="U1288" s="33">
        <v>3.6000000000000004E-2</v>
      </c>
      <c r="V1288" s="33">
        <v>3.6000000000000004E-2</v>
      </c>
      <c r="W1288" s="33">
        <v>3.6000000000000004E-2</v>
      </c>
      <c r="X1288" s="33">
        <v>3.6000000000000004E-2</v>
      </c>
      <c r="Y1288" s="33">
        <v>3.6000000000000004E-2</v>
      </c>
      <c r="Z1288" s="33">
        <v>3.6000000000000004E-2</v>
      </c>
      <c r="AA1288" s="33">
        <v>3.6000000000000004E-2</v>
      </c>
      <c r="AB1288" s="33">
        <v>3.6000000000000004E-2</v>
      </c>
      <c r="AC1288" s="33">
        <v>3.6000000000000004E-2</v>
      </c>
    </row>
    <row r="1289" spans="1:29" hidden="1" x14ac:dyDescent="0.3">
      <c r="A1289" s="19" t="s">
        <v>474</v>
      </c>
      <c r="B1289" s="1" t="s">
        <v>93</v>
      </c>
      <c r="C1289" s="1" t="s">
        <v>511</v>
      </c>
      <c r="D1289" t="s">
        <v>47</v>
      </c>
      <c r="E1289" s="19" t="str">
        <f>VLOOKUP($D1289,[1]Sheet1!$A:$D,3,FALSE)</f>
        <v>ICING</v>
      </c>
      <c r="F1289" s="19" t="str">
        <f>VLOOKUP($D1289,[1]Sheet1!$A:$D,4,FALSE)</f>
        <v>ICING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32">
        <f t="shared" si="20"/>
        <v>0</v>
      </c>
      <c r="Q1289" s="33">
        <v>0</v>
      </c>
      <c r="R1289" s="33">
        <v>0</v>
      </c>
      <c r="S1289" s="33">
        <v>0</v>
      </c>
      <c r="T1289" s="33">
        <v>0</v>
      </c>
      <c r="U1289" s="33">
        <v>0</v>
      </c>
      <c r="V1289" s="33">
        <v>0</v>
      </c>
      <c r="W1289" s="33">
        <v>0</v>
      </c>
      <c r="X1289" s="33">
        <v>0</v>
      </c>
      <c r="Y1289" s="33">
        <v>0</v>
      </c>
      <c r="Z1289" s="33">
        <v>0</v>
      </c>
      <c r="AA1289" s="33">
        <v>0</v>
      </c>
      <c r="AB1289" s="33">
        <v>0</v>
      </c>
      <c r="AC1289" s="33">
        <v>0</v>
      </c>
    </row>
    <row r="1290" spans="1:29" hidden="1" x14ac:dyDescent="0.3">
      <c r="A1290" s="19" t="s">
        <v>474</v>
      </c>
      <c r="B1290" s="1" t="s">
        <v>93</v>
      </c>
      <c r="C1290" s="1" t="s">
        <v>511</v>
      </c>
      <c r="D1290" t="s">
        <v>102</v>
      </c>
      <c r="E1290" s="19" t="str">
        <f>VLOOKUP($D1290,[1]Sheet1!$A:$D,3,FALSE)</f>
        <v>Better Brown</v>
      </c>
      <c r="F1290" s="19" t="str">
        <f>VLOOKUP($D1290,[1]Sheet1!$A:$D,4,FALSE)</f>
        <v>LG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32"/>
      <c r="Q1290" s="33">
        <v>1.08</v>
      </c>
      <c r="R1290" s="33">
        <v>1.08</v>
      </c>
      <c r="S1290" s="33">
        <v>1.08</v>
      </c>
      <c r="T1290" s="33">
        <v>1.08</v>
      </c>
      <c r="U1290" s="33">
        <v>1.08</v>
      </c>
      <c r="V1290" s="33">
        <v>1.08</v>
      </c>
      <c r="W1290" s="33">
        <v>1.08</v>
      </c>
      <c r="X1290" s="33">
        <v>1.08</v>
      </c>
      <c r="Y1290" s="33">
        <v>1.08</v>
      </c>
      <c r="Z1290" s="33">
        <v>1.08</v>
      </c>
      <c r="AA1290" s="33">
        <v>1.08</v>
      </c>
      <c r="AB1290" s="33">
        <v>1.08</v>
      </c>
      <c r="AC1290" s="33">
        <v>1.08</v>
      </c>
    </row>
    <row r="1291" spans="1:29" hidden="1" x14ac:dyDescent="0.3">
      <c r="A1291" s="19" t="s">
        <v>474</v>
      </c>
      <c r="B1291" s="1" t="s">
        <v>93</v>
      </c>
      <c r="C1291" s="1" t="s">
        <v>511</v>
      </c>
      <c r="D1291" t="s">
        <v>33</v>
      </c>
      <c r="E1291" s="19" t="str">
        <f>VLOOKUP($D1291,[1]Sheet1!$A:$D,3,FALSE)</f>
        <v>Better Brown</v>
      </c>
      <c r="F1291" s="19" t="str">
        <f>VLOOKUP($D1291,[1]Sheet1!$A:$D,4,FALSE)</f>
        <v>LG</v>
      </c>
      <c r="G1291" s="2"/>
      <c r="H1291" s="2"/>
      <c r="I1291" s="2"/>
      <c r="J1291" s="2"/>
      <c r="K1291" s="2"/>
      <c r="L1291" s="2"/>
      <c r="M1291" s="2">
        <v>0.36</v>
      </c>
      <c r="N1291" s="2"/>
      <c r="O1291" s="2"/>
      <c r="P1291" s="32">
        <f t="shared" ref="P1291:P1322" si="21">SUM(G1291:O1291)/9</f>
        <v>0.04</v>
      </c>
      <c r="Q1291" s="33">
        <v>1.08</v>
      </c>
      <c r="R1291" s="33">
        <v>1.08</v>
      </c>
      <c r="S1291" s="33">
        <v>1.08</v>
      </c>
      <c r="T1291" s="33">
        <v>1.08</v>
      </c>
      <c r="U1291" s="33">
        <v>1.08</v>
      </c>
      <c r="V1291" s="33">
        <v>1.08</v>
      </c>
      <c r="W1291" s="33">
        <v>1.08</v>
      </c>
      <c r="X1291" s="33">
        <v>1.08</v>
      </c>
      <c r="Y1291" s="33">
        <v>1.08</v>
      </c>
      <c r="Z1291" s="33">
        <v>1.08</v>
      </c>
      <c r="AA1291" s="33">
        <v>1.08</v>
      </c>
      <c r="AB1291" s="33">
        <v>1.08</v>
      </c>
      <c r="AC1291" s="33">
        <v>1.08</v>
      </c>
    </row>
    <row r="1292" spans="1:29" hidden="1" x14ac:dyDescent="0.3">
      <c r="A1292" s="19" t="s">
        <v>474</v>
      </c>
      <c r="B1292" s="1" t="s">
        <v>93</v>
      </c>
      <c r="C1292" s="1" t="s">
        <v>512</v>
      </c>
      <c r="D1292" t="s">
        <v>61</v>
      </c>
      <c r="E1292" s="19" t="str">
        <f>VLOOKUP($D1292,[1]Sheet1!$A:$D,3,FALSE)</f>
        <v>C1</v>
      </c>
      <c r="F1292" s="19" t="str">
        <f>VLOOKUP($D1292,[1]Sheet1!$A:$D,4,FALSE)</f>
        <v>C1 COARSE</v>
      </c>
      <c r="G1292" s="2">
        <v>1</v>
      </c>
      <c r="H1292" s="2"/>
      <c r="I1292" s="2"/>
      <c r="J1292" s="2"/>
      <c r="K1292" s="2"/>
      <c r="L1292" s="2"/>
      <c r="M1292" s="2"/>
      <c r="N1292" s="2"/>
      <c r="O1292" s="2"/>
      <c r="P1292" s="32">
        <f t="shared" si="21"/>
        <v>0.1111111111111111</v>
      </c>
      <c r="Q1292" s="33">
        <v>0.1111111111111111</v>
      </c>
      <c r="R1292" s="33">
        <v>0.1111111111111111</v>
      </c>
      <c r="S1292" s="33">
        <v>0.1111111111111111</v>
      </c>
      <c r="T1292" s="33">
        <v>0.1111111111111111</v>
      </c>
      <c r="U1292" s="33">
        <v>0.1111111111111111</v>
      </c>
      <c r="V1292" s="33">
        <v>0.1111111111111111</v>
      </c>
      <c r="W1292" s="33">
        <v>0.1111111111111111</v>
      </c>
      <c r="X1292" s="33">
        <v>0.1111111111111111</v>
      </c>
      <c r="Y1292" s="33">
        <v>0.1111111111111111</v>
      </c>
      <c r="Z1292" s="33">
        <v>0.1111111111111111</v>
      </c>
      <c r="AA1292" s="33">
        <v>0.1111111111111111</v>
      </c>
      <c r="AB1292" s="33">
        <v>0.1111111111111111</v>
      </c>
      <c r="AC1292" s="33">
        <v>0.1111111111111111</v>
      </c>
    </row>
    <row r="1293" spans="1:29" hidden="1" x14ac:dyDescent="0.3">
      <c r="A1293" s="19" t="s">
        <v>474</v>
      </c>
      <c r="B1293" s="1" t="s">
        <v>93</v>
      </c>
      <c r="C1293" s="1" t="s">
        <v>512</v>
      </c>
      <c r="D1293" t="s">
        <v>25</v>
      </c>
      <c r="E1293" s="19" t="str">
        <f>VLOOKUP($D1293,[1]Sheet1!$A:$D,3,FALSE)</f>
        <v>CASTER</v>
      </c>
      <c r="F1293" s="19" t="str">
        <f>VLOOKUP($D1293,[1]Sheet1!$A:$D,4,FALSE)</f>
        <v>CASTER</v>
      </c>
      <c r="G1293" s="2">
        <v>0.12</v>
      </c>
      <c r="H1293" s="2"/>
      <c r="I1293" s="2"/>
      <c r="J1293" s="2"/>
      <c r="K1293" s="2"/>
      <c r="L1293" s="2"/>
      <c r="M1293" s="2"/>
      <c r="N1293" s="2"/>
      <c r="O1293" s="2"/>
      <c r="P1293" s="32">
        <f t="shared" si="21"/>
        <v>1.3333333333333332E-2</v>
      </c>
      <c r="Q1293" s="33">
        <v>1.3333333333333332E-2</v>
      </c>
      <c r="R1293" s="33">
        <v>1.3333333333333332E-2</v>
      </c>
      <c r="S1293" s="33">
        <v>1.3333333333333332E-2</v>
      </c>
      <c r="T1293" s="33">
        <v>1.3333333333333332E-2</v>
      </c>
      <c r="U1293" s="33">
        <v>1.3333333333333332E-2</v>
      </c>
      <c r="V1293" s="33">
        <v>1.3333333333333332E-2</v>
      </c>
      <c r="W1293" s="33">
        <v>1.3333333333333332E-2</v>
      </c>
      <c r="X1293" s="33">
        <v>1.3333333333333332E-2</v>
      </c>
      <c r="Y1293" s="33">
        <v>1.3333333333333332E-2</v>
      </c>
      <c r="Z1293" s="33">
        <v>1.3333333333333332E-2</v>
      </c>
      <c r="AA1293" s="33">
        <v>1.3333333333333332E-2</v>
      </c>
      <c r="AB1293" s="33">
        <v>1.3333333333333332E-2</v>
      </c>
      <c r="AC1293" s="33">
        <v>1.3333333333333332E-2</v>
      </c>
    </row>
    <row r="1294" spans="1:29" hidden="1" x14ac:dyDescent="0.3">
      <c r="A1294" s="19" t="s">
        <v>474</v>
      </c>
      <c r="B1294" s="1" t="s">
        <v>93</v>
      </c>
      <c r="C1294" s="1" t="s">
        <v>512</v>
      </c>
      <c r="D1294" t="s">
        <v>27</v>
      </c>
      <c r="E1294" s="19" t="str">
        <f>VLOOKUP($D1294,[1]Sheet1!$A:$D,3,FALSE)</f>
        <v>C1</v>
      </c>
      <c r="F1294" s="19" t="str">
        <f>VLOOKUP($D1294,[1]Sheet1!$A:$D,4,FALSE)</f>
        <v>C1 COARSE</v>
      </c>
      <c r="G1294" s="2">
        <v>56.16</v>
      </c>
      <c r="H1294" s="2"/>
      <c r="I1294" s="2"/>
      <c r="J1294" s="2"/>
      <c r="K1294" s="2"/>
      <c r="L1294" s="2"/>
      <c r="M1294" s="2"/>
      <c r="N1294" s="2"/>
      <c r="O1294" s="2"/>
      <c r="P1294" s="32">
        <f t="shared" si="21"/>
        <v>6.2399999999999993</v>
      </c>
      <c r="Q1294" s="33">
        <v>6.2399999999999993</v>
      </c>
      <c r="R1294" s="33">
        <v>6.2399999999999993</v>
      </c>
      <c r="S1294" s="33">
        <v>6.2399999999999993</v>
      </c>
      <c r="T1294" s="33">
        <v>6.2399999999999993</v>
      </c>
      <c r="U1294" s="33">
        <v>6.2399999999999993</v>
      </c>
      <c r="V1294" s="33">
        <v>6.2399999999999993</v>
      </c>
      <c r="W1294" s="33">
        <v>6.2399999999999993</v>
      </c>
      <c r="X1294" s="33">
        <v>6.2399999999999993</v>
      </c>
      <c r="Y1294" s="33">
        <v>6.2399999999999993</v>
      </c>
      <c r="Z1294" s="33">
        <v>6.2399999999999993</v>
      </c>
      <c r="AA1294" s="33">
        <v>6.2399999999999993</v>
      </c>
      <c r="AB1294" s="33">
        <v>6.2399999999999993</v>
      </c>
      <c r="AC1294" s="33">
        <v>6.2399999999999993</v>
      </c>
    </row>
    <row r="1295" spans="1:29" hidden="1" x14ac:dyDescent="0.3">
      <c r="A1295" s="19" t="s">
        <v>474</v>
      </c>
      <c r="B1295" s="1" t="s">
        <v>93</v>
      </c>
      <c r="C1295" s="1" t="s">
        <v>512</v>
      </c>
      <c r="D1295" t="s">
        <v>30</v>
      </c>
      <c r="E1295" s="19" t="str">
        <f>VLOOKUP($D1295,[1]Sheet1!$A:$D,3,FALSE)</f>
        <v>A1 (Fine)</v>
      </c>
      <c r="F1295" s="19" t="str">
        <f>VLOOKUP($D1295,[1]Sheet1!$A:$D,4,FALSE)</f>
        <v>A1</v>
      </c>
      <c r="G1295" s="2">
        <v>0.6</v>
      </c>
      <c r="H1295" s="2"/>
      <c r="I1295" s="2"/>
      <c r="J1295" s="2"/>
      <c r="K1295" s="2"/>
      <c r="L1295" s="2"/>
      <c r="M1295" s="2"/>
      <c r="N1295" s="2"/>
      <c r="O1295" s="2"/>
      <c r="P1295" s="32">
        <f t="shared" si="21"/>
        <v>6.6666666666666666E-2</v>
      </c>
      <c r="Q1295" s="33">
        <v>6.6666666666666666E-2</v>
      </c>
      <c r="R1295" s="33">
        <v>6.6666666666666666E-2</v>
      </c>
      <c r="S1295" s="33">
        <v>6.6666666666666666E-2</v>
      </c>
      <c r="T1295" s="33">
        <v>6.6666666666666666E-2</v>
      </c>
      <c r="U1295" s="33">
        <v>6.6666666666666666E-2</v>
      </c>
      <c r="V1295" s="33">
        <v>6.6666666666666666E-2</v>
      </c>
      <c r="W1295" s="33">
        <v>6.6666666666666666E-2</v>
      </c>
      <c r="X1295" s="33">
        <v>6.6666666666666666E-2</v>
      </c>
      <c r="Y1295" s="33">
        <v>6.6666666666666666E-2</v>
      </c>
      <c r="Z1295" s="33">
        <v>6.6666666666666666E-2</v>
      </c>
      <c r="AA1295" s="33">
        <v>6.6666666666666666E-2</v>
      </c>
      <c r="AB1295" s="33">
        <v>6.6666666666666666E-2</v>
      </c>
      <c r="AC1295" s="33">
        <v>6.6666666666666666E-2</v>
      </c>
    </row>
    <row r="1296" spans="1:29" hidden="1" x14ac:dyDescent="0.3">
      <c r="A1296" s="19" t="s">
        <v>474</v>
      </c>
      <c r="B1296" s="1" t="s">
        <v>93</v>
      </c>
      <c r="C1296" s="1" t="s">
        <v>512</v>
      </c>
      <c r="D1296" t="s">
        <v>31</v>
      </c>
      <c r="E1296" s="19" t="str">
        <f>VLOOKUP($D1296,[1]Sheet1!$A:$D,3,FALSE)</f>
        <v>BROWN</v>
      </c>
      <c r="F1296" s="19" t="str">
        <f>VLOOKUP($D1296,[1]Sheet1!$A:$D,4,FALSE)</f>
        <v>Golden Brown</v>
      </c>
      <c r="G1296" s="2">
        <v>1.08</v>
      </c>
      <c r="H1296" s="2"/>
      <c r="I1296" s="2"/>
      <c r="J1296" s="2"/>
      <c r="K1296" s="2"/>
      <c r="L1296" s="2"/>
      <c r="M1296" s="2"/>
      <c r="N1296" s="2"/>
      <c r="O1296" s="2"/>
      <c r="P1296" s="32">
        <f t="shared" si="21"/>
        <v>0.12000000000000001</v>
      </c>
      <c r="Q1296" s="33">
        <v>0.12000000000000001</v>
      </c>
      <c r="R1296" s="33">
        <v>0.12000000000000001</v>
      </c>
      <c r="S1296" s="33">
        <v>0.12000000000000001</v>
      </c>
      <c r="T1296" s="33">
        <v>0.12000000000000001</v>
      </c>
      <c r="U1296" s="33">
        <v>0.12000000000000001</v>
      </c>
      <c r="V1296" s="33">
        <v>0.12000000000000001</v>
      </c>
      <c r="W1296" s="33">
        <v>0.12000000000000001</v>
      </c>
      <c r="X1296" s="33">
        <v>0.12000000000000001</v>
      </c>
      <c r="Y1296" s="33">
        <v>0.12000000000000001</v>
      </c>
      <c r="Z1296" s="33">
        <v>0.12000000000000001</v>
      </c>
      <c r="AA1296" s="33">
        <v>0.12000000000000001</v>
      </c>
      <c r="AB1296" s="33">
        <v>0.12000000000000001</v>
      </c>
      <c r="AC1296" s="33">
        <v>0.12000000000000001</v>
      </c>
    </row>
    <row r="1297" spans="1:29" hidden="1" x14ac:dyDescent="0.3">
      <c r="A1297" s="19" t="s">
        <v>474</v>
      </c>
      <c r="B1297" s="1" t="s">
        <v>93</v>
      </c>
      <c r="C1297" s="1" t="s">
        <v>512</v>
      </c>
      <c r="D1297" t="s">
        <v>47</v>
      </c>
      <c r="E1297" s="19" t="str">
        <f>VLOOKUP($D1297,[1]Sheet1!$A:$D,3,FALSE)</f>
        <v>ICING</v>
      </c>
      <c r="F1297" s="19" t="str">
        <f>VLOOKUP($D1297,[1]Sheet1!$A:$D,4,FALSE)</f>
        <v>ICING</v>
      </c>
      <c r="G1297" s="2">
        <v>1.25</v>
      </c>
      <c r="H1297" s="2"/>
      <c r="I1297" s="2"/>
      <c r="J1297" s="2"/>
      <c r="K1297" s="2"/>
      <c r="L1297" s="2"/>
      <c r="M1297" s="2"/>
      <c r="N1297" s="2"/>
      <c r="O1297" s="2"/>
      <c r="P1297" s="32">
        <f t="shared" si="21"/>
        <v>0.1388888888888889</v>
      </c>
      <c r="Q1297" s="33">
        <v>0.1388888888888889</v>
      </c>
      <c r="R1297" s="33">
        <v>0.1388888888888889</v>
      </c>
      <c r="S1297" s="33">
        <v>0.1388888888888889</v>
      </c>
      <c r="T1297" s="33">
        <v>0.1388888888888889</v>
      </c>
      <c r="U1297" s="33">
        <v>0.1388888888888889</v>
      </c>
      <c r="V1297" s="33">
        <v>0.1388888888888889</v>
      </c>
      <c r="W1297" s="33">
        <v>0.1388888888888889</v>
      </c>
      <c r="X1297" s="33">
        <v>0.1388888888888889</v>
      </c>
      <c r="Y1297" s="33">
        <v>0.1388888888888889</v>
      </c>
      <c r="Z1297" s="33">
        <v>0.1388888888888889</v>
      </c>
      <c r="AA1297" s="33">
        <v>0.1388888888888889</v>
      </c>
      <c r="AB1297" s="33">
        <v>0.1388888888888889</v>
      </c>
      <c r="AC1297" s="33">
        <v>0.1388888888888889</v>
      </c>
    </row>
    <row r="1298" spans="1:29" hidden="1" x14ac:dyDescent="0.3">
      <c r="A1298" s="19" t="s">
        <v>474</v>
      </c>
      <c r="B1298" s="1" t="s">
        <v>93</v>
      </c>
      <c r="C1298" s="1" t="s">
        <v>513</v>
      </c>
      <c r="D1298" t="s">
        <v>43</v>
      </c>
      <c r="E1298" s="19" t="str">
        <f>VLOOKUP($D1298,[1]Sheet1!$A:$D,3,FALSE)</f>
        <v>BROWN</v>
      </c>
      <c r="F1298" s="19" t="str">
        <f>VLOOKUP($D1298,[1]Sheet1!$A:$D,4,FALSE)</f>
        <v>Soft Brown</v>
      </c>
      <c r="G1298" s="2"/>
      <c r="H1298" s="2"/>
      <c r="I1298" s="2"/>
      <c r="J1298" s="2"/>
      <c r="K1298" s="2"/>
      <c r="L1298" s="2">
        <v>3</v>
      </c>
      <c r="M1298" s="2"/>
      <c r="N1298" s="2"/>
      <c r="O1298" s="2"/>
      <c r="P1298" s="32">
        <f t="shared" si="21"/>
        <v>0.33333333333333331</v>
      </c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</row>
    <row r="1299" spans="1:29" hidden="1" x14ac:dyDescent="0.3">
      <c r="A1299" s="19" t="s">
        <v>474</v>
      </c>
      <c r="B1299" s="1" t="s">
        <v>93</v>
      </c>
      <c r="C1299" s="1" t="s">
        <v>513</v>
      </c>
      <c r="D1299" t="s">
        <v>27</v>
      </c>
      <c r="E1299" s="19" t="str">
        <f>VLOOKUP($D1299,[1]Sheet1!$A:$D,3,FALSE)</f>
        <v>C1</v>
      </c>
      <c r="F1299" s="19" t="str">
        <f>VLOOKUP($D1299,[1]Sheet1!$A:$D,4,FALSE)</f>
        <v>C1 COARSE</v>
      </c>
      <c r="G1299" s="2"/>
      <c r="H1299" s="2"/>
      <c r="I1299" s="2"/>
      <c r="J1299" s="2"/>
      <c r="K1299" s="2"/>
      <c r="L1299" s="2">
        <v>3.24</v>
      </c>
      <c r="M1299" s="2"/>
      <c r="N1299" s="2"/>
      <c r="O1299" s="2"/>
      <c r="P1299" s="32">
        <f t="shared" si="21"/>
        <v>0.36000000000000004</v>
      </c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</row>
    <row r="1300" spans="1:29" hidden="1" x14ac:dyDescent="0.3">
      <c r="A1300" s="19" t="s">
        <v>474</v>
      </c>
      <c r="B1300" s="1" t="s">
        <v>93</v>
      </c>
      <c r="C1300" s="1" t="s">
        <v>514</v>
      </c>
      <c r="D1300" t="s">
        <v>27</v>
      </c>
      <c r="E1300" s="19" t="str">
        <f>VLOOKUP($D1300,[1]Sheet1!$A:$D,3,FALSE)</f>
        <v>C1</v>
      </c>
      <c r="F1300" s="19" t="str">
        <f>VLOOKUP($D1300,[1]Sheet1!$A:$D,4,FALSE)</f>
        <v>C1 COARSE</v>
      </c>
      <c r="G1300" s="2"/>
      <c r="H1300" s="2"/>
      <c r="I1300" s="2">
        <v>81</v>
      </c>
      <c r="J1300" s="2">
        <v>156.12</v>
      </c>
      <c r="K1300" s="2"/>
      <c r="L1300" s="2"/>
      <c r="M1300" s="2">
        <v>36.72</v>
      </c>
      <c r="N1300" s="2"/>
      <c r="O1300" s="2"/>
      <c r="P1300" s="32">
        <f t="shared" si="21"/>
        <v>30.426666666666669</v>
      </c>
      <c r="Q1300" s="33">
        <v>30.426666666666669</v>
      </c>
      <c r="R1300" s="33">
        <v>30.426666666666669</v>
      </c>
      <c r="S1300" s="33">
        <v>30.426666666666669</v>
      </c>
      <c r="T1300" s="33">
        <v>30.426666666666669</v>
      </c>
      <c r="U1300" s="33">
        <v>30.426666666666669</v>
      </c>
      <c r="V1300" s="33">
        <v>30.426666666666669</v>
      </c>
      <c r="W1300" s="33">
        <v>30.426666666666669</v>
      </c>
      <c r="X1300" s="33">
        <v>30.426666666666669</v>
      </c>
      <c r="Y1300" s="33">
        <v>30.426666666666669</v>
      </c>
      <c r="Z1300" s="33">
        <v>30.426666666666669</v>
      </c>
      <c r="AA1300" s="33">
        <v>30.426666666666669</v>
      </c>
      <c r="AB1300" s="33">
        <v>30.426666666666669</v>
      </c>
      <c r="AC1300" s="33">
        <v>30.426666666666669</v>
      </c>
    </row>
    <row r="1301" spans="1:29" hidden="1" x14ac:dyDescent="0.3">
      <c r="A1301" s="19" t="s">
        <v>474</v>
      </c>
      <c r="B1301" s="1" t="s">
        <v>93</v>
      </c>
      <c r="C1301" s="1" t="s">
        <v>515</v>
      </c>
      <c r="D1301" t="s">
        <v>27</v>
      </c>
      <c r="E1301" s="19" t="str">
        <f>VLOOKUP($D1301,[1]Sheet1!$A:$D,3,FALSE)</f>
        <v>C1</v>
      </c>
      <c r="F1301" s="19" t="str">
        <f>VLOOKUP($D1301,[1]Sheet1!$A:$D,4,FALSE)</f>
        <v>C1 COARSE</v>
      </c>
      <c r="G1301" s="2"/>
      <c r="H1301" s="2"/>
      <c r="I1301" s="2"/>
      <c r="J1301" s="2"/>
      <c r="K1301" s="2"/>
      <c r="L1301" s="2"/>
      <c r="M1301" s="2"/>
      <c r="N1301" s="2">
        <v>82.08</v>
      </c>
      <c r="O1301" s="2"/>
      <c r="P1301" s="32">
        <f t="shared" si="21"/>
        <v>9.1199999999999992</v>
      </c>
      <c r="Q1301" s="33">
        <v>9.1199999999999992</v>
      </c>
      <c r="R1301" s="33">
        <v>9.1199999999999992</v>
      </c>
      <c r="S1301" s="33">
        <v>9.1199999999999992</v>
      </c>
      <c r="T1301" s="33">
        <v>9.1199999999999992</v>
      </c>
      <c r="U1301" s="33">
        <v>9.1199999999999992</v>
      </c>
      <c r="V1301" s="33">
        <v>9.1199999999999992</v>
      </c>
      <c r="W1301" s="33">
        <v>9.1199999999999992</v>
      </c>
      <c r="X1301" s="33">
        <v>9.1199999999999992</v>
      </c>
      <c r="Y1301" s="33">
        <v>9.1199999999999992</v>
      </c>
      <c r="Z1301" s="33">
        <v>9.1199999999999992</v>
      </c>
      <c r="AA1301" s="33">
        <v>9.1199999999999992</v>
      </c>
      <c r="AB1301" s="33">
        <v>9.1199999999999992</v>
      </c>
      <c r="AC1301" s="33">
        <v>9.1199999999999992</v>
      </c>
    </row>
    <row r="1302" spans="1:29" hidden="1" x14ac:dyDescent="0.3">
      <c r="A1302" s="19" t="s">
        <v>474</v>
      </c>
      <c r="B1302" s="1" t="s">
        <v>93</v>
      </c>
      <c r="C1302" s="1" t="s">
        <v>516</v>
      </c>
      <c r="D1302" t="s">
        <v>27</v>
      </c>
      <c r="E1302" s="19" t="str">
        <f>VLOOKUP($D1302,[1]Sheet1!$A:$D,3,FALSE)</f>
        <v>C1</v>
      </c>
      <c r="F1302" s="19" t="str">
        <f>VLOOKUP($D1302,[1]Sheet1!$A:$D,4,FALSE)</f>
        <v>C1 COARSE</v>
      </c>
      <c r="G1302" s="2">
        <v>21.6</v>
      </c>
      <c r="H1302" s="2"/>
      <c r="I1302" s="2">
        <v>24.84</v>
      </c>
      <c r="J1302" s="2"/>
      <c r="K1302" s="2">
        <v>23.76</v>
      </c>
      <c r="L1302" s="2"/>
      <c r="M1302" s="2">
        <v>23.76</v>
      </c>
      <c r="N1302" s="2"/>
      <c r="O1302" s="2">
        <v>30.24</v>
      </c>
      <c r="P1302" s="32">
        <f t="shared" si="21"/>
        <v>13.8</v>
      </c>
      <c r="Q1302" s="33">
        <v>13.8</v>
      </c>
      <c r="R1302" s="33">
        <v>13.8</v>
      </c>
      <c r="S1302" s="33">
        <v>13.8</v>
      </c>
      <c r="T1302" s="33">
        <v>13.8</v>
      </c>
      <c r="U1302" s="33">
        <v>13.8</v>
      </c>
      <c r="V1302" s="33">
        <v>13.8</v>
      </c>
      <c r="W1302" s="33">
        <v>13.8</v>
      </c>
      <c r="X1302" s="33">
        <v>13.8</v>
      </c>
      <c r="Y1302" s="33">
        <v>13.8</v>
      </c>
      <c r="Z1302" s="33">
        <v>13.8</v>
      </c>
      <c r="AA1302" s="33">
        <v>13.8</v>
      </c>
      <c r="AB1302" s="33">
        <v>13.8</v>
      </c>
      <c r="AC1302" s="33">
        <v>13.8</v>
      </c>
    </row>
    <row r="1303" spans="1:29" hidden="1" x14ac:dyDescent="0.3">
      <c r="A1303" s="19" t="s">
        <v>474</v>
      </c>
      <c r="B1303" s="1" t="s">
        <v>194</v>
      </c>
      <c r="C1303" s="1" t="s">
        <v>97</v>
      </c>
      <c r="D1303" t="s">
        <v>74</v>
      </c>
      <c r="E1303" s="19" t="str">
        <f>VLOOKUP($D1303,[1]Sheet1!$A:$D,3,FALSE)</f>
        <v>A1 (Fine)</v>
      </c>
      <c r="F1303" s="19" t="str">
        <f>VLOOKUP($D1303,[1]Sheet1!$A:$D,4,FALSE)</f>
        <v xml:space="preserve">A1 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32">
        <f t="shared" si="21"/>
        <v>0</v>
      </c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</row>
    <row r="1304" spans="1:29" hidden="1" x14ac:dyDescent="0.3">
      <c r="A1304" s="19" t="s">
        <v>474</v>
      </c>
      <c r="B1304" s="1" t="s">
        <v>194</v>
      </c>
      <c r="C1304" s="1" t="s">
        <v>97</v>
      </c>
      <c r="D1304" t="s">
        <v>61</v>
      </c>
      <c r="E1304" s="19" t="str">
        <f>VLOOKUP($D1304,[1]Sheet1!$A:$D,3,FALSE)</f>
        <v>C1</v>
      </c>
      <c r="F1304" s="19" t="str">
        <f>VLOOKUP($D1304,[1]Sheet1!$A:$D,4,FALSE)</f>
        <v>C1 COARSE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32">
        <f t="shared" si="21"/>
        <v>0</v>
      </c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</row>
    <row r="1305" spans="1:29" hidden="1" x14ac:dyDescent="0.3">
      <c r="A1305" s="19" t="s">
        <v>474</v>
      </c>
      <c r="B1305" s="1" t="s">
        <v>194</v>
      </c>
      <c r="C1305" s="1" t="s">
        <v>97</v>
      </c>
      <c r="D1305" t="s">
        <v>42</v>
      </c>
      <c r="E1305" s="19" t="str">
        <f>VLOOKUP($D1305,[1]Sheet1!$A:$D,3,FALSE)</f>
        <v>CASTER</v>
      </c>
      <c r="F1305" s="19" t="str">
        <f>VLOOKUP($D1305,[1]Sheet1!$A:$D,4,FALSE)</f>
        <v>CASTER</v>
      </c>
      <c r="G1305" s="2">
        <v>3</v>
      </c>
      <c r="H1305" s="2"/>
      <c r="I1305" s="2"/>
      <c r="J1305" s="2"/>
      <c r="K1305" s="2"/>
      <c r="L1305" s="2"/>
      <c r="M1305" s="2"/>
      <c r="N1305" s="2"/>
      <c r="O1305" s="2"/>
      <c r="P1305" s="32">
        <f t="shared" si="21"/>
        <v>0.33333333333333331</v>
      </c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</row>
    <row r="1306" spans="1:29" hidden="1" x14ac:dyDescent="0.3">
      <c r="A1306" s="19" t="s">
        <v>474</v>
      </c>
      <c r="B1306" s="1" t="s">
        <v>194</v>
      </c>
      <c r="C1306" s="1" t="s">
        <v>97</v>
      </c>
      <c r="D1306" t="s">
        <v>91</v>
      </c>
      <c r="E1306" s="19" t="str">
        <f>VLOOKUP($D1306,[1]Sheet1!$A:$D,3,FALSE)</f>
        <v>BROWN</v>
      </c>
      <c r="F1306" s="19" t="str">
        <f>VLOOKUP($D1306,[1]Sheet1!$A:$D,4,FALSE)</f>
        <v>Coarse Brown</v>
      </c>
      <c r="G1306" s="2">
        <v>4</v>
      </c>
      <c r="H1306" s="2"/>
      <c r="I1306" s="2"/>
      <c r="J1306" s="2"/>
      <c r="K1306" s="2">
        <v>2</v>
      </c>
      <c r="L1306" s="2"/>
      <c r="M1306" s="2"/>
      <c r="N1306" s="2"/>
      <c r="O1306" s="2"/>
      <c r="P1306" s="32">
        <f t="shared" si="21"/>
        <v>0.66666666666666663</v>
      </c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</row>
    <row r="1307" spans="1:29" hidden="1" x14ac:dyDescent="0.3">
      <c r="A1307" s="19" t="s">
        <v>474</v>
      </c>
      <c r="B1307" s="1" t="s">
        <v>194</v>
      </c>
      <c r="C1307" s="1" t="s">
        <v>97</v>
      </c>
      <c r="D1307" t="s">
        <v>43</v>
      </c>
      <c r="E1307" s="19" t="str">
        <f>VLOOKUP($D1307,[1]Sheet1!$A:$D,3,FALSE)</f>
        <v>BROWN</v>
      </c>
      <c r="F1307" s="19" t="str">
        <f>VLOOKUP($D1307,[1]Sheet1!$A:$D,4,FALSE)</f>
        <v>Soft Brown</v>
      </c>
      <c r="G1307" s="2">
        <v>15</v>
      </c>
      <c r="H1307" s="2"/>
      <c r="I1307" s="2">
        <v>20</v>
      </c>
      <c r="J1307" s="2"/>
      <c r="K1307" s="2"/>
      <c r="L1307" s="2">
        <v>-5</v>
      </c>
      <c r="M1307" s="2"/>
      <c r="N1307" s="2"/>
      <c r="O1307" s="2"/>
      <c r="P1307" s="32">
        <f t="shared" si="21"/>
        <v>3.3333333333333335</v>
      </c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</row>
    <row r="1308" spans="1:29" hidden="1" x14ac:dyDescent="0.3">
      <c r="A1308" s="19" t="s">
        <v>474</v>
      </c>
      <c r="B1308" s="1" t="s">
        <v>194</v>
      </c>
      <c r="C1308" s="1" t="s">
        <v>97</v>
      </c>
      <c r="D1308" t="s">
        <v>27</v>
      </c>
      <c r="E1308" s="19" t="str">
        <f>VLOOKUP($D1308,[1]Sheet1!$A:$D,3,FALSE)</f>
        <v>C1</v>
      </c>
      <c r="F1308" s="19" t="str">
        <f>VLOOKUP($D1308,[1]Sheet1!$A:$D,4,FALSE)</f>
        <v>C1 COARSE</v>
      </c>
      <c r="G1308" s="2">
        <v>208.44000000000003</v>
      </c>
      <c r="H1308" s="2">
        <v>525.96</v>
      </c>
      <c r="I1308" s="2">
        <v>503.28</v>
      </c>
      <c r="J1308" s="2"/>
      <c r="K1308" s="2"/>
      <c r="L1308" s="2"/>
      <c r="M1308" s="2"/>
      <c r="N1308" s="2"/>
      <c r="O1308" s="2"/>
      <c r="P1308" s="32">
        <f t="shared" si="21"/>
        <v>137.52000000000001</v>
      </c>
      <c r="Q1308" s="33">
        <v>137.52000000000001</v>
      </c>
      <c r="R1308" s="33">
        <v>137.52000000000001</v>
      </c>
      <c r="S1308" s="33">
        <v>137.52000000000001</v>
      </c>
      <c r="T1308" s="33">
        <v>137.52000000000001</v>
      </c>
      <c r="U1308" s="33">
        <v>137.52000000000001</v>
      </c>
      <c r="V1308" s="33">
        <v>137.52000000000001</v>
      </c>
      <c r="W1308" s="33">
        <v>137.52000000000001</v>
      </c>
      <c r="X1308" s="33">
        <v>137.52000000000001</v>
      </c>
      <c r="Y1308" s="33">
        <v>137.52000000000001</v>
      </c>
      <c r="Z1308" s="33">
        <v>137.52000000000001</v>
      </c>
      <c r="AA1308" s="33">
        <v>137.52000000000001</v>
      </c>
      <c r="AB1308" s="33">
        <v>137.52000000000001</v>
      </c>
      <c r="AC1308" s="33">
        <v>137.52000000000001</v>
      </c>
    </row>
    <row r="1309" spans="1:29" hidden="1" x14ac:dyDescent="0.3">
      <c r="A1309" s="19" t="s">
        <v>474</v>
      </c>
      <c r="B1309" s="1" t="s">
        <v>194</v>
      </c>
      <c r="C1309" s="1" t="s">
        <v>97</v>
      </c>
      <c r="D1309" t="s">
        <v>30</v>
      </c>
      <c r="E1309" s="19" t="str">
        <f>VLOOKUP($D1309,[1]Sheet1!$A:$D,3,FALSE)</f>
        <v>A1 (Fine)</v>
      </c>
      <c r="F1309" s="19" t="str">
        <f>VLOOKUP($D1309,[1]Sheet1!$A:$D,4,FALSE)</f>
        <v>A1</v>
      </c>
      <c r="G1309" s="2">
        <v>1.08</v>
      </c>
      <c r="H1309" s="2"/>
      <c r="I1309" s="2"/>
      <c r="J1309" s="2"/>
      <c r="K1309" s="2"/>
      <c r="L1309" s="2"/>
      <c r="M1309" s="2"/>
      <c r="N1309" s="2"/>
      <c r="O1309" s="2"/>
      <c r="P1309" s="32">
        <f t="shared" si="21"/>
        <v>0.12000000000000001</v>
      </c>
      <c r="Q1309" s="33">
        <v>0.12000000000000001</v>
      </c>
      <c r="R1309" s="33">
        <v>0.12000000000000001</v>
      </c>
      <c r="S1309" s="33">
        <v>0.12000000000000001</v>
      </c>
      <c r="T1309" s="33">
        <v>0.12000000000000001</v>
      </c>
      <c r="U1309" s="33">
        <v>0.12000000000000001</v>
      </c>
      <c r="V1309" s="33">
        <v>0.12000000000000001</v>
      </c>
      <c r="W1309" s="33">
        <v>0.12000000000000001</v>
      </c>
      <c r="X1309" s="33">
        <v>0.12000000000000001</v>
      </c>
      <c r="Y1309" s="33">
        <v>0.12000000000000001</v>
      </c>
      <c r="Z1309" s="33">
        <v>0.12000000000000001</v>
      </c>
      <c r="AA1309" s="33">
        <v>0.12000000000000001</v>
      </c>
      <c r="AB1309" s="33">
        <v>0.12000000000000001</v>
      </c>
      <c r="AC1309" s="33">
        <v>0.12000000000000001</v>
      </c>
    </row>
    <row r="1310" spans="1:29" hidden="1" x14ac:dyDescent="0.3">
      <c r="A1310" s="19" t="s">
        <v>474</v>
      </c>
      <c r="B1310" s="1" t="s">
        <v>194</v>
      </c>
      <c r="C1310" s="1" t="s">
        <v>97</v>
      </c>
      <c r="D1310" t="s">
        <v>31</v>
      </c>
      <c r="E1310" s="19" t="str">
        <f>VLOOKUP($D1310,[1]Sheet1!$A:$D,3,FALSE)</f>
        <v>BROWN</v>
      </c>
      <c r="F1310" s="19" t="str">
        <f>VLOOKUP($D1310,[1]Sheet1!$A:$D,4,FALSE)</f>
        <v>Golden Brown</v>
      </c>
      <c r="G1310" s="2">
        <v>4.32</v>
      </c>
      <c r="H1310" s="2"/>
      <c r="I1310" s="2">
        <v>4.32</v>
      </c>
      <c r="J1310" s="2"/>
      <c r="K1310" s="2"/>
      <c r="L1310" s="2">
        <v>-4.32</v>
      </c>
      <c r="M1310" s="2"/>
      <c r="N1310" s="2"/>
      <c r="O1310" s="2"/>
      <c r="P1310" s="32">
        <f t="shared" si="21"/>
        <v>0.48000000000000004</v>
      </c>
      <c r="Q1310" s="33">
        <v>0.48000000000000004</v>
      </c>
      <c r="R1310" s="33">
        <v>0.48000000000000004</v>
      </c>
      <c r="S1310" s="33">
        <v>0.48000000000000004</v>
      </c>
      <c r="T1310" s="33">
        <v>0.48000000000000004</v>
      </c>
      <c r="U1310" s="33">
        <v>0.48000000000000004</v>
      </c>
      <c r="V1310" s="33">
        <v>0.48000000000000004</v>
      </c>
      <c r="W1310" s="33">
        <v>0.48000000000000004</v>
      </c>
      <c r="X1310" s="33">
        <v>0.48000000000000004</v>
      </c>
      <c r="Y1310" s="33">
        <v>0.48000000000000004</v>
      </c>
      <c r="Z1310" s="33">
        <v>0.48000000000000004</v>
      </c>
      <c r="AA1310" s="33">
        <v>0.48000000000000004</v>
      </c>
      <c r="AB1310" s="33">
        <v>0.48000000000000004</v>
      </c>
      <c r="AC1310" s="33">
        <v>0.48000000000000004</v>
      </c>
    </row>
    <row r="1311" spans="1:29" hidden="1" x14ac:dyDescent="0.3">
      <c r="A1311" s="19" t="s">
        <v>474</v>
      </c>
      <c r="B1311" s="1" t="s">
        <v>194</v>
      </c>
      <c r="C1311" s="1" t="s">
        <v>97</v>
      </c>
      <c r="D1311" t="s">
        <v>47</v>
      </c>
      <c r="E1311" s="19" t="str">
        <f>VLOOKUP($D1311,[1]Sheet1!$A:$D,3,FALSE)</f>
        <v>ICING</v>
      </c>
      <c r="F1311" s="19" t="str">
        <f>VLOOKUP($D1311,[1]Sheet1!$A:$D,4,FALSE)</f>
        <v>ICING</v>
      </c>
      <c r="G1311" s="2"/>
      <c r="H1311" s="2"/>
      <c r="I1311" s="2">
        <v>2.5</v>
      </c>
      <c r="J1311" s="2"/>
      <c r="K1311" s="2"/>
      <c r="L1311" s="2"/>
      <c r="M1311" s="2"/>
      <c r="N1311" s="2"/>
      <c r="O1311" s="2"/>
      <c r="P1311" s="32">
        <f t="shared" si="21"/>
        <v>0.27777777777777779</v>
      </c>
      <c r="Q1311" s="33">
        <v>0.27777777777777779</v>
      </c>
      <c r="R1311" s="33">
        <v>0.27777777777777779</v>
      </c>
      <c r="S1311" s="33">
        <v>0.27777777777777779</v>
      </c>
      <c r="T1311" s="33">
        <v>0.27777777777777779</v>
      </c>
      <c r="U1311" s="33">
        <v>0.27777777777777779</v>
      </c>
      <c r="V1311" s="33">
        <v>0.27777777777777779</v>
      </c>
      <c r="W1311" s="33">
        <v>0.27777777777777779</v>
      </c>
      <c r="X1311" s="33">
        <v>0.27777777777777779</v>
      </c>
      <c r="Y1311" s="33">
        <v>0.27777777777777779</v>
      </c>
      <c r="Z1311" s="33">
        <v>0.27777777777777779</v>
      </c>
      <c r="AA1311" s="33">
        <v>0.27777777777777779</v>
      </c>
      <c r="AB1311" s="33">
        <v>0.27777777777777779</v>
      </c>
      <c r="AC1311" s="33">
        <v>0.27777777777777779</v>
      </c>
    </row>
    <row r="1312" spans="1:29" hidden="1" x14ac:dyDescent="0.3">
      <c r="A1312" s="19" t="s">
        <v>474</v>
      </c>
      <c r="B1312" s="1" t="s">
        <v>194</v>
      </c>
      <c r="C1312" s="1" t="s">
        <v>97</v>
      </c>
      <c r="D1312" t="s">
        <v>33</v>
      </c>
      <c r="E1312" s="19" t="str">
        <f>VLOOKUP($D1312,[1]Sheet1!$A:$D,3,FALSE)</f>
        <v>Better Brown</v>
      </c>
      <c r="F1312" s="19" t="str">
        <f>VLOOKUP($D1312,[1]Sheet1!$A:$D,4,FALSE)</f>
        <v>LG</v>
      </c>
      <c r="G1312" s="2"/>
      <c r="H1312" s="2"/>
      <c r="I1312" s="2"/>
      <c r="J1312" s="2">
        <v>2.16</v>
      </c>
      <c r="K1312" s="2"/>
      <c r="L1312" s="2"/>
      <c r="M1312" s="2"/>
      <c r="N1312" s="2"/>
      <c r="O1312" s="2"/>
      <c r="P1312" s="32">
        <f t="shared" si="21"/>
        <v>0.24000000000000002</v>
      </c>
      <c r="Q1312" s="33">
        <v>0.24000000000000002</v>
      </c>
      <c r="R1312" s="33">
        <v>0.24000000000000002</v>
      </c>
      <c r="S1312" s="33">
        <v>0.24000000000000002</v>
      </c>
      <c r="T1312" s="33">
        <v>0.24000000000000002</v>
      </c>
      <c r="U1312" s="33">
        <v>0.24000000000000002</v>
      </c>
      <c r="V1312" s="33">
        <v>0.24000000000000002</v>
      </c>
      <c r="W1312" s="33">
        <v>0.24000000000000002</v>
      </c>
      <c r="X1312" s="33">
        <v>2.16</v>
      </c>
      <c r="Y1312" s="33">
        <v>2.16</v>
      </c>
      <c r="Z1312" s="33">
        <v>2.16</v>
      </c>
      <c r="AA1312" s="33">
        <v>5.4</v>
      </c>
      <c r="AB1312" s="33">
        <v>5.4</v>
      </c>
      <c r="AC1312" s="33">
        <v>5.4</v>
      </c>
    </row>
    <row r="1313" spans="1:29" hidden="1" x14ac:dyDescent="0.3">
      <c r="A1313" s="19" t="s">
        <v>474</v>
      </c>
      <c r="B1313" s="1" t="s">
        <v>194</v>
      </c>
      <c r="C1313" s="1" t="s">
        <v>473</v>
      </c>
      <c r="D1313" t="s">
        <v>25</v>
      </c>
      <c r="E1313" s="19" t="str">
        <f>VLOOKUP($D1313,[1]Sheet1!$A:$D,3,FALSE)</f>
        <v>CASTER</v>
      </c>
      <c r="F1313" s="19" t="str">
        <f>VLOOKUP($D1313,[1]Sheet1!$A:$D,4,FALSE)</f>
        <v>CASTER</v>
      </c>
      <c r="G1313" s="2"/>
      <c r="H1313" s="2"/>
      <c r="I1313" s="2"/>
      <c r="J1313" s="2"/>
      <c r="K1313" s="2">
        <v>0.36</v>
      </c>
      <c r="L1313" s="2"/>
      <c r="M1313" s="2"/>
      <c r="N1313" s="2">
        <v>0.72</v>
      </c>
      <c r="O1313" s="2"/>
      <c r="P1313" s="32">
        <f t="shared" si="21"/>
        <v>0.12000000000000001</v>
      </c>
      <c r="Q1313" s="33">
        <v>0.12000000000000001</v>
      </c>
      <c r="R1313" s="33">
        <v>0.12000000000000001</v>
      </c>
      <c r="S1313" s="33">
        <v>0.12000000000000001</v>
      </c>
      <c r="T1313" s="33">
        <v>0.12000000000000001</v>
      </c>
      <c r="U1313" s="33">
        <v>0.12000000000000001</v>
      </c>
      <c r="V1313" s="33">
        <v>0.12000000000000001</v>
      </c>
      <c r="W1313" s="33">
        <v>0.12000000000000001</v>
      </c>
      <c r="X1313" s="33">
        <v>0.12000000000000001</v>
      </c>
      <c r="Y1313" s="33">
        <v>0.12000000000000001</v>
      </c>
      <c r="Z1313" s="33">
        <v>0.12000000000000001</v>
      </c>
      <c r="AA1313" s="33">
        <v>0.12000000000000001</v>
      </c>
      <c r="AB1313" s="33">
        <v>0.12000000000000001</v>
      </c>
      <c r="AC1313" s="33">
        <v>0.12000000000000001</v>
      </c>
    </row>
    <row r="1314" spans="1:29" hidden="1" x14ac:dyDescent="0.3">
      <c r="A1314" s="19" t="s">
        <v>474</v>
      </c>
      <c r="B1314" s="1" t="s">
        <v>194</v>
      </c>
      <c r="C1314" s="1" t="s">
        <v>473</v>
      </c>
      <c r="D1314" t="s">
        <v>26</v>
      </c>
      <c r="E1314" s="19" t="str">
        <f>VLOOKUP($D1314,[1]Sheet1!$A:$D,3,FALSE)</f>
        <v>BROWN</v>
      </c>
      <c r="F1314" s="19" t="str">
        <f>VLOOKUP($D1314,[1]Sheet1!$A:$D,4,FALSE)</f>
        <v>Coarse Brown</v>
      </c>
      <c r="G1314" s="2"/>
      <c r="H1314" s="2"/>
      <c r="I1314" s="2"/>
      <c r="J1314" s="2"/>
      <c r="K1314" s="2">
        <v>1.0680000000000001</v>
      </c>
      <c r="L1314" s="2"/>
      <c r="M1314" s="2"/>
      <c r="N1314" s="2"/>
      <c r="O1314" s="2"/>
      <c r="P1314" s="32">
        <f t="shared" si="21"/>
        <v>0.11866666666666667</v>
      </c>
      <c r="Q1314" s="33">
        <v>0.11866666666666667</v>
      </c>
      <c r="R1314" s="33">
        <v>0.11866666666666667</v>
      </c>
      <c r="S1314" s="33">
        <v>0.11866666666666667</v>
      </c>
      <c r="T1314" s="33">
        <v>0.11866666666666667</v>
      </c>
      <c r="U1314" s="33">
        <v>0.11866666666666667</v>
      </c>
      <c r="V1314" s="33">
        <v>0.11866666666666667</v>
      </c>
      <c r="W1314" s="33">
        <v>0.11866666666666667</v>
      </c>
      <c r="X1314" s="33">
        <v>0.11866666666666667</v>
      </c>
      <c r="Y1314" s="33">
        <v>0.11866666666666667</v>
      </c>
      <c r="Z1314" s="33">
        <v>0.11866666666666667</v>
      </c>
      <c r="AA1314" s="33">
        <v>0.11866666666666667</v>
      </c>
      <c r="AB1314" s="33">
        <v>0.11866666666666667</v>
      </c>
      <c r="AC1314" s="33">
        <v>0.11866666666666667</v>
      </c>
    </row>
    <row r="1315" spans="1:29" hidden="1" x14ac:dyDescent="0.3">
      <c r="A1315" s="19" t="s">
        <v>474</v>
      </c>
      <c r="B1315" s="1" t="s">
        <v>194</v>
      </c>
      <c r="C1315" s="1" t="s">
        <v>473</v>
      </c>
      <c r="D1315" t="s">
        <v>27</v>
      </c>
      <c r="E1315" s="19" t="str">
        <f>VLOOKUP($D1315,[1]Sheet1!$A:$D,3,FALSE)</f>
        <v>C1</v>
      </c>
      <c r="F1315" s="19" t="str">
        <f>VLOOKUP($D1315,[1]Sheet1!$A:$D,4,FALSE)</f>
        <v>C1 COARSE</v>
      </c>
      <c r="G1315" s="2"/>
      <c r="H1315" s="2"/>
      <c r="I1315" s="2"/>
      <c r="J1315" s="2"/>
      <c r="K1315" s="2">
        <v>42.036000000000001</v>
      </c>
      <c r="L1315" s="2">
        <v>23.76</v>
      </c>
      <c r="M1315" s="2">
        <v>43.2</v>
      </c>
      <c r="N1315" s="2">
        <v>68.039999999999992</v>
      </c>
      <c r="O1315" s="2">
        <v>22.68</v>
      </c>
      <c r="P1315" s="32">
        <f t="shared" si="21"/>
        <v>22.190666666666669</v>
      </c>
      <c r="Q1315" s="33">
        <v>22.190666666666669</v>
      </c>
      <c r="R1315" s="33">
        <v>22.190666666666669</v>
      </c>
      <c r="S1315" s="33">
        <v>22.190666666666669</v>
      </c>
      <c r="T1315" s="33">
        <v>22.190666666666669</v>
      </c>
      <c r="U1315" s="33">
        <v>22.190666666666669</v>
      </c>
      <c r="V1315" s="33">
        <v>22.190666666666669</v>
      </c>
      <c r="W1315" s="33">
        <v>22.190666666666669</v>
      </c>
      <c r="X1315" s="33">
        <v>22.190666666666669</v>
      </c>
      <c r="Y1315" s="33">
        <v>22.190666666666669</v>
      </c>
      <c r="Z1315" s="33">
        <v>22.190666666666669</v>
      </c>
      <c r="AA1315" s="33">
        <v>22.190666666666669</v>
      </c>
      <c r="AB1315" s="33">
        <v>22.190666666666669</v>
      </c>
      <c r="AC1315" s="33">
        <v>22.190666666666669</v>
      </c>
    </row>
    <row r="1316" spans="1:29" hidden="1" x14ac:dyDescent="0.3">
      <c r="A1316" s="19" t="s">
        <v>474</v>
      </c>
      <c r="B1316" s="1" t="s">
        <v>194</v>
      </c>
      <c r="C1316" s="1" t="s">
        <v>473</v>
      </c>
      <c r="D1316" t="s">
        <v>30</v>
      </c>
      <c r="E1316" s="19" t="str">
        <f>VLOOKUP($D1316,[1]Sheet1!$A:$D,3,FALSE)</f>
        <v>A1 (Fine)</v>
      </c>
      <c r="F1316" s="19" t="str">
        <f>VLOOKUP($D1316,[1]Sheet1!$A:$D,4,FALSE)</f>
        <v>A1</v>
      </c>
      <c r="G1316" s="2"/>
      <c r="H1316" s="2"/>
      <c r="I1316" s="2"/>
      <c r="J1316" s="2"/>
      <c r="K1316" s="2">
        <v>1.08</v>
      </c>
      <c r="L1316" s="2"/>
      <c r="M1316" s="2"/>
      <c r="N1316" s="2">
        <v>1.08</v>
      </c>
      <c r="O1316" s="2"/>
      <c r="P1316" s="32">
        <f t="shared" si="21"/>
        <v>0.24000000000000002</v>
      </c>
      <c r="Q1316" s="33">
        <v>0.24000000000000002</v>
      </c>
      <c r="R1316" s="33">
        <v>0.24000000000000002</v>
      </c>
      <c r="S1316" s="33">
        <v>0.24000000000000002</v>
      </c>
      <c r="T1316" s="33">
        <v>0.24000000000000002</v>
      </c>
      <c r="U1316" s="33">
        <v>0.24000000000000002</v>
      </c>
      <c r="V1316" s="33">
        <v>0.24000000000000002</v>
      </c>
      <c r="W1316" s="33">
        <v>0.24000000000000002</v>
      </c>
      <c r="X1316" s="33">
        <v>0.24000000000000002</v>
      </c>
      <c r="Y1316" s="33">
        <v>0.24000000000000002</v>
      </c>
      <c r="Z1316" s="33">
        <v>0.24000000000000002</v>
      </c>
      <c r="AA1316" s="33">
        <v>0.24000000000000002</v>
      </c>
      <c r="AB1316" s="33">
        <v>0.24000000000000002</v>
      </c>
      <c r="AC1316" s="33">
        <v>0.24000000000000002</v>
      </c>
    </row>
    <row r="1317" spans="1:29" hidden="1" x14ac:dyDescent="0.3">
      <c r="A1317" s="19" t="s">
        <v>474</v>
      </c>
      <c r="B1317" s="1" t="s">
        <v>194</v>
      </c>
      <c r="C1317" s="1" t="s">
        <v>473</v>
      </c>
      <c r="D1317" t="s">
        <v>37</v>
      </c>
      <c r="E1317" s="19" t="str">
        <f>VLOOKUP($D1317,[1]Sheet1!$A:$D,3,FALSE)</f>
        <v>BROWN</v>
      </c>
      <c r="F1317" s="19" t="str">
        <f>VLOOKUP($D1317,[1]Sheet1!$A:$D,4,FALSE)</f>
        <v>GMW</v>
      </c>
      <c r="G1317" s="2"/>
      <c r="H1317" s="2"/>
      <c r="I1317" s="2"/>
      <c r="J1317" s="2"/>
      <c r="K1317" s="2">
        <v>0.32400000000000001</v>
      </c>
      <c r="L1317" s="2"/>
      <c r="M1317" s="2"/>
      <c r="N1317" s="2"/>
      <c r="O1317" s="2"/>
      <c r="P1317" s="32">
        <f t="shared" si="21"/>
        <v>3.6000000000000004E-2</v>
      </c>
      <c r="Q1317" s="33">
        <v>3.6000000000000004E-2</v>
      </c>
      <c r="R1317" s="33">
        <v>3.6000000000000004E-2</v>
      </c>
      <c r="S1317" s="33">
        <v>3.6000000000000004E-2</v>
      </c>
      <c r="T1317" s="33">
        <v>3.6000000000000004E-2</v>
      </c>
      <c r="U1317" s="33">
        <v>3.6000000000000004E-2</v>
      </c>
      <c r="V1317" s="33">
        <v>3.6000000000000004E-2</v>
      </c>
      <c r="W1317" s="33">
        <v>3.6000000000000004E-2</v>
      </c>
      <c r="X1317" s="33">
        <v>3.6000000000000004E-2</v>
      </c>
      <c r="Y1317" s="33">
        <v>3.6000000000000004E-2</v>
      </c>
      <c r="Z1317" s="33">
        <v>3.6000000000000004E-2</v>
      </c>
      <c r="AA1317" s="33">
        <v>3.6000000000000004E-2</v>
      </c>
      <c r="AB1317" s="33">
        <v>3.6000000000000004E-2</v>
      </c>
      <c r="AC1317" s="33">
        <v>3.6000000000000004E-2</v>
      </c>
    </row>
    <row r="1318" spans="1:29" hidden="1" x14ac:dyDescent="0.3">
      <c r="A1318" s="19" t="s">
        <v>474</v>
      </c>
      <c r="B1318" s="1" t="s">
        <v>194</v>
      </c>
      <c r="C1318" s="1" t="s">
        <v>473</v>
      </c>
      <c r="D1318" t="s">
        <v>46</v>
      </c>
      <c r="E1318" s="19" t="str">
        <f>VLOOKUP($D1318,[1]Sheet1!$A:$D,3,FALSE)</f>
        <v>BROWN</v>
      </c>
      <c r="F1318" s="19" t="str">
        <f>VLOOKUP($D1318,[1]Sheet1!$A:$D,4,FALSE)</f>
        <v>Golden Brown</v>
      </c>
      <c r="G1318" s="2"/>
      <c r="H1318" s="2"/>
      <c r="I1318" s="2"/>
      <c r="J1318" s="2"/>
      <c r="K1318" s="2">
        <v>0.32400000000000001</v>
      </c>
      <c r="L1318" s="2"/>
      <c r="M1318" s="2"/>
      <c r="N1318" s="2"/>
      <c r="O1318" s="2"/>
      <c r="P1318" s="32">
        <f t="shared" si="21"/>
        <v>3.6000000000000004E-2</v>
      </c>
      <c r="Q1318" s="33">
        <v>3.6000000000000004E-2</v>
      </c>
      <c r="R1318" s="33">
        <v>3.6000000000000004E-2</v>
      </c>
      <c r="S1318" s="33">
        <v>3.6000000000000004E-2</v>
      </c>
      <c r="T1318" s="33">
        <v>3.6000000000000004E-2</v>
      </c>
      <c r="U1318" s="33">
        <v>3.6000000000000004E-2</v>
      </c>
      <c r="V1318" s="33">
        <v>3.6000000000000004E-2</v>
      </c>
      <c r="W1318" s="33">
        <v>3.6000000000000004E-2</v>
      </c>
      <c r="X1318" s="33">
        <v>3.6000000000000004E-2</v>
      </c>
      <c r="Y1318" s="33">
        <v>3.6000000000000004E-2</v>
      </c>
      <c r="Z1318" s="33">
        <v>3.6000000000000004E-2</v>
      </c>
      <c r="AA1318" s="33">
        <v>3.6000000000000004E-2</v>
      </c>
      <c r="AB1318" s="33">
        <v>3.6000000000000004E-2</v>
      </c>
      <c r="AC1318" s="33">
        <v>3.6000000000000004E-2</v>
      </c>
    </row>
    <row r="1319" spans="1:29" hidden="1" x14ac:dyDescent="0.3">
      <c r="A1319" s="19" t="s">
        <v>474</v>
      </c>
      <c r="B1319" s="1" t="s">
        <v>194</v>
      </c>
      <c r="C1319" s="1" t="s">
        <v>473</v>
      </c>
      <c r="D1319" t="s">
        <v>32</v>
      </c>
      <c r="E1319" s="19" t="str">
        <f>VLOOKUP($D1319,[1]Sheet1!$A:$D,3,FALSE)</f>
        <v>ICING</v>
      </c>
      <c r="F1319" s="19" t="str">
        <f>VLOOKUP($D1319,[1]Sheet1!$A:$D,4,FALSE)</f>
        <v>ICING</v>
      </c>
      <c r="G1319" s="2"/>
      <c r="H1319" s="2"/>
      <c r="I1319" s="2"/>
      <c r="J1319" s="2"/>
      <c r="K1319" s="2">
        <v>0.32400000000000001</v>
      </c>
      <c r="L1319" s="2">
        <v>-0.32400000000000001</v>
      </c>
      <c r="M1319" s="2"/>
      <c r="N1319" s="2">
        <v>0.36</v>
      </c>
      <c r="O1319" s="2"/>
      <c r="P1319" s="32">
        <f t="shared" si="21"/>
        <v>0.04</v>
      </c>
      <c r="Q1319" s="33">
        <v>0.04</v>
      </c>
      <c r="R1319" s="33">
        <v>0.04</v>
      </c>
      <c r="S1319" s="33">
        <v>0.04</v>
      </c>
      <c r="T1319" s="33">
        <v>0.04</v>
      </c>
      <c r="U1319" s="33">
        <v>0.04</v>
      </c>
      <c r="V1319" s="33">
        <v>0.04</v>
      </c>
      <c r="W1319" s="33">
        <v>0.04</v>
      </c>
      <c r="X1319" s="33">
        <v>0.04</v>
      </c>
      <c r="Y1319" s="33">
        <v>0.04</v>
      </c>
      <c r="Z1319" s="33">
        <v>0.04</v>
      </c>
      <c r="AA1319" s="33">
        <v>0.04</v>
      </c>
      <c r="AB1319" s="33">
        <v>0.04</v>
      </c>
      <c r="AC1319" s="33">
        <v>0.04</v>
      </c>
    </row>
    <row r="1320" spans="1:29" hidden="1" x14ac:dyDescent="0.3">
      <c r="A1320" s="19" t="s">
        <v>474</v>
      </c>
      <c r="B1320" s="1" t="s">
        <v>194</v>
      </c>
      <c r="C1320" s="1" t="s">
        <v>473</v>
      </c>
      <c r="D1320" t="s">
        <v>33</v>
      </c>
      <c r="E1320" s="19" t="str">
        <f>VLOOKUP($D1320,[1]Sheet1!$A:$D,3,FALSE)</f>
        <v>Better Brown</v>
      </c>
      <c r="F1320" s="19" t="str">
        <f>VLOOKUP($D1320,[1]Sheet1!$A:$D,4,FALSE)</f>
        <v>LG</v>
      </c>
      <c r="G1320" s="2"/>
      <c r="H1320" s="2"/>
      <c r="I1320" s="2"/>
      <c r="J1320" s="2"/>
      <c r="K1320" s="2">
        <v>1.44</v>
      </c>
      <c r="L1320" s="2"/>
      <c r="M1320" s="2"/>
      <c r="N1320" s="2"/>
      <c r="O1320" s="2"/>
      <c r="P1320" s="32">
        <f t="shared" si="21"/>
        <v>0.16</v>
      </c>
      <c r="Q1320" s="33">
        <v>2.16</v>
      </c>
      <c r="R1320" s="33">
        <v>2.16</v>
      </c>
      <c r="S1320" s="33">
        <v>2.16</v>
      </c>
      <c r="T1320" s="33">
        <v>2.16</v>
      </c>
      <c r="U1320" s="33">
        <v>2.16</v>
      </c>
      <c r="V1320" s="33">
        <v>2.16</v>
      </c>
      <c r="W1320" s="33">
        <v>2.16</v>
      </c>
      <c r="X1320" s="33">
        <v>2.16</v>
      </c>
      <c r="Y1320" s="33">
        <v>2.16</v>
      </c>
      <c r="Z1320" s="33">
        <v>2.16</v>
      </c>
      <c r="AA1320" s="33">
        <v>2.16</v>
      </c>
      <c r="AB1320" s="33">
        <v>2.16</v>
      </c>
      <c r="AC1320" s="33">
        <v>2.16</v>
      </c>
    </row>
    <row r="1321" spans="1:29" hidden="1" x14ac:dyDescent="0.3">
      <c r="A1321" s="19" t="s">
        <v>474</v>
      </c>
      <c r="B1321" s="1" t="s">
        <v>194</v>
      </c>
      <c r="C1321" s="1" t="s">
        <v>473</v>
      </c>
      <c r="D1321" t="s">
        <v>102</v>
      </c>
      <c r="E1321" s="19" t="str">
        <f>VLOOKUP($D1321,[1]Sheet1!$A:$D,3,FALSE)</f>
        <v>Better Brown</v>
      </c>
      <c r="F1321" s="19" t="str">
        <f>VLOOKUP($D1321,[1]Sheet1!$A:$D,4,FALSE)</f>
        <v>LG</v>
      </c>
      <c r="G1321" s="2"/>
      <c r="H1321" s="2"/>
      <c r="I1321" s="2"/>
      <c r="J1321" s="2"/>
      <c r="K1321" s="2"/>
      <c r="L1321" s="2"/>
      <c r="M1321" s="2"/>
      <c r="N1321" s="2"/>
      <c r="O1321" s="2">
        <v>0.64800000000000002</v>
      </c>
      <c r="P1321" s="32">
        <f t="shared" si="21"/>
        <v>7.2000000000000008E-2</v>
      </c>
      <c r="Q1321" s="33">
        <v>1.08</v>
      </c>
      <c r="R1321" s="33">
        <v>1.08</v>
      </c>
      <c r="S1321" s="33">
        <v>1.08</v>
      </c>
      <c r="T1321" s="33">
        <v>1.08</v>
      </c>
      <c r="U1321" s="33">
        <v>1.08</v>
      </c>
      <c r="V1321" s="33">
        <v>1.08</v>
      </c>
      <c r="W1321" s="33">
        <v>1.08</v>
      </c>
      <c r="X1321" s="33">
        <v>1.08</v>
      </c>
      <c r="Y1321" s="33">
        <v>1.08</v>
      </c>
      <c r="Z1321" s="33">
        <v>1.08</v>
      </c>
      <c r="AA1321" s="33">
        <v>1.08</v>
      </c>
      <c r="AB1321" s="33">
        <v>1.08</v>
      </c>
      <c r="AC1321" s="33">
        <v>1.08</v>
      </c>
    </row>
    <row r="1322" spans="1:29" hidden="1" x14ac:dyDescent="0.3">
      <c r="A1322" s="19" t="s">
        <v>474</v>
      </c>
      <c r="B1322" s="1" t="s">
        <v>194</v>
      </c>
      <c r="C1322" s="1" t="s">
        <v>473</v>
      </c>
      <c r="D1322" t="s">
        <v>34</v>
      </c>
      <c r="E1322" s="19" t="str">
        <f>VLOOKUP($D1322,[1]Sheet1!$A:$D,3,FALSE)</f>
        <v>BROWN</v>
      </c>
      <c r="F1322" s="19" t="str">
        <f>VLOOKUP($D1322,[1]Sheet1!$A:$D,4,FALSE)</f>
        <v>Soft Brown</v>
      </c>
      <c r="G1322" s="2"/>
      <c r="H1322" s="2"/>
      <c r="I1322" s="2"/>
      <c r="J1322" s="2"/>
      <c r="K1322" s="2"/>
      <c r="L1322" s="2"/>
      <c r="M1322" s="2"/>
      <c r="N1322" s="2">
        <v>0.72</v>
      </c>
      <c r="O1322" s="2"/>
      <c r="P1322" s="32">
        <f t="shared" si="21"/>
        <v>0.08</v>
      </c>
      <c r="Q1322" s="33">
        <v>0.08</v>
      </c>
      <c r="R1322" s="33">
        <v>0.08</v>
      </c>
      <c r="S1322" s="33">
        <v>0.08</v>
      </c>
      <c r="T1322" s="33">
        <v>0.08</v>
      </c>
      <c r="U1322" s="33">
        <v>0.08</v>
      </c>
      <c r="V1322" s="33">
        <v>0.08</v>
      </c>
      <c r="W1322" s="33">
        <v>0.08</v>
      </c>
      <c r="X1322" s="33">
        <v>0.08</v>
      </c>
      <c r="Y1322" s="33">
        <v>0.08</v>
      </c>
      <c r="Z1322" s="33">
        <v>0.08</v>
      </c>
      <c r="AA1322" s="33">
        <v>0.08</v>
      </c>
      <c r="AB1322" s="33">
        <v>0.08</v>
      </c>
      <c r="AC1322" s="33">
        <v>0.08</v>
      </c>
    </row>
    <row r="1323" spans="1:29" hidden="1" x14ac:dyDescent="0.3">
      <c r="A1323" s="19" t="s">
        <v>474</v>
      </c>
      <c r="B1323" s="1" t="s">
        <v>194</v>
      </c>
      <c r="C1323" s="1" t="s">
        <v>473</v>
      </c>
      <c r="D1323" t="s">
        <v>49</v>
      </c>
      <c r="E1323" s="19" t="str">
        <f>VLOOKUP($D1323,[1]Sheet1!$A:$D,3,FALSE)</f>
        <v>BROWN</v>
      </c>
      <c r="F1323" s="19" t="str">
        <f>VLOOKUP($D1323,[1]Sheet1!$A:$D,4,FALSE)</f>
        <v>Soft Brown</v>
      </c>
      <c r="G1323" s="2"/>
      <c r="H1323" s="2"/>
      <c r="I1323" s="2"/>
      <c r="J1323" s="2"/>
      <c r="K1323" s="2">
        <v>0.35639999999999999</v>
      </c>
      <c r="L1323" s="2"/>
      <c r="M1323" s="2"/>
      <c r="N1323" s="2">
        <v>0.32400000000000001</v>
      </c>
      <c r="O1323" s="2"/>
      <c r="P1323" s="32">
        <f t="shared" ref="P1323:P1354" si="22">SUM(G1323:O1323)/9</f>
        <v>7.5600000000000001E-2</v>
      </c>
      <c r="Q1323" s="33">
        <v>7.5600000000000001E-2</v>
      </c>
      <c r="R1323" s="33">
        <v>7.5600000000000001E-2</v>
      </c>
      <c r="S1323" s="33">
        <v>7.5600000000000001E-2</v>
      </c>
      <c r="T1323" s="33">
        <v>7.5600000000000001E-2</v>
      </c>
      <c r="U1323" s="33">
        <v>7.5600000000000001E-2</v>
      </c>
      <c r="V1323" s="33">
        <v>7.5600000000000001E-2</v>
      </c>
      <c r="W1323" s="33">
        <v>7.5600000000000001E-2</v>
      </c>
      <c r="X1323" s="33">
        <v>7.5600000000000001E-2</v>
      </c>
      <c r="Y1323" s="33">
        <v>7.5600000000000001E-2</v>
      </c>
      <c r="Z1323" s="33">
        <v>7.5600000000000001E-2</v>
      </c>
      <c r="AA1323" s="33">
        <v>7.5600000000000001E-2</v>
      </c>
      <c r="AB1323" s="33">
        <v>7.5600000000000001E-2</v>
      </c>
      <c r="AC1323" s="33">
        <v>7.5600000000000001E-2</v>
      </c>
    </row>
    <row r="1324" spans="1:29" hidden="1" x14ac:dyDescent="0.3">
      <c r="A1324" s="19" t="s">
        <v>474</v>
      </c>
      <c r="B1324" s="1" t="s">
        <v>194</v>
      </c>
      <c r="C1324" s="1" t="s">
        <v>517</v>
      </c>
      <c r="D1324" t="s">
        <v>74</v>
      </c>
      <c r="E1324" s="19" t="str">
        <f>VLOOKUP($D1324,[1]Sheet1!$A:$D,3,FALSE)</f>
        <v>A1 (Fine)</v>
      </c>
      <c r="F1324" s="19" t="str">
        <f>VLOOKUP($D1324,[1]Sheet1!$A:$D,4,FALSE)</f>
        <v xml:space="preserve">A1 </v>
      </c>
      <c r="G1324" s="2"/>
      <c r="H1324" s="2"/>
      <c r="I1324" s="2"/>
      <c r="J1324" s="2"/>
      <c r="K1324" s="2"/>
      <c r="L1324" s="2"/>
      <c r="M1324" s="2"/>
      <c r="N1324" s="2">
        <v>24</v>
      </c>
      <c r="O1324" s="2">
        <v>28</v>
      </c>
      <c r="P1324" s="32">
        <f t="shared" si="22"/>
        <v>5.7777777777777777</v>
      </c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</row>
    <row r="1325" spans="1:29" hidden="1" x14ac:dyDescent="0.3">
      <c r="A1325" s="19" t="s">
        <v>474</v>
      </c>
      <c r="B1325" s="1" t="s">
        <v>194</v>
      </c>
      <c r="C1325" s="1" t="s">
        <v>517</v>
      </c>
      <c r="D1325" t="s">
        <v>61</v>
      </c>
      <c r="E1325" s="19" t="str">
        <f>VLOOKUP($D1325,[1]Sheet1!$A:$D,3,FALSE)</f>
        <v>C1</v>
      </c>
      <c r="F1325" s="19" t="str">
        <f>VLOOKUP($D1325,[1]Sheet1!$A:$D,4,FALSE)</f>
        <v>C1 COARSE</v>
      </c>
      <c r="G1325" s="2"/>
      <c r="H1325" s="2"/>
      <c r="I1325" s="2"/>
      <c r="J1325" s="2"/>
      <c r="K1325" s="2"/>
      <c r="L1325" s="2"/>
      <c r="M1325" s="2"/>
      <c r="N1325" s="2">
        <v>100</v>
      </c>
      <c r="O1325" s="2"/>
      <c r="P1325" s="32">
        <f t="shared" si="22"/>
        <v>11.111111111111111</v>
      </c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</row>
    <row r="1326" spans="1:29" hidden="1" x14ac:dyDescent="0.3">
      <c r="A1326" s="19" t="s">
        <v>474</v>
      </c>
      <c r="B1326" s="1" t="s">
        <v>194</v>
      </c>
      <c r="C1326" s="1" t="s">
        <v>517</v>
      </c>
      <c r="D1326" t="s">
        <v>42</v>
      </c>
      <c r="E1326" s="19" t="str">
        <f>VLOOKUP($D1326,[1]Sheet1!$A:$D,3,FALSE)</f>
        <v>CASTER</v>
      </c>
      <c r="F1326" s="19" t="str">
        <f>VLOOKUP($D1326,[1]Sheet1!$A:$D,4,FALSE)</f>
        <v>CASTER</v>
      </c>
      <c r="G1326" s="2"/>
      <c r="H1326" s="2"/>
      <c r="I1326" s="2"/>
      <c r="J1326" s="2"/>
      <c r="K1326" s="2"/>
      <c r="L1326" s="2"/>
      <c r="M1326" s="2">
        <v>6</v>
      </c>
      <c r="N1326" s="2"/>
      <c r="O1326" s="2"/>
      <c r="P1326" s="32">
        <f t="shared" si="22"/>
        <v>0.66666666666666663</v>
      </c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</row>
    <row r="1327" spans="1:29" hidden="1" x14ac:dyDescent="0.3">
      <c r="A1327" s="19" t="s">
        <v>474</v>
      </c>
      <c r="B1327" s="1" t="s">
        <v>194</v>
      </c>
      <c r="C1327" s="1" t="s">
        <v>517</v>
      </c>
      <c r="D1327" t="s">
        <v>91</v>
      </c>
      <c r="E1327" s="19" t="str">
        <f>VLOOKUP($D1327,[1]Sheet1!$A:$D,3,FALSE)</f>
        <v>BROWN</v>
      </c>
      <c r="F1327" s="19" t="str">
        <f>VLOOKUP($D1327,[1]Sheet1!$A:$D,4,FALSE)</f>
        <v>Coarse Brown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32">
        <f t="shared" si="22"/>
        <v>0</v>
      </c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</row>
    <row r="1328" spans="1:29" hidden="1" x14ac:dyDescent="0.3">
      <c r="A1328" s="19" t="s">
        <v>474</v>
      </c>
      <c r="B1328" s="1" t="s">
        <v>194</v>
      </c>
      <c r="C1328" s="1" t="s">
        <v>517</v>
      </c>
      <c r="D1328" t="s">
        <v>518</v>
      </c>
      <c r="E1328" s="19" t="str">
        <f>VLOOKUP($D1328,[1]Sheet1!$A:$D,3,FALSE)</f>
        <v>Better Brown</v>
      </c>
      <c r="F1328" s="19" t="str">
        <f>VLOOKUP($D1328,[1]Sheet1!$A:$D,4,FALSE)</f>
        <v>LG</v>
      </c>
      <c r="G1328" s="2"/>
      <c r="H1328" s="2"/>
      <c r="I1328" s="2"/>
      <c r="J1328" s="2"/>
      <c r="K1328" s="2"/>
      <c r="L1328" s="2"/>
      <c r="M1328" s="2"/>
      <c r="N1328" s="2"/>
      <c r="O1328" s="2">
        <v>120</v>
      </c>
      <c r="P1328" s="32">
        <f t="shared" si="22"/>
        <v>13.333333333333334</v>
      </c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</row>
    <row r="1329" spans="1:29" hidden="1" x14ac:dyDescent="0.3">
      <c r="A1329" s="19" t="s">
        <v>474</v>
      </c>
      <c r="B1329" s="1" t="s">
        <v>194</v>
      </c>
      <c r="C1329" s="1" t="s">
        <v>517</v>
      </c>
      <c r="D1329" t="s">
        <v>43</v>
      </c>
      <c r="E1329" s="19" t="str">
        <f>VLOOKUP($D1329,[1]Sheet1!$A:$D,3,FALSE)</f>
        <v>BROWN</v>
      </c>
      <c r="F1329" s="19" t="str">
        <f>VLOOKUP($D1329,[1]Sheet1!$A:$D,4,FALSE)</f>
        <v>Soft Brown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32">
        <f t="shared" si="22"/>
        <v>0</v>
      </c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</row>
    <row r="1330" spans="1:29" hidden="1" x14ac:dyDescent="0.3">
      <c r="A1330" s="19" t="s">
        <v>474</v>
      </c>
      <c r="B1330" s="1" t="s">
        <v>194</v>
      </c>
      <c r="C1330" s="1" t="s">
        <v>517</v>
      </c>
      <c r="D1330" t="s">
        <v>519</v>
      </c>
      <c r="E1330" s="19" t="e">
        <f>VLOOKUP($D1330,[1]Sheet1!$A:$D,3,FALSE)</f>
        <v>#N/A</v>
      </c>
      <c r="F1330" s="19" t="e">
        <f>VLOOKUP($D1330,[1]Sheet1!$A:$D,4,FALSE)</f>
        <v>#N/A</v>
      </c>
      <c r="G1330" s="2"/>
      <c r="H1330" s="2"/>
      <c r="I1330" s="2"/>
      <c r="J1330" s="2"/>
      <c r="K1330" s="2">
        <v>99.99</v>
      </c>
      <c r="L1330" s="2"/>
      <c r="M1330" s="2"/>
      <c r="N1330" s="2"/>
      <c r="O1330" s="2"/>
      <c r="P1330" s="32">
        <f t="shared" si="22"/>
        <v>11.11</v>
      </c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</row>
    <row r="1331" spans="1:29" hidden="1" x14ac:dyDescent="0.3">
      <c r="A1331" s="19" t="s">
        <v>474</v>
      </c>
      <c r="B1331" s="1" t="s">
        <v>194</v>
      </c>
      <c r="C1331" s="1" t="s">
        <v>517</v>
      </c>
      <c r="D1331" t="s">
        <v>25</v>
      </c>
      <c r="E1331" s="19" t="str">
        <f>VLOOKUP($D1331,[1]Sheet1!$A:$D,3,FALSE)</f>
        <v>CASTER</v>
      </c>
      <c r="F1331" s="19" t="str">
        <f>VLOOKUP($D1331,[1]Sheet1!$A:$D,4,FALSE)</f>
        <v>CASTER</v>
      </c>
      <c r="G1331" s="2"/>
      <c r="H1331" s="2"/>
      <c r="I1331" s="2"/>
      <c r="J1331" s="2"/>
      <c r="K1331" s="2"/>
      <c r="L1331" s="2"/>
      <c r="M1331" s="2">
        <v>3</v>
      </c>
      <c r="N1331" s="2"/>
      <c r="O1331" s="2"/>
      <c r="P1331" s="32">
        <f t="shared" si="22"/>
        <v>0.33333333333333331</v>
      </c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</row>
    <row r="1332" spans="1:29" hidden="1" x14ac:dyDescent="0.3">
      <c r="A1332" s="19" t="s">
        <v>474</v>
      </c>
      <c r="B1332" s="1" t="s">
        <v>194</v>
      </c>
      <c r="C1332" s="1" t="s">
        <v>517</v>
      </c>
      <c r="D1332" t="s">
        <v>30</v>
      </c>
      <c r="E1332" s="19" t="str">
        <f>VLOOKUP($D1332,[1]Sheet1!$A:$D,3,FALSE)</f>
        <v>A1 (Fine)</v>
      </c>
      <c r="F1332" s="19" t="str">
        <f>VLOOKUP($D1332,[1]Sheet1!$A:$D,4,FALSE)</f>
        <v>A1</v>
      </c>
      <c r="G1332" s="2"/>
      <c r="H1332" s="2"/>
      <c r="I1332" s="2"/>
      <c r="J1332" s="2"/>
      <c r="K1332" s="2"/>
      <c r="L1332" s="2"/>
      <c r="M1332" s="2">
        <v>2.16</v>
      </c>
      <c r="N1332" s="2"/>
      <c r="O1332" s="2"/>
      <c r="P1332" s="32">
        <f t="shared" si="22"/>
        <v>0.24000000000000002</v>
      </c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</row>
    <row r="1333" spans="1:29" hidden="1" x14ac:dyDescent="0.3">
      <c r="A1333" s="19" t="s">
        <v>474</v>
      </c>
      <c r="B1333" s="1" t="s">
        <v>194</v>
      </c>
      <c r="C1333" s="1" t="s">
        <v>517</v>
      </c>
      <c r="D1333" t="s">
        <v>31</v>
      </c>
      <c r="E1333" s="19" t="str">
        <f>VLOOKUP($D1333,[1]Sheet1!$A:$D,3,FALSE)</f>
        <v>BROWN</v>
      </c>
      <c r="F1333" s="19" t="str">
        <f>VLOOKUP($D1333,[1]Sheet1!$A:$D,4,FALSE)</f>
        <v>Golden Brown</v>
      </c>
      <c r="G1333" s="2"/>
      <c r="H1333" s="2"/>
      <c r="I1333" s="2"/>
      <c r="J1333" s="2"/>
      <c r="K1333" s="2"/>
      <c r="L1333" s="2"/>
      <c r="M1333" s="2">
        <v>30</v>
      </c>
      <c r="N1333" s="2"/>
      <c r="O1333" s="2"/>
      <c r="P1333" s="32">
        <f t="shared" si="22"/>
        <v>3.3333333333333335</v>
      </c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</row>
    <row r="1334" spans="1:29" hidden="1" x14ac:dyDescent="0.3">
      <c r="A1334" s="19" t="s">
        <v>474</v>
      </c>
      <c r="B1334" s="1" t="s">
        <v>194</v>
      </c>
      <c r="C1334" s="1" t="s">
        <v>517</v>
      </c>
      <c r="D1334" t="s">
        <v>47</v>
      </c>
      <c r="E1334" s="19" t="str">
        <f>VLOOKUP($D1334,[1]Sheet1!$A:$D,3,FALSE)</f>
        <v>ICING</v>
      </c>
      <c r="F1334" s="19" t="str">
        <f>VLOOKUP($D1334,[1]Sheet1!$A:$D,4,FALSE)</f>
        <v>ICING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32">
        <f t="shared" si="22"/>
        <v>0</v>
      </c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</row>
    <row r="1335" spans="1:29" hidden="1" x14ac:dyDescent="0.3">
      <c r="A1335" s="19" t="s">
        <v>474</v>
      </c>
      <c r="B1335" s="1" t="s">
        <v>194</v>
      </c>
      <c r="C1335" s="1" t="s">
        <v>517</v>
      </c>
      <c r="D1335" t="s">
        <v>32</v>
      </c>
      <c r="E1335" s="19" t="str">
        <f>VLOOKUP($D1335,[1]Sheet1!$A:$D,3,FALSE)</f>
        <v>ICING</v>
      </c>
      <c r="F1335" s="19" t="str">
        <f>VLOOKUP($D1335,[1]Sheet1!$A:$D,4,FALSE)</f>
        <v>ICING</v>
      </c>
      <c r="G1335" s="2"/>
      <c r="H1335" s="2"/>
      <c r="I1335" s="2"/>
      <c r="J1335" s="2"/>
      <c r="K1335" s="2"/>
      <c r="L1335" s="2"/>
      <c r="M1335" s="2">
        <v>0.48</v>
      </c>
      <c r="N1335" s="2"/>
      <c r="O1335" s="2"/>
      <c r="P1335" s="32">
        <f t="shared" si="22"/>
        <v>5.333333333333333E-2</v>
      </c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</row>
    <row r="1336" spans="1:29" hidden="1" x14ac:dyDescent="0.3">
      <c r="A1336" s="19" t="s">
        <v>474</v>
      </c>
      <c r="B1336" s="1" t="s">
        <v>194</v>
      </c>
      <c r="C1336" s="1" t="s">
        <v>517</v>
      </c>
      <c r="D1336" t="s">
        <v>33</v>
      </c>
      <c r="E1336" s="19" t="str">
        <f>VLOOKUP($D1336,[1]Sheet1!$A:$D,3,FALSE)</f>
        <v>Better Brown</v>
      </c>
      <c r="F1336" s="19" t="str">
        <f>VLOOKUP($D1336,[1]Sheet1!$A:$D,4,FALSE)</f>
        <v>LG</v>
      </c>
      <c r="G1336" s="2"/>
      <c r="H1336" s="2"/>
      <c r="I1336" s="2"/>
      <c r="J1336" s="2"/>
      <c r="K1336" s="2">
        <v>49.991999999999997</v>
      </c>
      <c r="L1336" s="2">
        <v>150</v>
      </c>
      <c r="M1336" s="2"/>
      <c r="N1336" s="2"/>
      <c r="O1336" s="2"/>
      <c r="P1336" s="32">
        <f t="shared" si="22"/>
        <v>22.221333333333334</v>
      </c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</row>
    <row r="1337" spans="1:29" hidden="1" x14ac:dyDescent="0.3">
      <c r="A1337" s="19" t="s">
        <v>474</v>
      </c>
      <c r="B1337" s="1" t="s">
        <v>194</v>
      </c>
      <c r="C1337" s="1" t="s">
        <v>517</v>
      </c>
      <c r="D1337" t="s">
        <v>102</v>
      </c>
      <c r="E1337" s="19" t="str">
        <f>VLOOKUP($D1337,[1]Sheet1!$A:$D,3,FALSE)</f>
        <v>Better Brown</v>
      </c>
      <c r="F1337" s="19" t="str">
        <f>VLOOKUP($D1337,[1]Sheet1!$A:$D,4,FALSE)</f>
        <v>LG</v>
      </c>
      <c r="G1337" s="2"/>
      <c r="H1337" s="2"/>
      <c r="I1337" s="2"/>
      <c r="J1337" s="2"/>
      <c r="K1337" s="2"/>
      <c r="L1337" s="2"/>
      <c r="M1337" s="2"/>
      <c r="N1337" s="2">
        <v>9.7200000000000006</v>
      </c>
      <c r="O1337" s="2">
        <v>7.29</v>
      </c>
      <c r="P1337" s="32">
        <f t="shared" si="22"/>
        <v>1.8900000000000001</v>
      </c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</row>
    <row r="1338" spans="1:29" hidden="1" x14ac:dyDescent="0.3">
      <c r="A1338" s="19" t="s">
        <v>474</v>
      </c>
      <c r="B1338" s="1" t="s">
        <v>194</v>
      </c>
      <c r="C1338" s="1" t="s">
        <v>475</v>
      </c>
      <c r="D1338" t="s">
        <v>61</v>
      </c>
      <c r="E1338" s="19" t="str">
        <f>VLOOKUP($D1338,[1]Sheet1!$A:$D,3,FALSE)</f>
        <v>C1</v>
      </c>
      <c r="F1338" s="19" t="str">
        <f>VLOOKUP($D1338,[1]Sheet1!$A:$D,4,FALSE)</f>
        <v>C1 COARSE</v>
      </c>
      <c r="G1338" s="2">
        <v>30</v>
      </c>
      <c r="H1338" s="2"/>
      <c r="I1338" s="2"/>
      <c r="J1338" s="2"/>
      <c r="K1338" s="2"/>
      <c r="L1338" s="2"/>
      <c r="M1338" s="2"/>
      <c r="N1338" s="2"/>
      <c r="O1338" s="2"/>
      <c r="P1338" s="32">
        <f t="shared" si="22"/>
        <v>3.3333333333333335</v>
      </c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</row>
    <row r="1339" spans="1:29" hidden="1" x14ac:dyDescent="0.3">
      <c r="A1339" s="19" t="s">
        <v>474</v>
      </c>
      <c r="B1339" s="1" t="s">
        <v>194</v>
      </c>
      <c r="C1339" s="1" t="s">
        <v>115</v>
      </c>
      <c r="D1339" t="s">
        <v>27</v>
      </c>
      <c r="E1339" s="19" t="str">
        <f>VLOOKUP($D1339,[1]Sheet1!$A:$D,3,FALSE)</f>
        <v>C1</v>
      </c>
      <c r="F1339" s="19" t="str">
        <f>VLOOKUP($D1339,[1]Sheet1!$A:$D,4,FALSE)</f>
        <v>C1 COARSE</v>
      </c>
      <c r="G1339" s="2">
        <v>118.32</v>
      </c>
      <c r="H1339" s="2"/>
      <c r="I1339" s="2"/>
      <c r="J1339" s="2"/>
      <c r="K1339" s="2"/>
      <c r="L1339" s="2"/>
      <c r="M1339" s="2"/>
      <c r="N1339" s="2"/>
      <c r="O1339" s="2"/>
      <c r="P1339" s="32">
        <f t="shared" si="22"/>
        <v>13.146666666666667</v>
      </c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</row>
    <row r="1340" spans="1:29" hidden="1" x14ac:dyDescent="0.3">
      <c r="A1340" s="19" t="s">
        <v>474</v>
      </c>
      <c r="B1340" s="1" t="s">
        <v>194</v>
      </c>
      <c r="C1340" s="1" t="s">
        <v>506</v>
      </c>
      <c r="D1340" t="s">
        <v>27</v>
      </c>
      <c r="E1340" s="19" t="str">
        <f>VLOOKUP($D1340,[1]Sheet1!$A:$D,3,FALSE)</f>
        <v>C1</v>
      </c>
      <c r="F1340" s="19" t="str">
        <f>VLOOKUP($D1340,[1]Sheet1!$A:$D,4,FALSE)</f>
        <v>C1 COARSE</v>
      </c>
      <c r="G1340" s="2">
        <v>86.4</v>
      </c>
      <c r="H1340" s="2"/>
      <c r="I1340" s="2"/>
      <c r="J1340" s="2"/>
      <c r="K1340" s="2"/>
      <c r="L1340" s="2"/>
      <c r="M1340" s="2"/>
      <c r="N1340" s="2"/>
      <c r="O1340" s="2"/>
      <c r="P1340" s="32">
        <f t="shared" si="22"/>
        <v>9.6000000000000014</v>
      </c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</row>
    <row r="1341" spans="1:29" hidden="1" x14ac:dyDescent="0.3">
      <c r="A1341" s="19" t="s">
        <v>474</v>
      </c>
      <c r="B1341" s="1" t="s">
        <v>194</v>
      </c>
      <c r="C1341" s="1" t="s">
        <v>477</v>
      </c>
      <c r="D1341" t="s">
        <v>25</v>
      </c>
      <c r="E1341" s="19" t="str">
        <f>VLOOKUP($D1341,[1]Sheet1!$A:$D,3,FALSE)</f>
        <v>CASTER</v>
      </c>
      <c r="F1341" s="19" t="str">
        <f>VLOOKUP($D1341,[1]Sheet1!$A:$D,4,FALSE)</f>
        <v>CASTER</v>
      </c>
      <c r="G1341" s="2"/>
      <c r="H1341" s="2">
        <v>0.6</v>
      </c>
      <c r="I1341" s="2"/>
      <c r="J1341" s="2"/>
      <c r="K1341" s="2"/>
      <c r="L1341" s="2"/>
      <c r="M1341" s="2"/>
      <c r="N1341" s="2"/>
      <c r="O1341" s="2"/>
      <c r="P1341" s="32">
        <f t="shared" si="22"/>
        <v>6.6666666666666666E-2</v>
      </c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</row>
    <row r="1342" spans="1:29" hidden="1" x14ac:dyDescent="0.3">
      <c r="A1342" s="19" t="s">
        <v>474</v>
      </c>
      <c r="B1342" s="1" t="s">
        <v>194</v>
      </c>
      <c r="C1342" s="1" t="s">
        <v>477</v>
      </c>
      <c r="D1342" t="s">
        <v>26</v>
      </c>
      <c r="E1342" s="19" t="str">
        <f>VLOOKUP($D1342,[1]Sheet1!$A:$D,3,FALSE)</f>
        <v>BROWN</v>
      </c>
      <c r="F1342" s="19" t="str">
        <f>VLOOKUP($D1342,[1]Sheet1!$A:$D,4,FALSE)</f>
        <v>Coarse Brown</v>
      </c>
      <c r="G1342" s="2"/>
      <c r="H1342" s="2">
        <v>4.8</v>
      </c>
      <c r="I1342" s="2"/>
      <c r="J1342" s="2"/>
      <c r="K1342" s="2"/>
      <c r="L1342" s="2"/>
      <c r="M1342" s="2"/>
      <c r="N1342" s="2"/>
      <c r="O1342" s="2"/>
      <c r="P1342" s="32">
        <f t="shared" si="22"/>
        <v>0.53333333333333333</v>
      </c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</row>
    <row r="1343" spans="1:29" hidden="1" x14ac:dyDescent="0.3">
      <c r="A1343" s="19" t="s">
        <v>474</v>
      </c>
      <c r="B1343" s="1" t="s">
        <v>194</v>
      </c>
      <c r="C1343" s="1" t="s">
        <v>477</v>
      </c>
      <c r="D1343" t="s">
        <v>44</v>
      </c>
      <c r="E1343" s="19" t="str">
        <f>VLOOKUP($D1343,[1]Sheet1!$A:$D,3,FALSE)</f>
        <v>BROWN</v>
      </c>
      <c r="F1343" s="19" t="str">
        <f>VLOOKUP($D1343,[1]Sheet1!$A:$D,4,FALSE)</f>
        <v>Coarse Brown</v>
      </c>
      <c r="G1343" s="2"/>
      <c r="H1343" s="2">
        <v>0.18</v>
      </c>
      <c r="I1343" s="2"/>
      <c r="J1343" s="2"/>
      <c r="K1343" s="2"/>
      <c r="L1343" s="2"/>
      <c r="M1343" s="2"/>
      <c r="N1343" s="2"/>
      <c r="O1343" s="2"/>
      <c r="P1343" s="32">
        <f t="shared" si="22"/>
        <v>0.02</v>
      </c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</row>
    <row r="1344" spans="1:29" hidden="1" x14ac:dyDescent="0.3">
      <c r="A1344" s="19" t="s">
        <v>474</v>
      </c>
      <c r="B1344" s="1" t="s">
        <v>194</v>
      </c>
      <c r="C1344" s="1" t="s">
        <v>477</v>
      </c>
      <c r="D1344" t="s">
        <v>45</v>
      </c>
      <c r="E1344" s="19" t="str">
        <f>VLOOKUP($D1344,[1]Sheet1!$A:$D,3,FALSE)</f>
        <v>A1 (Fine)</v>
      </c>
      <c r="F1344" s="19" t="str">
        <f>VLOOKUP($D1344,[1]Sheet1!$A:$D,4,FALSE)</f>
        <v>A1</v>
      </c>
      <c r="G1344" s="2"/>
      <c r="H1344" s="2">
        <v>0.18</v>
      </c>
      <c r="I1344" s="2"/>
      <c r="J1344" s="2"/>
      <c r="K1344" s="2"/>
      <c r="L1344" s="2"/>
      <c r="M1344" s="2"/>
      <c r="N1344" s="2"/>
      <c r="O1344" s="2"/>
      <c r="P1344" s="32">
        <f t="shared" si="22"/>
        <v>0.02</v>
      </c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</row>
    <row r="1345" spans="1:29" hidden="1" x14ac:dyDescent="0.3">
      <c r="A1345" s="19" t="s">
        <v>474</v>
      </c>
      <c r="B1345" s="1" t="s">
        <v>194</v>
      </c>
      <c r="C1345" s="1" t="s">
        <v>477</v>
      </c>
      <c r="D1345" t="s">
        <v>46</v>
      </c>
      <c r="E1345" s="19" t="str">
        <f>VLOOKUP($D1345,[1]Sheet1!$A:$D,3,FALSE)</f>
        <v>BROWN</v>
      </c>
      <c r="F1345" s="19" t="str">
        <f>VLOOKUP($D1345,[1]Sheet1!$A:$D,4,FALSE)</f>
        <v>Golden Brown</v>
      </c>
      <c r="G1345" s="2"/>
      <c r="H1345" s="2">
        <v>1.08</v>
      </c>
      <c r="I1345" s="2"/>
      <c r="J1345" s="2"/>
      <c r="K1345" s="2"/>
      <c r="L1345" s="2"/>
      <c r="M1345" s="2"/>
      <c r="N1345" s="2"/>
      <c r="O1345" s="2"/>
      <c r="P1345" s="32">
        <f t="shared" si="22"/>
        <v>0.12000000000000001</v>
      </c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</row>
    <row r="1346" spans="1:29" hidden="1" x14ac:dyDescent="0.3">
      <c r="A1346" s="19" t="s">
        <v>474</v>
      </c>
      <c r="B1346" s="1" t="s">
        <v>194</v>
      </c>
      <c r="C1346" s="1" t="s">
        <v>477</v>
      </c>
      <c r="D1346" t="s">
        <v>32</v>
      </c>
      <c r="E1346" s="19" t="str">
        <f>VLOOKUP($D1346,[1]Sheet1!$A:$D,3,FALSE)</f>
        <v>ICING</v>
      </c>
      <c r="F1346" s="19" t="str">
        <f>VLOOKUP($D1346,[1]Sheet1!$A:$D,4,FALSE)</f>
        <v>ICING</v>
      </c>
      <c r="G1346" s="2"/>
      <c r="H1346" s="2">
        <v>0.6</v>
      </c>
      <c r="I1346" s="2"/>
      <c r="J1346" s="2"/>
      <c r="K1346" s="2"/>
      <c r="L1346" s="2"/>
      <c r="M1346" s="2"/>
      <c r="N1346" s="2"/>
      <c r="O1346" s="2"/>
      <c r="P1346" s="32">
        <f t="shared" si="22"/>
        <v>6.6666666666666666E-2</v>
      </c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</row>
    <row r="1347" spans="1:29" hidden="1" x14ac:dyDescent="0.3">
      <c r="A1347" s="19" t="s">
        <v>474</v>
      </c>
      <c r="B1347" s="1" t="s">
        <v>194</v>
      </c>
      <c r="C1347" s="1" t="s">
        <v>477</v>
      </c>
      <c r="D1347" t="s">
        <v>48</v>
      </c>
      <c r="E1347" s="19" t="str">
        <f>VLOOKUP($D1347,[1]Sheet1!$A:$D,3,FALSE)</f>
        <v>STEVIA</v>
      </c>
      <c r="F1347" s="19" t="str">
        <f>VLOOKUP($D1347,[1]Sheet1!$A:$D,4,FALSE)</f>
        <v>STEVIA</v>
      </c>
      <c r="G1347" s="2"/>
      <c r="H1347" s="2">
        <v>0.06</v>
      </c>
      <c r="I1347" s="2"/>
      <c r="J1347" s="2"/>
      <c r="K1347" s="2"/>
      <c r="L1347" s="2"/>
      <c r="M1347" s="2"/>
      <c r="N1347" s="2"/>
      <c r="O1347" s="2"/>
      <c r="P1347" s="32">
        <f t="shared" si="22"/>
        <v>6.6666666666666662E-3</v>
      </c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</row>
    <row r="1348" spans="1:29" hidden="1" x14ac:dyDescent="0.3">
      <c r="A1348" s="19" t="s">
        <v>474</v>
      </c>
      <c r="B1348" s="1" t="s">
        <v>194</v>
      </c>
      <c r="C1348" s="1" t="s">
        <v>477</v>
      </c>
      <c r="D1348" t="s">
        <v>38</v>
      </c>
      <c r="E1348" s="19" t="str">
        <f>VLOOKUP($D1348,[1]Sheet1!$A:$D,3,FALSE)</f>
        <v>STEVIA</v>
      </c>
      <c r="F1348" s="19" t="str">
        <f>VLOOKUP($D1348,[1]Sheet1!$A:$D,4,FALSE)</f>
        <v>STEVIA</v>
      </c>
      <c r="G1348" s="2"/>
      <c r="H1348" s="2">
        <v>0.14399999999999999</v>
      </c>
      <c r="I1348" s="2"/>
      <c r="J1348" s="2"/>
      <c r="K1348" s="2"/>
      <c r="L1348" s="2"/>
      <c r="M1348" s="2"/>
      <c r="N1348" s="2"/>
      <c r="O1348" s="2"/>
      <c r="P1348" s="32">
        <f t="shared" si="22"/>
        <v>1.6E-2</v>
      </c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</row>
    <row r="1349" spans="1:29" hidden="1" x14ac:dyDescent="0.3">
      <c r="A1349" s="19" t="s">
        <v>474</v>
      </c>
      <c r="B1349" s="1" t="s">
        <v>194</v>
      </c>
      <c r="C1349" s="1" t="s">
        <v>477</v>
      </c>
      <c r="D1349" t="s">
        <v>49</v>
      </c>
      <c r="E1349" s="19" t="str">
        <f>VLOOKUP($D1349,[1]Sheet1!$A:$D,3,FALSE)</f>
        <v>BROWN</v>
      </c>
      <c r="F1349" s="19" t="str">
        <f>VLOOKUP($D1349,[1]Sheet1!$A:$D,4,FALSE)</f>
        <v>Soft Brown</v>
      </c>
      <c r="G1349" s="2"/>
      <c r="H1349" s="2">
        <v>0.54</v>
      </c>
      <c r="I1349" s="2"/>
      <c r="J1349" s="2"/>
      <c r="K1349" s="2"/>
      <c r="L1349" s="2"/>
      <c r="M1349" s="2"/>
      <c r="N1349" s="2"/>
      <c r="O1349" s="2"/>
      <c r="P1349" s="32">
        <f t="shared" si="22"/>
        <v>6.0000000000000005E-2</v>
      </c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</row>
    <row r="1350" spans="1:29" hidden="1" x14ac:dyDescent="0.3">
      <c r="A1350" s="19" t="s">
        <v>474</v>
      </c>
      <c r="B1350" s="1" t="s">
        <v>194</v>
      </c>
      <c r="C1350" s="1" t="s">
        <v>475</v>
      </c>
      <c r="D1350" t="s">
        <v>74</v>
      </c>
      <c r="E1350" s="19" t="str">
        <f>VLOOKUP($D1350,[1]Sheet1!$A:$D,3,FALSE)</f>
        <v>A1 (Fine)</v>
      </c>
      <c r="F1350" s="19" t="str">
        <f>VLOOKUP($D1350,[1]Sheet1!$A:$D,4,FALSE)</f>
        <v xml:space="preserve">A1 </v>
      </c>
      <c r="G1350" s="2"/>
      <c r="H1350" s="2">
        <v>1</v>
      </c>
      <c r="I1350" s="2"/>
      <c r="J1350" s="2"/>
      <c r="K1350" s="2"/>
      <c r="L1350" s="2"/>
      <c r="M1350" s="2"/>
      <c r="N1350" s="2"/>
      <c r="O1350" s="2"/>
      <c r="P1350" s="32">
        <f t="shared" si="22"/>
        <v>0.1111111111111111</v>
      </c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</row>
    <row r="1351" spans="1:29" hidden="1" x14ac:dyDescent="0.3">
      <c r="A1351" s="19" t="s">
        <v>474</v>
      </c>
      <c r="B1351" s="1" t="s">
        <v>194</v>
      </c>
      <c r="C1351" s="1" t="s">
        <v>475</v>
      </c>
      <c r="D1351" t="s">
        <v>61</v>
      </c>
      <c r="E1351" s="19" t="str">
        <f>VLOOKUP($D1351,[1]Sheet1!$A:$D,3,FALSE)</f>
        <v>C1</v>
      </c>
      <c r="F1351" s="19" t="str">
        <f>VLOOKUP($D1351,[1]Sheet1!$A:$D,4,FALSE)</f>
        <v>C1 COARSE</v>
      </c>
      <c r="G1351" s="2"/>
      <c r="H1351" s="2">
        <v>66</v>
      </c>
      <c r="I1351" s="2"/>
      <c r="J1351" s="2"/>
      <c r="K1351" s="2"/>
      <c r="L1351" s="2"/>
      <c r="M1351" s="2"/>
      <c r="N1351" s="2"/>
      <c r="O1351" s="2"/>
      <c r="P1351" s="32">
        <f t="shared" si="22"/>
        <v>7.333333333333333</v>
      </c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</row>
    <row r="1352" spans="1:29" hidden="1" x14ac:dyDescent="0.3">
      <c r="A1352" s="19" t="s">
        <v>474</v>
      </c>
      <c r="B1352" s="1" t="s">
        <v>194</v>
      </c>
      <c r="C1352" s="1" t="s">
        <v>475</v>
      </c>
      <c r="D1352" t="s">
        <v>164</v>
      </c>
      <c r="E1352" s="19" t="str">
        <f>VLOOKUP($D1352,[1]Sheet1!$A:$D,3,FALSE)</f>
        <v>IG Fine</v>
      </c>
      <c r="F1352" s="19" t="str">
        <f>VLOOKUP($D1352,[1]Sheet1!$A:$D,4,FALSE)</f>
        <v xml:space="preserve">IG  </v>
      </c>
      <c r="G1352" s="2"/>
      <c r="H1352" s="2"/>
      <c r="I1352" s="2">
        <v>20</v>
      </c>
      <c r="J1352" s="2"/>
      <c r="K1352" s="2"/>
      <c r="L1352" s="2"/>
      <c r="M1352" s="2"/>
      <c r="N1352" s="2"/>
      <c r="O1352" s="2"/>
      <c r="P1352" s="32">
        <f t="shared" si="22"/>
        <v>2.2222222222222223</v>
      </c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</row>
    <row r="1353" spans="1:29" hidden="1" x14ac:dyDescent="0.3">
      <c r="A1353" s="19" t="s">
        <v>474</v>
      </c>
      <c r="B1353" s="1" t="s">
        <v>194</v>
      </c>
      <c r="C1353" s="1" t="s">
        <v>475</v>
      </c>
      <c r="D1353" t="s">
        <v>27</v>
      </c>
      <c r="E1353" s="19" t="str">
        <f>VLOOKUP($D1353,[1]Sheet1!$A:$D,3,FALSE)</f>
        <v>C1</v>
      </c>
      <c r="F1353" s="19" t="str">
        <f>VLOOKUP($D1353,[1]Sheet1!$A:$D,4,FALSE)</f>
        <v>C1 COARSE</v>
      </c>
      <c r="G1353" s="2">
        <v>180.36</v>
      </c>
      <c r="H1353" s="2">
        <v>17.28</v>
      </c>
      <c r="I1353" s="2"/>
      <c r="J1353" s="2"/>
      <c r="K1353" s="2"/>
      <c r="L1353" s="2"/>
      <c r="M1353" s="2"/>
      <c r="N1353" s="2"/>
      <c r="O1353" s="2"/>
      <c r="P1353" s="32">
        <f t="shared" si="22"/>
        <v>21.96</v>
      </c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</row>
    <row r="1354" spans="1:29" hidden="1" x14ac:dyDescent="0.3">
      <c r="A1354" s="19" t="s">
        <v>474</v>
      </c>
      <c r="B1354" s="1" t="s">
        <v>194</v>
      </c>
      <c r="C1354" s="1" t="s">
        <v>475</v>
      </c>
      <c r="D1354" t="s">
        <v>47</v>
      </c>
      <c r="E1354" s="19" t="str">
        <f>VLOOKUP($D1354,[1]Sheet1!$A:$D,3,FALSE)</f>
        <v>ICING</v>
      </c>
      <c r="F1354" s="19" t="str">
        <f>VLOOKUP($D1354,[1]Sheet1!$A:$D,4,FALSE)</f>
        <v>ICING</v>
      </c>
      <c r="G1354" s="2"/>
      <c r="H1354" s="2">
        <v>1</v>
      </c>
      <c r="I1354" s="2"/>
      <c r="J1354" s="2"/>
      <c r="K1354" s="2"/>
      <c r="L1354" s="2"/>
      <c r="M1354" s="2"/>
      <c r="N1354" s="2"/>
      <c r="O1354" s="2"/>
      <c r="P1354" s="32">
        <f t="shared" si="22"/>
        <v>0.1111111111111111</v>
      </c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</row>
    <row r="1355" spans="1:29" hidden="1" x14ac:dyDescent="0.3">
      <c r="A1355" s="19" t="s">
        <v>474</v>
      </c>
      <c r="B1355" s="1" t="s">
        <v>194</v>
      </c>
      <c r="C1355" s="1" t="s">
        <v>478</v>
      </c>
      <c r="D1355" t="s">
        <v>33</v>
      </c>
      <c r="E1355" s="19" t="str">
        <f>VLOOKUP($D1355,[1]Sheet1!$A:$D,3,FALSE)</f>
        <v>Better Brown</v>
      </c>
      <c r="F1355" s="19" t="str">
        <f>VLOOKUP($D1355,[1]Sheet1!$A:$D,4,FALSE)</f>
        <v>LG</v>
      </c>
      <c r="G1355" s="2"/>
      <c r="H1355" s="2"/>
      <c r="I1355" s="2"/>
      <c r="J1355" s="2">
        <v>10.8</v>
      </c>
      <c r="K1355" s="2"/>
      <c r="L1355" s="2"/>
      <c r="M1355" s="2"/>
      <c r="N1355" s="2"/>
      <c r="O1355" s="2"/>
      <c r="P1355" s="32">
        <f t="shared" ref="P1355:P1386" si="23">SUM(G1355:O1355)/9</f>
        <v>1.2000000000000002</v>
      </c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</row>
    <row r="1356" spans="1:29" hidden="1" x14ac:dyDescent="0.3">
      <c r="A1356" s="19" t="s">
        <v>474</v>
      </c>
      <c r="B1356" s="1" t="s">
        <v>520</v>
      </c>
      <c r="C1356" s="1" t="s">
        <v>473</v>
      </c>
      <c r="D1356" t="s">
        <v>25</v>
      </c>
      <c r="E1356" s="19" t="str">
        <f>VLOOKUP($D1356,[1]Sheet1!$A:$D,3,FALSE)</f>
        <v>CASTER</v>
      </c>
      <c r="F1356" s="19" t="str">
        <f>VLOOKUP($D1356,[1]Sheet1!$A:$D,4,FALSE)</f>
        <v>CASTER</v>
      </c>
      <c r="G1356" s="2"/>
      <c r="H1356" s="2"/>
      <c r="I1356" s="2"/>
      <c r="J1356" s="2"/>
      <c r="K1356" s="2"/>
      <c r="L1356" s="2"/>
      <c r="M1356" s="2"/>
      <c r="N1356" s="2"/>
      <c r="O1356" s="2">
        <v>1.08</v>
      </c>
      <c r="P1356" s="32">
        <f t="shared" si="23"/>
        <v>0.12000000000000001</v>
      </c>
      <c r="Q1356" s="33">
        <v>0.12000000000000001</v>
      </c>
      <c r="R1356" s="33">
        <v>0.12000000000000001</v>
      </c>
      <c r="S1356" s="33">
        <v>0.12000000000000001</v>
      </c>
      <c r="T1356" s="33">
        <v>0.12000000000000001</v>
      </c>
      <c r="U1356" s="33">
        <v>0.12000000000000001</v>
      </c>
      <c r="V1356" s="33">
        <v>0.12000000000000001</v>
      </c>
      <c r="W1356" s="33">
        <v>0.12000000000000001</v>
      </c>
      <c r="X1356" s="33">
        <v>0.12000000000000001</v>
      </c>
      <c r="Y1356" s="33">
        <v>0.12000000000000001</v>
      </c>
      <c r="Z1356" s="33">
        <v>0.12000000000000001</v>
      </c>
      <c r="AA1356" s="33">
        <v>0.12000000000000001</v>
      </c>
      <c r="AB1356" s="33">
        <v>0.12000000000000001</v>
      </c>
      <c r="AC1356" s="33">
        <v>0.12000000000000001</v>
      </c>
    </row>
    <row r="1357" spans="1:29" hidden="1" x14ac:dyDescent="0.3">
      <c r="A1357" s="19" t="s">
        <v>474</v>
      </c>
      <c r="B1357" s="1" t="s">
        <v>520</v>
      </c>
      <c r="C1357" s="1" t="s">
        <v>473</v>
      </c>
      <c r="D1357" t="s">
        <v>26</v>
      </c>
      <c r="E1357" s="19" t="str">
        <f>VLOOKUP($D1357,[1]Sheet1!$A:$D,3,FALSE)</f>
        <v>BROWN</v>
      </c>
      <c r="F1357" s="19" t="str">
        <f>VLOOKUP($D1357,[1]Sheet1!$A:$D,4,FALSE)</f>
        <v>Coarse Brown</v>
      </c>
      <c r="G1357" s="2"/>
      <c r="H1357" s="2"/>
      <c r="I1357" s="2"/>
      <c r="J1357" s="2"/>
      <c r="K1357" s="2"/>
      <c r="L1357" s="2"/>
      <c r="M1357" s="2"/>
      <c r="N1357" s="2"/>
      <c r="O1357" s="2">
        <v>3.2160000000000002</v>
      </c>
      <c r="P1357" s="32">
        <f t="shared" si="23"/>
        <v>0.35733333333333334</v>
      </c>
      <c r="Q1357" s="33">
        <v>0.35733333333333334</v>
      </c>
      <c r="R1357" s="33">
        <v>0.35733333333333334</v>
      </c>
      <c r="S1357" s="33">
        <v>0.35733333333333334</v>
      </c>
      <c r="T1357" s="33">
        <v>0.35733333333333334</v>
      </c>
      <c r="U1357" s="33">
        <v>0.35733333333333334</v>
      </c>
      <c r="V1357" s="33">
        <v>0.35733333333333334</v>
      </c>
      <c r="W1357" s="33">
        <v>0.35733333333333334</v>
      </c>
      <c r="X1357" s="33">
        <v>0.35733333333333334</v>
      </c>
      <c r="Y1357" s="33">
        <v>0.35733333333333334</v>
      </c>
      <c r="Z1357" s="33">
        <v>0.35733333333333334</v>
      </c>
      <c r="AA1357" s="33">
        <v>0.35733333333333334</v>
      </c>
      <c r="AB1357" s="33">
        <v>0.35733333333333334</v>
      </c>
      <c r="AC1357" s="33">
        <v>0.35733333333333334</v>
      </c>
    </row>
    <row r="1358" spans="1:29" hidden="1" x14ac:dyDescent="0.3">
      <c r="A1358" s="19" t="s">
        <v>474</v>
      </c>
      <c r="B1358" s="1" t="s">
        <v>520</v>
      </c>
      <c r="C1358" s="1" t="s">
        <v>473</v>
      </c>
      <c r="D1358" t="s">
        <v>27</v>
      </c>
      <c r="E1358" s="19" t="str">
        <f>VLOOKUP($D1358,[1]Sheet1!$A:$D,3,FALSE)</f>
        <v>C1</v>
      </c>
      <c r="F1358" s="19" t="str">
        <f>VLOOKUP($D1358,[1]Sheet1!$A:$D,4,FALSE)</f>
        <v>C1 COARSE</v>
      </c>
      <c r="G1358" s="2">
        <v>-0.24</v>
      </c>
      <c r="H1358" s="2"/>
      <c r="I1358" s="2"/>
      <c r="J1358" s="2"/>
      <c r="K1358" s="2"/>
      <c r="L1358" s="2"/>
      <c r="M1358" s="2"/>
      <c r="N1358" s="2"/>
      <c r="O1358" s="2">
        <v>2.9280000000000004</v>
      </c>
      <c r="P1358" s="32">
        <f t="shared" si="23"/>
        <v>0.29866666666666675</v>
      </c>
      <c r="Q1358" s="33">
        <v>0.29866666666666675</v>
      </c>
      <c r="R1358" s="33">
        <v>0.29866666666666675</v>
      </c>
      <c r="S1358" s="33">
        <v>0.29866666666666675</v>
      </c>
      <c r="T1358" s="33">
        <v>0.29866666666666675</v>
      </c>
      <c r="U1358" s="33">
        <v>0.29866666666666675</v>
      </c>
      <c r="V1358" s="33">
        <v>0.29866666666666675</v>
      </c>
      <c r="W1358" s="33">
        <v>0.29866666666666675</v>
      </c>
      <c r="X1358" s="33">
        <v>0.29866666666666675</v>
      </c>
      <c r="Y1358" s="33">
        <v>0.29866666666666675</v>
      </c>
      <c r="Z1358" s="33">
        <v>0.29866666666666675</v>
      </c>
      <c r="AA1358" s="33">
        <v>0.29866666666666675</v>
      </c>
      <c r="AB1358" s="33">
        <v>0.29866666666666675</v>
      </c>
      <c r="AC1358" s="33">
        <v>0.29866666666666675</v>
      </c>
    </row>
    <row r="1359" spans="1:29" hidden="1" x14ac:dyDescent="0.3">
      <c r="A1359" s="19" t="s">
        <v>474</v>
      </c>
      <c r="B1359" s="1" t="s">
        <v>520</v>
      </c>
      <c r="C1359" s="1" t="s">
        <v>473</v>
      </c>
      <c r="D1359" t="s">
        <v>30</v>
      </c>
      <c r="E1359" s="19" t="str">
        <f>VLOOKUP($D1359,[1]Sheet1!$A:$D,3,FALSE)</f>
        <v>A1 (Fine)</v>
      </c>
      <c r="F1359" s="19" t="str">
        <f>VLOOKUP($D1359,[1]Sheet1!$A:$D,4,FALSE)</f>
        <v>A1</v>
      </c>
      <c r="G1359" s="2"/>
      <c r="H1359" s="2"/>
      <c r="I1359" s="2"/>
      <c r="J1359" s="2"/>
      <c r="K1359" s="2"/>
      <c r="L1359" s="2"/>
      <c r="M1359" s="2"/>
      <c r="N1359" s="2"/>
      <c r="O1359" s="2">
        <v>2.16</v>
      </c>
      <c r="P1359" s="32">
        <f t="shared" si="23"/>
        <v>0.24000000000000002</v>
      </c>
      <c r="Q1359" s="33">
        <v>0.24000000000000002</v>
      </c>
      <c r="R1359" s="33">
        <v>0.24000000000000002</v>
      </c>
      <c r="S1359" s="33">
        <v>0.24000000000000002</v>
      </c>
      <c r="T1359" s="33">
        <v>0.24000000000000002</v>
      </c>
      <c r="U1359" s="33">
        <v>0.24000000000000002</v>
      </c>
      <c r="V1359" s="33">
        <v>0.24000000000000002</v>
      </c>
      <c r="W1359" s="33">
        <v>0.24000000000000002</v>
      </c>
      <c r="X1359" s="33">
        <v>0.24000000000000002</v>
      </c>
      <c r="Y1359" s="33">
        <v>0.24000000000000002</v>
      </c>
      <c r="Z1359" s="33">
        <v>0.24000000000000002</v>
      </c>
      <c r="AA1359" s="33">
        <v>0.24000000000000002</v>
      </c>
      <c r="AB1359" s="33">
        <v>0.24000000000000002</v>
      </c>
      <c r="AC1359" s="33">
        <v>0.24000000000000002</v>
      </c>
    </row>
    <row r="1360" spans="1:29" hidden="1" x14ac:dyDescent="0.3">
      <c r="A1360" s="19" t="s">
        <v>474</v>
      </c>
      <c r="B1360" s="1" t="s">
        <v>520</v>
      </c>
      <c r="C1360" s="1" t="s">
        <v>473</v>
      </c>
      <c r="D1360" t="s">
        <v>37</v>
      </c>
      <c r="E1360" s="19" t="str">
        <f>VLOOKUP($D1360,[1]Sheet1!$A:$D,3,FALSE)</f>
        <v>BROWN</v>
      </c>
      <c r="F1360" s="19" t="str">
        <f>VLOOKUP($D1360,[1]Sheet1!$A:$D,4,FALSE)</f>
        <v>GMW</v>
      </c>
      <c r="G1360" s="2"/>
      <c r="H1360" s="2"/>
      <c r="I1360" s="2"/>
      <c r="J1360" s="2"/>
      <c r="K1360" s="2"/>
      <c r="L1360" s="2"/>
      <c r="M1360" s="2"/>
      <c r="N1360" s="2"/>
      <c r="O1360" s="2">
        <v>0.64800000000000002</v>
      </c>
      <c r="P1360" s="32">
        <f t="shared" si="23"/>
        <v>7.2000000000000008E-2</v>
      </c>
      <c r="Q1360" s="33">
        <v>7.2000000000000008E-2</v>
      </c>
      <c r="R1360" s="33">
        <v>7.2000000000000008E-2</v>
      </c>
      <c r="S1360" s="33">
        <v>7.2000000000000008E-2</v>
      </c>
      <c r="T1360" s="33">
        <v>7.2000000000000008E-2</v>
      </c>
      <c r="U1360" s="33">
        <v>7.2000000000000008E-2</v>
      </c>
      <c r="V1360" s="33">
        <v>7.2000000000000008E-2</v>
      </c>
      <c r="W1360" s="33">
        <v>7.2000000000000008E-2</v>
      </c>
      <c r="X1360" s="33">
        <v>7.2000000000000008E-2</v>
      </c>
      <c r="Y1360" s="33">
        <v>7.2000000000000008E-2</v>
      </c>
      <c r="Z1360" s="33">
        <v>7.2000000000000008E-2</v>
      </c>
      <c r="AA1360" s="33">
        <v>7.2000000000000008E-2</v>
      </c>
      <c r="AB1360" s="33">
        <v>7.2000000000000008E-2</v>
      </c>
      <c r="AC1360" s="33">
        <v>7.2000000000000008E-2</v>
      </c>
    </row>
    <row r="1361" spans="1:29" hidden="1" x14ac:dyDescent="0.3">
      <c r="A1361" s="19" t="s">
        <v>474</v>
      </c>
      <c r="B1361" s="1" t="s">
        <v>520</v>
      </c>
      <c r="C1361" s="1" t="s">
        <v>473</v>
      </c>
      <c r="D1361" t="s">
        <v>33</v>
      </c>
      <c r="E1361" s="19" t="str">
        <f>VLOOKUP($D1361,[1]Sheet1!$A:$D,3,FALSE)</f>
        <v>Better Brown</v>
      </c>
      <c r="F1361" s="19" t="str">
        <f>VLOOKUP($D1361,[1]Sheet1!$A:$D,4,FALSE)</f>
        <v>LG</v>
      </c>
      <c r="G1361" s="2"/>
      <c r="H1361" s="2"/>
      <c r="I1361" s="2"/>
      <c r="J1361" s="2"/>
      <c r="K1361" s="2"/>
      <c r="L1361" s="2"/>
      <c r="M1361" s="2"/>
      <c r="N1361" s="2"/>
      <c r="O1361" s="2">
        <v>5.4</v>
      </c>
      <c r="P1361" s="32">
        <f t="shared" si="23"/>
        <v>0.60000000000000009</v>
      </c>
      <c r="Q1361" s="33">
        <v>2.16</v>
      </c>
      <c r="R1361" s="33">
        <v>2.16</v>
      </c>
      <c r="S1361" s="33">
        <v>2.16</v>
      </c>
      <c r="T1361" s="33">
        <v>2.16</v>
      </c>
      <c r="U1361" s="33">
        <v>2.16</v>
      </c>
      <c r="V1361" s="33">
        <v>2.16</v>
      </c>
      <c r="W1361" s="33">
        <v>2.16</v>
      </c>
      <c r="X1361" s="33">
        <v>2.16</v>
      </c>
      <c r="Y1361" s="33">
        <v>2.16</v>
      </c>
      <c r="Z1361" s="33">
        <v>2.16</v>
      </c>
      <c r="AA1361" s="33">
        <v>2.16</v>
      </c>
      <c r="AB1361" s="33">
        <v>2.16</v>
      </c>
      <c r="AC1361" s="33">
        <v>2.16</v>
      </c>
    </row>
    <row r="1362" spans="1:29" hidden="1" x14ac:dyDescent="0.3">
      <c r="A1362" s="19" t="s">
        <v>474</v>
      </c>
      <c r="B1362" s="1" t="s">
        <v>520</v>
      </c>
      <c r="C1362" s="1" t="s">
        <v>473</v>
      </c>
      <c r="D1362" t="s">
        <v>102</v>
      </c>
      <c r="E1362" s="19" t="str">
        <f>VLOOKUP($D1362,[1]Sheet1!$A:$D,3,FALSE)</f>
        <v>Better Brown</v>
      </c>
      <c r="F1362" s="19" t="str">
        <f>VLOOKUP($D1362,[1]Sheet1!$A:$D,4,FALSE)</f>
        <v>LG</v>
      </c>
      <c r="G1362" s="2"/>
      <c r="H1362" s="2"/>
      <c r="I1362" s="2"/>
      <c r="J1362" s="2"/>
      <c r="K1362" s="2"/>
      <c r="L1362" s="2"/>
      <c r="M1362" s="2"/>
      <c r="N1362" s="2"/>
      <c r="O1362" s="2">
        <v>3.8879999999999999</v>
      </c>
      <c r="P1362" s="32">
        <f t="shared" si="23"/>
        <v>0.432</v>
      </c>
      <c r="Q1362" s="33">
        <v>2.16</v>
      </c>
      <c r="R1362" s="33">
        <v>2.16</v>
      </c>
      <c r="S1362" s="33">
        <v>2.16</v>
      </c>
      <c r="T1362" s="33">
        <v>2.16</v>
      </c>
      <c r="U1362" s="33">
        <v>2.16</v>
      </c>
      <c r="V1362" s="33">
        <v>2.16</v>
      </c>
      <c r="W1362" s="33">
        <v>2.16</v>
      </c>
      <c r="X1362" s="33">
        <v>2.16</v>
      </c>
      <c r="Y1362" s="33">
        <v>2.16</v>
      </c>
      <c r="Z1362" s="33">
        <v>2.16</v>
      </c>
      <c r="AA1362" s="33">
        <v>2.16</v>
      </c>
      <c r="AB1362" s="33">
        <v>2.16</v>
      </c>
      <c r="AC1362" s="33">
        <v>2.16</v>
      </c>
    </row>
    <row r="1363" spans="1:29" hidden="1" x14ac:dyDescent="0.3">
      <c r="A1363" s="19" t="s">
        <v>474</v>
      </c>
      <c r="B1363" s="1" t="s">
        <v>520</v>
      </c>
      <c r="C1363" s="1" t="s">
        <v>473</v>
      </c>
      <c r="D1363" t="s">
        <v>34</v>
      </c>
      <c r="E1363" s="19" t="str">
        <f>VLOOKUP($D1363,[1]Sheet1!$A:$D,3,FALSE)</f>
        <v>BROWN</v>
      </c>
      <c r="F1363" s="19" t="str">
        <f>VLOOKUP($D1363,[1]Sheet1!$A:$D,4,FALSE)</f>
        <v>Soft Brown</v>
      </c>
      <c r="G1363" s="2"/>
      <c r="H1363" s="2"/>
      <c r="I1363" s="2"/>
      <c r="J1363" s="2"/>
      <c r="K1363" s="2"/>
      <c r="L1363" s="2"/>
      <c r="M1363" s="2"/>
      <c r="N1363" s="2"/>
      <c r="O1363" s="2">
        <v>1.08</v>
      </c>
      <c r="P1363" s="32">
        <f t="shared" si="23"/>
        <v>0.12000000000000001</v>
      </c>
      <c r="Q1363" s="33">
        <v>0.12000000000000001</v>
      </c>
      <c r="R1363" s="33">
        <v>0.12000000000000001</v>
      </c>
      <c r="S1363" s="33">
        <v>0.12000000000000001</v>
      </c>
      <c r="T1363" s="33">
        <v>0.12000000000000001</v>
      </c>
      <c r="U1363" s="33">
        <v>0.12000000000000001</v>
      </c>
      <c r="V1363" s="33">
        <v>0.12000000000000001</v>
      </c>
      <c r="W1363" s="33">
        <v>0.12000000000000001</v>
      </c>
      <c r="X1363" s="33">
        <v>0.12000000000000001</v>
      </c>
      <c r="Y1363" s="33">
        <v>0.12000000000000001</v>
      </c>
      <c r="Z1363" s="33">
        <v>0.12000000000000001</v>
      </c>
      <c r="AA1363" s="33">
        <v>0.12000000000000001</v>
      </c>
      <c r="AB1363" s="33">
        <v>0.12000000000000001</v>
      </c>
      <c r="AC1363" s="33">
        <v>0.12000000000000001</v>
      </c>
    </row>
    <row r="1364" spans="1:29" hidden="1" x14ac:dyDescent="0.3">
      <c r="A1364" s="19" t="s">
        <v>474</v>
      </c>
      <c r="B1364" s="1" t="s">
        <v>520</v>
      </c>
      <c r="C1364" s="1" t="s">
        <v>478</v>
      </c>
      <c r="D1364" t="s">
        <v>27</v>
      </c>
      <c r="E1364" s="19" t="str">
        <f>VLOOKUP($D1364,[1]Sheet1!$A:$D,3,FALSE)</f>
        <v>C1</v>
      </c>
      <c r="F1364" s="19" t="str">
        <f>VLOOKUP($D1364,[1]Sheet1!$A:$D,4,FALSE)</f>
        <v>C1 COARSE</v>
      </c>
      <c r="G1364" s="2">
        <v>102.6</v>
      </c>
      <c r="H1364" s="2"/>
      <c r="I1364" s="2"/>
      <c r="J1364" s="2"/>
      <c r="K1364" s="2"/>
      <c r="L1364" s="2"/>
      <c r="M1364" s="2"/>
      <c r="N1364" s="2"/>
      <c r="O1364" s="2"/>
      <c r="P1364" s="32">
        <f t="shared" si="23"/>
        <v>11.399999999999999</v>
      </c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</row>
    <row r="1365" spans="1:29" hidden="1" x14ac:dyDescent="0.3">
      <c r="A1365" s="19" t="s">
        <v>474</v>
      </c>
      <c r="B1365" s="1" t="s">
        <v>89</v>
      </c>
      <c r="C1365" s="1" t="s">
        <v>521</v>
      </c>
      <c r="D1365" t="s">
        <v>164</v>
      </c>
      <c r="E1365" s="19" t="str">
        <f>VLOOKUP($D1365,[1]Sheet1!$A:$D,3,FALSE)</f>
        <v>IG Fine</v>
      </c>
      <c r="F1365" s="19" t="str">
        <f>VLOOKUP($D1365,[1]Sheet1!$A:$D,4,FALSE)</f>
        <v xml:space="preserve">IG  </v>
      </c>
      <c r="G1365" s="2"/>
      <c r="H1365" s="2"/>
      <c r="I1365" s="2"/>
      <c r="J1365" s="2"/>
      <c r="K1365" s="2">
        <v>0.75</v>
      </c>
      <c r="L1365" s="2"/>
      <c r="M1365" s="2">
        <v>0.5</v>
      </c>
      <c r="N1365" s="2"/>
      <c r="O1365" s="2"/>
      <c r="P1365" s="32">
        <f t="shared" si="23"/>
        <v>0.1388888888888889</v>
      </c>
      <c r="Q1365" s="33">
        <v>0.1388888888888889</v>
      </c>
      <c r="R1365" s="33">
        <v>0.1388888888888889</v>
      </c>
      <c r="S1365" s="33">
        <v>0.1388888888888889</v>
      </c>
      <c r="T1365" s="33">
        <v>0.1388888888888889</v>
      </c>
      <c r="U1365" s="33">
        <v>0.1388888888888889</v>
      </c>
      <c r="V1365" s="33">
        <v>0.1388888888888889</v>
      </c>
      <c r="W1365" s="33">
        <v>0.1388888888888889</v>
      </c>
      <c r="X1365" s="33">
        <v>0.1388888888888889</v>
      </c>
      <c r="Y1365" s="33">
        <v>0.1388888888888889</v>
      </c>
      <c r="Z1365" s="33">
        <v>0.1388888888888889</v>
      </c>
      <c r="AA1365" s="33">
        <v>0.1388888888888889</v>
      </c>
      <c r="AB1365" s="33">
        <v>0.1388888888888889</v>
      </c>
      <c r="AC1365" s="33">
        <v>0.1388888888888889</v>
      </c>
    </row>
    <row r="1366" spans="1:29" hidden="1" x14ac:dyDescent="0.3">
      <c r="A1366" s="19" t="s">
        <v>474</v>
      </c>
      <c r="B1366" s="1" t="s">
        <v>89</v>
      </c>
      <c r="C1366" s="1" t="s">
        <v>521</v>
      </c>
      <c r="D1366" t="s">
        <v>43</v>
      </c>
      <c r="E1366" s="19" t="str">
        <f>VLOOKUP($D1366,[1]Sheet1!$A:$D,3,FALSE)</f>
        <v>BROWN</v>
      </c>
      <c r="F1366" s="19" t="str">
        <f>VLOOKUP($D1366,[1]Sheet1!$A:$D,4,FALSE)</f>
        <v>Soft Brown</v>
      </c>
      <c r="G1366" s="2">
        <v>0.5</v>
      </c>
      <c r="H1366" s="2"/>
      <c r="I1366" s="2"/>
      <c r="J1366" s="2"/>
      <c r="K1366" s="2">
        <v>1</v>
      </c>
      <c r="L1366" s="2">
        <v>-0.95000000000000018</v>
      </c>
      <c r="M1366" s="2">
        <v>1.25</v>
      </c>
      <c r="N1366" s="2"/>
      <c r="O1366" s="2"/>
      <c r="P1366" s="32">
        <f t="shared" si="23"/>
        <v>0.19999999999999998</v>
      </c>
      <c r="Q1366" s="33">
        <v>0.19999999999999998</v>
      </c>
      <c r="R1366" s="33">
        <v>0.19999999999999998</v>
      </c>
      <c r="S1366" s="33">
        <v>0.19999999999999998</v>
      </c>
      <c r="T1366" s="33">
        <v>0.19999999999999998</v>
      </c>
      <c r="U1366" s="33">
        <v>0.19999999999999998</v>
      </c>
      <c r="V1366" s="33">
        <v>0.19999999999999998</v>
      </c>
      <c r="W1366" s="33">
        <v>0.19999999999999998</v>
      </c>
      <c r="X1366" s="33">
        <v>0.19999999999999998</v>
      </c>
      <c r="Y1366" s="33">
        <v>0.19999999999999998</v>
      </c>
      <c r="Z1366" s="33">
        <v>0.19999999999999998</v>
      </c>
      <c r="AA1366" s="33">
        <v>0.19999999999999998</v>
      </c>
      <c r="AB1366" s="33">
        <v>0.19999999999999998</v>
      </c>
      <c r="AC1366" s="33">
        <v>0.19999999999999998</v>
      </c>
    </row>
    <row r="1367" spans="1:29" hidden="1" x14ac:dyDescent="0.3">
      <c r="A1367" s="19" t="s">
        <v>474</v>
      </c>
      <c r="B1367" s="1" t="s">
        <v>89</v>
      </c>
      <c r="C1367" s="1" t="s">
        <v>521</v>
      </c>
      <c r="D1367" t="s">
        <v>25</v>
      </c>
      <c r="E1367" s="19" t="str">
        <f>VLOOKUP($D1367,[1]Sheet1!$A:$D,3,FALSE)</f>
        <v>CASTER</v>
      </c>
      <c r="F1367" s="19" t="str">
        <f>VLOOKUP($D1367,[1]Sheet1!$A:$D,4,FALSE)</f>
        <v>CASTER</v>
      </c>
      <c r="G1367" s="2"/>
      <c r="H1367" s="2"/>
      <c r="I1367" s="2"/>
      <c r="J1367" s="2"/>
      <c r="K1367" s="2"/>
      <c r="L1367" s="2">
        <v>0.24</v>
      </c>
      <c r="M1367" s="2">
        <v>0.24</v>
      </c>
      <c r="N1367" s="2"/>
      <c r="O1367" s="2"/>
      <c r="P1367" s="32">
        <f t="shared" si="23"/>
        <v>5.333333333333333E-2</v>
      </c>
      <c r="Q1367" s="33">
        <v>5.333333333333333E-2</v>
      </c>
      <c r="R1367" s="33">
        <v>5.333333333333333E-2</v>
      </c>
      <c r="S1367" s="33">
        <v>5.333333333333333E-2</v>
      </c>
      <c r="T1367" s="33">
        <v>5.333333333333333E-2</v>
      </c>
      <c r="U1367" s="33">
        <v>5.333333333333333E-2</v>
      </c>
      <c r="V1367" s="33">
        <v>5.333333333333333E-2</v>
      </c>
      <c r="W1367" s="33">
        <v>5.333333333333333E-2</v>
      </c>
      <c r="X1367" s="33">
        <v>5.333333333333333E-2</v>
      </c>
      <c r="Y1367" s="33">
        <v>5.333333333333333E-2</v>
      </c>
      <c r="Z1367" s="33">
        <v>5.333333333333333E-2</v>
      </c>
      <c r="AA1367" s="33">
        <v>5.333333333333333E-2</v>
      </c>
      <c r="AB1367" s="33">
        <v>5.333333333333333E-2</v>
      </c>
      <c r="AC1367" s="33">
        <v>5.333333333333333E-2</v>
      </c>
    </row>
    <row r="1368" spans="1:29" hidden="1" x14ac:dyDescent="0.3">
      <c r="A1368" s="19" t="s">
        <v>474</v>
      </c>
      <c r="B1368" s="1" t="s">
        <v>89</v>
      </c>
      <c r="C1368" s="1" t="s">
        <v>521</v>
      </c>
      <c r="D1368" t="s">
        <v>47</v>
      </c>
      <c r="E1368" s="19" t="str">
        <f>VLOOKUP($D1368,[1]Sheet1!$A:$D,3,FALSE)</f>
        <v>ICING</v>
      </c>
      <c r="F1368" s="19" t="str">
        <f>VLOOKUP($D1368,[1]Sheet1!$A:$D,4,FALSE)</f>
        <v>ICING</v>
      </c>
      <c r="G1368" s="2">
        <v>1.5</v>
      </c>
      <c r="H1368" s="2"/>
      <c r="I1368" s="2"/>
      <c r="J1368" s="2"/>
      <c r="K1368" s="2">
        <v>0.25</v>
      </c>
      <c r="L1368" s="2"/>
      <c r="M1368" s="2"/>
      <c r="N1368" s="2"/>
      <c r="O1368" s="2"/>
      <c r="P1368" s="32">
        <f t="shared" si="23"/>
        <v>0.19444444444444445</v>
      </c>
      <c r="Q1368" s="33">
        <v>0.19444444444444445</v>
      </c>
      <c r="R1368" s="33">
        <v>0.19444444444444445</v>
      </c>
      <c r="S1368" s="33">
        <v>0.19444444444444445</v>
      </c>
      <c r="T1368" s="33">
        <v>0.19444444444444445</v>
      </c>
      <c r="U1368" s="33">
        <v>0.19444444444444445</v>
      </c>
      <c r="V1368" s="33">
        <v>0.19444444444444445</v>
      </c>
      <c r="W1368" s="33">
        <v>0.19444444444444445</v>
      </c>
      <c r="X1368" s="33">
        <v>0.19444444444444445</v>
      </c>
      <c r="Y1368" s="33">
        <v>0.19444444444444445</v>
      </c>
      <c r="Z1368" s="33">
        <v>0.19444444444444445</v>
      </c>
      <c r="AA1368" s="33">
        <v>0.19444444444444445</v>
      </c>
      <c r="AB1368" s="33">
        <v>0.19444444444444445</v>
      </c>
      <c r="AC1368" s="33">
        <v>0.19444444444444445</v>
      </c>
    </row>
    <row r="1369" spans="1:29" hidden="1" x14ac:dyDescent="0.3">
      <c r="A1369" s="19" t="s">
        <v>474</v>
      </c>
      <c r="B1369" s="1" t="s">
        <v>89</v>
      </c>
      <c r="C1369" s="1" t="s">
        <v>522</v>
      </c>
      <c r="D1369" t="s">
        <v>25</v>
      </c>
      <c r="E1369" s="19" t="str">
        <f>VLOOKUP($D1369,[1]Sheet1!$A:$D,3,FALSE)</f>
        <v>CASTER</v>
      </c>
      <c r="F1369" s="19" t="str">
        <f>VLOOKUP($D1369,[1]Sheet1!$A:$D,4,FALSE)</f>
        <v>CASTER</v>
      </c>
      <c r="G1369" s="2"/>
      <c r="H1369" s="2">
        <v>2.16</v>
      </c>
      <c r="I1369" s="2"/>
      <c r="J1369" s="2"/>
      <c r="K1369" s="2"/>
      <c r="L1369" s="2"/>
      <c r="M1369" s="2"/>
      <c r="N1369" s="2"/>
      <c r="O1369" s="2"/>
      <c r="P1369" s="32">
        <f t="shared" si="23"/>
        <v>0.24000000000000002</v>
      </c>
      <c r="Q1369" s="33">
        <v>0.24000000000000002</v>
      </c>
      <c r="R1369" s="33">
        <v>0.24000000000000002</v>
      </c>
      <c r="S1369" s="33">
        <v>0.24000000000000002</v>
      </c>
      <c r="T1369" s="33">
        <v>0.24000000000000002</v>
      </c>
      <c r="U1369" s="33">
        <v>0.24000000000000002</v>
      </c>
      <c r="V1369" s="33">
        <v>0.24000000000000002</v>
      </c>
      <c r="W1369" s="33">
        <v>0.24000000000000002</v>
      </c>
      <c r="X1369" s="33">
        <v>0.24000000000000002</v>
      </c>
      <c r="Y1369" s="33">
        <v>0.24000000000000002</v>
      </c>
      <c r="Z1369" s="33">
        <v>0.24000000000000002</v>
      </c>
      <c r="AA1369" s="33">
        <v>0.24000000000000002</v>
      </c>
      <c r="AB1369" s="33">
        <v>0.24000000000000002</v>
      </c>
      <c r="AC1369" s="33">
        <v>0.24000000000000002</v>
      </c>
    </row>
    <row r="1370" spans="1:29" hidden="1" x14ac:dyDescent="0.3">
      <c r="A1370" s="19" t="s">
        <v>474</v>
      </c>
      <c r="B1370" s="1" t="s">
        <v>89</v>
      </c>
      <c r="C1370" s="1" t="s">
        <v>522</v>
      </c>
      <c r="D1370" t="s">
        <v>27</v>
      </c>
      <c r="E1370" s="19" t="str">
        <f>VLOOKUP($D1370,[1]Sheet1!$A:$D,3,FALSE)</f>
        <v>C1</v>
      </c>
      <c r="F1370" s="19" t="str">
        <f>VLOOKUP($D1370,[1]Sheet1!$A:$D,4,FALSE)</f>
        <v>C1 COARSE</v>
      </c>
      <c r="G1370" s="2"/>
      <c r="H1370" s="2">
        <v>1.08</v>
      </c>
      <c r="I1370" s="2"/>
      <c r="J1370" s="2"/>
      <c r="K1370" s="2"/>
      <c r="L1370" s="2"/>
      <c r="M1370" s="2"/>
      <c r="N1370" s="2"/>
      <c r="O1370" s="2"/>
      <c r="P1370" s="32">
        <f t="shared" si="23"/>
        <v>0.12000000000000001</v>
      </c>
      <c r="Q1370" s="33">
        <v>0.12000000000000001</v>
      </c>
      <c r="R1370" s="33">
        <v>0.12000000000000001</v>
      </c>
      <c r="S1370" s="33">
        <v>0.12000000000000001</v>
      </c>
      <c r="T1370" s="33">
        <v>0.12000000000000001</v>
      </c>
      <c r="U1370" s="33">
        <v>0.12000000000000001</v>
      </c>
      <c r="V1370" s="33">
        <v>0.12000000000000001</v>
      </c>
      <c r="W1370" s="33">
        <v>0.12000000000000001</v>
      </c>
      <c r="X1370" s="33">
        <v>0.12000000000000001</v>
      </c>
      <c r="Y1370" s="33">
        <v>0.12000000000000001</v>
      </c>
      <c r="Z1370" s="33">
        <v>0.12000000000000001</v>
      </c>
      <c r="AA1370" s="33">
        <v>0.12000000000000001</v>
      </c>
      <c r="AB1370" s="33">
        <v>0.12000000000000001</v>
      </c>
      <c r="AC1370" s="33">
        <v>0.12000000000000001</v>
      </c>
    </row>
    <row r="1371" spans="1:29" hidden="1" x14ac:dyDescent="0.3">
      <c r="A1371" s="19" t="s">
        <v>474</v>
      </c>
      <c r="B1371" s="1" t="s">
        <v>89</v>
      </c>
      <c r="C1371" s="1" t="s">
        <v>522</v>
      </c>
      <c r="D1371" t="s">
        <v>34</v>
      </c>
      <c r="E1371" s="19" t="str">
        <f>VLOOKUP($D1371,[1]Sheet1!$A:$D,3,FALSE)</f>
        <v>BROWN</v>
      </c>
      <c r="F1371" s="19" t="str">
        <f>VLOOKUP($D1371,[1]Sheet1!$A:$D,4,FALSE)</f>
        <v>Soft Brown</v>
      </c>
      <c r="G1371" s="2"/>
      <c r="H1371" s="2">
        <v>0.36</v>
      </c>
      <c r="I1371" s="2"/>
      <c r="J1371" s="2"/>
      <c r="K1371" s="2">
        <v>2.16</v>
      </c>
      <c r="L1371" s="2">
        <v>3.24</v>
      </c>
      <c r="M1371" s="2"/>
      <c r="N1371" s="2"/>
      <c r="O1371" s="2"/>
      <c r="P1371" s="32">
        <f t="shared" si="23"/>
        <v>0.64</v>
      </c>
      <c r="Q1371" s="33">
        <v>0.64</v>
      </c>
      <c r="R1371" s="33">
        <v>0.64</v>
      </c>
      <c r="S1371" s="33">
        <v>0.64</v>
      </c>
      <c r="T1371" s="33">
        <v>0.64</v>
      </c>
      <c r="U1371" s="33">
        <v>0.64</v>
      </c>
      <c r="V1371" s="33">
        <v>0.64</v>
      </c>
      <c r="W1371" s="33">
        <v>0.64</v>
      </c>
      <c r="X1371" s="33">
        <v>0.64</v>
      </c>
      <c r="Y1371" s="33">
        <v>0.64</v>
      </c>
      <c r="Z1371" s="33">
        <v>0.64</v>
      </c>
      <c r="AA1371" s="33">
        <v>0.64</v>
      </c>
      <c r="AB1371" s="33">
        <v>0.64</v>
      </c>
      <c r="AC1371" s="33">
        <v>0.64</v>
      </c>
    </row>
    <row r="1372" spans="1:29" hidden="1" x14ac:dyDescent="0.3">
      <c r="A1372" s="19" t="s">
        <v>474</v>
      </c>
      <c r="B1372" s="1" t="s">
        <v>89</v>
      </c>
      <c r="C1372" s="1" t="s">
        <v>523</v>
      </c>
      <c r="D1372" t="s">
        <v>27</v>
      </c>
      <c r="E1372" s="19" t="str">
        <f>VLOOKUP($D1372,[1]Sheet1!$A:$D,3,FALSE)</f>
        <v>C1</v>
      </c>
      <c r="F1372" s="19" t="str">
        <f>VLOOKUP($D1372,[1]Sheet1!$A:$D,4,FALSE)</f>
        <v>C1 COARSE</v>
      </c>
      <c r="G1372" s="2">
        <v>6.48</v>
      </c>
      <c r="H1372" s="2">
        <v>6.48</v>
      </c>
      <c r="I1372" s="2">
        <v>10.8</v>
      </c>
      <c r="J1372" s="2">
        <v>4.32</v>
      </c>
      <c r="K1372" s="2">
        <v>15.12</v>
      </c>
      <c r="L1372" s="2"/>
      <c r="M1372" s="2">
        <v>15.12</v>
      </c>
      <c r="N1372" s="2"/>
      <c r="O1372" s="2"/>
      <c r="P1372" s="32">
        <f t="shared" si="23"/>
        <v>6.48</v>
      </c>
      <c r="Q1372" s="33">
        <v>6.48</v>
      </c>
      <c r="R1372" s="33">
        <v>6.48</v>
      </c>
      <c r="S1372" s="33">
        <v>6.48</v>
      </c>
      <c r="T1372" s="33">
        <v>6.48</v>
      </c>
      <c r="U1372" s="33">
        <v>6.48</v>
      </c>
      <c r="V1372" s="33">
        <v>6.48</v>
      </c>
      <c r="W1372" s="33">
        <v>6.48</v>
      </c>
      <c r="X1372" s="33">
        <v>6.48</v>
      </c>
      <c r="Y1372" s="33">
        <v>6.48</v>
      </c>
      <c r="Z1372" s="33">
        <v>6.48</v>
      </c>
      <c r="AA1372" s="33">
        <v>6.48</v>
      </c>
      <c r="AB1372" s="33">
        <v>6.48</v>
      </c>
      <c r="AC1372" s="33">
        <v>6.48</v>
      </c>
    </row>
    <row r="1373" spans="1:29" hidden="1" x14ac:dyDescent="0.3">
      <c r="A1373" s="19" t="s">
        <v>474</v>
      </c>
      <c r="B1373" s="1" t="s">
        <v>89</v>
      </c>
      <c r="C1373" s="1" t="s">
        <v>524</v>
      </c>
      <c r="D1373" t="s">
        <v>27</v>
      </c>
      <c r="E1373" s="19" t="str">
        <f>VLOOKUP($D1373,[1]Sheet1!$A:$D,3,FALSE)</f>
        <v>C1</v>
      </c>
      <c r="F1373" s="19" t="str">
        <f>VLOOKUP($D1373,[1]Sheet1!$A:$D,4,FALSE)</f>
        <v>C1 COARSE</v>
      </c>
      <c r="G1373" s="2">
        <v>10.8</v>
      </c>
      <c r="H1373" s="2"/>
      <c r="I1373" s="2"/>
      <c r="J1373" s="2"/>
      <c r="K1373" s="2"/>
      <c r="L1373" s="2"/>
      <c r="M1373" s="2"/>
      <c r="N1373" s="2"/>
      <c r="O1373" s="2"/>
      <c r="P1373" s="32">
        <f t="shared" si="23"/>
        <v>1.2000000000000002</v>
      </c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</row>
    <row r="1374" spans="1:29" hidden="1" x14ac:dyDescent="0.3">
      <c r="A1374" s="19" t="s">
        <v>474</v>
      </c>
      <c r="B1374" s="1" t="s">
        <v>89</v>
      </c>
      <c r="C1374" s="1" t="s">
        <v>525</v>
      </c>
      <c r="D1374" t="s">
        <v>74</v>
      </c>
      <c r="E1374" s="19" t="str">
        <f>VLOOKUP($D1374,[1]Sheet1!$A:$D,3,FALSE)</f>
        <v>A1 (Fine)</v>
      </c>
      <c r="F1374" s="19" t="str">
        <f>VLOOKUP($D1374,[1]Sheet1!$A:$D,4,FALSE)</f>
        <v xml:space="preserve">A1 </v>
      </c>
      <c r="G1374" s="2"/>
      <c r="H1374" s="2">
        <v>6</v>
      </c>
      <c r="I1374" s="2">
        <v>6</v>
      </c>
      <c r="J1374" s="2"/>
      <c r="K1374" s="2">
        <v>5</v>
      </c>
      <c r="L1374" s="2"/>
      <c r="M1374" s="2">
        <v>13.9</v>
      </c>
      <c r="N1374" s="2"/>
      <c r="O1374" s="2">
        <v>6</v>
      </c>
      <c r="P1374" s="32">
        <f t="shared" si="23"/>
        <v>4.0999999999999996</v>
      </c>
      <c r="Q1374" s="33">
        <v>4.0999999999999996</v>
      </c>
      <c r="R1374" s="33">
        <v>4.0999999999999996</v>
      </c>
      <c r="S1374" s="33">
        <v>4.0999999999999996</v>
      </c>
      <c r="T1374" s="33">
        <v>4.0999999999999996</v>
      </c>
      <c r="U1374" s="33">
        <v>4.0999999999999996</v>
      </c>
      <c r="V1374" s="33">
        <v>4.0999999999999996</v>
      </c>
      <c r="W1374" s="33">
        <v>4.0999999999999996</v>
      </c>
      <c r="X1374" s="33">
        <v>4.0999999999999996</v>
      </c>
      <c r="Y1374" s="33">
        <v>4.0999999999999996</v>
      </c>
      <c r="Z1374" s="33">
        <v>4.0999999999999996</v>
      </c>
      <c r="AA1374" s="33">
        <v>4.0999999999999996</v>
      </c>
      <c r="AB1374" s="33">
        <v>4.0999999999999996</v>
      </c>
      <c r="AC1374" s="33">
        <v>4.0999999999999996</v>
      </c>
    </row>
    <row r="1375" spans="1:29" hidden="1" x14ac:dyDescent="0.3">
      <c r="A1375" s="19" t="s">
        <v>474</v>
      </c>
      <c r="B1375" s="1" t="s">
        <v>89</v>
      </c>
      <c r="C1375" s="1" t="s">
        <v>525</v>
      </c>
      <c r="D1375" t="s">
        <v>61</v>
      </c>
      <c r="E1375" s="19" t="str">
        <f>VLOOKUP($D1375,[1]Sheet1!$A:$D,3,FALSE)</f>
        <v>C1</v>
      </c>
      <c r="F1375" s="19" t="str">
        <f>VLOOKUP($D1375,[1]Sheet1!$A:$D,4,FALSE)</f>
        <v>C1 COARSE</v>
      </c>
      <c r="G1375" s="2"/>
      <c r="H1375" s="2">
        <v>1</v>
      </c>
      <c r="I1375" s="2">
        <v>1</v>
      </c>
      <c r="J1375" s="2"/>
      <c r="K1375" s="2"/>
      <c r="L1375" s="2"/>
      <c r="M1375" s="2"/>
      <c r="N1375" s="2"/>
      <c r="O1375" s="2"/>
      <c r="P1375" s="32">
        <f t="shared" si="23"/>
        <v>0.22222222222222221</v>
      </c>
      <c r="Q1375" s="33">
        <v>0.22222222222222221</v>
      </c>
      <c r="R1375" s="33">
        <v>0.22222222222222221</v>
      </c>
      <c r="S1375" s="33">
        <v>0.22222222222222221</v>
      </c>
      <c r="T1375" s="33">
        <v>0.22222222222222221</v>
      </c>
      <c r="U1375" s="33">
        <v>0.22222222222222221</v>
      </c>
      <c r="V1375" s="33">
        <v>0.22222222222222221</v>
      </c>
      <c r="W1375" s="33">
        <v>0.22222222222222221</v>
      </c>
      <c r="X1375" s="33">
        <v>0.22222222222222221</v>
      </c>
      <c r="Y1375" s="33">
        <v>0.22222222222222221</v>
      </c>
      <c r="Z1375" s="33">
        <v>0.22222222222222221</v>
      </c>
      <c r="AA1375" s="33">
        <v>0.22222222222222221</v>
      </c>
      <c r="AB1375" s="33">
        <v>0.22222222222222221</v>
      </c>
      <c r="AC1375" s="33">
        <v>0.22222222222222221</v>
      </c>
    </row>
    <row r="1376" spans="1:29" hidden="1" x14ac:dyDescent="0.3">
      <c r="A1376" s="19" t="s">
        <v>474</v>
      </c>
      <c r="B1376" s="1" t="s">
        <v>89</v>
      </c>
      <c r="C1376" s="1" t="s">
        <v>525</v>
      </c>
      <c r="D1376" t="s">
        <v>26</v>
      </c>
      <c r="E1376" s="19" t="str">
        <f>VLOOKUP($D1376,[1]Sheet1!$A:$D,3,FALSE)</f>
        <v>BROWN</v>
      </c>
      <c r="F1376" s="19" t="str">
        <f>VLOOKUP($D1376,[1]Sheet1!$A:$D,4,FALSE)</f>
        <v>Coarse Brown</v>
      </c>
      <c r="G1376" s="2"/>
      <c r="H1376" s="2"/>
      <c r="I1376" s="2">
        <v>0</v>
      </c>
      <c r="J1376" s="2"/>
      <c r="K1376" s="2"/>
      <c r="L1376" s="2"/>
      <c r="M1376" s="2"/>
      <c r="N1376" s="2"/>
      <c r="O1376" s="2"/>
      <c r="P1376" s="32">
        <f t="shared" si="23"/>
        <v>0</v>
      </c>
      <c r="Q1376" s="33">
        <v>0</v>
      </c>
      <c r="R1376" s="33">
        <v>0</v>
      </c>
      <c r="S1376" s="33">
        <v>0</v>
      </c>
      <c r="T1376" s="33">
        <v>0</v>
      </c>
      <c r="U1376" s="33">
        <v>0</v>
      </c>
      <c r="V1376" s="33">
        <v>0</v>
      </c>
      <c r="W1376" s="33">
        <v>0</v>
      </c>
      <c r="X1376" s="33">
        <v>0</v>
      </c>
      <c r="Y1376" s="33">
        <v>0</v>
      </c>
      <c r="Z1376" s="33">
        <v>0</v>
      </c>
      <c r="AA1376" s="33">
        <v>0</v>
      </c>
      <c r="AB1376" s="33">
        <v>0</v>
      </c>
      <c r="AC1376" s="33">
        <v>0</v>
      </c>
    </row>
    <row r="1377" spans="1:29" hidden="1" x14ac:dyDescent="0.3">
      <c r="A1377" s="19" t="s">
        <v>474</v>
      </c>
      <c r="B1377" s="1" t="s">
        <v>89</v>
      </c>
      <c r="C1377" s="1" t="s">
        <v>525</v>
      </c>
      <c r="D1377" t="s">
        <v>27</v>
      </c>
      <c r="E1377" s="19" t="str">
        <f>VLOOKUP($D1377,[1]Sheet1!$A:$D,3,FALSE)</f>
        <v>C1</v>
      </c>
      <c r="F1377" s="19" t="str">
        <f>VLOOKUP($D1377,[1]Sheet1!$A:$D,4,FALSE)</f>
        <v>C1 COARSE</v>
      </c>
      <c r="G1377" s="2"/>
      <c r="H1377" s="2">
        <v>2.16</v>
      </c>
      <c r="I1377" s="2"/>
      <c r="J1377" s="2"/>
      <c r="K1377" s="2">
        <v>3.24</v>
      </c>
      <c r="L1377" s="2"/>
      <c r="M1377" s="2">
        <v>4.08</v>
      </c>
      <c r="N1377" s="2"/>
      <c r="O1377" s="2">
        <v>3.24</v>
      </c>
      <c r="P1377" s="32">
        <f t="shared" si="23"/>
        <v>1.4133333333333333</v>
      </c>
      <c r="Q1377" s="33">
        <v>1.4133333333333333</v>
      </c>
      <c r="R1377" s="33">
        <v>1.4133333333333333</v>
      </c>
      <c r="S1377" s="33">
        <v>1.4133333333333333</v>
      </c>
      <c r="T1377" s="33">
        <v>1.4133333333333333</v>
      </c>
      <c r="U1377" s="33">
        <v>1.4133333333333333</v>
      </c>
      <c r="V1377" s="33">
        <v>1.4133333333333333</v>
      </c>
      <c r="W1377" s="33">
        <v>1.4133333333333333</v>
      </c>
      <c r="X1377" s="33">
        <v>1.4133333333333333</v>
      </c>
      <c r="Y1377" s="33">
        <v>1.4133333333333333</v>
      </c>
      <c r="Z1377" s="33">
        <v>1.4133333333333333</v>
      </c>
      <c r="AA1377" s="33">
        <v>1.4133333333333333</v>
      </c>
      <c r="AB1377" s="33">
        <v>1.4133333333333333</v>
      </c>
      <c r="AC1377" s="33">
        <v>1.4133333333333333</v>
      </c>
    </row>
    <row r="1378" spans="1:29" hidden="1" x14ac:dyDescent="0.3">
      <c r="A1378" s="19" t="s">
        <v>474</v>
      </c>
      <c r="B1378" s="1" t="s">
        <v>89</v>
      </c>
      <c r="C1378" s="1" t="s">
        <v>525</v>
      </c>
      <c r="D1378" t="s">
        <v>30</v>
      </c>
      <c r="E1378" s="19" t="str">
        <f>VLOOKUP($D1378,[1]Sheet1!$A:$D,3,FALSE)</f>
        <v>A1 (Fine)</v>
      </c>
      <c r="F1378" s="19" t="str">
        <f>VLOOKUP($D1378,[1]Sheet1!$A:$D,4,FALSE)</f>
        <v>A1</v>
      </c>
      <c r="G1378" s="2"/>
      <c r="H1378" s="2">
        <v>1.08</v>
      </c>
      <c r="I1378" s="2"/>
      <c r="J1378" s="2"/>
      <c r="K1378" s="2"/>
      <c r="L1378" s="2"/>
      <c r="M1378" s="2">
        <v>1.08</v>
      </c>
      <c r="N1378" s="2"/>
      <c r="O1378" s="2">
        <v>1.08</v>
      </c>
      <c r="P1378" s="32">
        <f t="shared" si="23"/>
        <v>0.36000000000000004</v>
      </c>
      <c r="Q1378" s="33">
        <v>0.36000000000000004</v>
      </c>
      <c r="R1378" s="33">
        <v>0.36000000000000004</v>
      </c>
      <c r="S1378" s="33">
        <v>0.36000000000000004</v>
      </c>
      <c r="T1378" s="33">
        <v>0.36000000000000004</v>
      </c>
      <c r="U1378" s="33">
        <v>0.36000000000000004</v>
      </c>
      <c r="V1378" s="33">
        <v>0.36000000000000004</v>
      </c>
      <c r="W1378" s="33">
        <v>0.36000000000000004</v>
      </c>
      <c r="X1378" s="33">
        <v>0.36000000000000004</v>
      </c>
      <c r="Y1378" s="33">
        <v>0.36000000000000004</v>
      </c>
      <c r="Z1378" s="33">
        <v>0.36000000000000004</v>
      </c>
      <c r="AA1378" s="33">
        <v>0.36000000000000004</v>
      </c>
      <c r="AB1378" s="33">
        <v>0.36000000000000004</v>
      </c>
      <c r="AC1378" s="33">
        <v>0.36000000000000004</v>
      </c>
    </row>
    <row r="1379" spans="1:29" hidden="1" x14ac:dyDescent="0.3">
      <c r="A1379" s="19" t="s">
        <v>474</v>
      </c>
      <c r="B1379" s="1" t="s">
        <v>89</v>
      </c>
      <c r="C1379" s="1" t="s">
        <v>525</v>
      </c>
      <c r="D1379" t="s">
        <v>32</v>
      </c>
      <c r="E1379" s="19" t="str">
        <f>VLOOKUP($D1379,[1]Sheet1!$A:$D,3,FALSE)</f>
        <v>ICING</v>
      </c>
      <c r="F1379" s="19" t="str">
        <f>VLOOKUP($D1379,[1]Sheet1!$A:$D,4,FALSE)</f>
        <v>ICING</v>
      </c>
      <c r="G1379" s="2"/>
      <c r="H1379" s="2"/>
      <c r="I1379" s="2"/>
      <c r="J1379" s="2"/>
      <c r="K1379" s="2"/>
      <c r="L1379" s="2"/>
      <c r="M1379" s="2">
        <v>1.08</v>
      </c>
      <c r="N1379" s="2"/>
      <c r="O1379" s="2"/>
      <c r="P1379" s="32">
        <f t="shared" si="23"/>
        <v>0.12000000000000001</v>
      </c>
      <c r="Q1379" s="33">
        <v>0.12000000000000001</v>
      </c>
      <c r="R1379" s="33">
        <v>0.12000000000000001</v>
      </c>
      <c r="S1379" s="33">
        <v>0.12000000000000001</v>
      </c>
      <c r="T1379" s="33">
        <v>0.12000000000000001</v>
      </c>
      <c r="U1379" s="33">
        <v>0.12000000000000001</v>
      </c>
      <c r="V1379" s="33">
        <v>0.12000000000000001</v>
      </c>
      <c r="W1379" s="33">
        <v>0.12000000000000001</v>
      </c>
      <c r="X1379" s="33">
        <v>0.12000000000000001</v>
      </c>
      <c r="Y1379" s="33">
        <v>0.12000000000000001</v>
      </c>
      <c r="Z1379" s="33">
        <v>0.12000000000000001</v>
      </c>
      <c r="AA1379" s="33">
        <v>0.12000000000000001</v>
      </c>
      <c r="AB1379" s="33">
        <v>0.12000000000000001</v>
      </c>
      <c r="AC1379" s="33">
        <v>0.12000000000000001</v>
      </c>
    </row>
    <row r="1380" spans="1:29" hidden="1" x14ac:dyDescent="0.3">
      <c r="A1380" s="19" t="s">
        <v>474</v>
      </c>
      <c r="B1380" s="1" t="s">
        <v>89</v>
      </c>
      <c r="C1380" s="1" t="s">
        <v>413</v>
      </c>
      <c r="D1380" t="s">
        <v>27</v>
      </c>
      <c r="E1380" s="19" t="str">
        <f>VLOOKUP($D1380,[1]Sheet1!$A:$D,3,FALSE)</f>
        <v>C1</v>
      </c>
      <c r="F1380" s="19" t="str">
        <f>VLOOKUP($D1380,[1]Sheet1!$A:$D,4,FALSE)</f>
        <v>C1 COARSE</v>
      </c>
      <c r="G1380" s="2"/>
      <c r="H1380" s="2"/>
      <c r="I1380" s="2"/>
      <c r="J1380" s="2"/>
      <c r="K1380" s="2"/>
      <c r="L1380" s="2">
        <v>32.64</v>
      </c>
      <c r="M1380" s="2"/>
      <c r="N1380" s="2"/>
      <c r="O1380" s="2"/>
      <c r="P1380" s="32">
        <f t="shared" si="23"/>
        <v>3.6266666666666669</v>
      </c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</row>
    <row r="1381" spans="1:29" hidden="1" x14ac:dyDescent="0.3">
      <c r="A1381" s="19" t="s">
        <v>474</v>
      </c>
      <c r="B1381" s="1" t="s">
        <v>89</v>
      </c>
      <c r="C1381" s="1" t="s">
        <v>526</v>
      </c>
      <c r="D1381" t="s">
        <v>27</v>
      </c>
      <c r="E1381" s="19" t="str">
        <f>VLOOKUP($D1381,[1]Sheet1!$A:$D,3,FALSE)</f>
        <v>C1</v>
      </c>
      <c r="F1381" s="19" t="str">
        <f>VLOOKUP($D1381,[1]Sheet1!$A:$D,4,FALSE)</f>
        <v>C1 COARSE</v>
      </c>
      <c r="G1381" s="2">
        <v>30.24</v>
      </c>
      <c r="H1381" s="2">
        <v>60.48</v>
      </c>
      <c r="I1381" s="2">
        <v>60.48</v>
      </c>
      <c r="J1381" s="2"/>
      <c r="K1381" s="2"/>
      <c r="L1381" s="2"/>
      <c r="M1381" s="2">
        <v>60.48</v>
      </c>
      <c r="N1381" s="2">
        <v>90.72</v>
      </c>
      <c r="O1381" s="2">
        <v>90.72</v>
      </c>
      <c r="P1381" s="32">
        <f t="shared" si="23"/>
        <v>43.68</v>
      </c>
      <c r="Q1381" s="33">
        <v>43.68</v>
      </c>
      <c r="R1381" s="33">
        <v>43.68</v>
      </c>
      <c r="S1381" s="33">
        <v>43.68</v>
      </c>
      <c r="T1381" s="33">
        <v>43.68</v>
      </c>
      <c r="U1381" s="33">
        <v>43.68</v>
      </c>
      <c r="V1381" s="33">
        <v>43.68</v>
      </c>
      <c r="W1381" s="33">
        <v>43.68</v>
      </c>
      <c r="X1381" s="33">
        <v>43.68</v>
      </c>
      <c r="Y1381" s="33">
        <v>43.68</v>
      </c>
      <c r="Z1381" s="33">
        <v>43.68</v>
      </c>
      <c r="AA1381" s="33">
        <v>43.68</v>
      </c>
      <c r="AB1381" s="33">
        <v>43.68</v>
      </c>
      <c r="AC1381" s="33">
        <v>43.68</v>
      </c>
    </row>
    <row r="1382" spans="1:29" hidden="1" x14ac:dyDescent="0.3">
      <c r="A1382" s="19" t="s">
        <v>474</v>
      </c>
      <c r="B1382" s="1" t="s">
        <v>89</v>
      </c>
      <c r="C1382" s="1" t="s">
        <v>527</v>
      </c>
      <c r="D1382" t="s">
        <v>25</v>
      </c>
      <c r="E1382" s="19" t="str">
        <f>VLOOKUP($D1382,[1]Sheet1!$A:$D,3,FALSE)</f>
        <v>CASTER</v>
      </c>
      <c r="F1382" s="19" t="str">
        <f>VLOOKUP($D1382,[1]Sheet1!$A:$D,4,FALSE)</f>
        <v>CASTER</v>
      </c>
      <c r="G1382" s="2"/>
      <c r="H1382" s="2"/>
      <c r="I1382" s="2">
        <v>0.24</v>
      </c>
      <c r="J1382" s="2"/>
      <c r="K1382" s="2">
        <v>0</v>
      </c>
      <c r="L1382" s="2"/>
      <c r="M1382" s="2">
        <v>0.24</v>
      </c>
      <c r="N1382" s="2"/>
      <c r="O1382" s="2"/>
      <c r="P1382" s="32">
        <f t="shared" si="23"/>
        <v>5.333333333333333E-2</v>
      </c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</row>
    <row r="1383" spans="1:29" hidden="1" x14ac:dyDescent="0.3">
      <c r="A1383" s="19" t="s">
        <v>474</v>
      </c>
      <c r="B1383" s="1" t="s">
        <v>89</v>
      </c>
      <c r="C1383" s="1" t="s">
        <v>527</v>
      </c>
      <c r="D1383" t="s">
        <v>31</v>
      </c>
      <c r="E1383" s="19" t="str">
        <f>VLOOKUP($D1383,[1]Sheet1!$A:$D,3,FALSE)</f>
        <v>BROWN</v>
      </c>
      <c r="F1383" s="19" t="str">
        <f>VLOOKUP($D1383,[1]Sheet1!$A:$D,4,FALSE)</f>
        <v>Golden Brown</v>
      </c>
      <c r="G1383" s="2"/>
      <c r="H1383" s="2"/>
      <c r="I1383" s="2">
        <v>1.44</v>
      </c>
      <c r="J1383" s="2"/>
      <c r="K1383" s="2"/>
      <c r="L1383" s="2"/>
      <c r="M1383" s="2"/>
      <c r="N1383" s="2"/>
      <c r="O1383" s="2"/>
      <c r="P1383" s="32">
        <f t="shared" si="23"/>
        <v>0.16</v>
      </c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</row>
    <row r="1384" spans="1:29" hidden="1" x14ac:dyDescent="0.3">
      <c r="A1384" s="19" t="s">
        <v>474</v>
      </c>
      <c r="B1384" s="1" t="s">
        <v>89</v>
      </c>
      <c r="C1384" s="1" t="s">
        <v>527</v>
      </c>
      <c r="D1384" t="s">
        <v>32</v>
      </c>
      <c r="E1384" s="19" t="str">
        <f>VLOOKUP($D1384,[1]Sheet1!$A:$D,3,FALSE)</f>
        <v>ICING</v>
      </c>
      <c r="F1384" s="19" t="str">
        <f>VLOOKUP($D1384,[1]Sheet1!$A:$D,4,FALSE)</f>
        <v>ICING</v>
      </c>
      <c r="G1384" s="2"/>
      <c r="H1384" s="2"/>
      <c r="I1384" s="2">
        <v>0.12</v>
      </c>
      <c r="J1384" s="2"/>
      <c r="K1384" s="2"/>
      <c r="L1384" s="2"/>
      <c r="M1384" s="2"/>
      <c r="N1384" s="2"/>
      <c r="O1384" s="2"/>
      <c r="P1384" s="32">
        <f t="shared" si="23"/>
        <v>1.3333333333333332E-2</v>
      </c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</row>
    <row r="1385" spans="1:29" hidden="1" x14ac:dyDescent="0.3">
      <c r="A1385" s="19" t="s">
        <v>474</v>
      </c>
      <c r="B1385" s="1" t="s">
        <v>89</v>
      </c>
      <c r="C1385" s="1" t="s">
        <v>527</v>
      </c>
      <c r="D1385" t="s">
        <v>34</v>
      </c>
      <c r="E1385" s="19" t="str">
        <f>VLOOKUP($D1385,[1]Sheet1!$A:$D,3,FALSE)</f>
        <v>BROWN</v>
      </c>
      <c r="F1385" s="19" t="str">
        <f>VLOOKUP($D1385,[1]Sheet1!$A:$D,4,FALSE)</f>
        <v>Soft Brown</v>
      </c>
      <c r="G1385" s="2"/>
      <c r="H1385" s="2"/>
      <c r="I1385" s="2"/>
      <c r="J1385" s="2"/>
      <c r="K1385" s="2"/>
      <c r="L1385" s="2"/>
      <c r="M1385" s="2">
        <v>2.4</v>
      </c>
      <c r="N1385" s="2"/>
      <c r="O1385" s="2"/>
      <c r="P1385" s="32">
        <f t="shared" si="23"/>
        <v>0.26666666666666666</v>
      </c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</row>
    <row r="1386" spans="1:29" hidden="1" x14ac:dyDescent="0.3">
      <c r="A1386" s="19" t="s">
        <v>474</v>
      </c>
      <c r="B1386" s="1" t="s">
        <v>89</v>
      </c>
      <c r="C1386" s="1" t="s">
        <v>528</v>
      </c>
      <c r="D1386" t="s">
        <v>27</v>
      </c>
      <c r="E1386" s="19" t="str">
        <f>VLOOKUP($D1386,[1]Sheet1!$A:$D,3,FALSE)</f>
        <v>C1</v>
      </c>
      <c r="F1386" s="19" t="str">
        <f>VLOOKUP($D1386,[1]Sheet1!$A:$D,4,FALSE)</f>
        <v>C1 COARSE</v>
      </c>
      <c r="G1386" s="2"/>
      <c r="H1386" s="2"/>
      <c r="I1386" s="2">
        <v>1.08</v>
      </c>
      <c r="J1386" s="2">
        <v>25.007999999999996</v>
      </c>
      <c r="K1386" s="2">
        <v>10.8</v>
      </c>
      <c r="L1386" s="2">
        <v>35.64</v>
      </c>
      <c r="M1386" s="2">
        <v>10.8</v>
      </c>
      <c r="N1386" s="2"/>
      <c r="O1386" s="2"/>
      <c r="P1386" s="32">
        <f t="shared" si="23"/>
        <v>9.2586666666666648</v>
      </c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</row>
    <row r="1387" spans="1:29" hidden="1" x14ac:dyDescent="0.3">
      <c r="A1387" s="19" t="s">
        <v>474</v>
      </c>
      <c r="B1387" s="1" t="s">
        <v>89</v>
      </c>
      <c r="C1387" s="1" t="s">
        <v>529</v>
      </c>
      <c r="D1387" t="s">
        <v>27</v>
      </c>
      <c r="E1387" s="19" t="str">
        <f>VLOOKUP($D1387,[1]Sheet1!$A:$D,3,FALSE)</f>
        <v>C1</v>
      </c>
      <c r="F1387" s="19" t="str">
        <f>VLOOKUP($D1387,[1]Sheet1!$A:$D,4,FALSE)</f>
        <v>C1 COARSE</v>
      </c>
      <c r="G1387" s="2"/>
      <c r="H1387" s="2">
        <v>0</v>
      </c>
      <c r="I1387" s="2"/>
      <c r="J1387" s="2"/>
      <c r="K1387" s="2"/>
      <c r="L1387" s="2"/>
      <c r="M1387" s="2"/>
      <c r="N1387" s="2"/>
      <c r="O1387" s="2"/>
      <c r="P1387" s="32">
        <f>SUM(G1387:O1387)/9</f>
        <v>0</v>
      </c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</row>
    <row r="1388" spans="1:29" hidden="1" x14ac:dyDescent="0.3">
      <c r="A1388" s="19" t="s">
        <v>474</v>
      </c>
      <c r="B1388" s="1" t="s">
        <v>72</v>
      </c>
      <c r="C1388" s="1" t="s">
        <v>479</v>
      </c>
      <c r="D1388" t="s">
        <v>74</v>
      </c>
      <c r="E1388" s="19" t="str">
        <f>VLOOKUP($D1388,[1]Sheet1!$A:$D,3,FALSE)</f>
        <v>A1 (Fine)</v>
      </c>
      <c r="F1388" s="19" t="str">
        <f>VLOOKUP($D1388,[1]Sheet1!$A:$D,4,FALSE)</f>
        <v xml:space="preserve">A1 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32">
        <f t="shared" ref="P1388:P1403" si="24">SUM(G1388:O1388)/3</f>
        <v>0</v>
      </c>
      <c r="Q1388" s="33">
        <v>0</v>
      </c>
      <c r="R1388" s="33">
        <v>0</v>
      </c>
      <c r="S1388" s="33">
        <v>0</v>
      </c>
      <c r="T1388" s="33">
        <v>0</v>
      </c>
      <c r="U1388" s="33">
        <v>0</v>
      </c>
      <c r="V1388" s="33">
        <v>0</v>
      </c>
      <c r="W1388" s="33">
        <v>0</v>
      </c>
      <c r="X1388" s="33">
        <v>0</v>
      </c>
      <c r="Y1388" s="33">
        <v>0</v>
      </c>
      <c r="Z1388" s="33">
        <v>0</v>
      </c>
      <c r="AA1388" s="33">
        <v>0</v>
      </c>
      <c r="AB1388" s="33">
        <v>0</v>
      </c>
      <c r="AC1388" s="33">
        <v>0</v>
      </c>
    </row>
    <row r="1389" spans="1:29" hidden="1" x14ac:dyDescent="0.3">
      <c r="A1389" s="19" t="s">
        <v>474</v>
      </c>
      <c r="B1389" s="1" t="s">
        <v>72</v>
      </c>
      <c r="C1389" s="1" t="s">
        <v>479</v>
      </c>
      <c r="D1389" t="s">
        <v>61</v>
      </c>
      <c r="E1389" s="19" t="str">
        <f>VLOOKUP($D1389,[1]Sheet1!$A:$D,3,FALSE)</f>
        <v>C1</v>
      </c>
      <c r="F1389" s="19" t="str">
        <f>VLOOKUP($D1389,[1]Sheet1!$A:$D,4,FALSE)</f>
        <v>C1 COARSE</v>
      </c>
      <c r="G1389" s="2"/>
      <c r="H1389" s="2"/>
      <c r="I1389" s="2"/>
      <c r="J1389" s="2"/>
      <c r="K1389" s="2"/>
      <c r="L1389" s="2"/>
      <c r="M1389" s="2"/>
      <c r="N1389" s="2">
        <v>2.5</v>
      </c>
      <c r="O1389" s="2">
        <v>-0.05</v>
      </c>
      <c r="P1389" s="32">
        <f t="shared" si="24"/>
        <v>0.81666666666666676</v>
      </c>
      <c r="Q1389" s="33">
        <v>0.81666666666666676</v>
      </c>
      <c r="R1389" s="33">
        <v>0.81666666666666676</v>
      </c>
      <c r="S1389" s="33">
        <v>0.81666666666666676</v>
      </c>
      <c r="T1389" s="33">
        <v>0.81666666666666676</v>
      </c>
      <c r="U1389" s="33">
        <v>0.81666666666666676</v>
      </c>
      <c r="V1389" s="33">
        <v>0.81666666666666676</v>
      </c>
      <c r="W1389" s="33">
        <v>0.81666666666666676</v>
      </c>
      <c r="X1389" s="33">
        <v>0.81666666666666676</v>
      </c>
      <c r="Y1389" s="33">
        <v>0.81666666666666676</v>
      </c>
      <c r="Z1389" s="33">
        <v>0.81666666666666676</v>
      </c>
      <c r="AA1389" s="33">
        <v>0.81666666666666676</v>
      </c>
      <c r="AB1389" s="33">
        <v>0.81666666666666676</v>
      </c>
      <c r="AC1389" s="33">
        <v>0.81666666666666676</v>
      </c>
    </row>
    <row r="1390" spans="1:29" hidden="1" x14ac:dyDescent="0.3">
      <c r="A1390" s="19" t="s">
        <v>474</v>
      </c>
      <c r="B1390" s="1" t="s">
        <v>72</v>
      </c>
      <c r="C1390" s="1" t="s">
        <v>479</v>
      </c>
      <c r="D1390" t="s">
        <v>25</v>
      </c>
      <c r="E1390" s="19" t="str">
        <f>VLOOKUP($D1390,[1]Sheet1!$A:$D,3,FALSE)</f>
        <v>CASTER</v>
      </c>
      <c r="F1390" s="19" t="str">
        <f>VLOOKUP($D1390,[1]Sheet1!$A:$D,4,FALSE)</f>
        <v>CASTER</v>
      </c>
      <c r="G1390" s="2"/>
      <c r="H1390" s="2"/>
      <c r="I1390" s="2"/>
      <c r="J1390" s="2"/>
      <c r="K1390" s="2"/>
      <c r="L1390" s="2"/>
      <c r="M1390" s="2">
        <v>0.12</v>
      </c>
      <c r="N1390" s="2">
        <v>0.72</v>
      </c>
      <c r="O1390" s="2">
        <v>1.0680000000000001</v>
      </c>
      <c r="P1390" s="32">
        <f t="shared" si="24"/>
        <v>0.63600000000000001</v>
      </c>
      <c r="Q1390" s="33">
        <v>0.63600000000000001</v>
      </c>
      <c r="R1390" s="33">
        <v>0.63600000000000001</v>
      </c>
      <c r="S1390" s="33">
        <v>0.63600000000000001</v>
      </c>
      <c r="T1390" s="33">
        <v>0.63600000000000001</v>
      </c>
      <c r="U1390" s="33">
        <v>0.63600000000000001</v>
      </c>
      <c r="V1390" s="33">
        <v>0.63600000000000001</v>
      </c>
      <c r="W1390" s="33">
        <v>0.63600000000000001</v>
      </c>
      <c r="X1390" s="33">
        <v>0.63600000000000001</v>
      </c>
      <c r="Y1390" s="33">
        <v>0.63600000000000001</v>
      </c>
      <c r="Z1390" s="33">
        <v>0.63600000000000001</v>
      </c>
      <c r="AA1390" s="33">
        <v>0.63600000000000001</v>
      </c>
      <c r="AB1390" s="33">
        <v>0.63600000000000001</v>
      </c>
      <c r="AC1390" s="33">
        <v>0.63600000000000001</v>
      </c>
    </row>
    <row r="1391" spans="1:29" hidden="1" x14ac:dyDescent="0.3">
      <c r="A1391" s="19" t="s">
        <v>474</v>
      </c>
      <c r="B1391" s="1" t="s">
        <v>72</v>
      </c>
      <c r="C1391" s="1" t="s">
        <v>479</v>
      </c>
      <c r="D1391" t="s">
        <v>26</v>
      </c>
      <c r="E1391" s="19" t="str">
        <f>VLOOKUP($D1391,[1]Sheet1!$A:$D,3,FALSE)</f>
        <v>BROWN</v>
      </c>
      <c r="F1391" s="19" t="str">
        <f>VLOOKUP($D1391,[1]Sheet1!$A:$D,4,FALSE)</f>
        <v>Coarse Brown</v>
      </c>
      <c r="G1391" s="2"/>
      <c r="H1391" s="2"/>
      <c r="I1391" s="2"/>
      <c r="J1391" s="2"/>
      <c r="K1391" s="2"/>
      <c r="L1391" s="2"/>
      <c r="M1391" s="2"/>
      <c r="N1391" s="2">
        <v>2.1599999999999997</v>
      </c>
      <c r="O1391" s="2">
        <v>1.08</v>
      </c>
      <c r="P1391" s="32">
        <f t="shared" si="24"/>
        <v>1.0799999999999998</v>
      </c>
      <c r="Q1391" s="33">
        <v>1.0799999999999998</v>
      </c>
      <c r="R1391" s="33">
        <v>1.0799999999999998</v>
      </c>
      <c r="S1391" s="33">
        <v>1.0799999999999998</v>
      </c>
      <c r="T1391" s="33">
        <v>1.0799999999999998</v>
      </c>
      <c r="U1391" s="33">
        <v>1.0799999999999998</v>
      </c>
      <c r="V1391" s="33">
        <v>1.0799999999999998</v>
      </c>
      <c r="W1391" s="33">
        <v>1.0799999999999998</v>
      </c>
      <c r="X1391" s="33">
        <v>1.0799999999999998</v>
      </c>
      <c r="Y1391" s="33">
        <v>1.0799999999999998</v>
      </c>
      <c r="Z1391" s="33">
        <v>1.0799999999999998</v>
      </c>
      <c r="AA1391" s="33">
        <v>1.0799999999999998</v>
      </c>
      <c r="AB1391" s="33">
        <v>1.0799999999999998</v>
      </c>
      <c r="AC1391" s="33">
        <v>1.0799999999999998</v>
      </c>
    </row>
    <row r="1392" spans="1:29" hidden="1" x14ac:dyDescent="0.3">
      <c r="A1392" s="19" t="s">
        <v>474</v>
      </c>
      <c r="B1392" s="1" t="s">
        <v>72</v>
      </c>
      <c r="C1392" s="1" t="s">
        <v>479</v>
      </c>
      <c r="D1392" t="s">
        <v>27</v>
      </c>
      <c r="E1392" s="19" t="str">
        <f>VLOOKUP($D1392,[1]Sheet1!$A:$D,3,FALSE)</f>
        <v>C1</v>
      </c>
      <c r="F1392" s="19" t="str">
        <f>VLOOKUP($D1392,[1]Sheet1!$A:$D,4,FALSE)</f>
        <v>C1 COARSE</v>
      </c>
      <c r="G1392" s="2"/>
      <c r="H1392" s="2"/>
      <c r="I1392" s="2"/>
      <c r="J1392" s="2"/>
      <c r="K1392" s="2"/>
      <c r="L1392" s="2"/>
      <c r="M1392" s="2">
        <v>65.88</v>
      </c>
      <c r="N1392" s="2">
        <v>73.44</v>
      </c>
      <c r="O1392" s="2">
        <v>138.88800000000001</v>
      </c>
      <c r="P1392" s="32">
        <f t="shared" si="24"/>
        <v>92.73599999999999</v>
      </c>
      <c r="Q1392" s="33">
        <v>183.6</v>
      </c>
      <c r="R1392" s="33">
        <v>183.6</v>
      </c>
      <c r="S1392" s="33">
        <v>183.6</v>
      </c>
      <c r="T1392" s="33">
        <v>183.6</v>
      </c>
      <c r="U1392" s="33">
        <v>183.6</v>
      </c>
      <c r="V1392" s="33">
        <v>183.6</v>
      </c>
      <c r="W1392" s="33">
        <v>183.6</v>
      </c>
      <c r="X1392" s="33">
        <v>183.6</v>
      </c>
      <c r="Y1392" s="33">
        <v>183.6</v>
      </c>
      <c r="Z1392" s="33">
        <v>183.6</v>
      </c>
      <c r="AA1392" s="33">
        <v>183.6</v>
      </c>
      <c r="AB1392" s="33">
        <v>183.6</v>
      </c>
      <c r="AC1392" s="33">
        <v>183.6</v>
      </c>
    </row>
    <row r="1393" spans="1:29" hidden="1" x14ac:dyDescent="0.3">
      <c r="A1393" s="19" t="s">
        <v>474</v>
      </c>
      <c r="B1393" s="1" t="s">
        <v>72</v>
      </c>
      <c r="C1393" s="1" t="s">
        <v>479</v>
      </c>
      <c r="D1393" t="s">
        <v>28</v>
      </c>
      <c r="E1393" s="19" t="str">
        <f>VLOOKUP($D1393,[1]Sheet1!$A:$D,3,FALSE)</f>
        <v>C1</v>
      </c>
      <c r="F1393" s="19" t="str">
        <f>VLOOKUP($D1393,[1]Sheet1!$A:$D,4,FALSE)</f>
        <v>C1 COARSE</v>
      </c>
      <c r="G1393" s="2"/>
      <c r="H1393" s="2"/>
      <c r="I1393" s="2"/>
      <c r="J1393" s="2"/>
      <c r="K1393" s="2"/>
      <c r="L1393" s="2"/>
      <c r="M1393" s="2">
        <v>0.6</v>
      </c>
      <c r="N1393" s="2">
        <v>3.24</v>
      </c>
      <c r="O1393" s="2">
        <v>6.7080000000000002</v>
      </c>
      <c r="P1393" s="32">
        <f t="shared" si="24"/>
        <v>3.516</v>
      </c>
      <c r="Q1393" s="33">
        <v>3.516</v>
      </c>
      <c r="R1393" s="33">
        <v>3.516</v>
      </c>
      <c r="S1393" s="33">
        <v>3.516</v>
      </c>
      <c r="T1393" s="33">
        <v>3.516</v>
      </c>
      <c r="U1393" s="33">
        <v>3.516</v>
      </c>
      <c r="V1393" s="33">
        <v>3.516</v>
      </c>
      <c r="W1393" s="33">
        <v>3.516</v>
      </c>
      <c r="X1393" s="33">
        <v>3.516</v>
      </c>
      <c r="Y1393" s="33">
        <v>3.516</v>
      </c>
      <c r="Z1393" s="33">
        <v>3.516</v>
      </c>
      <c r="AA1393" s="33">
        <v>3.516</v>
      </c>
      <c r="AB1393" s="33">
        <v>3.516</v>
      </c>
      <c r="AC1393" s="33">
        <v>3.516</v>
      </c>
    </row>
    <row r="1394" spans="1:29" hidden="1" x14ac:dyDescent="0.3">
      <c r="A1394" s="19" t="s">
        <v>474</v>
      </c>
      <c r="B1394" s="1" t="s">
        <v>72</v>
      </c>
      <c r="C1394" s="1" t="s">
        <v>479</v>
      </c>
      <c r="D1394" t="s">
        <v>30</v>
      </c>
      <c r="E1394" s="19" t="str">
        <f>VLOOKUP($D1394,[1]Sheet1!$A:$D,3,FALSE)</f>
        <v>A1 (Fine)</v>
      </c>
      <c r="F1394" s="19" t="str">
        <f>VLOOKUP($D1394,[1]Sheet1!$A:$D,4,FALSE)</f>
        <v>A1</v>
      </c>
      <c r="G1394" s="2"/>
      <c r="H1394" s="2"/>
      <c r="I1394" s="2"/>
      <c r="J1394" s="2"/>
      <c r="K1394" s="2"/>
      <c r="L1394" s="2"/>
      <c r="M1394" s="2">
        <v>0.12</v>
      </c>
      <c r="N1394" s="2">
        <v>1.08</v>
      </c>
      <c r="O1394" s="2"/>
      <c r="P1394" s="32">
        <f t="shared" si="24"/>
        <v>0.40000000000000008</v>
      </c>
      <c r="Q1394" s="33">
        <v>0.40000000000000008</v>
      </c>
      <c r="R1394" s="33">
        <v>0.40000000000000008</v>
      </c>
      <c r="S1394" s="33">
        <v>0.40000000000000008</v>
      </c>
      <c r="T1394" s="33">
        <v>0.40000000000000008</v>
      </c>
      <c r="U1394" s="33">
        <v>0.40000000000000008</v>
      </c>
      <c r="V1394" s="33">
        <v>0.40000000000000008</v>
      </c>
      <c r="W1394" s="33">
        <v>0.40000000000000008</v>
      </c>
      <c r="X1394" s="33">
        <v>0.40000000000000008</v>
      </c>
      <c r="Y1394" s="33">
        <v>0.40000000000000008</v>
      </c>
      <c r="Z1394" s="33">
        <v>0.40000000000000008</v>
      </c>
      <c r="AA1394" s="33">
        <v>0.40000000000000008</v>
      </c>
      <c r="AB1394" s="33">
        <v>0.40000000000000008</v>
      </c>
      <c r="AC1394" s="33">
        <v>0.40000000000000008</v>
      </c>
    </row>
    <row r="1395" spans="1:29" hidden="1" x14ac:dyDescent="0.3">
      <c r="A1395" s="19" t="s">
        <v>474</v>
      </c>
      <c r="B1395" s="1" t="s">
        <v>72</v>
      </c>
      <c r="C1395" s="1" t="s">
        <v>479</v>
      </c>
      <c r="D1395" t="s">
        <v>31</v>
      </c>
      <c r="E1395" s="19" t="str">
        <f>VLOOKUP($D1395,[1]Sheet1!$A:$D,3,FALSE)</f>
        <v>BROWN</v>
      </c>
      <c r="F1395" s="19" t="str">
        <f>VLOOKUP($D1395,[1]Sheet1!$A:$D,4,FALSE)</f>
        <v>Golden Brown</v>
      </c>
      <c r="G1395" s="2"/>
      <c r="H1395" s="2"/>
      <c r="I1395" s="2"/>
      <c r="J1395" s="2"/>
      <c r="K1395" s="2"/>
      <c r="L1395" s="2"/>
      <c r="M1395" s="2">
        <v>0.36</v>
      </c>
      <c r="N1395" s="2">
        <v>0.72</v>
      </c>
      <c r="O1395" s="2">
        <v>0</v>
      </c>
      <c r="P1395" s="32">
        <f t="shared" si="24"/>
        <v>0.36000000000000004</v>
      </c>
      <c r="Q1395" s="33">
        <v>0.36000000000000004</v>
      </c>
      <c r="R1395" s="33">
        <v>0.36000000000000004</v>
      </c>
      <c r="S1395" s="33">
        <v>0.36000000000000004</v>
      </c>
      <c r="T1395" s="33">
        <v>0.36000000000000004</v>
      </c>
      <c r="U1395" s="33">
        <v>0.36000000000000004</v>
      </c>
      <c r="V1395" s="33">
        <v>0.36000000000000004</v>
      </c>
      <c r="W1395" s="33">
        <v>0.36000000000000004</v>
      </c>
      <c r="X1395" s="33">
        <v>0.36000000000000004</v>
      </c>
      <c r="Y1395" s="33">
        <v>0.36000000000000004</v>
      </c>
      <c r="Z1395" s="33">
        <v>0.36000000000000004</v>
      </c>
      <c r="AA1395" s="33">
        <v>0.36000000000000004</v>
      </c>
      <c r="AB1395" s="33">
        <v>0.36000000000000004</v>
      </c>
      <c r="AC1395" s="33">
        <v>0.36000000000000004</v>
      </c>
    </row>
    <row r="1396" spans="1:29" hidden="1" x14ac:dyDescent="0.3">
      <c r="A1396" s="19" t="s">
        <v>474</v>
      </c>
      <c r="B1396" s="1" t="s">
        <v>72</v>
      </c>
      <c r="C1396" s="1" t="s">
        <v>479</v>
      </c>
      <c r="D1396" t="s">
        <v>46</v>
      </c>
      <c r="E1396" s="19" t="str">
        <f>VLOOKUP($D1396,[1]Sheet1!$A:$D,3,FALSE)</f>
        <v>BROWN</v>
      </c>
      <c r="F1396" s="19" t="str">
        <f>VLOOKUP($D1396,[1]Sheet1!$A:$D,4,FALSE)</f>
        <v>Golden Brown</v>
      </c>
      <c r="G1396" s="2"/>
      <c r="H1396" s="2"/>
      <c r="I1396" s="2"/>
      <c r="J1396" s="2"/>
      <c r="K1396" s="2"/>
      <c r="L1396" s="2"/>
      <c r="M1396" s="2">
        <v>0.10800000000000001</v>
      </c>
      <c r="N1396" s="2">
        <v>0.64800000000000002</v>
      </c>
      <c r="O1396" s="2">
        <v>-1.0800000000000001E-2</v>
      </c>
      <c r="P1396" s="32">
        <f t="shared" si="24"/>
        <v>0.24839999999999998</v>
      </c>
      <c r="Q1396" s="33">
        <v>0.24839999999999998</v>
      </c>
      <c r="R1396" s="33">
        <v>0.24839999999999998</v>
      </c>
      <c r="S1396" s="33">
        <v>0.24839999999999998</v>
      </c>
      <c r="T1396" s="33">
        <v>0.24839999999999998</v>
      </c>
      <c r="U1396" s="33">
        <v>0.24839999999999998</v>
      </c>
      <c r="V1396" s="33">
        <v>0.24839999999999998</v>
      </c>
      <c r="W1396" s="33">
        <v>0.24839999999999998</v>
      </c>
      <c r="X1396" s="33">
        <v>0.24839999999999998</v>
      </c>
      <c r="Y1396" s="33">
        <v>0.24839999999999998</v>
      </c>
      <c r="Z1396" s="33">
        <v>0.24839999999999998</v>
      </c>
      <c r="AA1396" s="33">
        <v>0.24839999999999998</v>
      </c>
      <c r="AB1396" s="33">
        <v>0.24839999999999998</v>
      </c>
      <c r="AC1396" s="33">
        <v>0.24839999999999998</v>
      </c>
    </row>
    <row r="1397" spans="1:29" hidden="1" x14ac:dyDescent="0.3">
      <c r="A1397" s="19" t="s">
        <v>474</v>
      </c>
      <c r="B1397" s="1" t="s">
        <v>72</v>
      </c>
      <c r="C1397" s="1" t="s">
        <v>479</v>
      </c>
      <c r="D1397" t="s">
        <v>47</v>
      </c>
      <c r="E1397" s="19" t="str">
        <f>VLOOKUP($D1397,[1]Sheet1!$A:$D,3,FALSE)</f>
        <v>ICING</v>
      </c>
      <c r="F1397" s="19" t="str">
        <f>VLOOKUP($D1397,[1]Sheet1!$A:$D,4,FALSE)</f>
        <v>ICING</v>
      </c>
      <c r="G1397" s="2"/>
      <c r="H1397" s="2"/>
      <c r="I1397" s="2"/>
      <c r="J1397" s="2"/>
      <c r="K1397" s="2"/>
      <c r="L1397" s="2"/>
      <c r="M1397" s="2"/>
      <c r="N1397" s="2">
        <v>0.625</v>
      </c>
      <c r="O1397" s="2">
        <v>1.25</v>
      </c>
      <c r="P1397" s="32">
        <f t="shared" si="24"/>
        <v>0.625</v>
      </c>
      <c r="Q1397" s="33">
        <v>0.625</v>
      </c>
      <c r="R1397" s="33">
        <v>0.625</v>
      </c>
      <c r="S1397" s="33">
        <v>0.625</v>
      </c>
      <c r="T1397" s="33">
        <v>0.625</v>
      </c>
      <c r="U1397" s="33">
        <v>0.625</v>
      </c>
      <c r="V1397" s="33">
        <v>0.625</v>
      </c>
      <c r="W1397" s="33">
        <v>0.625</v>
      </c>
      <c r="X1397" s="33">
        <v>0.625</v>
      </c>
      <c r="Y1397" s="33">
        <v>0.625</v>
      </c>
      <c r="Z1397" s="33">
        <v>0.625</v>
      </c>
      <c r="AA1397" s="33">
        <v>0.625</v>
      </c>
      <c r="AB1397" s="33">
        <v>0.625</v>
      </c>
      <c r="AC1397" s="33">
        <v>0.625</v>
      </c>
    </row>
    <row r="1398" spans="1:29" hidden="1" x14ac:dyDescent="0.3">
      <c r="A1398" s="19" t="s">
        <v>474</v>
      </c>
      <c r="B1398" s="1" t="s">
        <v>72</v>
      </c>
      <c r="C1398" s="1" t="s">
        <v>479</v>
      </c>
      <c r="D1398" t="s">
        <v>32</v>
      </c>
      <c r="E1398" s="19" t="str">
        <f>VLOOKUP($D1398,[1]Sheet1!$A:$D,3,FALSE)</f>
        <v>ICING</v>
      </c>
      <c r="F1398" s="19" t="str">
        <f>VLOOKUP($D1398,[1]Sheet1!$A:$D,4,FALSE)</f>
        <v>ICING</v>
      </c>
      <c r="G1398" s="2"/>
      <c r="H1398" s="2"/>
      <c r="I1398" s="2"/>
      <c r="J1398" s="2"/>
      <c r="K1398" s="2"/>
      <c r="L1398" s="2"/>
      <c r="M1398" s="2">
        <v>0.36</v>
      </c>
      <c r="N1398" s="2">
        <v>0.48</v>
      </c>
      <c r="O1398" s="2">
        <v>0.36</v>
      </c>
      <c r="P1398" s="32">
        <f t="shared" si="24"/>
        <v>0.39999999999999997</v>
      </c>
      <c r="Q1398" s="33">
        <v>0.39999999999999997</v>
      </c>
      <c r="R1398" s="33">
        <v>0.39999999999999997</v>
      </c>
      <c r="S1398" s="33">
        <v>0.39999999999999997</v>
      </c>
      <c r="T1398" s="33">
        <v>0.39999999999999997</v>
      </c>
      <c r="U1398" s="33">
        <v>0.39999999999999997</v>
      </c>
      <c r="V1398" s="33">
        <v>0.39999999999999997</v>
      </c>
      <c r="W1398" s="33">
        <v>0.39999999999999997</v>
      </c>
      <c r="X1398" s="33">
        <v>0.39999999999999997</v>
      </c>
      <c r="Y1398" s="33">
        <v>0.39999999999999997</v>
      </c>
      <c r="Z1398" s="33">
        <v>0.39999999999999997</v>
      </c>
      <c r="AA1398" s="33">
        <v>0.39999999999999997</v>
      </c>
      <c r="AB1398" s="33">
        <v>0.39999999999999997</v>
      </c>
      <c r="AC1398" s="33">
        <v>0.39999999999999997</v>
      </c>
    </row>
    <row r="1399" spans="1:29" hidden="1" x14ac:dyDescent="0.3">
      <c r="A1399" s="19" t="s">
        <v>474</v>
      </c>
      <c r="B1399" s="1" t="s">
        <v>72</v>
      </c>
      <c r="C1399" s="1" t="s">
        <v>479</v>
      </c>
      <c r="D1399" t="s">
        <v>33</v>
      </c>
      <c r="E1399" s="19" t="str">
        <f>VLOOKUP($D1399,[1]Sheet1!$A:$D,3,FALSE)</f>
        <v>Better Brown</v>
      </c>
      <c r="F1399" s="19" t="str">
        <f>VLOOKUP($D1399,[1]Sheet1!$A:$D,4,FALSE)</f>
        <v>LG</v>
      </c>
      <c r="G1399" s="2"/>
      <c r="H1399" s="2"/>
      <c r="I1399" s="2"/>
      <c r="J1399" s="2"/>
      <c r="K1399" s="2"/>
      <c r="L1399" s="2"/>
      <c r="M1399" s="2">
        <v>5.4</v>
      </c>
      <c r="N1399" s="2"/>
      <c r="O1399" s="2">
        <v>5.4</v>
      </c>
      <c r="P1399" s="32">
        <f t="shared" si="24"/>
        <v>3.6</v>
      </c>
      <c r="Q1399" s="33">
        <v>5.4</v>
      </c>
      <c r="R1399" s="33">
        <v>10.8</v>
      </c>
      <c r="S1399" s="33">
        <v>10.8</v>
      </c>
      <c r="T1399" s="33">
        <v>10.8</v>
      </c>
      <c r="U1399" s="33">
        <v>10.8</v>
      </c>
      <c r="V1399" s="33">
        <v>10.8</v>
      </c>
      <c r="W1399" s="33">
        <v>10.8</v>
      </c>
      <c r="X1399" s="33">
        <v>10.8</v>
      </c>
      <c r="Y1399" s="33">
        <v>10.8</v>
      </c>
      <c r="Z1399" s="33">
        <v>10.8</v>
      </c>
      <c r="AA1399" s="33">
        <v>10.8</v>
      </c>
      <c r="AB1399" s="33">
        <v>10.8</v>
      </c>
      <c r="AC1399" s="33">
        <v>10.8</v>
      </c>
    </row>
    <row r="1400" spans="1:29" hidden="1" x14ac:dyDescent="0.3">
      <c r="A1400" s="19" t="s">
        <v>474</v>
      </c>
      <c r="B1400" s="1" t="s">
        <v>72</v>
      </c>
      <c r="C1400" s="1" t="s">
        <v>479</v>
      </c>
      <c r="D1400" t="s">
        <v>102</v>
      </c>
      <c r="E1400" s="19" t="str">
        <f>VLOOKUP($D1400,[1]Sheet1!$A:$D,3,FALSE)</f>
        <v>Better Brown</v>
      </c>
      <c r="F1400" s="19" t="str">
        <f>VLOOKUP($D1400,[1]Sheet1!$A:$D,4,FALSE)</f>
        <v>LG</v>
      </c>
      <c r="G1400" s="2"/>
      <c r="H1400" s="2"/>
      <c r="I1400" s="2"/>
      <c r="J1400" s="2"/>
      <c r="K1400" s="2"/>
      <c r="L1400" s="2"/>
      <c r="M1400" s="2"/>
      <c r="N1400" s="2">
        <v>0.64800000000000002</v>
      </c>
      <c r="O1400" s="2"/>
      <c r="P1400" s="32">
        <f t="shared" si="24"/>
        <v>0.216</v>
      </c>
      <c r="Q1400" s="33">
        <v>5.4</v>
      </c>
      <c r="R1400" s="33">
        <v>16.2</v>
      </c>
      <c r="S1400" s="33">
        <v>16.2</v>
      </c>
      <c r="T1400" s="33">
        <v>16.2</v>
      </c>
      <c r="U1400" s="33">
        <v>21.6</v>
      </c>
      <c r="V1400" s="33">
        <v>21.6</v>
      </c>
      <c r="W1400" s="33">
        <v>21.6</v>
      </c>
      <c r="X1400" s="33">
        <v>27</v>
      </c>
      <c r="Y1400" s="33">
        <v>27</v>
      </c>
      <c r="Z1400" s="33">
        <v>27</v>
      </c>
      <c r="AA1400" s="33">
        <v>31.32</v>
      </c>
      <c r="AB1400" s="33">
        <v>31.32</v>
      </c>
      <c r="AC1400" s="33">
        <v>31.32</v>
      </c>
    </row>
    <row r="1401" spans="1:29" hidden="1" x14ac:dyDescent="0.3">
      <c r="A1401" s="19" t="s">
        <v>474</v>
      </c>
      <c r="B1401" s="1" t="s">
        <v>72</v>
      </c>
      <c r="C1401" s="1" t="s">
        <v>479</v>
      </c>
      <c r="D1401" t="s">
        <v>34</v>
      </c>
      <c r="E1401" s="19" t="str">
        <f>VLOOKUP($D1401,[1]Sheet1!$A:$D,3,FALSE)</f>
        <v>BROWN</v>
      </c>
      <c r="F1401" s="19" t="str">
        <f>VLOOKUP($D1401,[1]Sheet1!$A:$D,4,FALSE)</f>
        <v>Soft Brown</v>
      </c>
      <c r="G1401" s="2"/>
      <c r="H1401" s="2"/>
      <c r="I1401" s="2"/>
      <c r="J1401" s="2"/>
      <c r="K1401" s="2"/>
      <c r="L1401" s="2"/>
      <c r="M1401" s="2">
        <v>0.36</v>
      </c>
      <c r="N1401" s="2">
        <v>1.08</v>
      </c>
      <c r="O1401" s="2"/>
      <c r="P1401" s="32">
        <f t="shared" si="24"/>
        <v>0.48</v>
      </c>
      <c r="Q1401" s="33">
        <v>0.48</v>
      </c>
      <c r="R1401" s="33">
        <v>0.48</v>
      </c>
      <c r="S1401" s="33">
        <v>0.48</v>
      </c>
      <c r="T1401" s="33">
        <v>0.48</v>
      </c>
      <c r="U1401" s="33">
        <v>0.48</v>
      </c>
      <c r="V1401" s="33">
        <v>0.48</v>
      </c>
      <c r="W1401" s="33">
        <v>0.48</v>
      </c>
      <c r="X1401" s="33">
        <v>0.48</v>
      </c>
      <c r="Y1401" s="33">
        <v>0.48</v>
      </c>
      <c r="Z1401" s="33">
        <v>0.48</v>
      </c>
      <c r="AA1401" s="33">
        <v>0.48</v>
      </c>
      <c r="AB1401" s="33">
        <v>0.48</v>
      </c>
      <c r="AC1401" s="33">
        <v>0.48</v>
      </c>
    </row>
    <row r="1402" spans="1:29" hidden="1" x14ac:dyDescent="0.3">
      <c r="A1402" s="19" t="s">
        <v>474</v>
      </c>
      <c r="B1402" s="1" t="s">
        <v>72</v>
      </c>
      <c r="C1402" s="1" t="s">
        <v>479</v>
      </c>
      <c r="D1402" t="s">
        <v>49</v>
      </c>
      <c r="E1402" s="19" t="str">
        <f>VLOOKUP($D1402,[1]Sheet1!$A:$D,3,FALSE)</f>
        <v>BROWN</v>
      </c>
      <c r="F1402" s="19" t="str">
        <f>VLOOKUP($D1402,[1]Sheet1!$A:$D,4,FALSE)</f>
        <v>Soft Brown</v>
      </c>
      <c r="G1402" s="2"/>
      <c r="H1402" s="2"/>
      <c r="I1402" s="2"/>
      <c r="J1402" s="2"/>
      <c r="K1402" s="2"/>
      <c r="L1402" s="2"/>
      <c r="M1402" s="2">
        <v>0.32400000000000007</v>
      </c>
      <c r="N1402" s="2">
        <v>0.64800000000000002</v>
      </c>
      <c r="O1402" s="2"/>
      <c r="P1402" s="32">
        <f t="shared" si="24"/>
        <v>0.32400000000000001</v>
      </c>
      <c r="Q1402" s="33">
        <v>0.32400000000000001</v>
      </c>
      <c r="R1402" s="33">
        <v>0.32400000000000001</v>
      </c>
      <c r="S1402" s="33">
        <v>0.32400000000000001</v>
      </c>
      <c r="T1402" s="33">
        <v>0.32400000000000001</v>
      </c>
      <c r="U1402" s="33">
        <v>0.32400000000000001</v>
      </c>
      <c r="V1402" s="33">
        <v>0.32400000000000001</v>
      </c>
      <c r="W1402" s="33">
        <v>0.32400000000000001</v>
      </c>
      <c r="X1402" s="33">
        <v>0.32400000000000001</v>
      </c>
      <c r="Y1402" s="33">
        <v>0.32400000000000001</v>
      </c>
      <c r="Z1402" s="33">
        <v>0.32400000000000001</v>
      </c>
      <c r="AA1402" s="33">
        <v>0.32400000000000001</v>
      </c>
      <c r="AB1402" s="33">
        <v>0.32400000000000001</v>
      </c>
      <c r="AC1402" s="33">
        <v>0.32400000000000001</v>
      </c>
    </row>
    <row r="1403" spans="1:29" hidden="1" x14ac:dyDescent="0.3">
      <c r="A1403" s="19" t="s">
        <v>474</v>
      </c>
      <c r="B1403" s="1" t="s">
        <v>72</v>
      </c>
      <c r="C1403" s="1" t="s">
        <v>479</v>
      </c>
      <c r="D1403" t="s">
        <v>35</v>
      </c>
      <c r="E1403" s="19" t="str">
        <f>VLOOKUP($D1403,[1]Sheet1!$A:$D,3,FALSE)</f>
        <v>Better Brown</v>
      </c>
      <c r="F1403" s="19" t="str">
        <f>VLOOKUP($D1403,[1]Sheet1!$A:$D,4,FALSE)</f>
        <v>LG</v>
      </c>
      <c r="G1403" s="2"/>
      <c r="H1403" s="2"/>
      <c r="I1403" s="2"/>
      <c r="J1403" s="2"/>
      <c r="K1403" s="2"/>
      <c r="L1403" s="2"/>
      <c r="M1403" s="2"/>
      <c r="N1403" s="2"/>
      <c r="O1403" s="2">
        <v>0.36</v>
      </c>
      <c r="P1403" s="32">
        <f t="shared" si="24"/>
        <v>0.12</v>
      </c>
      <c r="Q1403" s="33">
        <v>0.5</v>
      </c>
      <c r="R1403" s="33">
        <v>0.5</v>
      </c>
      <c r="S1403" s="33">
        <v>0.5</v>
      </c>
      <c r="T1403" s="33">
        <v>0.5</v>
      </c>
      <c r="U1403" s="33">
        <v>1.08</v>
      </c>
      <c r="V1403" s="33">
        <v>1.08</v>
      </c>
      <c r="W1403" s="33">
        <v>1.08</v>
      </c>
      <c r="X1403" s="33">
        <v>1.08</v>
      </c>
      <c r="Y1403" s="33">
        <v>1.08</v>
      </c>
      <c r="Z1403" s="33">
        <v>1.08</v>
      </c>
      <c r="AA1403" s="33">
        <v>1.08</v>
      </c>
      <c r="AB1403" s="33">
        <v>1.08</v>
      </c>
      <c r="AC1403" s="33">
        <v>0.5</v>
      </c>
    </row>
    <row r="1404" spans="1:29" hidden="1" x14ac:dyDescent="0.3">
      <c r="A1404" s="19" t="s">
        <v>474</v>
      </c>
      <c r="B1404" s="1" t="s">
        <v>89</v>
      </c>
      <c r="C1404" s="1" t="s">
        <v>530</v>
      </c>
      <c r="D1404" t="s">
        <v>42</v>
      </c>
      <c r="E1404" s="19" t="str">
        <f>VLOOKUP($D1404,[1]Sheet1!$A:$D,3,FALSE)</f>
        <v>CASTER</v>
      </c>
      <c r="F1404" s="19" t="str">
        <f>VLOOKUP($D1404,[1]Sheet1!$A:$D,4,FALSE)</f>
        <v>CASTER</v>
      </c>
      <c r="G1404" s="2">
        <v>1.25</v>
      </c>
      <c r="H1404" s="2"/>
      <c r="I1404" s="2">
        <v>0.25</v>
      </c>
      <c r="J1404" s="2">
        <v>0.25</v>
      </c>
      <c r="K1404" s="2">
        <v>0.44999999999999996</v>
      </c>
      <c r="L1404" s="2">
        <v>0.1</v>
      </c>
      <c r="M1404" s="2">
        <v>0.25</v>
      </c>
      <c r="N1404" s="2"/>
      <c r="O1404" s="2">
        <v>0.25</v>
      </c>
      <c r="P1404" s="32">
        <f t="shared" ref="P1404:P1424" si="25">SUM(G1404:O1404)/9</f>
        <v>0.31111111111111112</v>
      </c>
      <c r="Q1404" s="32">
        <v>0.31111111111111112</v>
      </c>
      <c r="R1404" s="33">
        <v>0.31111111111111112</v>
      </c>
      <c r="S1404" s="33">
        <v>0.31111111111111112</v>
      </c>
      <c r="T1404" s="33">
        <v>0.31111111111111112</v>
      </c>
      <c r="U1404" s="33">
        <v>0.31111111111111112</v>
      </c>
      <c r="V1404" s="33">
        <v>0.31111111111111112</v>
      </c>
      <c r="W1404" s="33">
        <v>0.31111111111111112</v>
      </c>
      <c r="X1404" s="33">
        <v>0.31111111111111112</v>
      </c>
      <c r="Y1404" s="33">
        <v>0.31111111111111112</v>
      </c>
      <c r="Z1404" s="33">
        <v>0.31111111111111112</v>
      </c>
      <c r="AA1404" s="33">
        <v>0.31111111111111112</v>
      </c>
      <c r="AB1404" s="33">
        <v>0.31111111111111112</v>
      </c>
      <c r="AC1404" s="33">
        <v>0.31111111111111112</v>
      </c>
    </row>
    <row r="1405" spans="1:29" hidden="1" x14ac:dyDescent="0.3">
      <c r="A1405" s="19" t="s">
        <v>474</v>
      </c>
      <c r="B1405" s="1" t="s">
        <v>89</v>
      </c>
      <c r="C1405" s="1" t="s">
        <v>530</v>
      </c>
      <c r="D1405" t="s">
        <v>91</v>
      </c>
      <c r="E1405" s="19" t="str">
        <f>VLOOKUP($D1405,[1]Sheet1!$A:$D,3,FALSE)</f>
        <v>BROWN</v>
      </c>
      <c r="F1405" s="19" t="str">
        <f>VLOOKUP($D1405,[1]Sheet1!$A:$D,4,FALSE)</f>
        <v>Coarse Brown</v>
      </c>
      <c r="G1405" s="2"/>
      <c r="H1405" s="2"/>
      <c r="I1405" s="2"/>
      <c r="J1405" s="2"/>
      <c r="K1405" s="2">
        <v>0.15</v>
      </c>
      <c r="L1405" s="2"/>
      <c r="M1405" s="2"/>
      <c r="N1405" s="2"/>
      <c r="O1405" s="2">
        <v>-0.05</v>
      </c>
      <c r="P1405" s="32">
        <f t="shared" si="25"/>
        <v>1.111111111111111E-2</v>
      </c>
      <c r="Q1405" s="32">
        <v>1.111111111111111E-2</v>
      </c>
      <c r="R1405" s="33">
        <v>1.111111111111111E-2</v>
      </c>
      <c r="S1405" s="33">
        <v>1.111111111111111E-2</v>
      </c>
      <c r="T1405" s="33">
        <v>1.111111111111111E-2</v>
      </c>
      <c r="U1405" s="33">
        <v>1.111111111111111E-2</v>
      </c>
      <c r="V1405" s="33">
        <v>1.111111111111111E-2</v>
      </c>
      <c r="W1405" s="33">
        <v>1.111111111111111E-2</v>
      </c>
      <c r="X1405" s="33">
        <v>1.111111111111111E-2</v>
      </c>
      <c r="Y1405" s="33">
        <v>1.111111111111111E-2</v>
      </c>
      <c r="Z1405" s="33">
        <v>1.111111111111111E-2</v>
      </c>
      <c r="AA1405" s="33">
        <v>1.111111111111111E-2</v>
      </c>
      <c r="AB1405" s="33">
        <v>1.111111111111111E-2</v>
      </c>
      <c r="AC1405" s="33">
        <v>1.111111111111111E-2</v>
      </c>
    </row>
    <row r="1406" spans="1:29" hidden="1" x14ac:dyDescent="0.3">
      <c r="A1406" s="19" t="s">
        <v>474</v>
      </c>
      <c r="B1406" s="1" t="s">
        <v>89</v>
      </c>
      <c r="C1406" s="1" t="s">
        <v>530</v>
      </c>
      <c r="D1406" t="s">
        <v>43</v>
      </c>
      <c r="E1406" s="19" t="str">
        <f>VLOOKUP($D1406,[1]Sheet1!$A:$D,3,FALSE)</f>
        <v>BROWN</v>
      </c>
      <c r="F1406" s="19" t="str">
        <f>VLOOKUP($D1406,[1]Sheet1!$A:$D,4,FALSE)</f>
        <v>Soft Brown</v>
      </c>
      <c r="G1406" s="2">
        <v>0.4</v>
      </c>
      <c r="H1406" s="2">
        <v>0.3</v>
      </c>
      <c r="I1406" s="2"/>
      <c r="J1406" s="2">
        <v>0.25</v>
      </c>
      <c r="K1406" s="2">
        <v>0.25</v>
      </c>
      <c r="L1406" s="2">
        <v>0.3</v>
      </c>
      <c r="M1406" s="2">
        <v>0.15</v>
      </c>
      <c r="N1406" s="2"/>
      <c r="O1406" s="2">
        <v>0.25</v>
      </c>
      <c r="P1406" s="32">
        <f t="shared" si="25"/>
        <v>0.21111111111111111</v>
      </c>
      <c r="Q1406" s="32">
        <v>0.21111111111111111</v>
      </c>
      <c r="R1406" s="33">
        <v>0.21111111111111111</v>
      </c>
      <c r="S1406" s="33">
        <v>0.21111111111111111</v>
      </c>
      <c r="T1406" s="33">
        <v>0.21111111111111111</v>
      </c>
      <c r="U1406" s="33">
        <v>0.21111111111111111</v>
      </c>
      <c r="V1406" s="33">
        <v>0.21111111111111111</v>
      </c>
      <c r="W1406" s="33">
        <v>0.21111111111111111</v>
      </c>
      <c r="X1406" s="33">
        <v>0.21111111111111111</v>
      </c>
      <c r="Y1406" s="33">
        <v>0.21111111111111111</v>
      </c>
      <c r="Z1406" s="33">
        <v>0.21111111111111111</v>
      </c>
      <c r="AA1406" s="33">
        <v>0.21111111111111111</v>
      </c>
      <c r="AB1406" s="33">
        <v>0.21111111111111111</v>
      </c>
      <c r="AC1406" s="33">
        <v>0.21111111111111111</v>
      </c>
    </row>
    <row r="1407" spans="1:29" hidden="1" x14ac:dyDescent="0.3">
      <c r="A1407" s="19" t="s">
        <v>474</v>
      </c>
      <c r="B1407" s="1" t="s">
        <v>89</v>
      </c>
      <c r="C1407" s="1" t="s">
        <v>530</v>
      </c>
      <c r="D1407" t="s">
        <v>25</v>
      </c>
      <c r="E1407" s="19" t="str">
        <f>VLOOKUP($D1407,[1]Sheet1!$A:$D,3,FALSE)</f>
        <v>CASTER</v>
      </c>
      <c r="F1407" s="19" t="str">
        <f>VLOOKUP($D1407,[1]Sheet1!$A:$D,4,FALSE)</f>
        <v>CASTER</v>
      </c>
      <c r="G1407" s="2">
        <v>1.08</v>
      </c>
      <c r="H1407" s="2">
        <v>1.08</v>
      </c>
      <c r="I1407" s="2">
        <v>1.08</v>
      </c>
      <c r="J1407" s="2"/>
      <c r="K1407" s="2">
        <v>0.6</v>
      </c>
      <c r="L1407" s="2">
        <v>0.72</v>
      </c>
      <c r="M1407" s="2"/>
      <c r="N1407" s="2">
        <v>0.12</v>
      </c>
      <c r="O1407" s="2"/>
      <c r="P1407" s="32">
        <f t="shared" si="25"/>
        <v>0.52</v>
      </c>
      <c r="Q1407" s="32">
        <v>0.52</v>
      </c>
      <c r="R1407" s="33">
        <v>0.52</v>
      </c>
      <c r="S1407" s="33">
        <v>0.52</v>
      </c>
      <c r="T1407" s="33">
        <v>0.52</v>
      </c>
      <c r="U1407" s="33">
        <v>0.52</v>
      </c>
      <c r="V1407" s="33">
        <v>0.52</v>
      </c>
      <c r="W1407" s="33">
        <v>0.52</v>
      </c>
      <c r="X1407" s="33">
        <v>0.52</v>
      </c>
      <c r="Y1407" s="33">
        <v>0.52</v>
      </c>
      <c r="Z1407" s="33">
        <v>0.52</v>
      </c>
      <c r="AA1407" s="33">
        <v>0.52</v>
      </c>
      <c r="AB1407" s="33">
        <v>0.52</v>
      </c>
      <c r="AC1407" s="33">
        <v>0.52</v>
      </c>
    </row>
    <row r="1408" spans="1:29" hidden="1" x14ac:dyDescent="0.3">
      <c r="A1408" s="19" t="s">
        <v>474</v>
      </c>
      <c r="B1408" s="1" t="s">
        <v>89</v>
      </c>
      <c r="C1408" s="1" t="s">
        <v>530</v>
      </c>
      <c r="D1408" t="s">
        <v>27</v>
      </c>
      <c r="E1408" s="19" t="str">
        <f>VLOOKUP($D1408,[1]Sheet1!$A:$D,3,FALSE)</f>
        <v>C1</v>
      </c>
      <c r="F1408" s="19" t="str">
        <f>VLOOKUP($D1408,[1]Sheet1!$A:$D,4,FALSE)</f>
        <v>C1 COARSE</v>
      </c>
      <c r="G1408" s="2"/>
      <c r="H1408" s="2"/>
      <c r="I1408" s="2"/>
      <c r="J1408" s="2"/>
      <c r="K1408" s="2"/>
      <c r="L1408" s="2">
        <v>0</v>
      </c>
      <c r="M1408" s="2"/>
      <c r="N1408" s="2"/>
      <c r="O1408" s="2"/>
      <c r="P1408" s="32">
        <f t="shared" si="25"/>
        <v>0</v>
      </c>
      <c r="Q1408" s="32">
        <v>0</v>
      </c>
      <c r="R1408" s="33">
        <v>0</v>
      </c>
      <c r="S1408" s="33">
        <v>0</v>
      </c>
      <c r="T1408" s="33">
        <v>0</v>
      </c>
      <c r="U1408" s="33">
        <v>0</v>
      </c>
      <c r="V1408" s="33">
        <v>0</v>
      </c>
      <c r="W1408" s="33">
        <v>0</v>
      </c>
      <c r="X1408" s="33">
        <v>0</v>
      </c>
      <c r="Y1408" s="33">
        <v>0</v>
      </c>
      <c r="Z1408" s="33">
        <v>0</v>
      </c>
      <c r="AA1408" s="33">
        <v>0</v>
      </c>
      <c r="AB1408" s="33">
        <v>0</v>
      </c>
      <c r="AC1408" s="33">
        <v>0</v>
      </c>
    </row>
    <row r="1409" spans="1:29" hidden="1" x14ac:dyDescent="0.3">
      <c r="A1409" s="19" t="s">
        <v>474</v>
      </c>
      <c r="B1409" s="1" t="s">
        <v>89</v>
      </c>
      <c r="C1409" s="1" t="s">
        <v>530</v>
      </c>
      <c r="D1409" t="s">
        <v>30</v>
      </c>
      <c r="E1409" s="19" t="str">
        <f>VLOOKUP($D1409,[1]Sheet1!$A:$D,3,FALSE)</f>
        <v>A1 (Fine)</v>
      </c>
      <c r="F1409" s="19" t="str">
        <f>VLOOKUP($D1409,[1]Sheet1!$A:$D,4,FALSE)</f>
        <v>A1</v>
      </c>
      <c r="G1409" s="2">
        <v>3.24</v>
      </c>
      <c r="H1409" s="2">
        <v>2.16</v>
      </c>
      <c r="I1409" s="2">
        <v>2.16</v>
      </c>
      <c r="J1409" s="2">
        <v>3.24</v>
      </c>
      <c r="K1409" s="2">
        <v>3.24</v>
      </c>
      <c r="L1409" s="2">
        <v>2.16</v>
      </c>
      <c r="M1409" s="2">
        <v>2.16</v>
      </c>
      <c r="N1409" s="2">
        <v>2.16</v>
      </c>
      <c r="O1409" s="2">
        <v>2.16</v>
      </c>
      <c r="P1409" s="32">
        <f t="shared" si="25"/>
        <v>2.5200000000000005</v>
      </c>
      <c r="Q1409" s="32">
        <v>2.5200000000000005</v>
      </c>
      <c r="R1409" s="33">
        <v>2.5200000000000005</v>
      </c>
      <c r="S1409" s="33">
        <v>2.5200000000000005</v>
      </c>
      <c r="T1409" s="33">
        <v>2.5200000000000005</v>
      </c>
      <c r="U1409" s="33">
        <v>2.5200000000000005</v>
      </c>
      <c r="V1409" s="33">
        <v>2.5200000000000005</v>
      </c>
      <c r="W1409" s="33">
        <v>2.5200000000000005</v>
      </c>
      <c r="X1409" s="33">
        <v>2.5200000000000005</v>
      </c>
      <c r="Y1409" s="33">
        <v>2.5200000000000005</v>
      </c>
      <c r="Z1409" s="33">
        <v>2.5200000000000005</v>
      </c>
      <c r="AA1409" s="33">
        <v>2.5200000000000005</v>
      </c>
      <c r="AB1409" s="33">
        <v>2.5200000000000005</v>
      </c>
      <c r="AC1409" s="33">
        <v>2.5200000000000005</v>
      </c>
    </row>
    <row r="1410" spans="1:29" hidden="1" x14ac:dyDescent="0.3">
      <c r="A1410" s="19" t="s">
        <v>474</v>
      </c>
      <c r="B1410" s="1" t="s">
        <v>89</v>
      </c>
      <c r="C1410" s="1" t="s">
        <v>530</v>
      </c>
      <c r="D1410" t="s">
        <v>31</v>
      </c>
      <c r="E1410" s="19" t="str">
        <f>VLOOKUP($D1410,[1]Sheet1!$A:$D,3,FALSE)</f>
        <v>BROWN</v>
      </c>
      <c r="F1410" s="19" t="str">
        <f>VLOOKUP($D1410,[1]Sheet1!$A:$D,4,FALSE)</f>
        <v>Golden Brown</v>
      </c>
      <c r="G1410" s="2">
        <v>0.24</v>
      </c>
      <c r="H1410" s="2">
        <v>0.12</v>
      </c>
      <c r="I1410" s="2">
        <v>0.24</v>
      </c>
      <c r="J1410" s="2">
        <v>0.72</v>
      </c>
      <c r="K1410" s="2">
        <v>0.24</v>
      </c>
      <c r="L1410" s="2">
        <v>0.24</v>
      </c>
      <c r="M1410" s="2">
        <v>0.24</v>
      </c>
      <c r="N1410" s="2"/>
      <c r="O1410" s="2">
        <v>0.36</v>
      </c>
      <c r="P1410" s="32">
        <f t="shared" si="25"/>
        <v>0.26666666666666666</v>
      </c>
      <c r="Q1410" s="32">
        <v>0.26666666666666666</v>
      </c>
      <c r="R1410" s="33">
        <v>0.26666666666666666</v>
      </c>
      <c r="S1410" s="33">
        <v>0.26666666666666666</v>
      </c>
      <c r="T1410" s="33">
        <v>0.26666666666666666</v>
      </c>
      <c r="U1410" s="33">
        <v>0.26666666666666666</v>
      </c>
      <c r="V1410" s="33">
        <v>0.26666666666666666</v>
      </c>
      <c r="W1410" s="33">
        <v>0.26666666666666666</v>
      </c>
      <c r="X1410" s="33">
        <v>0.26666666666666666</v>
      </c>
      <c r="Y1410" s="33">
        <v>0.26666666666666666</v>
      </c>
      <c r="Z1410" s="33">
        <v>0.26666666666666666</v>
      </c>
      <c r="AA1410" s="33">
        <v>0.26666666666666666</v>
      </c>
      <c r="AB1410" s="33">
        <v>0.26666666666666666</v>
      </c>
      <c r="AC1410" s="33">
        <v>0.26666666666666666</v>
      </c>
    </row>
    <row r="1411" spans="1:29" hidden="1" x14ac:dyDescent="0.3">
      <c r="A1411" s="19" t="s">
        <v>474</v>
      </c>
      <c r="B1411" s="1" t="s">
        <v>89</v>
      </c>
      <c r="C1411" s="1" t="s">
        <v>530</v>
      </c>
      <c r="D1411" t="s">
        <v>47</v>
      </c>
      <c r="E1411" s="19" t="str">
        <f>VLOOKUP($D1411,[1]Sheet1!$A:$D,3,FALSE)</f>
        <v>ICING</v>
      </c>
      <c r="F1411" s="19" t="str">
        <f>VLOOKUP($D1411,[1]Sheet1!$A:$D,4,FALSE)</f>
        <v>ICING</v>
      </c>
      <c r="G1411" s="2">
        <v>3.5</v>
      </c>
      <c r="H1411" s="2">
        <v>1</v>
      </c>
      <c r="I1411" s="2">
        <v>2</v>
      </c>
      <c r="J1411" s="2">
        <v>3.5</v>
      </c>
      <c r="K1411" s="2">
        <v>4</v>
      </c>
      <c r="L1411" s="2">
        <v>1.25</v>
      </c>
      <c r="M1411" s="2">
        <v>0.5</v>
      </c>
      <c r="N1411" s="2">
        <v>1.5</v>
      </c>
      <c r="O1411" s="2">
        <v>1.5</v>
      </c>
      <c r="P1411" s="32">
        <f t="shared" si="25"/>
        <v>2.0833333333333335</v>
      </c>
      <c r="Q1411" s="32">
        <v>2.0833333333333335</v>
      </c>
      <c r="R1411" s="33">
        <v>2.0833333333333335</v>
      </c>
      <c r="S1411" s="33">
        <v>2.0833333333333335</v>
      </c>
      <c r="T1411" s="33">
        <v>2.0833333333333335</v>
      </c>
      <c r="U1411" s="33">
        <v>2.0833333333333335</v>
      </c>
      <c r="V1411" s="33">
        <v>2.0833333333333335</v>
      </c>
      <c r="W1411" s="33">
        <v>2.0833333333333335</v>
      </c>
      <c r="X1411" s="33">
        <v>2.0833333333333335</v>
      </c>
      <c r="Y1411" s="33">
        <v>2.0833333333333335</v>
      </c>
      <c r="Z1411" s="33">
        <v>2.0833333333333335</v>
      </c>
      <c r="AA1411" s="33">
        <v>2.0833333333333335</v>
      </c>
      <c r="AB1411" s="33">
        <v>2.0833333333333335</v>
      </c>
      <c r="AC1411" s="33">
        <v>2.0833333333333335</v>
      </c>
    </row>
    <row r="1412" spans="1:29" hidden="1" x14ac:dyDescent="0.3">
      <c r="A1412" s="19" t="s">
        <v>474</v>
      </c>
      <c r="B1412" s="1" t="s">
        <v>89</v>
      </c>
      <c r="C1412" s="1" t="s">
        <v>530</v>
      </c>
      <c r="D1412" t="s">
        <v>32</v>
      </c>
      <c r="E1412" s="19" t="str">
        <f>VLOOKUP($D1412,[1]Sheet1!$A:$D,3,FALSE)</f>
        <v>ICING</v>
      </c>
      <c r="F1412" s="19" t="str">
        <f>VLOOKUP($D1412,[1]Sheet1!$A:$D,4,FALSE)</f>
        <v>ICING</v>
      </c>
      <c r="G1412" s="2">
        <v>0.48</v>
      </c>
      <c r="H1412" s="2"/>
      <c r="I1412" s="2">
        <v>0.12</v>
      </c>
      <c r="J1412" s="2"/>
      <c r="K1412" s="2"/>
      <c r="L1412" s="2">
        <v>0.12</v>
      </c>
      <c r="M1412" s="2">
        <v>0.12</v>
      </c>
      <c r="N1412" s="2"/>
      <c r="O1412" s="2">
        <v>0.18</v>
      </c>
      <c r="P1412" s="32">
        <f t="shared" si="25"/>
        <v>0.11333333333333334</v>
      </c>
      <c r="Q1412" s="32">
        <v>0.11333333333333334</v>
      </c>
      <c r="R1412" s="33">
        <v>0.11333333333333334</v>
      </c>
      <c r="S1412" s="33">
        <v>0.11333333333333334</v>
      </c>
      <c r="T1412" s="33">
        <v>0.11333333333333334</v>
      </c>
      <c r="U1412" s="33">
        <v>0.11333333333333334</v>
      </c>
      <c r="V1412" s="33">
        <v>0.11333333333333334</v>
      </c>
      <c r="W1412" s="33">
        <v>0.11333333333333334</v>
      </c>
      <c r="X1412" s="33">
        <v>0.11333333333333334</v>
      </c>
      <c r="Y1412" s="33">
        <v>0.11333333333333334</v>
      </c>
      <c r="Z1412" s="33">
        <v>0.11333333333333334</v>
      </c>
      <c r="AA1412" s="33">
        <v>0.11333333333333334</v>
      </c>
      <c r="AB1412" s="33">
        <v>0.11333333333333334</v>
      </c>
      <c r="AC1412" s="33">
        <v>0.11333333333333334</v>
      </c>
    </row>
    <row r="1413" spans="1:29" hidden="1" x14ac:dyDescent="0.3">
      <c r="A1413" s="19" t="s">
        <v>474</v>
      </c>
      <c r="B1413" s="1" t="s">
        <v>89</v>
      </c>
      <c r="C1413" s="1" t="s">
        <v>530</v>
      </c>
      <c r="D1413" t="s">
        <v>33</v>
      </c>
      <c r="E1413" s="19" t="str">
        <f>VLOOKUP($D1413,[1]Sheet1!$A:$D,3,FALSE)</f>
        <v>Better Brown</v>
      </c>
      <c r="F1413" s="19" t="str">
        <f>VLOOKUP($D1413,[1]Sheet1!$A:$D,4,FALSE)</f>
        <v>LG</v>
      </c>
      <c r="G1413" s="2"/>
      <c r="H1413" s="2"/>
      <c r="I1413" s="2"/>
      <c r="J1413" s="2"/>
      <c r="K1413" s="2"/>
      <c r="L1413" s="2"/>
      <c r="M1413" s="2">
        <v>0.06</v>
      </c>
      <c r="N1413" s="2"/>
      <c r="O1413" s="2">
        <v>0.06</v>
      </c>
      <c r="P1413" s="32">
        <f t="shared" si="25"/>
        <v>1.3333333333333332E-2</v>
      </c>
      <c r="Q1413" s="32">
        <v>1.3333333333333332E-2</v>
      </c>
      <c r="R1413" s="33">
        <v>1.3333333333333332E-2</v>
      </c>
      <c r="S1413" s="33">
        <v>1.3333333333333332E-2</v>
      </c>
      <c r="T1413" s="33">
        <v>1.3333333333333332E-2</v>
      </c>
      <c r="U1413" s="33">
        <v>1.3333333333333332E-2</v>
      </c>
      <c r="V1413" s="33">
        <v>1.3333333333333332E-2</v>
      </c>
      <c r="W1413" s="33">
        <v>1.3333333333333332E-2</v>
      </c>
      <c r="X1413" s="33">
        <v>1.3333333333333332E-2</v>
      </c>
      <c r="Y1413" s="33">
        <v>1.3333333333333332E-2</v>
      </c>
      <c r="Z1413" s="33">
        <v>1.3333333333333332E-2</v>
      </c>
      <c r="AA1413" s="33">
        <v>1.3333333333333332E-2</v>
      </c>
      <c r="AB1413" s="33">
        <v>1.3333333333333332E-2</v>
      </c>
      <c r="AC1413" s="33">
        <v>1.3333333333333332E-2</v>
      </c>
    </row>
    <row r="1414" spans="1:29" hidden="1" x14ac:dyDescent="0.3">
      <c r="A1414" s="19" t="s">
        <v>474</v>
      </c>
      <c r="B1414" s="1" t="s">
        <v>89</v>
      </c>
      <c r="C1414" s="1" t="s">
        <v>530</v>
      </c>
      <c r="D1414" t="s">
        <v>34</v>
      </c>
      <c r="E1414" s="19" t="str">
        <f>VLOOKUP($D1414,[1]Sheet1!$A:$D,3,FALSE)</f>
        <v>BROWN</v>
      </c>
      <c r="F1414" s="19" t="str">
        <f>VLOOKUP($D1414,[1]Sheet1!$A:$D,4,FALSE)</f>
        <v>Soft Brown</v>
      </c>
      <c r="G1414" s="2"/>
      <c r="H1414" s="2"/>
      <c r="I1414" s="2"/>
      <c r="J1414" s="2">
        <v>1.08</v>
      </c>
      <c r="K1414" s="2">
        <v>1.08</v>
      </c>
      <c r="L1414" s="2">
        <v>1.08</v>
      </c>
      <c r="M1414" s="2"/>
      <c r="N1414" s="2"/>
      <c r="O1414" s="2">
        <v>0.36</v>
      </c>
      <c r="P1414" s="32">
        <f t="shared" si="25"/>
        <v>0.4</v>
      </c>
      <c r="Q1414" s="32">
        <v>0.4</v>
      </c>
      <c r="R1414" s="33">
        <v>0.4</v>
      </c>
      <c r="S1414" s="33">
        <v>0.4</v>
      </c>
      <c r="T1414" s="33">
        <v>0.4</v>
      </c>
      <c r="U1414" s="33">
        <v>0.4</v>
      </c>
      <c r="V1414" s="33">
        <v>0.4</v>
      </c>
      <c r="W1414" s="33">
        <v>0.4</v>
      </c>
      <c r="X1414" s="33">
        <v>0.4</v>
      </c>
      <c r="Y1414" s="33">
        <v>0.4</v>
      </c>
      <c r="Z1414" s="33">
        <v>0.4</v>
      </c>
      <c r="AA1414" s="33">
        <v>0.4</v>
      </c>
      <c r="AB1414" s="33">
        <v>0.4</v>
      </c>
      <c r="AC1414" s="33">
        <v>0.4</v>
      </c>
    </row>
    <row r="1415" spans="1:29" hidden="1" x14ac:dyDescent="0.3">
      <c r="A1415" s="19" t="s">
        <v>474</v>
      </c>
      <c r="B1415" s="1" t="s">
        <v>89</v>
      </c>
      <c r="C1415" s="1" t="s">
        <v>530</v>
      </c>
      <c r="D1415" t="s">
        <v>49</v>
      </c>
      <c r="E1415" s="19" t="str">
        <f>VLOOKUP($D1415,[1]Sheet1!$A:$D,3,FALSE)</f>
        <v>BROWN</v>
      </c>
      <c r="F1415" s="19" t="str">
        <f>VLOOKUP($D1415,[1]Sheet1!$A:$D,4,FALSE)</f>
        <v>Soft Brown</v>
      </c>
      <c r="G1415" s="2"/>
      <c r="H1415" s="2"/>
      <c r="I1415" s="2"/>
      <c r="J1415" s="2"/>
      <c r="K1415" s="2"/>
      <c r="L1415" s="2">
        <v>0.10800000000000001</v>
      </c>
      <c r="M1415" s="2"/>
      <c r="N1415" s="2"/>
      <c r="O1415" s="2">
        <v>5.3999999999999999E-2</v>
      </c>
      <c r="P1415" s="32">
        <f t="shared" si="25"/>
        <v>1.8000000000000002E-2</v>
      </c>
      <c r="Q1415" s="32">
        <v>1.8000000000000002E-2</v>
      </c>
      <c r="R1415" s="33">
        <v>1.8000000000000002E-2</v>
      </c>
      <c r="S1415" s="33">
        <v>1.8000000000000002E-2</v>
      </c>
      <c r="T1415" s="33">
        <v>1.8000000000000002E-2</v>
      </c>
      <c r="U1415" s="33">
        <v>1.8000000000000002E-2</v>
      </c>
      <c r="V1415" s="33">
        <v>1.8000000000000002E-2</v>
      </c>
      <c r="W1415" s="33">
        <v>1.8000000000000002E-2</v>
      </c>
      <c r="X1415" s="33">
        <v>1.8000000000000002E-2</v>
      </c>
      <c r="Y1415" s="33">
        <v>1.8000000000000002E-2</v>
      </c>
      <c r="Z1415" s="33">
        <v>1.8000000000000002E-2</v>
      </c>
      <c r="AA1415" s="33">
        <v>1.8000000000000002E-2</v>
      </c>
      <c r="AB1415" s="33">
        <v>1.8000000000000002E-2</v>
      </c>
      <c r="AC1415" s="33">
        <v>1.8000000000000002E-2</v>
      </c>
    </row>
    <row r="1416" spans="1:29" hidden="1" x14ac:dyDescent="0.3">
      <c r="A1416" s="19" t="s">
        <v>474</v>
      </c>
      <c r="B1416" s="1" t="s">
        <v>89</v>
      </c>
      <c r="C1416" s="1" t="s">
        <v>476</v>
      </c>
      <c r="D1416" t="s">
        <v>27</v>
      </c>
      <c r="E1416" s="19" t="str">
        <f>VLOOKUP($D1416,[1]Sheet1!$A:$D,3,FALSE)</f>
        <v>C1</v>
      </c>
      <c r="F1416" s="19" t="str">
        <f>VLOOKUP($D1416,[1]Sheet1!$A:$D,4,FALSE)</f>
        <v>C1 COARSE</v>
      </c>
      <c r="G1416" s="2"/>
      <c r="H1416" s="2"/>
      <c r="I1416" s="2"/>
      <c r="J1416" s="2"/>
      <c r="K1416" s="2"/>
      <c r="L1416" s="2"/>
      <c r="M1416" s="2">
        <v>5.4</v>
      </c>
      <c r="N1416" s="2"/>
      <c r="O1416" s="2"/>
      <c r="P1416" s="32">
        <f t="shared" si="25"/>
        <v>0.60000000000000009</v>
      </c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</row>
    <row r="1417" spans="1:29" hidden="1" x14ac:dyDescent="0.3">
      <c r="A1417" s="19" t="s">
        <v>474</v>
      </c>
      <c r="B1417" s="1" t="s">
        <v>89</v>
      </c>
      <c r="C1417" s="1" t="s">
        <v>473</v>
      </c>
      <c r="D1417" t="s">
        <v>25</v>
      </c>
      <c r="E1417" s="19" t="str">
        <f>VLOOKUP($D1417,[1]Sheet1!$A:$D,3,FALSE)</f>
        <v>CASTER</v>
      </c>
      <c r="F1417" s="19" t="str">
        <f>VLOOKUP($D1417,[1]Sheet1!$A:$D,4,FALSE)</f>
        <v>CASTER</v>
      </c>
      <c r="G1417" s="2"/>
      <c r="H1417" s="2"/>
      <c r="I1417" s="2"/>
      <c r="J1417" s="2"/>
      <c r="K1417" s="2">
        <v>3.24</v>
      </c>
      <c r="L1417" s="2">
        <v>2.16</v>
      </c>
      <c r="M1417" s="2"/>
      <c r="N1417" s="2"/>
      <c r="O1417" s="2"/>
      <c r="P1417" s="32">
        <f t="shared" si="25"/>
        <v>0.60000000000000009</v>
      </c>
      <c r="Q1417" s="33">
        <v>0.60000000000000009</v>
      </c>
      <c r="R1417" s="33">
        <v>0.60000000000000009</v>
      </c>
      <c r="S1417" s="33">
        <v>0.60000000000000009</v>
      </c>
      <c r="T1417" s="33">
        <v>0.60000000000000009</v>
      </c>
      <c r="U1417" s="33">
        <v>0.60000000000000009</v>
      </c>
      <c r="V1417" s="33">
        <v>0.60000000000000009</v>
      </c>
      <c r="W1417" s="33">
        <v>0.60000000000000009</v>
      </c>
      <c r="X1417" s="33">
        <v>0.60000000000000009</v>
      </c>
      <c r="Y1417" s="33">
        <v>0.60000000000000009</v>
      </c>
      <c r="Z1417" s="33">
        <v>0.60000000000000009</v>
      </c>
      <c r="AA1417" s="33">
        <v>0.60000000000000009</v>
      </c>
      <c r="AB1417" s="33">
        <v>0.60000000000000009</v>
      </c>
      <c r="AC1417" s="33">
        <v>0.60000000000000009</v>
      </c>
    </row>
    <row r="1418" spans="1:29" hidden="1" x14ac:dyDescent="0.3">
      <c r="A1418" s="19" t="s">
        <v>474</v>
      </c>
      <c r="B1418" s="1" t="s">
        <v>89</v>
      </c>
      <c r="C1418" s="1" t="s">
        <v>473</v>
      </c>
      <c r="D1418" t="s">
        <v>26</v>
      </c>
      <c r="E1418" s="19" t="str">
        <f>VLOOKUP($D1418,[1]Sheet1!$A:$D,3,FALSE)</f>
        <v>BROWN</v>
      </c>
      <c r="F1418" s="19" t="str">
        <f>VLOOKUP($D1418,[1]Sheet1!$A:$D,4,FALSE)</f>
        <v>Coarse Brown</v>
      </c>
      <c r="G1418" s="2"/>
      <c r="H1418" s="2">
        <v>1.08</v>
      </c>
      <c r="I1418" s="2"/>
      <c r="J1418" s="2"/>
      <c r="K1418" s="2">
        <v>3.24</v>
      </c>
      <c r="L1418" s="2"/>
      <c r="M1418" s="2">
        <v>2.16</v>
      </c>
      <c r="N1418" s="2"/>
      <c r="O1418" s="2"/>
      <c r="P1418" s="32">
        <f t="shared" si="25"/>
        <v>0.72000000000000008</v>
      </c>
      <c r="Q1418" s="33">
        <v>0.72000000000000008</v>
      </c>
      <c r="R1418" s="33">
        <v>0.72000000000000008</v>
      </c>
      <c r="S1418" s="33">
        <v>0.72000000000000008</v>
      </c>
      <c r="T1418" s="33">
        <v>0.72000000000000008</v>
      </c>
      <c r="U1418" s="33">
        <v>0.72000000000000008</v>
      </c>
      <c r="V1418" s="33">
        <v>0.72000000000000008</v>
      </c>
      <c r="W1418" s="33">
        <v>0.72000000000000008</v>
      </c>
      <c r="X1418" s="33">
        <v>0.72000000000000008</v>
      </c>
      <c r="Y1418" s="33">
        <v>0.72000000000000008</v>
      </c>
      <c r="Z1418" s="33">
        <v>0.72000000000000008</v>
      </c>
      <c r="AA1418" s="33">
        <v>0.72000000000000008</v>
      </c>
      <c r="AB1418" s="33">
        <v>0.72000000000000008</v>
      </c>
      <c r="AC1418" s="33">
        <v>0.72000000000000008</v>
      </c>
    </row>
    <row r="1419" spans="1:29" hidden="1" x14ac:dyDescent="0.3">
      <c r="A1419" s="19" t="s">
        <v>474</v>
      </c>
      <c r="B1419" s="1" t="s">
        <v>89</v>
      </c>
      <c r="C1419" s="1" t="s">
        <v>473</v>
      </c>
      <c r="D1419" t="s">
        <v>27</v>
      </c>
      <c r="E1419" s="19" t="str">
        <f>VLOOKUP($D1419,[1]Sheet1!$A:$D,3,FALSE)</f>
        <v>C1</v>
      </c>
      <c r="F1419" s="19" t="str">
        <f>VLOOKUP($D1419,[1]Sheet1!$A:$D,4,FALSE)</f>
        <v>C1 COARSE</v>
      </c>
      <c r="G1419" s="2"/>
      <c r="H1419" s="2">
        <v>21.6</v>
      </c>
      <c r="I1419" s="2"/>
      <c r="J1419" s="2">
        <v>23.76</v>
      </c>
      <c r="K1419" s="2">
        <v>32.400000000000006</v>
      </c>
      <c r="L1419" s="2">
        <v>38.880000000000003</v>
      </c>
      <c r="M1419" s="2">
        <v>12.96</v>
      </c>
      <c r="N1419" s="2"/>
      <c r="O1419" s="2"/>
      <c r="P1419" s="32">
        <f t="shared" si="25"/>
        <v>14.400000000000002</v>
      </c>
      <c r="Q1419" s="33">
        <v>14.400000000000002</v>
      </c>
      <c r="R1419" s="33">
        <v>14.400000000000002</v>
      </c>
      <c r="S1419" s="33">
        <v>14.400000000000002</v>
      </c>
      <c r="T1419" s="33">
        <v>14.400000000000002</v>
      </c>
      <c r="U1419" s="33">
        <v>14.400000000000002</v>
      </c>
      <c r="V1419" s="33">
        <v>14.400000000000002</v>
      </c>
      <c r="W1419" s="33">
        <v>14.400000000000002</v>
      </c>
      <c r="X1419" s="33">
        <v>14.400000000000002</v>
      </c>
      <c r="Y1419" s="33">
        <v>14.400000000000002</v>
      </c>
      <c r="Z1419" s="33">
        <v>14.400000000000002</v>
      </c>
      <c r="AA1419" s="33">
        <v>14.400000000000002</v>
      </c>
      <c r="AB1419" s="33">
        <v>14.400000000000002</v>
      </c>
      <c r="AC1419" s="33">
        <v>14.400000000000002</v>
      </c>
    </row>
    <row r="1420" spans="1:29" hidden="1" x14ac:dyDescent="0.3">
      <c r="A1420" s="19" t="s">
        <v>474</v>
      </c>
      <c r="B1420" s="1" t="s">
        <v>89</v>
      </c>
      <c r="C1420" s="1" t="s">
        <v>473</v>
      </c>
      <c r="D1420" t="s">
        <v>30</v>
      </c>
      <c r="E1420" s="19" t="str">
        <f>VLOOKUP($D1420,[1]Sheet1!$A:$D,3,FALSE)</f>
        <v>A1 (Fine)</v>
      </c>
      <c r="F1420" s="19" t="str">
        <f>VLOOKUP($D1420,[1]Sheet1!$A:$D,4,FALSE)</f>
        <v>A1</v>
      </c>
      <c r="G1420" s="2"/>
      <c r="H1420" s="2">
        <v>1.08</v>
      </c>
      <c r="I1420" s="2"/>
      <c r="J1420" s="2"/>
      <c r="K1420" s="2">
        <v>3.24</v>
      </c>
      <c r="L1420" s="2">
        <v>2.16</v>
      </c>
      <c r="M1420" s="2">
        <v>2.16</v>
      </c>
      <c r="N1420" s="2"/>
      <c r="O1420" s="2"/>
      <c r="P1420" s="32">
        <f t="shared" si="25"/>
        <v>0.96000000000000008</v>
      </c>
      <c r="Q1420" s="33">
        <v>0.96000000000000008</v>
      </c>
      <c r="R1420" s="33">
        <v>0.96000000000000008</v>
      </c>
      <c r="S1420" s="33">
        <v>0.96000000000000008</v>
      </c>
      <c r="T1420" s="33">
        <v>0.96000000000000008</v>
      </c>
      <c r="U1420" s="33">
        <v>0.96000000000000008</v>
      </c>
      <c r="V1420" s="33">
        <v>0.96000000000000008</v>
      </c>
      <c r="W1420" s="33">
        <v>0.96000000000000008</v>
      </c>
      <c r="X1420" s="33">
        <v>0.96000000000000008</v>
      </c>
      <c r="Y1420" s="33">
        <v>0.96000000000000008</v>
      </c>
      <c r="Z1420" s="33">
        <v>0.96000000000000008</v>
      </c>
      <c r="AA1420" s="33">
        <v>0.96000000000000008</v>
      </c>
      <c r="AB1420" s="33">
        <v>0.96000000000000008</v>
      </c>
      <c r="AC1420" s="33">
        <v>0.96000000000000008</v>
      </c>
    </row>
    <row r="1421" spans="1:29" hidden="1" x14ac:dyDescent="0.3">
      <c r="A1421" s="19" t="s">
        <v>474</v>
      </c>
      <c r="B1421" s="1" t="s">
        <v>89</v>
      </c>
      <c r="C1421" s="1" t="s">
        <v>473</v>
      </c>
      <c r="D1421" t="s">
        <v>37</v>
      </c>
      <c r="E1421" s="19" t="str">
        <f>VLOOKUP($D1421,[1]Sheet1!$A:$D,3,FALSE)</f>
        <v>BROWN</v>
      </c>
      <c r="F1421" s="19" t="str">
        <f>VLOOKUP($D1421,[1]Sheet1!$A:$D,4,FALSE)</f>
        <v>GMW</v>
      </c>
      <c r="G1421" s="2"/>
      <c r="H1421" s="2"/>
      <c r="I1421" s="2"/>
      <c r="J1421" s="2"/>
      <c r="K1421" s="2">
        <v>1.296</v>
      </c>
      <c r="L1421" s="2"/>
      <c r="M1421" s="2"/>
      <c r="N1421" s="2"/>
      <c r="O1421" s="2"/>
      <c r="P1421" s="32">
        <f t="shared" si="25"/>
        <v>0.14400000000000002</v>
      </c>
      <c r="Q1421" s="33">
        <v>0.14400000000000002</v>
      </c>
      <c r="R1421" s="33">
        <v>0.14400000000000002</v>
      </c>
      <c r="S1421" s="33">
        <v>0.14400000000000002</v>
      </c>
      <c r="T1421" s="33">
        <v>0.14400000000000002</v>
      </c>
      <c r="U1421" s="33">
        <v>0.14400000000000002</v>
      </c>
      <c r="V1421" s="33">
        <v>0.14400000000000002</v>
      </c>
      <c r="W1421" s="33">
        <v>0.14400000000000002</v>
      </c>
      <c r="X1421" s="33">
        <v>0.14400000000000002</v>
      </c>
      <c r="Y1421" s="33">
        <v>0.14400000000000002</v>
      </c>
      <c r="Z1421" s="33">
        <v>0.14400000000000002</v>
      </c>
      <c r="AA1421" s="33">
        <v>0.14400000000000002</v>
      </c>
      <c r="AB1421" s="33">
        <v>0.14400000000000002</v>
      </c>
      <c r="AC1421" s="33">
        <v>0.14400000000000002</v>
      </c>
    </row>
    <row r="1422" spans="1:29" hidden="1" x14ac:dyDescent="0.3">
      <c r="A1422" s="19" t="s">
        <v>474</v>
      </c>
      <c r="B1422" s="1" t="s">
        <v>89</v>
      </c>
      <c r="C1422" s="1" t="s">
        <v>473</v>
      </c>
      <c r="D1422" t="s">
        <v>31</v>
      </c>
      <c r="E1422" s="19" t="str">
        <f>VLOOKUP($D1422,[1]Sheet1!$A:$D,3,FALSE)</f>
        <v>BROWN</v>
      </c>
      <c r="F1422" s="19" t="str">
        <f>VLOOKUP($D1422,[1]Sheet1!$A:$D,4,FALSE)</f>
        <v>Golden Brown</v>
      </c>
      <c r="G1422" s="2"/>
      <c r="H1422" s="2"/>
      <c r="I1422" s="2"/>
      <c r="J1422" s="2"/>
      <c r="K1422" s="2">
        <v>3.24</v>
      </c>
      <c r="L1422" s="2"/>
      <c r="M1422" s="2">
        <v>1.08</v>
      </c>
      <c r="N1422" s="2"/>
      <c r="O1422" s="2"/>
      <c r="P1422" s="32">
        <f t="shared" si="25"/>
        <v>0.48000000000000004</v>
      </c>
      <c r="Q1422" s="33">
        <v>0.48000000000000004</v>
      </c>
      <c r="R1422" s="33">
        <v>0.48000000000000004</v>
      </c>
      <c r="S1422" s="33">
        <v>0.48000000000000004</v>
      </c>
      <c r="T1422" s="33">
        <v>0.48000000000000004</v>
      </c>
      <c r="U1422" s="33">
        <v>0.48000000000000004</v>
      </c>
      <c r="V1422" s="33">
        <v>0.48000000000000004</v>
      </c>
      <c r="W1422" s="33">
        <v>0.48000000000000004</v>
      </c>
      <c r="X1422" s="33">
        <v>0.48000000000000004</v>
      </c>
      <c r="Y1422" s="33">
        <v>0.48000000000000004</v>
      </c>
      <c r="Z1422" s="33">
        <v>0.48000000000000004</v>
      </c>
      <c r="AA1422" s="33">
        <v>0.48000000000000004</v>
      </c>
      <c r="AB1422" s="33">
        <v>0.48000000000000004</v>
      </c>
      <c r="AC1422" s="33">
        <v>0.48000000000000004</v>
      </c>
    </row>
    <row r="1423" spans="1:29" hidden="1" x14ac:dyDescent="0.3">
      <c r="A1423" s="19" t="s">
        <v>474</v>
      </c>
      <c r="B1423" s="1" t="s">
        <v>89</v>
      </c>
      <c r="C1423" s="1" t="s">
        <v>473</v>
      </c>
      <c r="D1423" t="s">
        <v>46</v>
      </c>
      <c r="E1423" s="19" t="str">
        <f>VLOOKUP($D1423,[1]Sheet1!$A:$D,3,FALSE)</f>
        <v>BROWN</v>
      </c>
      <c r="F1423" s="19" t="str">
        <f>VLOOKUP($D1423,[1]Sheet1!$A:$D,4,FALSE)</f>
        <v>Golden Brown</v>
      </c>
      <c r="G1423" s="2"/>
      <c r="H1423" s="2"/>
      <c r="I1423" s="2"/>
      <c r="J1423" s="2"/>
      <c r="K1423" s="2">
        <v>1.944</v>
      </c>
      <c r="L1423" s="2"/>
      <c r="M1423" s="2"/>
      <c r="N1423" s="2"/>
      <c r="O1423" s="2"/>
      <c r="P1423" s="32">
        <f t="shared" si="25"/>
        <v>0.216</v>
      </c>
      <c r="Q1423" s="33">
        <v>0.216</v>
      </c>
      <c r="R1423" s="33">
        <v>0.216</v>
      </c>
      <c r="S1423" s="33">
        <v>0.216</v>
      </c>
      <c r="T1423" s="33">
        <v>0.216</v>
      </c>
      <c r="U1423" s="33">
        <v>0.216</v>
      </c>
      <c r="V1423" s="33">
        <v>0.216</v>
      </c>
      <c r="W1423" s="33">
        <v>0.216</v>
      </c>
      <c r="X1423" s="33">
        <v>0.216</v>
      </c>
      <c r="Y1423" s="33">
        <v>0.216</v>
      </c>
      <c r="Z1423" s="33">
        <v>0.216</v>
      </c>
      <c r="AA1423" s="33">
        <v>0.216</v>
      </c>
      <c r="AB1423" s="33">
        <v>0.216</v>
      </c>
      <c r="AC1423" s="33">
        <v>0.216</v>
      </c>
    </row>
    <row r="1424" spans="1:29" hidden="1" x14ac:dyDescent="0.3">
      <c r="A1424" s="19" t="s">
        <v>474</v>
      </c>
      <c r="B1424" s="1" t="s">
        <v>89</v>
      </c>
      <c r="C1424" s="1" t="s">
        <v>473</v>
      </c>
      <c r="D1424" t="s">
        <v>32</v>
      </c>
      <c r="E1424" s="19" t="str">
        <f>VLOOKUP($D1424,[1]Sheet1!$A:$D,3,FALSE)</f>
        <v>ICING</v>
      </c>
      <c r="F1424" s="19" t="str">
        <f>VLOOKUP($D1424,[1]Sheet1!$A:$D,4,FALSE)</f>
        <v>ICING</v>
      </c>
      <c r="G1424" s="2"/>
      <c r="H1424" s="2"/>
      <c r="I1424" s="2"/>
      <c r="J1424" s="2"/>
      <c r="K1424" s="2">
        <v>1.3199999999999998</v>
      </c>
      <c r="L1424" s="2">
        <v>2.16</v>
      </c>
      <c r="M1424" s="2"/>
      <c r="N1424" s="2"/>
      <c r="O1424" s="2"/>
      <c r="P1424" s="32">
        <f t="shared" si="25"/>
        <v>0.38666666666666666</v>
      </c>
      <c r="Q1424" s="33">
        <v>0.38666666666666666</v>
      </c>
      <c r="R1424" s="33">
        <v>0.38666666666666666</v>
      </c>
      <c r="S1424" s="33">
        <v>0.38666666666666666</v>
      </c>
      <c r="T1424" s="33">
        <v>0.38666666666666666</v>
      </c>
      <c r="U1424" s="33">
        <v>0.38666666666666666</v>
      </c>
      <c r="V1424" s="33">
        <v>0.38666666666666666</v>
      </c>
      <c r="W1424" s="33">
        <v>0.38666666666666666</v>
      </c>
      <c r="X1424" s="33">
        <v>0.38666666666666666</v>
      </c>
      <c r="Y1424" s="33">
        <v>0.38666666666666666</v>
      </c>
      <c r="Z1424" s="33">
        <v>0.38666666666666666</v>
      </c>
      <c r="AA1424" s="33">
        <v>0.38666666666666666</v>
      </c>
      <c r="AB1424" s="33">
        <v>0.38666666666666666</v>
      </c>
      <c r="AC1424" s="33">
        <v>0.38666666666666666</v>
      </c>
    </row>
    <row r="1425" spans="1:29" hidden="1" x14ac:dyDescent="0.3">
      <c r="A1425" s="19" t="s">
        <v>474</v>
      </c>
      <c r="B1425" s="1" t="s">
        <v>89</v>
      </c>
      <c r="C1425" s="1" t="s">
        <v>473</v>
      </c>
      <c r="D1425" t="s">
        <v>102</v>
      </c>
      <c r="E1425" s="19" t="str">
        <f>VLOOKUP($D1425,[1]Sheet1!$A:$D,3,FALSE)</f>
        <v>Better Brown</v>
      </c>
      <c r="F1425" s="19" t="str">
        <f>VLOOKUP($D1425,[1]Sheet1!$A:$D,4,FALSE)</f>
        <v>LG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32"/>
      <c r="Q1425" s="33">
        <v>10.8</v>
      </c>
      <c r="R1425" s="33">
        <v>10.8</v>
      </c>
      <c r="S1425" s="33">
        <v>10.8</v>
      </c>
      <c r="T1425" s="33">
        <v>10.8</v>
      </c>
      <c r="U1425" s="33">
        <v>18.36</v>
      </c>
      <c r="V1425" s="33">
        <v>18.36</v>
      </c>
      <c r="W1425" s="33">
        <v>18.36</v>
      </c>
      <c r="X1425" s="33">
        <v>20.52</v>
      </c>
      <c r="Y1425" s="33">
        <v>20.52</v>
      </c>
      <c r="Z1425" s="33">
        <v>20.52</v>
      </c>
      <c r="AA1425" s="33">
        <v>25.92</v>
      </c>
      <c r="AB1425" s="33">
        <v>25.92</v>
      </c>
      <c r="AC1425" s="33">
        <v>25.92</v>
      </c>
    </row>
    <row r="1426" spans="1:29" hidden="1" x14ac:dyDescent="0.3">
      <c r="A1426" s="19" t="s">
        <v>474</v>
      </c>
      <c r="B1426" s="1" t="s">
        <v>89</v>
      </c>
      <c r="C1426" s="1" t="s">
        <v>473</v>
      </c>
      <c r="D1426" t="s">
        <v>33</v>
      </c>
      <c r="E1426" s="19" t="str">
        <f>VLOOKUP($D1426,[1]Sheet1!$A:$D,3,FALSE)</f>
        <v>Better Brown</v>
      </c>
      <c r="F1426" s="19" t="str">
        <f>VLOOKUP($D1426,[1]Sheet1!$A:$D,4,FALSE)</f>
        <v>LG</v>
      </c>
      <c r="G1426" s="2"/>
      <c r="H1426" s="2"/>
      <c r="I1426" s="2"/>
      <c r="J1426" s="2"/>
      <c r="K1426" s="2">
        <v>3.24</v>
      </c>
      <c r="L1426" s="2"/>
      <c r="M1426" s="2">
        <v>3.24</v>
      </c>
      <c r="N1426" s="2"/>
      <c r="O1426" s="2"/>
      <c r="P1426" s="32">
        <f t="shared" ref="P1426:P1446" si="26">SUM(G1426:O1426)/9</f>
        <v>0.72000000000000008</v>
      </c>
      <c r="Q1426" s="33">
        <v>5.4</v>
      </c>
      <c r="R1426" s="33">
        <v>5.4</v>
      </c>
      <c r="S1426" s="33">
        <v>5.4</v>
      </c>
      <c r="T1426" s="33">
        <v>5.4</v>
      </c>
      <c r="U1426" s="33">
        <v>10.8</v>
      </c>
      <c r="V1426" s="33">
        <v>10.8</v>
      </c>
      <c r="W1426" s="33">
        <v>10.8</v>
      </c>
      <c r="X1426" s="33">
        <v>10.8</v>
      </c>
      <c r="Y1426" s="33">
        <v>10.8</v>
      </c>
      <c r="Z1426" s="33">
        <v>10.8</v>
      </c>
      <c r="AA1426" s="33">
        <v>10.8</v>
      </c>
      <c r="AB1426" s="33">
        <v>10.8</v>
      </c>
      <c r="AC1426" s="33">
        <v>10.8</v>
      </c>
    </row>
    <row r="1427" spans="1:29" hidden="1" x14ac:dyDescent="0.3">
      <c r="A1427" s="19" t="s">
        <v>474</v>
      </c>
      <c r="B1427" s="1" t="s">
        <v>89</v>
      </c>
      <c r="C1427" s="1" t="s">
        <v>473</v>
      </c>
      <c r="D1427" t="s">
        <v>49</v>
      </c>
      <c r="E1427" s="19" t="str">
        <f>VLOOKUP($D1427,[1]Sheet1!$A:$D,3,FALSE)</f>
        <v>BROWN</v>
      </c>
      <c r="F1427" s="19" t="str">
        <f>VLOOKUP($D1427,[1]Sheet1!$A:$D,4,FALSE)</f>
        <v>Soft Brown</v>
      </c>
      <c r="G1427" s="2"/>
      <c r="H1427" s="2"/>
      <c r="I1427" s="2"/>
      <c r="J1427" s="2"/>
      <c r="K1427" s="2">
        <v>1.296</v>
      </c>
      <c r="L1427" s="2">
        <v>0.64800000000000002</v>
      </c>
      <c r="M1427" s="2"/>
      <c r="N1427" s="2"/>
      <c r="O1427" s="2"/>
      <c r="P1427" s="32">
        <f t="shared" si="26"/>
        <v>0.216</v>
      </c>
      <c r="Q1427" s="33">
        <v>0.216</v>
      </c>
      <c r="R1427" s="33">
        <v>0.216</v>
      </c>
      <c r="S1427" s="33">
        <v>0.216</v>
      </c>
      <c r="T1427" s="33">
        <v>0.216</v>
      </c>
      <c r="U1427" s="33">
        <v>0.216</v>
      </c>
      <c r="V1427" s="33">
        <v>0.216</v>
      </c>
      <c r="W1427" s="33">
        <v>0.216</v>
      </c>
      <c r="X1427" s="33">
        <v>0.216</v>
      </c>
      <c r="Y1427" s="33">
        <v>0.216</v>
      </c>
      <c r="Z1427" s="33">
        <v>0.216</v>
      </c>
      <c r="AA1427" s="33">
        <v>0.216</v>
      </c>
      <c r="AB1427" s="33">
        <v>0.216</v>
      </c>
      <c r="AC1427" s="33">
        <v>0.216</v>
      </c>
    </row>
    <row r="1428" spans="1:29" hidden="1" x14ac:dyDescent="0.3">
      <c r="A1428" s="19" t="s">
        <v>474</v>
      </c>
      <c r="B1428" s="1" t="s">
        <v>89</v>
      </c>
      <c r="C1428" s="1" t="s">
        <v>531</v>
      </c>
      <c r="D1428" t="s">
        <v>74</v>
      </c>
      <c r="E1428" s="19" t="str">
        <f>VLOOKUP($D1428,[1]Sheet1!$A:$D,3,FALSE)</f>
        <v>A1 (Fine)</v>
      </c>
      <c r="F1428" s="19" t="str">
        <f>VLOOKUP($D1428,[1]Sheet1!$A:$D,4,FALSE)</f>
        <v xml:space="preserve">A1 </v>
      </c>
      <c r="G1428" s="2"/>
      <c r="H1428" s="2"/>
      <c r="I1428" s="2"/>
      <c r="J1428" s="2"/>
      <c r="K1428" s="2"/>
      <c r="L1428" s="2">
        <v>0</v>
      </c>
      <c r="M1428" s="2"/>
      <c r="N1428" s="2">
        <v>2</v>
      </c>
      <c r="O1428" s="2"/>
      <c r="P1428" s="32">
        <f t="shared" si="26"/>
        <v>0.22222222222222221</v>
      </c>
      <c r="Q1428" s="33">
        <v>0.22222222222222221</v>
      </c>
      <c r="R1428" s="33">
        <v>0.22222222222222221</v>
      </c>
      <c r="S1428" s="33">
        <v>0.22222222222222221</v>
      </c>
      <c r="T1428" s="33">
        <v>0.22222222222222221</v>
      </c>
      <c r="U1428" s="33">
        <v>0.22222222222222221</v>
      </c>
      <c r="V1428" s="33">
        <v>0.22222222222222221</v>
      </c>
      <c r="W1428" s="33">
        <v>0.22222222222222221</v>
      </c>
      <c r="X1428" s="33">
        <v>0.22222222222222221</v>
      </c>
      <c r="Y1428" s="33">
        <v>0.22222222222222221</v>
      </c>
      <c r="Z1428" s="33">
        <v>0.22222222222222221</v>
      </c>
      <c r="AA1428" s="33">
        <v>0.22222222222222221</v>
      </c>
      <c r="AB1428" s="33">
        <v>0.22222222222222221</v>
      </c>
      <c r="AC1428" s="33">
        <v>0.22222222222222221</v>
      </c>
    </row>
    <row r="1429" spans="1:29" hidden="1" x14ac:dyDescent="0.3">
      <c r="A1429" s="19" t="s">
        <v>474</v>
      </c>
      <c r="B1429" s="1" t="s">
        <v>89</v>
      </c>
      <c r="C1429" s="1" t="s">
        <v>531</v>
      </c>
      <c r="D1429" t="s">
        <v>61</v>
      </c>
      <c r="E1429" s="19" t="str">
        <f>VLOOKUP($D1429,[1]Sheet1!$A:$D,3,FALSE)</f>
        <v>C1</v>
      </c>
      <c r="F1429" s="19" t="str">
        <f>VLOOKUP($D1429,[1]Sheet1!$A:$D,4,FALSE)</f>
        <v>C1 COARSE</v>
      </c>
      <c r="G1429" s="2"/>
      <c r="H1429" s="2"/>
      <c r="I1429" s="2"/>
      <c r="J1429" s="2"/>
      <c r="K1429" s="2"/>
      <c r="L1429" s="2"/>
      <c r="M1429" s="2"/>
      <c r="N1429" s="2">
        <v>2.5</v>
      </c>
      <c r="O1429" s="2"/>
      <c r="P1429" s="32">
        <f t="shared" si="26"/>
        <v>0.27777777777777779</v>
      </c>
      <c r="Q1429" s="33">
        <v>0.27777777777777779</v>
      </c>
      <c r="R1429" s="33">
        <v>0.27777777777777779</v>
      </c>
      <c r="S1429" s="33">
        <v>0.27777777777777779</v>
      </c>
      <c r="T1429" s="33">
        <v>0.27777777777777779</v>
      </c>
      <c r="U1429" s="33">
        <v>0.27777777777777779</v>
      </c>
      <c r="V1429" s="33">
        <v>0.27777777777777779</v>
      </c>
      <c r="W1429" s="33">
        <v>0.27777777777777779</v>
      </c>
      <c r="X1429" s="33">
        <v>0.27777777777777779</v>
      </c>
      <c r="Y1429" s="33">
        <v>0.27777777777777779</v>
      </c>
      <c r="Z1429" s="33">
        <v>0.27777777777777779</v>
      </c>
      <c r="AA1429" s="33">
        <v>0.27777777777777779</v>
      </c>
      <c r="AB1429" s="33">
        <v>0.27777777777777779</v>
      </c>
      <c r="AC1429" s="33">
        <v>0.27777777777777779</v>
      </c>
    </row>
    <row r="1430" spans="1:29" hidden="1" x14ac:dyDescent="0.3">
      <c r="A1430" s="19" t="s">
        <v>474</v>
      </c>
      <c r="B1430" s="1" t="s">
        <v>89</v>
      </c>
      <c r="C1430" s="1" t="s">
        <v>531</v>
      </c>
      <c r="D1430" t="s">
        <v>42</v>
      </c>
      <c r="E1430" s="19" t="str">
        <f>VLOOKUP($D1430,[1]Sheet1!$A:$D,3,FALSE)</f>
        <v>CASTER</v>
      </c>
      <c r="F1430" s="19" t="str">
        <f>VLOOKUP($D1430,[1]Sheet1!$A:$D,4,FALSE)</f>
        <v>CASTER</v>
      </c>
      <c r="G1430" s="2">
        <v>1.75</v>
      </c>
      <c r="H1430" s="2"/>
      <c r="I1430" s="2">
        <v>4</v>
      </c>
      <c r="J1430" s="2">
        <v>2</v>
      </c>
      <c r="K1430" s="2"/>
      <c r="L1430" s="2">
        <v>1</v>
      </c>
      <c r="M1430" s="2"/>
      <c r="N1430" s="2">
        <v>2</v>
      </c>
      <c r="O1430" s="2">
        <v>1.5</v>
      </c>
      <c r="P1430" s="32">
        <f t="shared" si="26"/>
        <v>1.3611111111111112</v>
      </c>
      <c r="Q1430" s="33">
        <v>1.3611111111111112</v>
      </c>
      <c r="R1430" s="33">
        <v>1.3611111111111112</v>
      </c>
      <c r="S1430" s="33">
        <v>1.3611111111111112</v>
      </c>
      <c r="T1430" s="33">
        <v>1.3611111111111112</v>
      </c>
      <c r="U1430" s="33">
        <v>1.3611111111111112</v>
      </c>
      <c r="V1430" s="33">
        <v>1.3611111111111112</v>
      </c>
      <c r="W1430" s="33">
        <v>1.3611111111111112</v>
      </c>
      <c r="X1430" s="33">
        <v>1.3611111111111112</v>
      </c>
      <c r="Y1430" s="33">
        <v>1.3611111111111112</v>
      </c>
      <c r="Z1430" s="33">
        <v>1.3611111111111112</v>
      </c>
      <c r="AA1430" s="33">
        <v>1.3611111111111112</v>
      </c>
      <c r="AB1430" s="33">
        <v>1.3611111111111112</v>
      </c>
      <c r="AC1430" s="33">
        <v>1.3611111111111112</v>
      </c>
    </row>
    <row r="1431" spans="1:29" hidden="1" x14ac:dyDescent="0.3">
      <c r="A1431" s="19" t="s">
        <v>474</v>
      </c>
      <c r="B1431" s="1" t="s">
        <v>89</v>
      </c>
      <c r="C1431" s="1" t="s">
        <v>531</v>
      </c>
      <c r="D1431" t="s">
        <v>201</v>
      </c>
      <c r="E1431" s="19" t="str">
        <f>VLOOKUP($D1431,[1]Sheet1!$A:$D,3,FALSE)</f>
        <v>BROWN</v>
      </c>
      <c r="F1431" s="19" t="str">
        <f>VLOOKUP($D1431,[1]Sheet1!$A:$D,4,FALSE)</f>
        <v>Golden Brown</v>
      </c>
      <c r="G1431" s="2"/>
      <c r="H1431" s="2"/>
      <c r="I1431" s="2">
        <v>1</v>
      </c>
      <c r="J1431" s="2">
        <v>-0.95</v>
      </c>
      <c r="K1431" s="2"/>
      <c r="L1431" s="2"/>
      <c r="M1431" s="2"/>
      <c r="N1431" s="2"/>
      <c r="O1431" s="2"/>
      <c r="P1431" s="32">
        <f t="shared" si="26"/>
        <v>5.5555555555555601E-3</v>
      </c>
      <c r="Q1431" s="33">
        <v>5.5555555555555601E-3</v>
      </c>
      <c r="R1431" s="33">
        <v>5.5555555555555601E-3</v>
      </c>
      <c r="S1431" s="33">
        <v>5.5555555555555601E-3</v>
      </c>
      <c r="T1431" s="33">
        <v>5.5555555555555601E-3</v>
      </c>
      <c r="U1431" s="33">
        <v>5.5555555555555601E-3</v>
      </c>
      <c r="V1431" s="33">
        <v>5.5555555555555601E-3</v>
      </c>
      <c r="W1431" s="33">
        <v>5.5555555555555601E-3</v>
      </c>
      <c r="X1431" s="33">
        <v>5.5555555555555601E-3</v>
      </c>
      <c r="Y1431" s="33">
        <v>5.5555555555555601E-3</v>
      </c>
      <c r="Z1431" s="33">
        <v>5.5555555555555601E-3</v>
      </c>
      <c r="AA1431" s="33">
        <v>5.5555555555555601E-3</v>
      </c>
      <c r="AB1431" s="33">
        <v>5.5555555555555601E-3</v>
      </c>
      <c r="AC1431" s="33">
        <v>5.5555555555555601E-3</v>
      </c>
    </row>
    <row r="1432" spans="1:29" hidden="1" x14ac:dyDescent="0.3">
      <c r="A1432" s="19" t="s">
        <v>474</v>
      </c>
      <c r="B1432" s="1" t="s">
        <v>89</v>
      </c>
      <c r="C1432" s="1" t="s">
        <v>531</v>
      </c>
      <c r="D1432" t="s">
        <v>43</v>
      </c>
      <c r="E1432" s="19" t="str">
        <f>VLOOKUP($D1432,[1]Sheet1!$A:$D,3,FALSE)</f>
        <v>BROWN</v>
      </c>
      <c r="F1432" s="19" t="str">
        <f>VLOOKUP($D1432,[1]Sheet1!$A:$D,4,FALSE)</f>
        <v>Soft Brown</v>
      </c>
      <c r="G1432" s="2">
        <v>0.75</v>
      </c>
      <c r="H1432" s="2"/>
      <c r="I1432" s="2">
        <v>1</v>
      </c>
      <c r="J1432" s="2">
        <v>1.5</v>
      </c>
      <c r="K1432" s="2"/>
      <c r="L1432" s="2">
        <v>0.5</v>
      </c>
      <c r="M1432" s="2"/>
      <c r="N1432" s="2">
        <v>1</v>
      </c>
      <c r="O1432" s="2">
        <v>0.5</v>
      </c>
      <c r="P1432" s="32">
        <f t="shared" si="26"/>
        <v>0.58333333333333337</v>
      </c>
      <c r="Q1432" s="33">
        <v>0.58333333333333337</v>
      </c>
      <c r="R1432" s="33">
        <v>0.58333333333333337</v>
      </c>
      <c r="S1432" s="33">
        <v>0.58333333333333337</v>
      </c>
      <c r="T1432" s="33">
        <v>0.58333333333333337</v>
      </c>
      <c r="U1432" s="33">
        <v>0.58333333333333337</v>
      </c>
      <c r="V1432" s="33">
        <v>0.58333333333333337</v>
      </c>
      <c r="W1432" s="33">
        <v>0.58333333333333337</v>
      </c>
      <c r="X1432" s="33">
        <v>0.58333333333333337</v>
      </c>
      <c r="Y1432" s="33">
        <v>0.58333333333333337</v>
      </c>
      <c r="Z1432" s="33">
        <v>0.58333333333333337</v>
      </c>
      <c r="AA1432" s="33">
        <v>0.58333333333333337</v>
      </c>
      <c r="AB1432" s="33">
        <v>0.58333333333333337</v>
      </c>
      <c r="AC1432" s="33">
        <v>0.58333333333333337</v>
      </c>
    </row>
    <row r="1433" spans="1:29" hidden="1" x14ac:dyDescent="0.3">
      <c r="A1433" s="19" t="s">
        <v>474</v>
      </c>
      <c r="B1433" s="1" t="s">
        <v>89</v>
      </c>
      <c r="C1433" s="1" t="s">
        <v>531</v>
      </c>
      <c r="D1433" t="s">
        <v>27</v>
      </c>
      <c r="E1433" s="19" t="str">
        <f>VLOOKUP($D1433,[1]Sheet1!$A:$D,3,FALSE)</f>
        <v>C1</v>
      </c>
      <c r="F1433" s="19" t="str">
        <f>VLOOKUP($D1433,[1]Sheet1!$A:$D,4,FALSE)</f>
        <v>C1 COARSE</v>
      </c>
      <c r="G1433" s="2">
        <v>13.8</v>
      </c>
      <c r="H1433" s="2"/>
      <c r="I1433" s="2">
        <v>10.8</v>
      </c>
      <c r="J1433" s="2"/>
      <c r="K1433" s="2"/>
      <c r="L1433" s="2">
        <v>11.4</v>
      </c>
      <c r="M1433" s="2"/>
      <c r="N1433" s="2">
        <v>10.199999999999999</v>
      </c>
      <c r="O1433" s="2">
        <v>5.4</v>
      </c>
      <c r="P1433" s="32">
        <f t="shared" si="26"/>
        <v>5.7333333333333334</v>
      </c>
      <c r="Q1433" s="33">
        <v>5.7333333333333334</v>
      </c>
      <c r="R1433" s="33">
        <v>5.7333333333333334</v>
      </c>
      <c r="S1433" s="33">
        <v>5.7333333333333334</v>
      </c>
      <c r="T1433" s="33">
        <v>5.7333333333333334</v>
      </c>
      <c r="U1433" s="33">
        <v>5.7333333333333334</v>
      </c>
      <c r="V1433" s="33">
        <v>5.7333333333333334</v>
      </c>
      <c r="W1433" s="33">
        <v>5.7333333333333334</v>
      </c>
      <c r="X1433" s="33">
        <v>5.7333333333333334</v>
      </c>
      <c r="Y1433" s="33">
        <v>5.7333333333333334</v>
      </c>
      <c r="Z1433" s="33">
        <v>5.7333333333333334</v>
      </c>
      <c r="AA1433" s="33">
        <v>5.7333333333333334</v>
      </c>
      <c r="AB1433" s="33">
        <v>5.7333333333333334</v>
      </c>
      <c r="AC1433" s="33">
        <v>5.7333333333333334</v>
      </c>
    </row>
    <row r="1434" spans="1:29" hidden="1" x14ac:dyDescent="0.3">
      <c r="A1434" s="19" t="s">
        <v>474</v>
      </c>
      <c r="B1434" s="1" t="s">
        <v>89</v>
      </c>
      <c r="C1434" s="1" t="s">
        <v>531</v>
      </c>
      <c r="D1434" t="s">
        <v>30</v>
      </c>
      <c r="E1434" s="19" t="str">
        <f>VLOOKUP($D1434,[1]Sheet1!$A:$D,3,FALSE)</f>
        <v>A1 (Fine)</v>
      </c>
      <c r="F1434" s="19" t="str">
        <f>VLOOKUP($D1434,[1]Sheet1!$A:$D,4,FALSE)</f>
        <v>A1</v>
      </c>
      <c r="G1434" s="2">
        <v>1.08</v>
      </c>
      <c r="H1434" s="2"/>
      <c r="I1434" s="2"/>
      <c r="J1434" s="2">
        <v>2.16</v>
      </c>
      <c r="K1434" s="2"/>
      <c r="L1434" s="2">
        <v>1.08</v>
      </c>
      <c r="M1434" s="2"/>
      <c r="N1434" s="2">
        <v>2.16</v>
      </c>
      <c r="O1434" s="2">
        <v>1.08</v>
      </c>
      <c r="P1434" s="32">
        <f t="shared" si="26"/>
        <v>0.84000000000000008</v>
      </c>
      <c r="Q1434" s="33">
        <v>0.84000000000000008</v>
      </c>
      <c r="R1434" s="33">
        <v>0.84000000000000008</v>
      </c>
      <c r="S1434" s="33">
        <v>0.84000000000000008</v>
      </c>
      <c r="T1434" s="33">
        <v>0.84000000000000008</v>
      </c>
      <c r="U1434" s="33">
        <v>0.84000000000000008</v>
      </c>
      <c r="V1434" s="33">
        <v>0.84000000000000008</v>
      </c>
      <c r="W1434" s="33">
        <v>0.84000000000000008</v>
      </c>
      <c r="X1434" s="33">
        <v>0.84000000000000008</v>
      </c>
      <c r="Y1434" s="33">
        <v>0.84000000000000008</v>
      </c>
      <c r="Z1434" s="33">
        <v>0.84000000000000008</v>
      </c>
      <c r="AA1434" s="33">
        <v>0.84000000000000008</v>
      </c>
      <c r="AB1434" s="33">
        <v>0.84000000000000008</v>
      </c>
      <c r="AC1434" s="33">
        <v>0.84000000000000008</v>
      </c>
    </row>
    <row r="1435" spans="1:29" hidden="1" x14ac:dyDescent="0.3">
      <c r="A1435" s="19" t="s">
        <v>474</v>
      </c>
      <c r="B1435" s="1" t="s">
        <v>89</v>
      </c>
      <c r="C1435" s="1" t="s">
        <v>531</v>
      </c>
      <c r="D1435" t="s">
        <v>31</v>
      </c>
      <c r="E1435" s="19" t="str">
        <f>VLOOKUP($D1435,[1]Sheet1!$A:$D,3,FALSE)</f>
        <v>BROWN</v>
      </c>
      <c r="F1435" s="19" t="str">
        <f>VLOOKUP($D1435,[1]Sheet1!$A:$D,4,FALSE)</f>
        <v>Golden Brown</v>
      </c>
      <c r="G1435" s="2">
        <v>2.16</v>
      </c>
      <c r="H1435" s="2"/>
      <c r="I1435" s="2">
        <v>3.24</v>
      </c>
      <c r="J1435" s="2"/>
      <c r="K1435" s="2">
        <v>4.32</v>
      </c>
      <c r="L1435" s="2">
        <v>4.32</v>
      </c>
      <c r="M1435" s="2"/>
      <c r="N1435" s="2">
        <v>1.08</v>
      </c>
      <c r="O1435" s="2">
        <v>1.08</v>
      </c>
      <c r="P1435" s="32">
        <f t="shared" si="26"/>
        <v>1.8000000000000003</v>
      </c>
      <c r="Q1435" s="33">
        <v>1.8000000000000003</v>
      </c>
      <c r="R1435" s="33">
        <v>1.8000000000000003</v>
      </c>
      <c r="S1435" s="33">
        <v>1.8000000000000003</v>
      </c>
      <c r="T1435" s="33">
        <v>1.8000000000000003</v>
      </c>
      <c r="U1435" s="33">
        <v>1.8000000000000003</v>
      </c>
      <c r="V1435" s="33">
        <v>1.8000000000000003</v>
      </c>
      <c r="W1435" s="33">
        <v>1.8000000000000003</v>
      </c>
      <c r="X1435" s="33">
        <v>1.8000000000000003</v>
      </c>
      <c r="Y1435" s="33">
        <v>1.8000000000000003</v>
      </c>
      <c r="Z1435" s="33">
        <v>1.8000000000000003</v>
      </c>
      <c r="AA1435" s="33">
        <v>1.8000000000000003</v>
      </c>
      <c r="AB1435" s="33">
        <v>1.8000000000000003</v>
      </c>
      <c r="AC1435" s="33">
        <v>1.8000000000000003</v>
      </c>
    </row>
    <row r="1436" spans="1:29" hidden="1" x14ac:dyDescent="0.3">
      <c r="A1436" s="19" t="s">
        <v>474</v>
      </c>
      <c r="B1436" s="1" t="s">
        <v>89</v>
      </c>
      <c r="C1436" s="1" t="s">
        <v>531</v>
      </c>
      <c r="D1436" t="s">
        <v>47</v>
      </c>
      <c r="E1436" s="19" t="str">
        <f>VLOOKUP($D1436,[1]Sheet1!$A:$D,3,FALSE)</f>
        <v>ICING</v>
      </c>
      <c r="F1436" s="19" t="str">
        <f>VLOOKUP($D1436,[1]Sheet1!$A:$D,4,FALSE)</f>
        <v>ICING</v>
      </c>
      <c r="G1436" s="2"/>
      <c r="H1436" s="2"/>
      <c r="I1436" s="2">
        <v>1.75</v>
      </c>
      <c r="J1436" s="2">
        <v>4.5</v>
      </c>
      <c r="K1436" s="2"/>
      <c r="L1436" s="2">
        <v>2</v>
      </c>
      <c r="M1436" s="2"/>
      <c r="N1436" s="2">
        <v>0.75</v>
      </c>
      <c r="O1436" s="2">
        <v>0.5</v>
      </c>
      <c r="P1436" s="32">
        <f t="shared" si="26"/>
        <v>1.0555555555555556</v>
      </c>
      <c r="Q1436" s="33">
        <v>1.0555555555555556</v>
      </c>
      <c r="R1436" s="33">
        <v>1.0555555555555556</v>
      </c>
      <c r="S1436" s="33">
        <v>1.0555555555555556</v>
      </c>
      <c r="T1436" s="33">
        <v>1.0555555555555556</v>
      </c>
      <c r="U1436" s="33">
        <v>1.0555555555555556</v>
      </c>
      <c r="V1436" s="33">
        <v>1.0555555555555556</v>
      </c>
      <c r="W1436" s="33">
        <v>1.0555555555555556</v>
      </c>
      <c r="X1436" s="33">
        <v>1.0555555555555556</v>
      </c>
      <c r="Y1436" s="33">
        <v>1.0555555555555556</v>
      </c>
      <c r="Z1436" s="33">
        <v>1.0555555555555556</v>
      </c>
      <c r="AA1436" s="33">
        <v>1.0555555555555556</v>
      </c>
      <c r="AB1436" s="33">
        <v>1.0555555555555556</v>
      </c>
      <c r="AC1436" s="33">
        <v>1.0555555555555556</v>
      </c>
    </row>
    <row r="1437" spans="1:29" hidden="1" x14ac:dyDescent="0.3">
      <c r="A1437" s="19" t="s">
        <v>474</v>
      </c>
      <c r="B1437" s="1" t="s">
        <v>89</v>
      </c>
      <c r="C1437" s="1" t="s">
        <v>531</v>
      </c>
      <c r="D1437" t="s">
        <v>32</v>
      </c>
      <c r="E1437" s="19" t="str">
        <f>VLOOKUP($D1437,[1]Sheet1!$A:$D,3,FALSE)</f>
        <v>ICING</v>
      </c>
      <c r="F1437" s="19" t="str">
        <f>VLOOKUP($D1437,[1]Sheet1!$A:$D,4,FALSE)</f>
        <v>ICING</v>
      </c>
      <c r="G1437" s="2"/>
      <c r="H1437" s="2"/>
      <c r="I1437" s="2">
        <v>0.24</v>
      </c>
      <c r="J1437" s="2">
        <v>0.24</v>
      </c>
      <c r="K1437" s="2">
        <v>-0.24</v>
      </c>
      <c r="L1437" s="2">
        <v>0.24</v>
      </c>
      <c r="M1437" s="2"/>
      <c r="N1437" s="2">
        <v>0.24</v>
      </c>
      <c r="O1437" s="2"/>
      <c r="P1437" s="32">
        <f t="shared" si="26"/>
        <v>0.08</v>
      </c>
      <c r="Q1437" s="33">
        <v>0.08</v>
      </c>
      <c r="R1437" s="33">
        <v>0.08</v>
      </c>
      <c r="S1437" s="33">
        <v>0.08</v>
      </c>
      <c r="T1437" s="33">
        <v>0.08</v>
      </c>
      <c r="U1437" s="33">
        <v>0.08</v>
      </c>
      <c r="V1437" s="33">
        <v>0.08</v>
      </c>
      <c r="W1437" s="33">
        <v>0.08</v>
      </c>
      <c r="X1437" s="33">
        <v>0.08</v>
      </c>
      <c r="Y1437" s="33">
        <v>0.08</v>
      </c>
      <c r="Z1437" s="33">
        <v>0.08</v>
      </c>
      <c r="AA1437" s="33">
        <v>0.08</v>
      </c>
      <c r="AB1437" s="33">
        <v>0.08</v>
      </c>
      <c r="AC1437" s="33">
        <v>0.08</v>
      </c>
    </row>
    <row r="1438" spans="1:29" hidden="1" x14ac:dyDescent="0.3">
      <c r="A1438" s="19" t="s">
        <v>474</v>
      </c>
      <c r="B1438" s="1" t="s">
        <v>89</v>
      </c>
      <c r="C1438" s="1" t="s">
        <v>532</v>
      </c>
      <c r="D1438" t="s">
        <v>43</v>
      </c>
      <c r="E1438" s="19" t="str">
        <f>VLOOKUP($D1438,[1]Sheet1!$A:$D,3,FALSE)</f>
        <v>BROWN</v>
      </c>
      <c r="F1438" s="19" t="str">
        <f>VLOOKUP($D1438,[1]Sheet1!$A:$D,4,FALSE)</f>
        <v>Soft Brown</v>
      </c>
      <c r="G1438" s="2">
        <v>0.25</v>
      </c>
      <c r="H1438" s="2"/>
      <c r="I1438" s="2"/>
      <c r="J1438" s="2"/>
      <c r="K1438" s="2"/>
      <c r="L1438" s="2"/>
      <c r="M1438" s="2">
        <v>0.25</v>
      </c>
      <c r="N1438" s="2">
        <v>-0.25</v>
      </c>
      <c r="O1438" s="2"/>
      <c r="P1438" s="32">
        <f t="shared" si="26"/>
        <v>2.7777777777777776E-2</v>
      </c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</row>
    <row r="1439" spans="1:29" hidden="1" x14ac:dyDescent="0.3">
      <c r="A1439" s="19" t="s">
        <v>474</v>
      </c>
      <c r="B1439" s="1" t="s">
        <v>89</v>
      </c>
      <c r="C1439" s="1" t="s">
        <v>532</v>
      </c>
      <c r="D1439" t="s">
        <v>27</v>
      </c>
      <c r="E1439" s="19" t="str">
        <f>VLOOKUP($D1439,[1]Sheet1!$A:$D,3,FALSE)</f>
        <v>C1</v>
      </c>
      <c r="F1439" s="19" t="str">
        <f>VLOOKUP($D1439,[1]Sheet1!$A:$D,4,FALSE)</f>
        <v>C1 COARSE</v>
      </c>
      <c r="G1439" s="2">
        <v>15.12</v>
      </c>
      <c r="H1439" s="2"/>
      <c r="I1439" s="2">
        <v>15.12</v>
      </c>
      <c r="J1439" s="2"/>
      <c r="K1439" s="2"/>
      <c r="L1439" s="2"/>
      <c r="M1439" s="2">
        <v>15.12</v>
      </c>
      <c r="N1439" s="2"/>
      <c r="O1439" s="2"/>
      <c r="P1439" s="32">
        <f t="shared" si="26"/>
        <v>5.04</v>
      </c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</row>
    <row r="1440" spans="1:29" hidden="1" x14ac:dyDescent="0.3">
      <c r="A1440" s="19" t="s">
        <v>474</v>
      </c>
      <c r="B1440" s="1" t="s">
        <v>533</v>
      </c>
      <c r="C1440" s="1" t="s">
        <v>534</v>
      </c>
      <c r="D1440" t="s">
        <v>74</v>
      </c>
      <c r="E1440" s="19" t="str">
        <f>VLOOKUP($D1440,[1]Sheet1!$A:$D,3,FALSE)</f>
        <v>A1 (Fine)</v>
      </c>
      <c r="F1440" s="19" t="str">
        <f>VLOOKUP($D1440,[1]Sheet1!$A:$D,4,FALSE)</f>
        <v xml:space="preserve">A1 </v>
      </c>
      <c r="G1440" s="2">
        <v>0.5</v>
      </c>
      <c r="H1440" s="2"/>
      <c r="I1440" s="2">
        <v>0.5</v>
      </c>
      <c r="J1440" s="2"/>
      <c r="K1440" s="2"/>
      <c r="L1440" s="2">
        <v>0.5</v>
      </c>
      <c r="M1440" s="2"/>
      <c r="N1440" s="2"/>
      <c r="O1440" s="2"/>
      <c r="P1440" s="32">
        <f t="shared" si="26"/>
        <v>0.16666666666666666</v>
      </c>
      <c r="Q1440" s="33">
        <v>0.16666666666666666</v>
      </c>
      <c r="R1440" s="33">
        <v>0.16666666666666666</v>
      </c>
      <c r="S1440" s="33">
        <v>0.16666666666666666</v>
      </c>
      <c r="T1440" s="33">
        <v>0.16666666666666666</v>
      </c>
      <c r="U1440" s="33">
        <v>0.16666666666666666</v>
      </c>
      <c r="V1440" s="33">
        <v>0.16666666666666666</v>
      </c>
      <c r="W1440" s="33">
        <v>0.16666666666666666</v>
      </c>
      <c r="X1440" s="33">
        <v>0.16666666666666666</v>
      </c>
      <c r="Y1440" s="33">
        <v>0.16666666666666666</v>
      </c>
      <c r="Z1440" s="33">
        <v>0.16666666666666666</v>
      </c>
      <c r="AA1440" s="33">
        <v>0.16666666666666666</v>
      </c>
      <c r="AB1440" s="33">
        <v>0.16666666666666666</v>
      </c>
      <c r="AC1440" s="33">
        <v>0.16666666666666666</v>
      </c>
    </row>
    <row r="1441" spans="1:29" hidden="1" x14ac:dyDescent="0.3">
      <c r="A1441" s="19" t="s">
        <v>474</v>
      </c>
      <c r="B1441" s="1" t="s">
        <v>533</v>
      </c>
      <c r="C1441" s="1" t="s">
        <v>534</v>
      </c>
      <c r="D1441" t="s">
        <v>61</v>
      </c>
      <c r="E1441" s="19" t="str">
        <f>VLOOKUP($D1441,[1]Sheet1!$A:$D,3,FALSE)</f>
        <v>C1</v>
      </c>
      <c r="F1441" s="19" t="str">
        <f>VLOOKUP($D1441,[1]Sheet1!$A:$D,4,FALSE)</f>
        <v>C1 COARSE</v>
      </c>
      <c r="G1441" s="2">
        <v>1.5</v>
      </c>
      <c r="H1441" s="2">
        <v>3.5</v>
      </c>
      <c r="I1441" s="2"/>
      <c r="J1441" s="2"/>
      <c r="K1441" s="2"/>
      <c r="L1441" s="2">
        <v>0.5</v>
      </c>
      <c r="M1441" s="2"/>
      <c r="N1441" s="2"/>
      <c r="O1441" s="2"/>
      <c r="P1441" s="32">
        <f t="shared" si="26"/>
        <v>0.61111111111111116</v>
      </c>
      <c r="Q1441" s="33">
        <v>0.61111111111111116</v>
      </c>
      <c r="R1441" s="33">
        <v>0.61111111111111116</v>
      </c>
      <c r="S1441" s="33">
        <v>0.61111111111111116</v>
      </c>
      <c r="T1441" s="33">
        <v>0.61111111111111116</v>
      </c>
      <c r="U1441" s="33">
        <v>0.61111111111111116</v>
      </c>
      <c r="V1441" s="33">
        <v>0.61111111111111116</v>
      </c>
      <c r="W1441" s="33">
        <v>0.61111111111111116</v>
      </c>
      <c r="X1441" s="33">
        <v>0.61111111111111116</v>
      </c>
      <c r="Y1441" s="33">
        <v>0.61111111111111116</v>
      </c>
      <c r="Z1441" s="33">
        <v>0.61111111111111116</v>
      </c>
      <c r="AA1441" s="33">
        <v>0.61111111111111116</v>
      </c>
      <c r="AB1441" s="33">
        <v>0.61111111111111116</v>
      </c>
      <c r="AC1441" s="33">
        <v>0.61111111111111116</v>
      </c>
    </row>
    <row r="1442" spans="1:29" hidden="1" x14ac:dyDescent="0.3">
      <c r="A1442" s="19" t="s">
        <v>474</v>
      </c>
      <c r="B1442" s="1" t="s">
        <v>533</v>
      </c>
      <c r="C1442" s="1" t="s">
        <v>534</v>
      </c>
      <c r="D1442" t="s">
        <v>42</v>
      </c>
      <c r="E1442" s="19" t="str">
        <f>VLOOKUP($D1442,[1]Sheet1!$A:$D,3,FALSE)</f>
        <v>CASTER</v>
      </c>
      <c r="F1442" s="19" t="str">
        <f>VLOOKUP($D1442,[1]Sheet1!$A:$D,4,FALSE)</f>
        <v>CASTER</v>
      </c>
      <c r="G1442" s="2"/>
      <c r="H1442" s="2"/>
      <c r="I1442" s="2"/>
      <c r="J1442" s="2"/>
      <c r="K1442" s="2"/>
      <c r="L1442" s="2">
        <v>0.25</v>
      </c>
      <c r="M1442" s="2"/>
      <c r="N1442" s="2"/>
      <c r="O1442" s="2"/>
      <c r="P1442" s="32">
        <f t="shared" si="26"/>
        <v>2.7777777777777776E-2</v>
      </c>
      <c r="Q1442" s="33">
        <v>2.7777777777777776E-2</v>
      </c>
      <c r="R1442" s="33">
        <v>2.7777777777777776E-2</v>
      </c>
      <c r="S1442" s="33">
        <v>2.7777777777777776E-2</v>
      </c>
      <c r="T1442" s="33">
        <v>2.7777777777777776E-2</v>
      </c>
      <c r="U1442" s="33">
        <v>2.7777777777777776E-2</v>
      </c>
      <c r="V1442" s="33">
        <v>2.7777777777777776E-2</v>
      </c>
      <c r="W1442" s="33">
        <v>2.7777777777777776E-2</v>
      </c>
      <c r="X1442" s="33">
        <v>2.7777777777777776E-2</v>
      </c>
      <c r="Y1442" s="33">
        <v>2.7777777777777776E-2</v>
      </c>
      <c r="Z1442" s="33">
        <v>2.7777777777777776E-2</v>
      </c>
      <c r="AA1442" s="33">
        <v>2.7777777777777776E-2</v>
      </c>
      <c r="AB1442" s="33">
        <v>2.7777777777777776E-2</v>
      </c>
      <c r="AC1442" s="33">
        <v>2.7777777777777776E-2</v>
      </c>
    </row>
    <row r="1443" spans="1:29" hidden="1" x14ac:dyDescent="0.3">
      <c r="A1443" s="19" t="s">
        <v>474</v>
      </c>
      <c r="B1443" s="1" t="s">
        <v>533</v>
      </c>
      <c r="C1443" s="1" t="s">
        <v>534</v>
      </c>
      <c r="D1443" t="s">
        <v>43</v>
      </c>
      <c r="E1443" s="19" t="str">
        <f>VLOOKUP($D1443,[1]Sheet1!$A:$D,3,FALSE)</f>
        <v>BROWN</v>
      </c>
      <c r="F1443" s="19" t="str">
        <f>VLOOKUP($D1443,[1]Sheet1!$A:$D,4,FALSE)</f>
        <v>Soft Brown</v>
      </c>
      <c r="G1443" s="2"/>
      <c r="H1443" s="2"/>
      <c r="I1443" s="2"/>
      <c r="J1443" s="2"/>
      <c r="K1443" s="2"/>
      <c r="L1443" s="2">
        <v>0.1</v>
      </c>
      <c r="M1443" s="2"/>
      <c r="N1443" s="2"/>
      <c r="O1443" s="2"/>
      <c r="P1443" s="32">
        <f t="shared" si="26"/>
        <v>1.1111111111111112E-2</v>
      </c>
      <c r="Q1443" s="33">
        <v>1.1111111111111112E-2</v>
      </c>
      <c r="R1443" s="33">
        <v>1.1111111111111112E-2</v>
      </c>
      <c r="S1443" s="33">
        <v>1.1111111111111112E-2</v>
      </c>
      <c r="T1443" s="33">
        <v>1.1111111111111112E-2</v>
      </c>
      <c r="U1443" s="33">
        <v>1.1111111111111112E-2</v>
      </c>
      <c r="V1443" s="33">
        <v>1.1111111111111112E-2</v>
      </c>
      <c r="W1443" s="33">
        <v>1.1111111111111112E-2</v>
      </c>
      <c r="X1443" s="33">
        <v>1.1111111111111112E-2</v>
      </c>
      <c r="Y1443" s="33">
        <v>1.1111111111111112E-2</v>
      </c>
      <c r="Z1443" s="33">
        <v>1.1111111111111112E-2</v>
      </c>
      <c r="AA1443" s="33">
        <v>1.1111111111111112E-2</v>
      </c>
      <c r="AB1443" s="33">
        <v>1.1111111111111112E-2</v>
      </c>
      <c r="AC1443" s="33">
        <v>1.1111111111111112E-2</v>
      </c>
    </row>
    <row r="1444" spans="1:29" hidden="1" x14ac:dyDescent="0.3">
      <c r="A1444" s="19" t="s">
        <v>474</v>
      </c>
      <c r="B1444" s="1" t="s">
        <v>533</v>
      </c>
      <c r="C1444" s="1" t="s">
        <v>534</v>
      </c>
      <c r="D1444" t="s">
        <v>25</v>
      </c>
      <c r="E1444" s="19" t="str">
        <f>VLOOKUP($D1444,[1]Sheet1!$A:$D,3,FALSE)</f>
        <v>CASTER</v>
      </c>
      <c r="F1444" s="19" t="str">
        <f>VLOOKUP($D1444,[1]Sheet1!$A:$D,4,FALSE)</f>
        <v>CASTER</v>
      </c>
      <c r="G1444" s="2"/>
      <c r="H1444" s="2">
        <v>0.24</v>
      </c>
      <c r="I1444" s="2"/>
      <c r="J1444" s="2"/>
      <c r="K1444" s="2"/>
      <c r="L1444" s="2"/>
      <c r="M1444" s="2"/>
      <c r="N1444" s="2"/>
      <c r="O1444" s="2"/>
      <c r="P1444" s="32">
        <f t="shared" si="26"/>
        <v>2.6666666666666665E-2</v>
      </c>
      <c r="Q1444" s="33">
        <v>2.6666666666666665E-2</v>
      </c>
      <c r="R1444" s="33">
        <v>2.6666666666666665E-2</v>
      </c>
      <c r="S1444" s="33">
        <v>2.6666666666666665E-2</v>
      </c>
      <c r="T1444" s="33">
        <v>2.6666666666666665E-2</v>
      </c>
      <c r="U1444" s="33">
        <v>2.6666666666666665E-2</v>
      </c>
      <c r="V1444" s="33">
        <v>2.6666666666666665E-2</v>
      </c>
      <c r="W1444" s="33">
        <v>2.6666666666666665E-2</v>
      </c>
      <c r="X1444" s="33">
        <v>2.6666666666666665E-2</v>
      </c>
      <c r="Y1444" s="33">
        <v>2.6666666666666665E-2</v>
      </c>
      <c r="Z1444" s="33">
        <v>2.6666666666666665E-2</v>
      </c>
      <c r="AA1444" s="33">
        <v>2.6666666666666665E-2</v>
      </c>
      <c r="AB1444" s="33">
        <v>2.6666666666666665E-2</v>
      </c>
      <c r="AC1444" s="33">
        <v>2.6666666666666665E-2</v>
      </c>
    </row>
    <row r="1445" spans="1:29" hidden="1" x14ac:dyDescent="0.3">
      <c r="A1445" s="19" t="s">
        <v>474</v>
      </c>
      <c r="B1445" s="1" t="s">
        <v>533</v>
      </c>
      <c r="C1445" s="1" t="s">
        <v>534</v>
      </c>
      <c r="D1445" t="s">
        <v>27</v>
      </c>
      <c r="E1445" s="19" t="str">
        <f>VLOOKUP($D1445,[1]Sheet1!$A:$D,3,FALSE)</f>
        <v>C1</v>
      </c>
      <c r="F1445" s="19" t="str">
        <f>VLOOKUP($D1445,[1]Sheet1!$A:$D,4,FALSE)</f>
        <v>C1 COARSE</v>
      </c>
      <c r="G1445" s="2">
        <v>58.319999999999993</v>
      </c>
      <c r="H1445" s="2">
        <v>61.56</v>
      </c>
      <c r="I1445" s="2">
        <v>82.08</v>
      </c>
      <c r="J1445" s="2"/>
      <c r="K1445" s="2"/>
      <c r="L1445" s="2">
        <v>77.759999999999991</v>
      </c>
      <c r="M1445" s="2"/>
      <c r="N1445" s="2"/>
      <c r="O1445" s="2"/>
      <c r="P1445" s="32">
        <f t="shared" si="26"/>
        <v>31.08</v>
      </c>
      <c r="Q1445" s="33">
        <v>75.599999999999994</v>
      </c>
      <c r="R1445" s="33">
        <v>75.599999999999994</v>
      </c>
      <c r="S1445" s="33">
        <v>75.599999999999994</v>
      </c>
      <c r="T1445" s="33">
        <v>75.599999999999994</v>
      </c>
      <c r="U1445" s="33">
        <v>75.599999999999994</v>
      </c>
      <c r="V1445" s="33">
        <v>75.599999999999994</v>
      </c>
      <c r="W1445" s="33">
        <v>75.599999999999994</v>
      </c>
      <c r="X1445" s="33">
        <v>75.599999999999994</v>
      </c>
      <c r="Y1445" s="33">
        <v>75.599999999999994</v>
      </c>
      <c r="Z1445" s="33">
        <v>75.599999999999994</v>
      </c>
      <c r="AA1445" s="33">
        <v>75.599999999999994</v>
      </c>
      <c r="AB1445" s="33">
        <v>75.599999999999994</v>
      </c>
      <c r="AC1445" s="33">
        <v>75.599999999999994</v>
      </c>
    </row>
    <row r="1446" spans="1:29" hidden="1" x14ac:dyDescent="0.3">
      <c r="A1446" s="19" t="s">
        <v>474</v>
      </c>
      <c r="B1446" s="1" t="s">
        <v>533</v>
      </c>
      <c r="C1446" s="1" t="s">
        <v>534</v>
      </c>
      <c r="D1446" t="s">
        <v>30</v>
      </c>
      <c r="E1446" s="19" t="str">
        <f>VLOOKUP($D1446,[1]Sheet1!$A:$D,3,FALSE)</f>
        <v>A1 (Fine)</v>
      </c>
      <c r="F1446" s="19" t="str">
        <f>VLOOKUP($D1446,[1]Sheet1!$A:$D,4,FALSE)</f>
        <v>A1</v>
      </c>
      <c r="G1446" s="2">
        <v>1.08</v>
      </c>
      <c r="H1446" s="2"/>
      <c r="I1446" s="2"/>
      <c r="J1446" s="2"/>
      <c r="K1446" s="2"/>
      <c r="L1446" s="2">
        <v>1.08</v>
      </c>
      <c r="M1446" s="2"/>
      <c r="N1446" s="2"/>
      <c r="O1446" s="2"/>
      <c r="P1446" s="32">
        <f t="shared" si="26"/>
        <v>0.24000000000000002</v>
      </c>
      <c r="Q1446" s="33">
        <v>0.24000000000000002</v>
      </c>
      <c r="R1446" s="33">
        <v>0.24000000000000002</v>
      </c>
      <c r="S1446" s="33">
        <v>0.24000000000000002</v>
      </c>
      <c r="T1446" s="33">
        <v>0.24000000000000002</v>
      </c>
      <c r="U1446" s="33">
        <v>0.24000000000000002</v>
      </c>
      <c r="V1446" s="33">
        <v>0.24000000000000002</v>
      </c>
      <c r="W1446" s="33">
        <v>0.24000000000000002</v>
      </c>
      <c r="X1446" s="33">
        <v>0.24000000000000002</v>
      </c>
      <c r="Y1446" s="33">
        <v>0.24000000000000002</v>
      </c>
      <c r="Z1446" s="33">
        <v>0.24000000000000002</v>
      </c>
      <c r="AA1446" s="33">
        <v>0.24000000000000002</v>
      </c>
      <c r="AB1446" s="33">
        <v>0.24000000000000002</v>
      </c>
      <c r="AC1446" s="33">
        <v>0.24000000000000002</v>
      </c>
    </row>
    <row r="1447" spans="1:29" hidden="1" x14ac:dyDescent="0.3">
      <c r="A1447" s="19" t="s">
        <v>474</v>
      </c>
      <c r="B1447" s="1" t="s">
        <v>533</v>
      </c>
      <c r="C1447" s="1" t="s">
        <v>534</v>
      </c>
      <c r="D1447" t="s">
        <v>33</v>
      </c>
      <c r="E1447" s="19" t="str">
        <f>VLOOKUP($D1447,[1]Sheet1!$A:$D,3,FALSE)</f>
        <v>Better Brown</v>
      </c>
      <c r="F1447" s="19" t="str">
        <f>VLOOKUP($D1447,[1]Sheet1!$A:$D,4,FALSE)</f>
        <v>LG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32"/>
      <c r="Q1447" s="33"/>
      <c r="R1447" s="33"/>
      <c r="S1447" s="33"/>
      <c r="T1447" s="33"/>
      <c r="U1447" s="33"/>
      <c r="V1447" s="33"/>
      <c r="W1447" s="33"/>
      <c r="X1447" s="33">
        <v>1.08</v>
      </c>
      <c r="Y1447" s="33">
        <v>1.08</v>
      </c>
      <c r="Z1447" s="33">
        <v>1.08</v>
      </c>
      <c r="AA1447" s="33">
        <v>1.08</v>
      </c>
      <c r="AB1447" s="33">
        <v>1.08</v>
      </c>
      <c r="AC1447" s="33">
        <v>1.08</v>
      </c>
    </row>
    <row r="1448" spans="1:29" hidden="1" x14ac:dyDescent="0.3">
      <c r="A1448" s="19" t="s">
        <v>474</v>
      </c>
      <c r="B1448" s="1" t="s">
        <v>533</v>
      </c>
      <c r="C1448" s="1" t="s">
        <v>534</v>
      </c>
      <c r="D1448" t="s">
        <v>102</v>
      </c>
      <c r="E1448" s="19" t="str">
        <f>VLOOKUP($D1448,[1]Sheet1!$A:$D,3,FALSE)</f>
        <v>Better Brown</v>
      </c>
      <c r="F1448" s="19" t="str">
        <f>VLOOKUP($D1448,[1]Sheet1!$A:$D,4,FALSE)</f>
        <v>LG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32"/>
      <c r="Q1448" s="33">
        <v>1.08</v>
      </c>
      <c r="R1448" s="33">
        <v>1.08</v>
      </c>
      <c r="S1448" s="33">
        <v>1.08</v>
      </c>
      <c r="T1448" s="33">
        <v>1.08</v>
      </c>
      <c r="U1448" s="33">
        <v>1.08</v>
      </c>
      <c r="V1448" s="33">
        <v>1.08</v>
      </c>
      <c r="W1448" s="33">
        <v>1.08</v>
      </c>
      <c r="X1448" s="33">
        <v>2.16</v>
      </c>
      <c r="Y1448" s="33">
        <v>2.16</v>
      </c>
      <c r="Z1448" s="33">
        <v>2.16</v>
      </c>
      <c r="AA1448" s="33">
        <v>3.24</v>
      </c>
      <c r="AB1448" s="33">
        <v>3.24</v>
      </c>
      <c r="AC1448" s="33">
        <v>3.24</v>
      </c>
    </row>
    <row r="1449" spans="1:29" hidden="1" x14ac:dyDescent="0.3">
      <c r="A1449" s="19" t="s">
        <v>474</v>
      </c>
      <c r="B1449" s="1" t="s">
        <v>533</v>
      </c>
      <c r="C1449" s="1" t="s">
        <v>534</v>
      </c>
      <c r="D1449" t="s">
        <v>31</v>
      </c>
      <c r="E1449" s="19" t="str">
        <f>VLOOKUP($D1449,[1]Sheet1!$A:$D,3,FALSE)</f>
        <v>BROWN</v>
      </c>
      <c r="F1449" s="19" t="str">
        <f>VLOOKUP($D1449,[1]Sheet1!$A:$D,4,FALSE)</f>
        <v>Golden Brown</v>
      </c>
      <c r="G1449" s="2"/>
      <c r="H1449" s="2">
        <v>1.2000000000000002</v>
      </c>
      <c r="I1449" s="2"/>
      <c r="J1449" s="2"/>
      <c r="K1449" s="2"/>
      <c r="L1449" s="2">
        <v>1.08</v>
      </c>
      <c r="M1449" s="2"/>
      <c r="N1449" s="2"/>
      <c r="O1449" s="2"/>
      <c r="P1449" s="32">
        <f>SUM(G1449:O1449)/9</f>
        <v>0.25333333333333335</v>
      </c>
      <c r="Q1449" s="33">
        <v>0.25333333333333335</v>
      </c>
      <c r="R1449" s="33">
        <v>0.25333333333333335</v>
      </c>
      <c r="S1449" s="33">
        <v>0.25333333333333335</v>
      </c>
      <c r="T1449" s="33">
        <v>0.25333333333333335</v>
      </c>
      <c r="U1449" s="33">
        <v>0.25333333333333335</v>
      </c>
      <c r="V1449" s="33">
        <v>0.25333333333333335</v>
      </c>
      <c r="W1449" s="33">
        <v>0.25333333333333335</v>
      </c>
      <c r="X1449" s="33">
        <v>0.25333333333333335</v>
      </c>
      <c r="Y1449" s="33">
        <v>0.25333333333333335</v>
      </c>
      <c r="Z1449" s="33">
        <v>0.25333333333333335</v>
      </c>
      <c r="AA1449" s="33">
        <v>0.25333333333333335</v>
      </c>
      <c r="AB1449" s="33">
        <v>0.25333333333333335</v>
      </c>
      <c r="AC1449" s="33">
        <v>0.25333333333333335</v>
      </c>
    </row>
    <row r="1450" spans="1:29" hidden="1" x14ac:dyDescent="0.3">
      <c r="A1450" s="19" t="s">
        <v>474</v>
      </c>
      <c r="B1450" s="1" t="s">
        <v>533</v>
      </c>
      <c r="C1450" s="1" t="s">
        <v>534</v>
      </c>
      <c r="D1450" t="s">
        <v>47</v>
      </c>
      <c r="E1450" s="19" t="str">
        <f>VLOOKUP($D1450,[1]Sheet1!$A:$D,3,FALSE)</f>
        <v>ICING</v>
      </c>
      <c r="F1450" s="19" t="str">
        <f>VLOOKUP($D1450,[1]Sheet1!$A:$D,4,FALSE)</f>
        <v>ICING</v>
      </c>
      <c r="G1450" s="2"/>
      <c r="H1450" s="2">
        <v>2.5000000000000001E-2</v>
      </c>
      <c r="I1450" s="2"/>
      <c r="J1450" s="2"/>
      <c r="K1450" s="2"/>
      <c r="L1450" s="2">
        <v>0.15</v>
      </c>
      <c r="M1450" s="2"/>
      <c r="N1450" s="2"/>
      <c r="O1450" s="2"/>
      <c r="P1450" s="32">
        <f>SUM(G1450:O1450)/9</f>
        <v>1.9444444444444445E-2</v>
      </c>
      <c r="Q1450" s="33">
        <v>1.9444444444444445E-2</v>
      </c>
      <c r="R1450" s="33">
        <v>1.9444444444444445E-2</v>
      </c>
      <c r="S1450" s="33">
        <v>1.9444444444444445E-2</v>
      </c>
      <c r="T1450" s="33">
        <v>1.9444444444444445E-2</v>
      </c>
      <c r="U1450" s="33">
        <v>1.9444444444444445E-2</v>
      </c>
      <c r="V1450" s="33">
        <v>1.9444444444444445E-2</v>
      </c>
      <c r="W1450" s="33">
        <v>1.9444444444444445E-2</v>
      </c>
      <c r="X1450" s="33">
        <v>1.9444444444444445E-2</v>
      </c>
      <c r="Y1450" s="33">
        <v>1.9444444444444445E-2</v>
      </c>
      <c r="Z1450" s="33">
        <v>1.9444444444444445E-2</v>
      </c>
      <c r="AA1450" s="33">
        <v>1.9444444444444445E-2</v>
      </c>
      <c r="AB1450" s="33">
        <v>1.9444444444444445E-2</v>
      </c>
      <c r="AC1450" s="33">
        <v>1.9444444444444445E-2</v>
      </c>
    </row>
    <row r="1451" spans="1:29" hidden="1" x14ac:dyDescent="0.3">
      <c r="A1451" s="19" t="s">
        <v>474</v>
      </c>
      <c r="B1451" s="1" t="s">
        <v>533</v>
      </c>
      <c r="C1451" s="1" t="s">
        <v>534</v>
      </c>
      <c r="D1451" t="s">
        <v>32</v>
      </c>
      <c r="E1451" s="19" t="str">
        <f>VLOOKUP($D1451,[1]Sheet1!$A:$D,3,FALSE)</f>
        <v>ICING</v>
      </c>
      <c r="F1451" s="19" t="str">
        <f>VLOOKUP($D1451,[1]Sheet1!$A:$D,4,FALSE)</f>
        <v>ICING</v>
      </c>
      <c r="G1451" s="2"/>
      <c r="H1451" s="2"/>
      <c r="I1451" s="2">
        <v>0.12</v>
      </c>
      <c r="J1451" s="2"/>
      <c r="K1451" s="2"/>
      <c r="L1451" s="2"/>
      <c r="M1451" s="2"/>
      <c r="N1451" s="2"/>
      <c r="O1451" s="2"/>
      <c r="P1451" s="32">
        <f>SUM(G1451:O1451)/9</f>
        <v>1.3333333333333332E-2</v>
      </c>
      <c r="Q1451" s="33">
        <v>1.3333333333333332E-2</v>
      </c>
      <c r="R1451" s="33">
        <v>1.3333333333333332E-2</v>
      </c>
      <c r="S1451" s="33">
        <v>1.3333333333333332E-2</v>
      </c>
      <c r="T1451" s="33">
        <v>1.3333333333333332E-2</v>
      </c>
      <c r="U1451" s="33">
        <v>1.3333333333333332E-2</v>
      </c>
      <c r="V1451" s="33">
        <v>1.3333333333333332E-2</v>
      </c>
      <c r="W1451" s="33">
        <v>1.3333333333333332E-2</v>
      </c>
      <c r="X1451" s="33">
        <v>1.3333333333333332E-2</v>
      </c>
      <c r="Y1451" s="33">
        <v>1.3333333333333332E-2</v>
      </c>
      <c r="Z1451" s="33">
        <v>1.3333333333333332E-2</v>
      </c>
      <c r="AA1451" s="33">
        <v>1.3333333333333332E-2</v>
      </c>
      <c r="AB1451" s="33">
        <v>1.3333333333333332E-2</v>
      </c>
      <c r="AC1451" s="33">
        <v>1.3333333333333332E-2</v>
      </c>
    </row>
    <row r="1452" spans="1:29" hidden="1" x14ac:dyDescent="0.3">
      <c r="A1452" s="19" t="s">
        <v>474</v>
      </c>
      <c r="B1452" s="1" t="s">
        <v>533</v>
      </c>
      <c r="C1452" s="1" t="s">
        <v>535</v>
      </c>
      <c r="D1452" t="s">
        <v>27</v>
      </c>
      <c r="E1452" s="19" t="str">
        <f>VLOOKUP($D1452,[1]Sheet1!$A:$D,3,FALSE)</f>
        <v>C1</v>
      </c>
      <c r="F1452" s="19" t="str">
        <f>VLOOKUP($D1452,[1]Sheet1!$A:$D,4,FALSE)</f>
        <v>C1 COARSE</v>
      </c>
      <c r="G1452" s="2"/>
      <c r="H1452" s="2"/>
      <c r="I1452" s="2"/>
      <c r="J1452" s="2"/>
      <c r="K1452" s="2"/>
      <c r="L1452" s="2"/>
      <c r="M1452" s="2"/>
      <c r="N1452" s="2">
        <v>16.200000000000003</v>
      </c>
      <c r="O1452" s="2">
        <v>21.396000000000001</v>
      </c>
      <c r="P1452" s="32">
        <f>SUM(G1452:O1452)/2</f>
        <v>18.798000000000002</v>
      </c>
      <c r="Q1452" s="33">
        <v>43.2</v>
      </c>
      <c r="R1452" s="33">
        <v>43.2</v>
      </c>
      <c r="S1452" s="33">
        <v>43.2</v>
      </c>
      <c r="T1452" s="33">
        <v>43.2</v>
      </c>
      <c r="U1452" s="33">
        <v>43.2</v>
      </c>
      <c r="V1452" s="33">
        <v>43.2</v>
      </c>
      <c r="W1452" s="33">
        <v>43.2</v>
      </c>
      <c r="X1452" s="33">
        <v>43.2</v>
      </c>
      <c r="Y1452" s="33">
        <v>43.2</v>
      </c>
      <c r="Z1452" s="33">
        <v>43.2</v>
      </c>
      <c r="AA1452" s="33">
        <v>43.2</v>
      </c>
      <c r="AB1452" s="33">
        <v>43.2</v>
      </c>
      <c r="AC1452" s="33">
        <v>43.2</v>
      </c>
    </row>
    <row r="1453" spans="1:29" hidden="1" x14ac:dyDescent="0.3">
      <c r="A1453" s="19" t="s">
        <v>474</v>
      </c>
      <c r="B1453" s="1" t="s">
        <v>533</v>
      </c>
      <c r="C1453" s="1" t="s">
        <v>535</v>
      </c>
      <c r="D1453" t="s">
        <v>33</v>
      </c>
      <c r="E1453" s="19" t="str">
        <f>VLOOKUP($D1453,[1]Sheet1!$A:$D,3,FALSE)</f>
        <v>Better Brown</v>
      </c>
      <c r="F1453" s="19" t="str">
        <f>VLOOKUP($D1453,[1]Sheet1!$A:$D,4,FALSE)</f>
        <v>LG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32">
        <f t="shared" ref="P1453:P1460" si="27">SUM(G1453:O1453)/9</f>
        <v>0</v>
      </c>
      <c r="Q1453" s="33">
        <v>1.08</v>
      </c>
      <c r="R1453" s="33">
        <v>7.56</v>
      </c>
      <c r="S1453" s="33">
        <v>7.56</v>
      </c>
      <c r="T1453" s="33">
        <v>7.56</v>
      </c>
      <c r="U1453" s="33">
        <v>7.56</v>
      </c>
      <c r="V1453" s="33">
        <v>7.56</v>
      </c>
      <c r="W1453" s="33">
        <v>7.56</v>
      </c>
      <c r="X1453" s="33">
        <v>7.56</v>
      </c>
      <c r="Y1453" s="33">
        <v>7.56</v>
      </c>
      <c r="Z1453" s="33">
        <v>7.56</v>
      </c>
      <c r="AA1453" s="33">
        <v>7.56</v>
      </c>
      <c r="AB1453" s="33">
        <v>7.56</v>
      </c>
      <c r="AC1453" s="33">
        <v>7.56</v>
      </c>
    </row>
    <row r="1454" spans="1:29" hidden="1" x14ac:dyDescent="0.3">
      <c r="A1454" s="19" t="s">
        <v>474</v>
      </c>
      <c r="B1454" s="1" t="s">
        <v>533</v>
      </c>
      <c r="C1454" s="1" t="s">
        <v>535</v>
      </c>
      <c r="D1454" t="s">
        <v>102</v>
      </c>
      <c r="E1454" s="19" t="str">
        <f>VLOOKUP($D1454,[1]Sheet1!$A:$D,3,FALSE)</f>
        <v>Better Brown</v>
      </c>
      <c r="F1454" s="19" t="str">
        <f>VLOOKUP($D1454,[1]Sheet1!$A:$D,4,FALSE)</f>
        <v>LG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32">
        <f t="shared" si="27"/>
        <v>0</v>
      </c>
      <c r="Q1454" s="33">
        <v>2.16</v>
      </c>
      <c r="R1454" s="33">
        <v>5.4</v>
      </c>
      <c r="S1454" s="33">
        <v>5.4</v>
      </c>
      <c r="T1454" s="33">
        <v>5.4</v>
      </c>
      <c r="U1454" s="33">
        <v>7.56</v>
      </c>
      <c r="V1454" s="33">
        <v>7.56</v>
      </c>
      <c r="W1454" s="33">
        <v>7.56</v>
      </c>
      <c r="X1454" s="33">
        <v>10.8</v>
      </c>
      <c r="Y1454" s="33">
        <v>10.8</v>
      </c>
      <c r="Z1454" s="33">
        <v>10.8</v>
      </c>
      <c r="AA1454" s="33">
        <v>12.96</v>
      </c>
      <c r="AB1454" s="33">
        <v>12.96</v>
      </c>
      <c r="AC1454" s="33">
        <v>12.96</v>
      </c>
    </row>
    <row r="1455" spans="1:29" hidden="1" x14ac:dyDescent="0.3">
      <c r="A1455" s="19" t="s">
        <v>474</v>
      </c>
      <c r="B1455" s="1" t="s">
        <v>89</v>
      </c>
      <c r="C1455" s="1" t="s">
        <v>536</v>
      </c>
      <c r="D1455" t="s">
        <v>27</v>
      </c>
      <c r="E1455" s="19" t="str">
        <f>VLOOKUP($D1455,[1]Sheet1!$A:$D,3,FALSE)</f>
        <v>C1</v>
      </c>
      <c r="F1455" s="19" t="str">
        <f>VLOOKUP($D1455,[1]Sheet1!$A:$D,4,FALSE)</f>
        <v>C1 COARSE</v>
      </c>
      <c r="G1455" s="2"/>
      <c r="H1455" s="2">
        <v>25.92</v>
      </c>
      <c r="I1455" s="2"/>
      <c r="J1455" s="2">
        <v>12.96</v>
      </c>
      <c r="K1455" s="2"/>
      <c r="L1455" s="2"/>
      <c r="M1455" s="2">
        <v>12.96</v>
      </c>
      <c r="N1455" s="2">
        <v>12.96</v>
      </c>
      <c r="O1455" s="2"/>
      <c r="P1455" s="32">
        <f t="shared" si="27"/>
        <v>7.2000000000000011</v>
      </c>
      <c r="Q1455" s="33">
        <v>7.2000000000000011</v>
      </c>
      <c r="R1455" s="33">
        <v>7.2000000000000011</v>
      </c>
      <c r="S1455" s="33">
        <v>7.2000000000000011</v>
      </c>
      <c r="T1455" s="33">
        <v>7.2000000000000011</v>
      </c>
      <c r="U1455" s="33">
        <v>7.2000000000000011</v>
      </c>
      <c r="V1455" s="33">
        <v>7.2000000000000011</v>
      </c>
      <c r="W1455" s="33">
        <v>7.2000000000000011</v>
      </c>
      <c r="X1455" s="33">
        <v>7.2000000000000011</v>
      </c>
      <c r="Y1455" s="33">
        <v>7.2000000000000011</v>
      </c>
      <c r="Z1455" s="33">
        <v>7.2000000000000011</v>
      </c>
      <c r="AA1455" s="33">
        <v>7.2000000000000011</v>
      </c>
      <c r="AB1455" s="33">
        <v>7.2000000000000011</v>
      </c>
      <c r="AC1455" s="33">
        <v>7.2000000000000011</v>
      </c>
    </row>
    <row r="1456" spans="1:29" hidden="1" x14ac:dyDescent="0.3">
      <c r="A1456" s="19" t="s">
        <v>474</v>
      </c>
      <c r="B1456" s="1" t="s">
        <v>89</v>
      </c>
      <c r="C1456" s="1" t="s">
        <v>537</v>
      </c>
      <c r="D1456" t="s">
        <v>25</v>
      </c>
      <c r="E1456" s="19" t="str">
        <f>VLOOKUP($D1456,[1]Sheet1!$A:$D,3,FALSE)</f>
        <v>CASTER</v>
      </c>
      <c r="F1456" s="19" t="str">
        <f>VLOOKUP($D1456,[1]Sheet1!$A:$D,4,FALSE)</f>
        <v>CASTER</v>
      </c>
      <c r="G1456" s="2"/>
      <c r="H1456" s="2"/>
      <c r="I1456" s="2"/>
      <c r="J1456" s="2">
        <v>0.12</v>
      </c>
      <c r="K1456" s="2"/>
      <c r="L1456" s="2"/>
      <c r="M1456" s="2"/>
      <c r="N1456" s="2">
        <v>0.06</v>
      </c>
      <c r="O1456" s="2"/>
      <c r="P1456" s="32">
        <f t="shared" si="27"/>
        <v>0.02</v>
      </c>
      <c r="Q1456" s="33">
        <v>0.02</v>
      </c>
      <c r="R1456" s="33">
        <v>0.02</v>
      </c>
      <c r="S1456" s="33">
        <v>0.02</v>
      </c>
      <c r="T1456" s="33">
        <v>0.02</v>
      </c>
      <c r="U1456" s="33">
        <v>0.02</v>
      </c>
      <c r="V1456" s="33">
        <v>0.02</v>
      </c>
      <c r="W1456" s="33">
        <v>0.02</v>
      </c>
      <c r="X1456" s="33">
        <v>0.02</v>
      </c>
      <c r="Y1456" s="33">
        <v>0.02</v>
      </c>
      <c r="Z1456" s="33">
        <v>0.02</v>
      </c>
      <c r="AA1456" s="33">
        <v>0.02</v>
      </c>
      <c r="AB1456" s="33">
        <v>0.02</v>
      </c>
      <c r="AC1456" s="33">
        <v>0.02</v>
      </c>
    </row>
    <row r="1457" spans="1:29" hidden="1" x14ac:dyDescent="0.3">
      <c r="A1457" s="19" t="s">
        <v>474</v>
      </c>
      <c r="B1457" s="1" t="s">
        <v>89</v>
      </c>
      <c r="C1457" s="1" t="s">
        <v>537</v>
      </c>
      <c r="D1457" t="s">
        <v>27</v>
      </c>
      <c r="E1457" s="19" t="str">
        <f>VLOOKUP($D1457,[1]Sheet1!$A:$D,3,FALSE)</f>
        <v>C1</v>
      </c>
      <c r="F1457" s="19" t="str">
        <f>VLOOKUP($D1457,[1]Sheet1!$A:$D,4,FALSE)</f>
        <v>C1 COARSE</v>
      </c>
      <c r="G1457" s="2"/>
      <c r="H1457" s="2"/>
      <c r="I1457" s="2"/>
      <c r="J1457" s="2"/>
      <c r="K1457" s="2"/>
      <c r="L1457" s="2"/>
      <c r="M1457" s="2">
        <v>3.24</v>
      </c>
      <c r="N1457" s="2"/>
      <c r="O1457" s="2"/>
      <c r="P1457" s="32">
        <f t="shared" si="27"/>
        <v>0.36000000000000004</v>
      </c>
      <c r="Q1457" s="33">
        <v>0.36000000000000004</v>
      </c>
      <c r="R1457" s="33">
        <v>0.36000000000000004</v>
      </c>
      <c r="S1457" s="33">
        <v>0.36000000000000004</v>
      </c>
      <c r="T1457" s="33">
        <v>0.36000000000000004</v>
      </c>
      <c r="U1457" s="33">
        <v>0.36000000000000004</v>
      </c>
      <c r="V1457" s="33">
        <v>0.36000000000000004</v>
      </c>
      <c r="W1457" s="33">
        <v>0.36000000000000004</v>
      </c>
      <c r="X1457" s="33">
        <v>0.36000000000000004</v>
      </c>
      <c r="Y1457" s="33">
        <v>0.36000000000000004</v>
      </c>
      <c r="Z1457" s="33">
        <v>0.36000000000000004</v>
      </c>
      <c r="AA1457" s="33">
        <v>0.36000000000000004</v>
      </c>
      <c r="AB1457" s="33">
        <v>0.36000000000000004</v>
      </c>
      <c r="AC1457" s="33">
        <v>0.36000000000000004</v>
      </c>
    </row>
    <row r="1458" spans="1:29" hidden="1" x14ac:dyDescent="0.3">
      <c r="A1458" s="19" t="s">
        <v>474</v>
      </c>
      <c r="B1458" s="1" t="s">
        <v>89</v>
      </c>
      <c r="C1458" s="1" t="s">
        <v>537</v>
      </c>
      <c r="D1458" t="s">
        <v>30</v>
      </c>
      <c r="E1458" s="19" t="str">
        <f>VLOOKUP($D1458,[1]Sheet1!$A:$D,3,FALSE)</f>
        <v>A1 (Fine)</v>
      </c>
      <c r="F1458" s="19" t="str">
        <f>VLOOKUP($D1458,[1]Sheet1!$A:$D,4,FALSE)</f>
        <v>A1</v>
      </c>
      <c r="G1458" s="2"/>
      <c r="H1458" s="2">
        <v>2.16</v>
      </c>
      <c r="I1458" s="2"/>
      <c r="J1458" s="2">
        <v>3.24</v>
      </c>
      <c r="K1458" s="2"/>
      <c r="L1458" s="2"/>
      <c r="M1458" s="2"/>
      <c r="N1458" s="2">
        <v>2.16</v>
      </c>
      <c r="O1458" s="2"/>
      <c r="P1458" s="32">
        <f t="shared" si="27"/>
        <v>0.84000000000000008</v>
      </c>
      <c r="Q1458" s="33">
        <v>0.84000000000000008</v>
      </c>
      <c r="R1458" s="33">
        <v>0.84000000000000008</v>
      </c>
      <c r="S1458" s="33">
        <v>0.84000000000000008</v>
      </c>
      <c r="T1458" s="33">
        <v>0.84000000000000008</v>
      </c>
      <c r="U1458" s="33">
        <v>0.84000000000000008</v>
      </c>
      <c r="V1458" s="33">
        <v>0.84000000000000008</v>
      </c>
      <c r="W1458" s="33">
        <v>0.84000000000000008</v>
      </c>
      <c r="X1458" s="33">
        <v>0.84000000000000008</v>
      </c>
      <c r="Y1458" s="33">
        <v>0.84000000000000008</v>
      </c>
      <c r="Z1458" s="33">
        <v>0.84000000000000008</v>
      </c>
      <c r="AA1458" s="33">
        <v>0.84000000000000008</v>
      </c>
      <c r="AB1458" s="33">
        <v>0.84000000000000008</v>
      </c>
      <c r="AC1458" s="33">
        <v>0.84000000000000008</v>
      </c>
    </row>
    <row r="1459" spans="1:29" hidden="1" x14ac:dyDescent="0.3">
      <c r="A1459" s="19" t="s">
        <v>474</v>
      </c>
      <c r="B1459" s="1" t="s">
        <v>89</v>
      </c>
      <c r="C1459" s="1" t="s">
        <v>537</v>
      </c>
      <c r="D1459" t="s">
        <v>31</v>
      </c>
      <c r="E1459" s="19" t="str">
        <f>VLOOKUP($D1459,[1]Sheet1!$A:$D,3,FALSE)</f>
        <v>BROWN</v>
      </c>
      <c r="F1459" s="19" t="str">
        <f>VLOOKUP($D1459,[1]Sheet1!$A:$D,4,FALSE)</f>
        <v>Golden Brown</v>
      </c>
      <c r="G1459" s="2"/>
      <c r="H1459" s="2">
        <v>1.08</v>
      </c>
      <c r="I1459" s="2"/>
      <c r="J1459" s="2">
        <v>3.24</v>
      </c>
      <c r="K1459" s="2">
        <v>2.16</v>
      </c>
      <c r="L1459" s="2"/>
      <c r="M1459" s="2">
        <v>3.24</v>
      </c>
      <c r="N1459" s="2">
        <v>2.16</v>
      </c>
      <c r="O1459" s="2"/>
      <c r="P1459" s="32">
        <f t="shared" si="27"/>
        <v>1.32</v>
      </c>
      <c r="Q1459" s="33">
        <v>1.32</v>
      </c>
      <c r="R1459" s="33">
        <v>1.32</v>
      </c>
      <c r="S1459" s="33">
        <v>1.32</v>
      </c>
      <c r="T1459" s="33">
        <v>1.32</v>
      </c>
      <c r="U1459" s="33">
        <v>1.32</v>
      </c>
      <c r="V1459" s="33">
        <v>1.32</v>
      </c>
      <c r="W1459" s="33">
        <v>1.32</v>
      </c>
      <c r="X1459" s="33">
        <v>1.32</v>
      </c>
      <c r="Y1459" s="33">
        <v>1.32</v>
      </c>
      <c r="Z1459" s="33">
        <v>1.32</v>
      </c>
      <c r="AA1459" s="33">
        <v>1.32</v>
      </c>
      <c r="AB1459" s="33">
        <v>1.32</v>
      </c>
      <c r="AC1459" s="33">
        <v>1.32</v>
      </c>
    </row>
    <row r="1460" spans="1:29" hidden="1" x14ac:dyDescent="0.3">
      <c r="A1460" s="19" t="s">
        <v>474</v>
      </c>
      <c r="B1460" s="1" t="s">
        <v>89</v>
      </c>
      <c r="C1460" s="1" t="s">
        <v>537</v>
      </c>
      <c r="D1460" t="s">
        <v>47</v>
      </c>
      <c r="E1460" s="19" t="str">
        <f>VLOOKUP($D1460,[1]Sheet1!$A:$D,3,FALSE)</f>
        <v>ICING</v>
      </c>
      <c r="F1460" s="19" t="str">
        <f>VLOOKUP($D1460,[1]Sheet1!$A:$D,4,FALSE)</f>
        <v>ICING</v>
      </c>
      <c r="G1460" s="2"/>
      <c r="H1460" s="2">
        <v>0.75</v>
      </c>
      <c r="I1460" s="2"/>
      <c r="J1460" s="2">
        <v>1.25</v>
      </c>
      <c r="K1460" s="2">
        <v>1.25</v>
      </c>
      <c r="L1460" s="2"/>
      <c r="M1460" s="2"/>
      <c r="N1460" s="2">
        <v>1.25</v>
      </c>
      <c r="O1460" s="2"/>
      <c r="P1460" s="32">
        <f t="shared" si="27"/>
        <v>0.5</v>
      </c>
      <c r="Q1460" s="33">
        <v>0.5</v>
      </c>
      <c r="R1460" s="33">
        <v>0.5</v>
      </c>
      <c r="S1460" s="33">
        <v>0.5</v>
      </c>
      <c r="T1460" s="33">
        <v>0.5</v>
      </c>
      <c r="U1460" s="33">
        <v>0.5</v>
      </c>
      <c r="V1460" s="33">
        <v>0.5</v>
      </c>
      <c r="W1460" s="33">
        <v>0.5</v>
      </c>
      <c r="X1460" s="33">
        <v>0.5</v>
      </c>
      <c r="Y1460" s="33">
        <v>0.5</v>
      </c>
      <c r="Z1460" s="33">
        <v>0.5</v>
      </c>
      <c r="AA1460" s="33">
        <v>0.5</v>
      </c>
      <c r="AB1460" s="33">
        <v>0.5</v>
      </c>
      <c r="AC1460" s="33">
        <v>0.5</v>
      </c>
    </row>
    <row r="1461" spans="1:29" hidden="1" x14ac:dyDescent="0.3">
      <c r="A1461" s="19" t="s">
        <v>474</v>
      </c>
      <c r="B1461" s="1" t="s">
        <v>243</v>
      </c>
      <c r="C1461" s="1" t="s">
        <v>538</v>
      </c>
      <c r="D1461" t="s">
        <v>61</v>
      </c>
      <c r="E1461" s="19" t="str">
        <f>VLOOKUP($D1461,[1]Sheet1!$A:$D,3,FALSE)</f>
        <v>C1</v>
      </c>
      <c r="F1461" s="19" t="str">
        <f>VLOOKUP($D1461,[1]Sheet1!$A:$D,4,FALSE)</f>
        <v>C1 COARSE</v>
      </c>
      <c r="G1461" s="2"/>
      <c r="H1461" s="2"/>
      <c r="I1461" s="2"/>
      <c r="J1461" s="2"/>
      <c r="K1461" s="2"/>
      <c r="L1461" s="2"/>
      <c r="M1461" s="2">
        <v>6</v>
      </c>
      <c r="N1461" s="2"/>
      <c r="O1461" s="2">
        <v>2</v>
      </c>
      <c r="P1461" s="32">
        <f>SUM(G1461:O1461)/4</f>
        <v>2</v>
      </c>
      <c r="Q1461" s="33">
        <v>2</v>
      </c>
      <c r="R1461" s="33">
        <v>2</v>
      </c>
      <c r="S1461" s="33">
        <v>2</v>
      </c>
      <c r="T1461" s="33">
        <v>2</v>
      </c>
      <c r="U1461" s="33">
        <v>2</v>
      </c>
      <c r="V1461" s="33">
        <v>2</v>
      </c>
      <c r="W1461" s="33">
        <v>2</v>
      </c>
      <c r="X1461" s="33">
        <v>2</v>
      </c>
      <c r="Y1461" s="33">
        <v>2</v>
      </c>
      <c r="Z1461" s="33">
        <v>2</v>
      </c>
      <c r="AA1461" s="33">
        <v>2</v>
      </c>
      <c r="AB1461" s="33">
        <v>2</v>
      </c>
      <c r="AC1461" s="33">
        <v>2</v>
      </c>
    </row>
    <row r="1462" spans="1:29" hidden="1" x14ac:dyDescent="0.3">
      <c r="A1462" s="19" t="s">
        <v>474</v>
      </c>
      <c r="B1462" s="1" t="s">
        <v>243</v>
      </c>
      <c r="C1462" s="1" t="s">
        <v>538</v>
      </c>
      <c r="D1462" t="s">
        <v>27</v>
      </c>
      <c r="E1462" s="19" t="str">
        <f>VLOOKUP($D1462,[1]Sheet1!$A:$D,3,FALSE)</f>
        <v>C1</v>
      </c>
      <c r="F1462" s="19" t="str">
        <f>VLOOKUP($D1462,[1]Sheet1!$A:$D,4,FALSE)</f>
        <v>C1 COARSE</v>
      </c>
      <c r="G1462" s="2"/>
      <c r="H1462" s="2"/>
      <c r="I1462" s="2"/>
      <c r="J1462" s="2"/>
      <c r="K1462" s="2"/>
      <c r="L1462" s="2">
        <v>30</v>
      </c>
      <c r="M1462" s="2">
        <v>35.64</v>
      </c>
      <c r="N1462" s="2">
        <v>42.12</v>
      </c>
      <c r="O1462" s="2">
        <v>38.880000000000003</v>
      </c>
      <c r="P1462" s="32">
        <f>SUM(G1462:O1462)/4</f>
        <v>36.659999999999997</v>
      </c>
      <c r="Q1462" s="33">
        <v>36.659999999999997</v>
      </c>
      <c r="R1462" s="33">
        <v>36.659999999999997</v>
      </c>
      <c r="S1462" s="33">
        <v>36.659999999999997</v>
      </c>
      <c r="T1462" s="33">
        <v>36.659999999999997</v>
      </c>
      <c r="U1462" s="33">
        <v>36.659999999999997</v>
      </c>
      <c r="V1462" s="33">
        <v>36.659999999999997</v>
      </c>
      <c r="W1462" s="33">
        <v>36.659999999999997</v>
      </c>
      <c r="X1462" s="33">
        <v>36.659999999999997</v>
      </c>
      <c r="Y1462" s="33">
        <v>36.659999999999997</v>
      </c>
      <c r="Z1462" s="33">
        <v>36.659999999999997</v>
      </c>
      <c r="AA1462" s="33">
        <v>36.659999999999997</v>
      </c>
      <c r="AB1462" s="33">
        <v>36.659999999999997</v>
      </c>
      <c r="AC1462" s="33">
        <v>36.659999999999997</v>
      </c>
    </row>
    <row r="1463" spans="1:29" hidden="1" x14ac:dyDescent="0.3">
      <c r="A1463" s="19" t="s">
        <v>474</v>
      </c>
      <c r="B1463" s="1" t="s">
        <v>243</v>
      </c>
      <c r="C1463" s="1" t="s">
        <v>539</v>
      </c>
      <c r="D1463" t="s">
        <v>74</v>
      </c>
      <c r="E1463" s="19" t="str">
        <f>VLOOKUP($D1463,[1]Sheet1!$A:$D,3,FALSE)</f>
        <v>A1 (Fine)</v>
      </c>
      <c r="F1463" s="19" t="str">
        <f>VLOOKUP($D1463,[1]Sheet1!$A:$D,4,FALSE)</f>
        <v xml:space="preserve">A1 </v>
      </c>
      <c r="G1463" s="2">
        <v>1</v>
      </c>
      <c r="H1463" s="2"/>
      <c r="I1463" s="2"/>
      <c r="J1463" s="2"/>
      <c r="K1463" s="2"/>
      <c r="L1463" s="2"/>
      <c r="M1463" s="2">
        <v>1</v>
      </c>
      <c r="N1463" s="2"/>
      <c r="O1463" s="2"/>
      <c r="P1463" s="32">
        <f t="shared" ref="P1463:P1494" si="28">SUM(G1463:O1463)/9</f>
        <v>0.22222222222222221</v>
      </c>
      <c r="Q1463" s="33">
        <v>0.22222222222222221</v>
      </c>
      <c r="R1463" s="33">
        <v>0.22222222222222221</v>
      </c>
      <c r="S1463" s="33">
        <v>0.22222222222222221</v>
      </c>
      <c r="T1463" s="33">
        <v>0.22222222222222221</v>
      </c>
      <c r="U1463" s="33">
        <v>0.22222222222222221</v>
      </c>
      <c r="V1463" s="33">
        <v>0.22222222222222221</v>
      </c>
      <c r="W1463" s="33">
        <v>0.22222222222222221</v>
      </c>
      <c r="X1463" s="33">
        <v>0.22222222222222221</v>
      </c>
      <c r="Y1463" s="33">
        <v>0.22222222222222221</v>
      </c>
      <c r="Z1463" s="33">
        <v>0.22222222222222221</v>
      </c>
      <c r="AA1463" s="33">
        <v>0.22222222222222221</v>
      </c>
      <c r="AB1463" s="33">
        <v>0.22222222222222221</v>
      </c>
      <c r="AC1463" s="33">
        <v>0.22222222222222221</v>
      </c>
    </row>
    <row r="1464" spans="1:29" hidden="1" x14ac:dyDescent="0.3">
      <c r="A1464" s="19" t="s">
        <v>474</v>
      </c>
      <c r="B1464" s="1" t="s">
        <v>243</v>
      </c>
      <c r="C1464" s="1" t="s">
        <v>539</v>
      </c>
      <c r="D1464" t="s">
        <v>61</v>
      </c>
      <c r="E1464" s="19" t="str">
        <f>VLOOKUP($D1464,[1]Sheet1!$A:$D,3,FALSE)</f>
        <v>C1</v>
      </c>
      <c r="F1464" s="19" t="str">
        <f>VLOOKUP($D1464,[1]Sheet1!$A:$D,4,FALSE)</f>
        <v>C1 COARSE</v>
      </c>
      <c r="G1464" s="2"/>
      <c r="H1464" s="2">
        <v>7</v>
      </c>
      <c r="I1464" s="2">
        <v>0.75</v>
      </c>
      <c r="J1464" s="2"/>
      <c r="K1464" s="2"/>
      <c r="L1464" s="2"/>
      <c r="M1464" s="2">
        <v>0.5</v>
      </c>
      <c r="N1464" s="2"/>
      <c r="O1464" s="2"/>
      <c r="P1464" s="32">
        <f t="shared" si="28"/>
        <v>0.91666666666666663</v>
      </c>
      <c r="Q1464" s="33">
        <v>0.91666666666666663</v>
      </c>
      <c r="R1464" s="33">
        <v>0.91666666666666663</v>
      </c>
      <c r="S1464" s="33">
        <v>0.91666666666666663</v>
      </c>
      <c r="T1464" s="33">
        <v>0.91666666666666663</v>
      </c>
      <c r="U1464" s="33">
        <v>0.91666666666666663</v>
      </c>
      <c r="V1464" s="33">
        <v>0.91666666666666663</v>
      </c>
      <c r="W1464" s="33">
        <v>0.91666666666666663</v>
      </c>
      <c r="X1464" s="33">
        <v>0.91666666666666663</v>
      </c>
      <c r="Y1464" s="33">
        <v>0.91666666666666663</v>
      </c>
      <c r="Z1464" s="33">
        <v>0.91666666666666663</v>
      </c>
      <c r="AA1464" s="33">
        <v>0.91666666666666663</v>
      </c>
      <c r="AB1464" s="33">
        <v>0.91666666666666663</v>
      </c>
      <c r="AC1464" s="33">
        <v>0.91666666666666663</v>
      </c>
    </row>
    <row r="1465" spans="1:29" hidden="1" x14ac:dyDescent="0.3">
      <c r="A1465" s="19" t="s">
        <v>474</v>
      </c>
      <c r="B1465" s="1" t="s">
        <v>243</v>
      </c>
      <c r="C1465" s="1" t="s">
        <v>539</v>
      </c>
      <c r="D1465" t="s">
        <v>42</v>
      </c>
      <c r="E1465" s="19" t="str">
        <f>VLOOKUP($D1465,[1]Sheet1!$A:$D,3,FALSE)</f>
        <v>CASTER</v>
      </c>
      <c r="F1465" s="19" t="str">
        <f>VLOOKUP($D1465,[1]Sheet1!$A:$D,4,FALSE)</f>
        <v>CASTER</v>
      </c>
      <c r="G1465" s="2"/>
      <c r="H1465" s="2">
        <v>0.25</v>
      </c>
      <c r="I1465" s="2">
        <v>0.25</v>
      </c>
      <c r="J1465" s="2"/>
      <c r="K1465" s="2"/>
      <c r="L1465" s="2">
        <v>0.5</v>
      </c>
      <c r="M1465" s="2"/>
      <c r="N1465" s="2">
        <v>0.5</v>
      </c>
      <c r="O1465" s="2"/>
      <c r="P1465" s="32">
        <f t="shared" si="28"/>
        <v>0.16666666666666666</v>
      </c>
      <c r="Q1465" s="33">
        <v>0.16666666666666666</v>
      </c>
      <c r="R1465" s="33">
        <v>0.16666666666666666</v>
      </c>
      <c r="S1465" s="33">
        <v>0.16666666666666666</v>
      </c>
      <c r="T1465" s="33">
        <v>0.16666666666666666</v>
      </c>
      <c r="U1465" s="33">
        <v>0.16666666666666666</v>
      </c>
      <c r="V1465" s="33">
        <v>0.16666666666666666</v>
      </c>
      <c r="W1465" s="33">
        <v>0.16666666666666666</v>
      </c>
      <c r="X1465" s="33">
        <v>0.16666666666666666</v>
      </c>
      <c r="Y1465" s="33">
        <v>0.16666666666666666</v>
      </c>
      <c r="Z1465" s="33">
        <v>0.16666666666666666</v>
      </c>
      <c r="AA1465" s="33">
        <v>0.16666666666666666</v>
      </c>
      <c r="AB1465" s="33">
        <v>0.16666666666666666</v>
      </c>
      <c r="AC1465" s="33">
        <v>0.16666666666666666</v>
      </c>
    </row>
    <row r="1466" spans="1:29" hidden="1" x14ac:dyDescent="0.3">
      <c r="A1466" s="19" t="s">
        <v>474</v>
      </c>
      <c r="B1466" s="1" t="s">
        <v>243</v>
      </c>
      <c r="C1466" s="1" t="s">
        <v>539</v>
      </c>
      <c r="D1466" t="s">
        <v>25</v>
      </c>
      <c r="E1466" s="19" t="str">
        <f>VLOOKUP($D1466,[1]Sheet1!$A:$D,3,FALSE)</f>
        <v>CASTER</v>
      </c>
      <c r="F1466" s="19" t="str">
        <f>VLOOKUP($D1466,[1]Sheet1!$A:$D,4,FALSE)</f>
        <v>CASTER</v>
      </c>
      <c r="G1466" s="2">
        <v>4.8000000000000001E-2</v>
      </c>
      <c r="H1466" s="2">
        <v>4.8000000000000001E-2</v>
      </c>
      <c r="I1466" s="2"/>
      <c r="J1466" s="2"/>
      <c r="K1466" s="2"/>
      <c r="L1466" s="2"/>
      <c r="M1466" s="2"/>
      <c r="N1466" s="2"/>
      <c r="O1466" s="2"/>
      <c r="P1466" s="32">
        <f t="shared" si="28"/>
        <v>1.0666666666666666E-2</v>
      </c>
      <c r="Q1466" s="33">
        <v>1.0666666666666666E-2</v>
      </c>
      <c r="R1466" s="33">
        <v>1.0666666666666666E-2</v>
      </c>
      <c r="S1466" s="33">
        <v>1.0666666666666666E-2</v>
      </c>
      <c r="T1466" s="33">
        <v>1.0666666666666666E-2</v>
      </c>
      <c r="U1466" s="33">
        <v>1.0666666666666666E-2</v>
      </c>
      <c r="V1466" s="33">
        <v>1.0666666666666666E-2</v>
      </c>
      <c r="W1466" s="33">
        <v>1.0666666666666666E-2</v>
      </c>
      <c r="X1466" s="33">
        <v>1.0666666666666666E-2</v>
      </c>
      <c r="Y1466" s="33">
        <v>1.0666666666666666E-2</v>
      </c>
      <c r="Z1466" s="33">
        <v>1.0666666666666666E-2</v>
      </c>
      <c r="AA1466" s="33">
        <v>1.0666666666666666E-2</v>
      </c>
      <c r="AB1466" s="33">
        <v>1.0666666666666666E-2</v>
      </c>
      <c r="AC1466" s="33">
        <v>1.0666666666666666E-2</v>
      </c>
    </row>
    <row r="1467" spans="1:29" hidden="1" x14ac:dyDescent="0.3">
      <c r="A1467" s="19" t="s">
        <v>474</v>
      </c>
      <c r="B1467" s="1" t="s">
        <v>243</v>
      </c>
      <c r="C1467" s="1" t="s">
        <v>539</v>
      </c>
      <c r="D1467" t="s">
        <v>27</v>
      </c>
      <c r="E1467" s="19" t="str">
        <f>VLOOKUP($D1467,[1]Sheet1!$A:$D,3,FALSE)</f>
        <v>C1</v>
      </c>
      <c r="F1467" s="19" t="str">
        <f>VLOOKUP($D1467,[1]Sheet1!$A:$D,4,FALSE)</f>
        <v>C1 COARSE</v>
      </c>
      <c r="G1467" s="2">
        <v>103.67999999999999</v>
      </c>
      <c r="H1467" s="2">
        <v>121.48</v>
      </c>
      <c r="I1467" s="2">
        <v>60.480000000000004</v>
      </c>
      <c r="J1467" s="2"/>
      <c r="K1467" s="2"/>
      <c r="L1467" s="2"/>
      <c r="M1467" s="2">
        <v>54</v>
      </c>
      <c r="N1467" s="2">
        <v>-2.52</v>
      </c>
      <c r="O1467" s="2"/>
      <c r="P1467" s="32">
        <f t="shared" si="28"/>
        <v>37.457777777777778</v>
      </c>
      <c r="Q1467" s="33">
        <v>37.457777777777778</v>
      </c>
      <c r="R1467" s="33">
        <v>37.457777777777778</v>
      </c>
      <c r="S1467" s="33">
        <v>37.457777777777778</v>
      </c>
      <c r="T1467" s="33">
        <v>37.457777777777778</v>
      </c>
      <c r="U1467" s="33">
        <v>37.457777777777778</v>
      </c>
      <c r="V1467" s="33">
        <v>37.457777777777778</v>
      </c>
      <c r="W1467" s="33">
        <v>37.457777777777778</v>
      </c>
      <c r="X1467" s="33">
        <v>37.457777777777778</v>
      </c>
      <c r="Y1467" s="33">
        <v>37.457777777777778</v>
      </c>
      <c r="Z1467" s="33">
        <v>37.457777777777778</v>
      </c>
      <c r="AA1467" s="33">
        <v>37.457777777777778</v>
      </c>
      <c r="AB1467" s="33">
        <v>37.457777777777778</v>
      </c>
      <c r="AC1467" s="33">
        <v>37.457777777777778</v>
      </c>
    </row>
    <row r="1468" spans="1:29" hidden="1" x14ac:dyDescent="0.3">
      <c r="A1468" s="19" t="s">
        <v>474</v>
      </c>
      <c r="B1468" s="1" t="s">
        <v>243</v>
      </c>
      <c r="C1468" s="1" t="s">
        <v>539</v>
      </c>
      <c r="D1468" t="s">
        <v>28</v>
      </c>
      <c r="E1468" s="19" t="str">
        <f>VLOOKUP($D1468,[1]Sheet1!$A:$D,3,FALSE)</f>
        <v>C1</v>
      </c>
      <c r="F1468" s="19" t="str">
        <f>VLOOKUP($D1468,[1]Sheet1!$A:$D,4,FALSE)</f>
        <v>C1 COARSE</v>
      </c>
      <c r="G1468" s="2">
        <v>9.7200000000000006</v>
      </c>
      <c r="H1468" s="2">
        <v>8.64</v>
      </c>
      <c r="I1468" s="2">
        <v>5.4</v>
      </c>
      <c r="J1468" s="2"/>
      <c r="K1468" s="2"/>
      <c r="L1468" s="2"/>
      <c r="M1468" s="2"/>
      <c r="N1468" s="2"/>
      <c r="O1468" s="2"/>
      <c r="P1468" s="32">
        <f t="shared" si="28"/>
        <v>2.6399999999999997</v>
      </c>
      <c r="Q1468" s="33">
        <v>2.6399999999999997</v>
      </c>
      <c r="R1468" s="33">
        <v>2.6399999999999997</v>
      </c>
      <c r="S1468" s="33">
        <v>2.6399999999999997</v>
      </c>
      <c r="T1468" s="33">
        <v>2.6399999999999997</v>
      </c>
      <c r="U1468" s="33">
        <v>2.6399999999999997</v>
      </c>
      <c r="V1468" s="33">
        <v>2.6399999999999997</v>
      </c>
      <c r="W1468" s="33">
        <v>2.6399999999999997</v>
      </c>
      <c r="X1468" s="33">
        <v>2.6399999999999997</v>
      </c>
      <c r="Y1468" s="33">
        <v>2.6399999999999997</v>
      </c>
      <c r="Z1468" s="33">
        <v>2.6399999999999997</v>
      </c>
      <c r="AA1468" s="33">
        <v>2.6399999999999997</v>
      </c>
      <c r="AB1468" s="33">
        <v>2.6399999999999997</v>
      </c>
      <c r="AC1468" s="33">
        <v>2.6399999999999997</v>
      </c>
    </row>
    <row r="1469" spans="1:29" hidden="1" x14ac:dyDescent="0.3">
      <c r="A1469" s="19" t="s">
        <v>474</v>
      </c>
      <c r="B1469" s="1" t="s">
        <v>243</v>
      </c>
      <c r="C1469" s="1" t="s">
        <v>539</v>
      </c>
      <c r="D1469" t="s">
        <v>30</v>
      </c>
      <c r="E1469" s="19" t="str">
        <f>VLOOKUP($D1469,[1]Sheet1!$A:$D,3,FALSE)</f>
        <v>A1 (Fine)</v>
      </c>
      <c r="F1469" s="19" t="str">
        <f>VLOOKUP($D1469,[1]Sheet1!$A:$D,4,FALSE)</f>
        <v>A1</v>
      </c>
      <c r="G1469" s="2">
        <v>2.4E-2</v>
      </c>
      <c r="H1469" s="2"/>
      <c r="I1469" s="2"/>
      <c r="J1469" s="2"/>
      <c r="K1469" s="2"/>
      <c r="L1469" s="2"/>
      <c r="M1469" s="2"/>
      <c r="N1469" s="2"/>
      <c r="O1469" s="2"/>
      <c r="P1469" s="32">
        <f t="shared" si="28"/>
        <v>2.6666666666666666E-3</v>
      </c>
      <c r="Q1469" s="33">
        <v>2.6666666666666666E-3</v>
      </c>
      <c r="R1469" s="33">
        <v>2.6666666666666666E-3</v>
      </c>
      <c r="S1469" s="33">
        <v>2.6666666666666666E-3</v>
      </c>
      <c r="T1469" s="33">
        <v>2.6666666666666666E-3</v>
      </c>
      <c r="U1469" s="33">
        <v>2.6666666666666666E-3</v>
      </c>
      <c r="V1469" s="33">
        <v>2.6666666666666666E-3</v>
      </c>
      <c r="W1469" s="33">
        <v>2.6666666666666666E-3</v>
      </c>
      <c r="X1469" s="33">
        <v>2.6666666666666666E-3</v>
      </c>
      <c r="Y1469" s="33">
        <v>2.6666666666666666E-3</v>
      </c>
      <c r="Z1469" s="33">
        <v>2.6666666666666666E-3</v>
      </c>
      <c r="AA1469" s="33">
        <v>2.6666666666666666E-3</v>
      </c>
      <c r="AB1469" s="33">
        <v>2.6666666666666666E-3</v>
      </c>
      <c r="AC1469" s="33">
        <v>2.6666666666666666E-3</v>
      </c>
    </row>
    <row r="1470" spans="1:29" hidden="1" x14ac:dyDescent="0.3">
      <c r="A1470" s="19" t="s">
        <v>474</v>
      </c>
      <c r="B1470" s="1" t="s">
        <v>243</v>
      </c>
      <c r="C1470" s="1" t="s">
        <v>539</v>
      </c>
      <c r="D1470" t="s">
        <v>47</v>
      </c>
      <c r="E1470" s="19" t="str">
        <f>VLOOKUP($D1470,[1]Sheet1!$A:$D,3,FALSE)</f>
        <v>ICING</v>
      </c>
      <c r="F1470" s="19" t="str">
        <f>VLOOKUP($D1470,[1]Sheet1!$A:$D,4,FALSE)</f>
        <v>ICING</v>
      </c>
      <c r="G1470" s="2">
        <v>0.5</v>
      </c>
      <c r="H1470" s="2">
        <v>0.125</v>
      </c>
      <c r="I1470" s="2">
        <v>0.25</v>
      </c>
      <c r="J1470" s="2"/>
      <c r="K1470" s="2"/>
      <c r="L1470" s="2"/>
      <c r="M1470" s="2"/>
      <c r="N1470" s="2">
        <v>0.25</v>
      </c>
      <c r="O1470" s="2"/>
      <c r="P1470" s="32">
        <f t="shared" si="28"/>
        <v>0.125</v>
      </c>
      <c r="Q1470" s="33">
        <v>0.125</v>
      </c>
      <c r="R1470" s="33">
        <v>0.125</v>
      </c>
      <c r="S1470" s="33">
        <v>0.125</v>
      </c>
      <c r="T1470" s="33">
        <v>0.125</v>
      </c>
      <c r="U1470" s="33">
        <v>0.125</v>
      </c>
      <c r="V1470" s="33">
        <v>0.125</v>
      </c>
      <c r="W1470" s="33">
        <v>0.125</v>
      </c>
      <c r="X1470" s="33">
        <v>0.125</v>
      </c>
      <c r="Y1470" s="33">
        <v>0.125</v>
      </c>
      <c r="Z1470" s="33">
        <v>0.125</v>
      </c>
      <c r="AA1470" s="33">
        <v>0.125</v>
      </c>
      <c r="AB1470" s="33">
        <v>0.125</v>
      </c>
      <c r="AC1470" s="33">
        <v>0.125</v>
      </c>
    </row>
    <row r="1471" spans="1:29" hidden="1" x14ac:dyDescent="0.3">
      <c r="A1471" s="19" t="s">
        <v>474</v>
      </c>
      <c r="B1471" s="1" t="s">
        <v>243</v>
      </c>
      <c r="C1471" s="1" t="s">
        <v>540</v>
      </c>
      <c r="D1471" t="s">
        <v>74</v>
      </c>
      <c r="E1471" s="19" t="str">
        <f>VLOOKUP($D1471,[1]Sheet1!$A:$D,3,FALSE)</f>
        <v>A1 (Fine)</v>
      </c>
      <c r="F1471" s="19" t="str">
        <f>VLOOKUP($D1471,[1]Sheet1!$A:$D,4,FALSE)</f>
        <v xml:space="preserve">A1 </v>
      </c>
      <c r="G1471" s="2"/>
      <c r="H1471" s="2">
        <v>0.3</v>
      </c>
      <c r="I1471" s="2">
        <v>0.5</v>
      </c>
      <c r="J1471" s="2">
        <v>0.25</v>
      </c>
      <c r="K1471" s="2">
        <v>1.25</v>
      </c>
      <c r="L1471" s="2"/>
      <c r="M1471" s="2"/>
      <c r="N1471" s="2">
        <v>0.5</v>
      </c>
      <c r="O1471" s="2">
        <v>0.25</v>
      </c>
      <c r="P1471" s="32">
        <f t="shared" si="28"/>
        <v>0.33888888888888885</v>
      </c>
      <c r="Q1471" s="33">
        <v>0.33888888888888885</v>
      </c>
      <c r="R1471" s="33">
        <v>0.33888888888888885</v>
      </c>
      <c r="S1471" s="33">
        <v>0.33888888888888885</v>
      </c>
      <c r="T1471" s="33">
        <v>0.33888888888888885</v>
      </c>
      <c r="U1471" s="33">
        <v>0.33888888888888885</v>
      </c>
      <c r="V1471" s="33">
        <v>0.33888888888888885</v>
      </c>
      <c r="W1471" s="33">
        <v>0.33888888888888885</v>
      </c>
      <c r="X1471" s="33">
        <v>0.33888888888888885</v>
      </c>
      <c r="Y1471" s="33">
        <v>0.33888888888888885</v>
      </c>
      <c r="Z1471" s="33">
        <v>0.33888888888888885</v>
      </c>
      <c r="AA1471" s="33">
        <v>0.33888888888888885</v>
      </c>
      <c r="AB1471" s="33">
        <v>0.33888888888888885</v>
      </c>
      <c r="AC1471" s="33">
        <v>0.33888888888888885</v>
      </c>
    </row>
    <row r="1472" spans="1:29" hidden="1" x14ac:dyDescent="0.3">
      <c r="A1472" s="19" t="s">
        <v>474</v>
      </c>
      <c r="B1472" s="1" t="s">
        <v>243</v>
      </c>
      <c r="C1472" s="1" t="s">
        <v>540</v>
      </c>
      <c r="D1472" t="s">
        <v>61</v>
      </c>
      <c r="E1472" s="19" t="str">
        <f>VLOOKUP($D1472,[1]Sheet1!$A:$D,3,FALSE)</f>
        <v>C1</v>
      </c>
      <c r="F1472" s="19" t="str">
        <f>VLOOKUP($D1472,[1]Sheet1!$A:$D,4,FALSE)</f>
        <v>C1 COARSE</v>
      </c>
      <c r="G1472" s="2"/>
      <c r="H1472" s="2">
        <v>0.7</v>
      </c>
      <c r="I1472" s="2">
        <v>0.75</v>
      </c>
      <c r="J1472" s="2">
        <v>1</v>
      </c>
      <c r="K1472" s="2">
        <v>0.5</v>
      </c>
      <c r="L1472" s="2">
        <v>0.5</v>
      </c>
      <c r="M1472" s="2">
        <v>1</v>
      </c>
      <c r="N1472" s="2">
        <v>1</v>
      </c>
      <c r="O1472" s="2">
        <v>0.75</v>
      </c>
      <c r="P1472" s="32">
        <f t="shared" si="28"/>
        <v>0.68888888888888888</v>
      </c>
      <c r="Q1472" s="33">
        <v>0.68888888888888888</v>
      </c>
      <c r="R1472" s="33">
        <v>0.68888888888888888</v>
      </c>
      <c r="S1472" s="33">
        <v>0.68888888888888888</v>
      </c>
      <c r="T1472" s="33">
        <v>0.68888888888888888</v>
      </c>
      <c r="U1472" s="33">
        <v>0.68888888888888888</v>
      </c>
      <c r="V1472" s="33">
        <v>0.68888888888888888</v>
      </c>
      <c r="W1472" s="33">
        <v>0.68888888888888888</v>
      </c>
      <c r="X1472" s="33">
        <v>0.68888888888888888</v>
      </c>
      <c r="Y1472" s="33">
        <v>0.68888888888888888</v>
      </c>
      <c r="Z1472" s="33">
        <v>0.68888888888888888</v>
      </c>
      <c r="AA1472" s="33">
        <v>0.68888888888888888</v>
      </c>
      <c r="AB1472" s="33">
        <v>0.68888888888888888</v>
      </c>
      <c r="AC1472" s="33">
        <v>0.68888888888888888</v>
      </c>
    </row>
    <row r="1473" spans="1:29" hidden="1" x14ac:dyDescent="0.3">
      <c r="A1473" s="19" t="s">
        <v>474</v>
      </c>
      <c r="B1473" s="1" t="s">
        <v>243</v>
      </c>
      <c r="C1473" s="1" t="s">
        <v>540</v>
      </c>
      <c r="D1473" t="s">
        <v>25</v>
      </c>
      <c r="E1473" s="19" t="str">
        <f>VLOOKUP($D1473,[1]Sheet1!$A:$D,3,FALSE)</f>
        <v>CASTER</v>
      </c>
      <c r="F1473" s="19" t="str">
        <f>VLOOKUP($D1473,[1]Sheet1!$A:$D,4,FALSE)</f>
        <v>CASTER</v>
      </c>
      <c r="G1473" s="2"/>
      <c r="H1473" s="2">
        <v>0.06</v>
      </c>
      <c r="I1473" s="2"/>
      <c r="J1473" s="2"/>
      <c r="K1473" s="2">
        <v>0.12</v>
      </c>
      <c r="L1473" s="2"/>
      <c r="M1473" s="2"/>
      <c r="N1473" s="2">
        <v>2.4E-2</v>
      </c>
      <c r="O1473" s="2"/>
      <c r="P1473" s="32">
        <f t="shared" si="28"/>
        <v>2.2666666666666665E-2</v>
      </c>
      <c r="Q1473" s="33">
        <v>2.2666666666666665E-2</v>
      </c>
      <c r="R1473" s="33">
        <v>2.2666666666666665E-2</v>
      </c>
      <c r="S1473" s="33">
        <v>2.2666666666666665E-2</v>
      </c>
      <c r="T1473" s="33">
        <v>2.2666666666666665E-2</v>
      </c>
      <c r="U1473" s="33">
        <v>2.2666666666666665E-2</v>
      </c>
      <c r="V1473" s="33">
        <v>2.2666666666666665E-2</v>
      </c>
      <c r="W1473" s="33">
        <v>2.2666666666666665E-2</v>
      </c>
      <c r="X1473" s="33">
        <v>2.2666666666666665E-2</v>
      </c>
      <c r="Y1473" s="33">
        <v>2.2666666666666665E-2</v>
      </c>
      <c r="Z1473" s="33">
        <v>2.2666666666666665E-2</v>
      </c>
      <c r="AA1473" s="33">
        <v>2.2666666666666665E-2</v>
      </c>
      <c r="AB1473" s="33">
        <v>2.2666666666666665E-2</v>
      </c>
      <c r="AC1473" s="33">
        <v>2.2666666666666665E-2</v>
      </c>
    </row>
    <row r="1474" spans="1:29" hidden="1" x14ac:dyDescent="0.3">
      <c r="A1474" s="19" t="s">
        <v>474</v>
      </c>
      <c r="B1474" s="1" t="s">
        <v>243</v>
      </c>
      <c r="C1474" s="1" t="s">
        <v>540</v>
      </c>
      <c r="D1474" t="s">
        <v>27</v>
      </c>
      <c r="E1474" s="19" t="str">
        <f>VLOOKUP($D1474,[1]Sheet1!$A:$D,3,FALSE)</f>
        <v>C1</v>
      </c>
      <c r="F1474" s="19" t="str">
        <f>VLOOKUP($D1474,[1]Sheet1!$A:$D,4,FALSE)</f>
        <v>C1 COARSE</v>
      </c>
      <c r="G1474" s="2"/>
      <c r="H1474" s="2">
        <v>9.7200000000000006</v>
      </c>
      <c r="I1474" s="2">
        <v>19.440000000000001</v>
      </c>
      <c r="J1474" s="2">
        <v>8.64</v>
      </c>
      <c r="K1474" s="2">
        <v>9.7200000000000006</v>
      </c>
      <c r="L1474" s="2">
        <v>9.7200000000000006</v>
      </c>
      <c r="M1474" s="2">
        <v>9.7200000000000006</v>
      </c>
      <c r="N1474" s="2">
        <v>8.64</v>
      </c>
      <c r="O1474" s="2">
        <v>9.7200000000000006</v>
      </c>
      <c r="P1474" s="32">
        <f t="shared" si="28"/>
        <v>9.48</v>
      </c>
      <c r="Q1474" s="33">
        <v>9.48</v>
      </c>
      <c r="R1474" s="33">
        <v>9.48</v>
      </c>
      <c r="S1474" s="33">
        <v>9.48</v>
      </c>
      <c r="T1474" s="33">
        <v>9.48</v>
      </c>
      <c r="U1474" s="33">
        <v>9.48</v>
      </c>
      <c r="V1474" s="33">
        <v>9.48</v>
      </c>
      <c r="W1474" s="33">
        <v>9.48</v>
      </c>
      <c r="X1474" s="33">
        <v>9.48</v>
      </c>
      <c r="Y1474" s="33">
        <v>9.48</v>
      </c>
      <c r="Z1474" s="33">
        <v>9.48</v>
      </c>
      <c r="AA1474" s="33">
        <v>9.48</v>
      </c>
      <c r="AB1474" s="33">
        <v>9.48</v>
      </c>
      <c r="AC1474" s="33">
        <v>9.48</v>
      </c>
    </row>
    <row r="1475" spans="1:29" hidden="1" x14ac:dyDescent="0.3">
      <c r="A1475" s="19" t="s">
        <v>474</v>
      </c>
      <c r="B1475" s="1" t="s">
        <v>243</v>
      </c>
      <c r="C1475" s="1" t="s">
        <v>540</v>
      </c>
      <c r="D1475" t="s">
        <v>30</v>
      </c>
      <c r="E1475" s="19" t="str">
        <f>VLOOKUP($D1475,[1]Sheet1!$A:$D,3,FALSE)</f>
        <v>A1 (Fine)</v>
      </c>
      <c r="F1475" s="19" t="str">
        <f>VLOOKUP($D1475,[1]Sheet1!$A:$D,4,FALSE)</f>
        <v>A1</v>
      </c>
      <c r="G1475" s="2"/>
      <c r="H1475" s="2">
        <v>0.12</v>
      </c>
      <c r="I1475" s="2">
        <v>0.3</v>
      </c>
      <c r="J1475" s="2">
        <v>0.12</v>
      </c>
      <c r="K1475" s="2">
        <v>-0.18</v>
      </c>
      <c r="L1475" s="2">
        <v>0.12</v>
      </c>
      <c r="M1475" s="2">
        <v>0.12</v>
      </c>
      <c r="N1475" s="2">
        <v>0.12</v>
      </c>
      <c r="O1475" s="2">
        <v>0.12</v>
      </c>
      <c r="P1475" s="32">
        <f t="shared" si="28"/>
        <v>9.3333333333333338E-2</v>
      </c>
      <c r="Q1475" s="33">
        <v>9.3333333333333338E-2</v>
      </c>
      <c r="R1475" s="33">
        <v>9.3333333333333338E-2</v>
      </c>
      <c r="S1475" s="33">
        <v>9.3333333333333338E-2</v>
      </c>
      <c r="T1475" s="33">
        <v>9.3333333333333338E-2</v>
      </c>
      <c r="U1475" s="33">
        <v>9.3333333333333338E-2</v>
      </c>
      <c r="V1475" s="33">
        <v>9.3333333333333338E-2</v>
      </c>
      <c r="W1475" s="33">
        <v>9.3333333333333338E-2</v>
      </c>
      <c r="X1475" s="33">
        <v>9.3333333333333338E-2</v>
      </c>
      <c r="Y1475" s="33">
        <v>9.3333333333333338E-2</v>
      </c>
      <c r="Z1475" s="33">
        <v>9.3333333333333338E-2</v>
      </c>
      <c r="AA1475" s="33">
        <v>9.3333333333333338E-2</v>
      </c>
      <c r="AB1475" s="33">
        <v>9.3333333333333338E-2</v>
      </c>
      <c r="AC1475" s="33">
        <v>9.3333333333333338E-2</v>
      </c>
    </row>
    <row r="1476" spans="1:29" hidden="1" x14ac:dyDescent="0.3">
      <c r="A1476" s="19" t="s">
        <v>474</v>
      </c>
      <c r="B1476" s="1" t="s">
        <v>243</v>
      </c>
      <c r="C1476" s="1" t="s">
        <v>540</v>
      </c>
      <c r="D1476" t="s">
        <v>47</v>
      </c>
      <c r="E1476" s="19" t="str">
        <f>VLOOKUP($D1476,[1]Sheet1!$A:$D,3,FALSE)</f>
        <v>ICING</v>
      </c>
      <c r="F1476" s="19" t="str">
        <f>VLOOKUP($D1476,[1]Sheet1!$A:$D,4,FALSE)</f>
        <v>ICING</v>
      </c>
      <c r="G1476" s="2"/>
      <c r="H1476" s="2"/>
      <c r="I1476" s="2">
        <v>0.3</v>
      </c>
      <c r="J1476" s="2"/>
      <c r="K1476" s="2">
        <v>0.05</v>
      </c>
      <c r="L1476" s="2"/>
      <c r="M1476" s="2"/>
      <c r="N1476" s="2"/>
      <c r="O1476" s="2"/>
      <c r="P1476" s="32">
        <f t="shared" si="28"/>
        <v>3.888888888888889E-2</v>
      </c>
      <c r="Q1476" s="33">
        <v>3.888888888888889E-2</v>
      </c>
      <c r="R1476" s="33">
        <v>3.888888888888889E-2</v>
      </c>
      <c r="S1476" s="33">
        <v>3.888888888888889E-2</v>
      </c>
      <c r="T1476" s="33">
        <v>3.888888888888889E-2</v>
      </c>
      <c r="U1476" s="33">
        <v>3.888888888888889E-2</v>
      </c>
      <c r="V1476" s="33">
        <v>3.888888888888889E-2</v>
      </c>
      <c r="W1476" s="33">
        <v>3.888888888888889E-2</v>
      </c>
      <c r="X1476" s="33">
        <v>3.888888888888889E-2</v>
      </c>
      <c r="Y1476" s="33">
        <v>3.888888888888889E-2</v>
      </c>
      <c r="Z1476" s="33">
        <v>3.888888888888889E-2</v>
      </c>
      <c r="AA1476" s="33">
        <v>3.888888888888889E-2</v>
      </c>
      <c r="AB1476" s="33">
        <v>3.888888888888889E-2</v>
      </c>
      <c r="AC1476" s="33">
        <v>3.888888888888889E-2</v>
      </c>
    </row>
    <row r="1477" spans="1:29" hidden="1" x14ac:dyDescent="0.3">
      <c r="A1477" s="19" t="s">
        <v>474</v>
      </c>
      <c r="B1477" s="1" t="s">
        <v>243</v>
      </c>
      <c r="C1477" s="1" t="s">
        <v>540</v>
      </c>
      <c r="D1477" t="s">
        <v>32</v>
      </c>
      <c r="E1477" s="19" t="str">
        <f>VLOOKUP($D1477,[1]Sheet1!$A:$D,3,FALSE)</f>
        <v>ICING</v>
      </c>
      <c r="F1477" s="19" t="str">
        <f>VLOOKUP($D1477,[1]Sheet1!$A:$D,4,FALSE)</f>
        <v>ICING</v>
      </c>
      <c r="G1477" s="2"/>
      <c r="H1477" s="2"/>
      <c r="I1477" s="2"/>
      <c r="J1477" s="2"/>
      <c r="K1477" s="2">
        <v>2.4E-2</v>
      </c>
      <c r="L1477" s="2"/>
      <c r="M1477" s="2"/>
      <c r="N1477" s="2"/>
      <c r="O1477" s="2"/>
      <c r="P1477" s="32">
        <f t="shared" si="28"/>
        <v>2.6666666666666666E-3</v>
      </c>
      <c r="Q1477" s="33">
        <v>2.6666666666666666E-3</v>
      </c>
      <c r="R1477" s="33">
        <v>2.6666666666666666E-3</v>
      </c>
      <c r="S1477" s="33">
        <v>2.6666666666666666E-3</v>
      </c>
      <c r="T1477" s="33">
        <v>2.6666666666666666E-3</v>
      </c>
      <c r="U1477" s="33">
        <v>2.6666666666666666E-3</v>
      </c>
      <c r="V1477" s="33">
        <v>2.6666666666666666E-3</v>
      </c>
      <c r="W1477" s="33">
        <v>2.6666666666666666E-3</v>
      </c>
      <c r="X1477" s="33">
        <v>2.6666666666666666E-3</v>
      </c>
      <c r="Y1477" s="33">
        <v>2.6666666666666666E-3</v>
      </c>
      <c r="Z1477" s="33">
        <v>2.6666666666666666E-3</v>
      </c>
      <c r="AA1477" s="33">
        <v>2.6666666666666666E-3</v>
      </c>
      <c r="AB1477" s="33">
        <v>2.6666666666666666E-3</v>
      </c>
      <c r="AC1477" s="33">
        <v>2.6666666666666666E-3</v>
      </c>
    </row>
    <row r="1478" spans="1:29" hidden="1" x14ac:dyDescent="0.3">
      <c r="A1478" s="19" t="s">
        <v>474</v>
      </c>
      <c r="B1478" s="1" t="s">
        <v>243</v>
      </c>
      <c r="C1478" s="1" t="s">
        <v>540</v>
      </c>
      <c r="D1478" t="s">
        <v>34</v>
      </c>
      <c r="E1478" s="19" t="str">
        <f>VLOOKUP($D1478,[1]Sheet1!$A:$D,3,FALSE)</f>
        <v>BROWN</v>
      </c>
      <c r="F1478" s="19" t="str">
        <f>VLOOKUP($D1478,[1]Sheet1!$A:$D,4,FALSE)</f>
        <v>Soft Brown</v>
      </c>
      <c r="G1478" s="2"/>
      <c r="H1478" s="2">
        <v>0.12</v>
      </c>
      <c r="I1478" s="2">
        <v>0.12</v>
      </c>
      <c r="J1478" s="2"/>
      <c r="K1478" s="2"/>
      <c r="L1478" s="2"/>
      <c r="M1478" s="2">
        <v>0.12</v>
      </c>
      <c r="N1478" s="2">
        <v>0.06</v>
      </c>
      <c r="O1478" s="2"/>
      <c r="P1478" s="32">
        <f t="shared" si="28"/>
        <v>4.6666666666666662E-2</v>
      </c>
      <c r="Q1478" s="33">
        <v>4.6666666666666662E-2</v>
      </c>
      <c r="R1478" s="33">
        <v>4.6666666666666662E-2</v>
      </c>
      <c r="S1478" s="33">
        <v>4.6666666666666662E-2</v>
      </c>
      <c r="T1478" s="33">
        <v>4.6666666666666662E-2</v>
      </c>
      <c r="U1478" s="33">
        <v>4.6666666666666662E-2</v>
      </c>
      <c r="V1478" s="33">
        <v>4.6666666666666662E-2</v>
      </c>
      <c r="W1478" s="33">
        <v>4.6666666666666662E-2</v>
      </c>
      <c r="X1478" s="33">
        <v>4.6666666666666662E-2</v>
      </c>
      <c r="Y1478" s="33">
        <v>4.6666666666666662E-2</v>
      </c>
      <c r="Z1478" s="33">
        <v>4.6666666666666662E-2</v>
      </c>
      <c r="AA1478" s="33">
        <v>4.6666666666666662E-2</v>
      </c>
      <c r="AB1478" s="33">
        <v>4.6666666666666662E-2</v>
      </c>
      <c r="AC1478" s="33">
        <v>4.6666666666666662E-2</v>
      </c>
    </row>
    <row r="1479" spans="1:29" hidden="1" x14ac:dyDescent="0.3">
      <c r="A1479" s="19" t="s">
        <v>474</v>
      </c>
      <c r="B1479" s="1" t="s">
        <v>89</v>
      </c>
      <c r="C1479" s="1" t="s">
        <v>541</v>
      </c>
      <c r="D1479" t="s">
        <v>27</v>
      </c>
      <c r="E1479" s="19" t="str">
        <f>VLOOKUP($D1479,[1]Sheet1!$A:$D,3,FALSE)</f>
        <v>C1</v>
      </c>
      <c r="F1479" s="19" t="str">
        <f>VLOOKUP($D1479,[1]Sheet1!$A:$D,4,FALSE)</f>
        <v>C1 COARSE</v>
      </c>
      <c r="G1479" s="2"/>
      <c r="H1479" s="2"/>
      <c r="I1479" s="2"/>
      <c r="J1479" s="2"/>
      <c r="K1479" s="2">
        <v>0.9</v>
      </c>
      <c r="L1479" s="2"/>
      <c r="M1479" s="2"/>
      <c r="N1479" s="2"/>
      <c r="O1479" s="2"/>
      <c r="P1479" s="32">
        <f t="shared" si="28"/>
        <v>0.1</v>
      </c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33"/>
    </row>
    <row r="1480" spans="1:29" hidden="1" x14ac:dyDescent="0.3">
      <c r="A1480" s="19" t="s">
        <v>474</v>
      </c>
      <c r="B1480" s="1" t="s">
        <v>243</v>
      </c>
      <c r="C1480" s="1" t="s">
        <v>542</v>
      </c>
      <c r="D1480" t="s">
        <v>27</v>
      </c>
      <c r="E1480" s="19" t="str">
        <f>VLOOKUP($D1480,[1]Sheet1!$A:$D,3,FALSE)</f>
        <v>C1</v>
      </c>
      <c r="F1480" s="19" t="str">
        <f>VLOOKUP($D1480,[1]Sheet1!$A:$D,4,FALSE)</f>
        <v>C1 COARSE</v>
      </c>
      <c r="G1480" s="2">
        <v>51.664000000000001</v>
      </c>
      <c r="H1480" s="2">
        <v>51.84</v>
      </c>
      <c r="I1480" s="2">
        <v>25.92</v>
      </c>
      <c r="J1480" s="2">
        <v>-0.20399999999999999</v>
      </c>
      <c r="K1480" s="2">
        <v>-0.20399999999999999</v>
      </c>
      <c r="L1480" s="2"/>
      <c r="M1480" s="2"/>
      <c r="N1480" s="2"/>
      <c r="O1480" s="2"/>
      <c r="P1480" s="32">
        <f t="shared" si="28"/>
        <v>14.335111111111111</v>
      </c>
      <c r="Q1480" s="33">
        <v>14.335111111111111</v>
      </c>
      <c r="R1480" s="33">
        <v>14.335111111111111</v>
      </c>
      <c r="S1480" s="33">
        <v>14.335111111111111</v>
      </c>
      <c r="T1480" s="33">
        <v>14.335111111111111</v>
      </c>
      <c r="U1480" s="33">
        <v>14.335111111111111</v>
      </c>
      <c r="V1480" s="33">
        <v>14.335111111111111</v>
      </c>
      <c r="W1480" s="33">
        <v>14.335111111111111</v>
      </c>
      <c r="X1480" s="33">
        <v>14.335111111111111</v>
      </c>
      <c r="Y1480" s="33">
        <v>14.335111111111111</v>
      </c>
      <c r="Z1480" s="33">
        <v>14.335111111111111</v>
      </c>
      <c r="AA1480" s="33">
        <v>14.335111111111111</v>
      </c>
      <c r="AB1480" s="33">
        <v>14.335111111111111</v>
      </c>
      <c r="AC1480" s="33">
        <v>14.335111111111111</v>
      </c>
    </row>
    <row r="1481" spans="1:29" hidden="1" x14ac:dyDescent="0.3">
      <c r="A1481" s="19" t="s">
        <v>474</v>
      </c>
      <c r="B1481" s="1" t="s">
        <v>243</v>
      </c>
      <c r="C1481" s="1" t="s">
        <v>542</v>
      </c>
      <c r="D1481" t="s">
        <v>31</v>
      </c>
      <c r="E1481" s="19" t="str">
        <f>VLOOKUP($D1481,[1]Sheet1!$A:$D,3,FALSE)</f>
        <v>BROWN</v>
      </c>
      <c r="F1481" s="19" t="str">
        <f>VLOOKUP($D1481,[1]Sheet1!$A:$D,4,FALSE)</f>
        <v>Golden Brown</v>
      </c>
      <c r="G1481" s="2"/>
      <c r="H1481" s="2"/>
      <c r="I1481" s="2"/>
      <c r="J1481" s="2">
        <v>-1E-3</v>
      </c>
      <c r="K1481" s="2">
        <v>-1E-3</v>
      </c>
      <c r="L1481" s="2"/>
      <c r="M1481" s="2"/>
      <c r="N1481" s="2"/>
      <c r="O1481" s="2"/>
      <c r="P1481" s="32">
        <f t="shared" si="28"/>
        <v>-2.2222222222222223E-4</v>
      </c>
      <c r="Q1481" s="33">
        <v>-2.2222222222222223E-4</v>
      </c>
      <c r="R1481" s="33">
        <v>-2.2222222222222223E-4</v>
      </c>
      <c r="S1481" s="33">
        <v>-2.2222222222222223E-4</v>
      </c>
      <c r="T1481" s="33">
        <v>-2.2222222222222223E-4</v>
      </c>
      <c r="U1481" s="33">
        <v>-2.2222222222222223E-4</v>
      </c>
      <c r="V1481" s="33">
        <v>-2.2222222222222223E-4</v>
      </c>
      <c r="W1481" s="33">
        <v>-2.2222222222222223E-4</v>
      </c>
      <c r="X1481" s="33">
        <v>-2.2222222222222223E-4</v>
      </c>
      <c r="Y1481" s="33">
        <v>-2.2222222222222223E-4</v>
      </c>
      <c r="Z1481" s="33">
        <v>-2.2222222222222223E-4</v>
      </c>
      <c r="AA1481" s="33">
        <v>-2.2222222222222223E-4</v>
      </c>
      <c r="AB1481" s="33">
        <v>-2.2222222222222223E-4</v>
      </c>
      <c r="AC1481" s="33">
        <v>-2.2222222222222223E-4</v>
      </c>
    </row>
    <row r="1482" spans="1:29" hidden="1" x14ac:dyDescent="0.3">
      <c r="A1482" s="19" t="s">
        <v>474</v>
      </c>
      <c r="B1482" s="1" t="s">
        <v>243</v>
      </c>
      <c r="C1482" s="1" t="s">
        <v>542</v>
      </c>
      <c r="D1482" t="s">
        <v>32</v>
      </c>
      <c r="E1482" s="19" t="str">
        <f>VLOOKUP($D1482,[1]Sheet1!$A:$D,3,FALSE)</f>
        <v>ICING</v>
      </c>
      <c r="F1482" s="19" t="str">
        <f>VLOOKUP($D1482,[1]Sheet1!$A:$D,4,FALSE)</f>
        <v>ICING</v>
      </c>
      <c r="G1482" s="2">
        <v>0.06</v>
      </c>
      <c r="H1482" s="2"/>
      <c r="I1482" s="2"/>
      <c r="J1482" s="2"/>
      <c r="K1482" s="2"/>
      <c r="L1482" s="2"/>
      <c r="M1482" s="2"/>
      <c r="N1482" s="2"/>
      <c r="O1482" s="2"/>
      <c r="P1482" s="32">
        <f t="shared" si="28"/>
        <v>6.6666666666666662E-3</v>
      </c>
      <c r="Q1482" s="33">
        <v>6.6666666666666662E-3</v>
      </c>
      <c r="R1482" s="33">
        <v>6.6666666666666662E-3</v>
      </c>
      <c r="S1482" s="33">
        <v>6.6666666666666662E-3</v>
      </c>
      <c r="T1482" s="33">
        <v>6.6666666666666662E-3</v>
      </c>
      <c r="U1482" s="33">
        <v>6.6666666666666662E-3</v>
      </c>
      <c r="V1482" s="33">
        <v>6.6666666666666662E-3</v>
      </c>
      <c r="W1482" s="33">
        <v>6.6666666666666662E-3</v>
      </c>
      <c r="X1482" s="33">
        <v>6.6666666666666662E-3</v>
      </c>
      <c r="Y1482" s="33">
        <v>6.6666666666666662E-3</v>
      </c>
      <c r="Z1482" s="33">
        <v>6.6666666666666662E-3</v>
      </c>
      <c r="AA1482" s="33">
        <v>6.6666666666666662E-3</v>
      </c>
      <c r="AB1482" s="33">
        <v>6.6666666666666662E-3</v>
      </c>
      <c r="AC1482" s="33">
        <v>6.6666666666666662E-3</v>
      </c>
    </row>
    <row r="1483" spans="1:29" hidden="1" x14ac:dyDescent="0.3">
      <c r="A1483" s="19" t="s">
        <v>474</v>
      </c>
      <c r="B1483" s="1" t="s">
        <v>89</v>
      </c>
      <c r="C1483" s="1" t="s">
        <v>543</v>
      </c>
      <c r="D1483" t="s">
        <v>61</v>
      </c>
      <c r="E1483" s="19" t="str">
        <f>VLOOKUP($D1483,[1]Sheet1!$A:$D,3,FALSE)</f>
        <v>C1</v>
      </c>
      <c r="F1483" s="19" t="str">
        <f>VLOOKUP($D1483,[1]Sheet1!$A:$D,4,FALSE)</f>
        <v>C1 COARSE</v>
      </c>
      <c r="G1483" s="2"/>
      <c r="H1483" s="2">
        <v>1</v>
      </c>
      <c r="I1483" s="2"/>
      <c r="J1483" s="2"/>
      <c r="K1483" s="2"/>
      <c r="L1483" s="2"/>
      <c r="M1483" s="2"/>
      <c r="N1483" s="2"/>
      <c r="O1483" s="2"/>
      <c r="P1483" s="32">
        <f t="shared" si="28"/>
        <v>0.1111111111111111</v>
      </c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</row>
    <row r="1484" spans="1:29" hidden="1" x14ac:dyDescent="0.3">
      <c r="A1484" s="19" t="s">
        <v>474</v>
      </c>
      <c r="B1484" s="1" t="s">
        <v>89</v>
      </c>
      <c r="C1484" s="1" t="s">
        <v>543</v>
      </c>
      <c r="D1484" t="s">
        <v>42</v>
      </c>
      <c r="E1484" s="19" t="str">
        <f>VLOOKUP($D1484,[1]Sheet1!$A:$D,3,FALSE)</f>
        <v>CASTER</v>
      </c>
      <c r="F1484" s="19" t="str">
        <f>VLOOKUP($D1484,[1]Sheet1!$A:$D,4,FALSE)</f>
        <v>CASTER</v>
      </c>
      <c r="G1484" s="2"/>
      <c r="H1484" s="2"/>
      <c r="I1484" s="2">
        <v>0.05</v>
      </c>
      <c r="J1484" s="2"/>
      <c r="K1484" s="2"/>
      <c r="L1484" s="2"/>
      <c r="M1484" s="2"/>
      <c r="N1484" s="2"/>
      <c r="O1484" s="2"/>
      <c r="P1484" s="32">
        <f t="shared" si="28"/>
        <v>5.5555555555555558E-3</v>
      </c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33"/>
    </row>
    <row r="1485" spans="1:29" hidden="1" x14ac:dyDescent="0.3">
      <c r="A1485" s="19" t="s">
        <v>474</v>
      </c>
      <c r="B1485" s="1" t="s">
        <v>89</v>
      </c>
      <c r="C1485" s="1" t="s">
        <v>543</v>
      </c>
      <c r="D1485" t="s">
        <v>27</v>
      </c>
      <c r="E1485" s="19" t="str">
        <f>VLOOKUP($D1485,[1]Sheet1!$A:$D,3,FALSE)</f>
        <v>C1</v>
      </c>
      <c r="F1485" s="19" t="str">
        <f>VLOOKUP($D1485,[1]Sheet1!$A:$D,4,FALSE)</f>
        <v>C1 COARSE</v>
      </c>
      <c r="G1485" s="2"/>
      <c r="H1485" s="2">
        <v>52.92</v>
      </c>
      <c r="I1485" s="2">
        <v>30</v>
      </c>
      <c r="J1485" s="2"/>
      <c r="K1485" s="2"/>
      <c r="L1485" s="2"/>
      <c r="M1485" s="2"/>
      <c r="N1485" s="2"/>
      <c r="O1485" s="2"/>
      <c r="P1485" s="32">
        <f t="shared" si="28"/>
        <v>9.2133333333333329</v>
      </c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</row>
    <row r="1486" spans="1:29" hidden="1" x14ac:dyDescent="0.3">
      <c r="A1486" s="19" t="s">
        <v>474</v>
      </c>
      <c r="B1486" s="1" t="s">
        <v>89</v>
      </c>
      <c r="C1486" s="1" t="s">
        <v>544</v>
      </c>
      <c r="D1486" t="s">
        <v>27</v>
      </c>
      <c r="E1486" s="19" t="str">
        <f>VLOOKUP($D1486,[1]Sheet1!$A:$D,3,FALSE)</f>
        <v>C1</v>
      </c>
      <c r="F1486" s="19" t="str">
        <f>VLOOKUP($D1486,[1]Sheet1!$A:$D,4,FALSE)</f>
        <v>C1 COARSE</v>
      </c>
      <c r="G1486" s="2">
        <v>56.16</v>
      </c>
      <c r="H1486" s="2"/>
      <c r="I1486" s="2">
        <v>28.08</v>
      </c>
      <c r="J1486" s="2"/>
      <c r="K1486" s="2"/>
      <c r="L1486" s="2"/>
      <c r="M1486" s="2"/>
      <c r="N1486" s="2"/>
      <c r="O1486" s="2"/>
      <c r="P1486" s="32">
        <f t="shared" si="28"/>
        <v>9.36</v>
      </c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</row>
    <row r="1487" spans="1:29" hidden="1" x14ac:dyDescent="0.3">
      <c r="A1487" s="19" t="s">
        <v>474</v>
      </c>
      <c r="B1487" s="1" t="s">
        <v>243</v>
      </c>
      <c r="C1487" s="1" t="s">
        <v>545</v>
      </c>
      <c r="D1487" t="s">
        <v>25</v>
      </c>
      <c r="E1487" s="19" t="str">
        <f>VLOOKUP($D1487,[1]Sheet1!$A:$D,3,FALSE)</f>
        <v>CASTER</v>
      </c>
      <c r="F1487" s="19" t="str">
        <f>VLOOKUP($D1487,[1]Sheet1!$A:$D,4,FALSE)</f>
        <v>CASTER</v>
      </c>
      <c r="G1487" s="2">
        <v>0.06</v>
      </c>
      <c r="H1487" s="2"/>
      <c r="I1487" s="2"/>
      <c r="J1487" s="2"/>
      <c r="K1487" s="2"/>
      <c r="L1487" s="2"/>
      <c r="M1487" s="2">
        <v>0.06</v>
      </c>
      <c r="N1487" s="2"/>
      <c r="O1487" s="2"/>
      <c r="P1487" s="32">
        <f t="shared" si="28"/>
        <v>1.3333333333333332E-2</v>
      </c>
      <c r="Q1487" s="33">
        <v>1.3333333333333332E-2</v>
      </c>
      <c r="R1487" s="33">
        <v>1.3333333333333332E-2</v>
      </c>
      <c r="S1487" s="33">
        <v>1.3333333333333332E-2</v>
      </c>
      <c r="T1487" s="33">
        <v>1.3333333333333332E-2</v>
      </c>
      <c r="U1487" s="33">
        <v>1.3333333333333332E-2</v>
      </c>
      <c r="V1487" s="33">
        <v>1.3333333333333332E-2</v>
      </c>
      <c r="W1487" s="33">
        <v>1.3333333333333332E-2</v>
      </c>
      <c r="X1487" s="33">
        <v>1.3333333333333332E-2</v>
      </c>
      <c r="Y1487" s="33">
        <v>1.3333333333333332E-2</v>
      </c>
      <c r="Z1487" s="33">
        <v>1.3333333333333332E-2</v>
      </c>
      <c r="AA1487" s="33">
        <v>1.3333333333333332E-2</v>
      </c>
      <c r="AB1487" s="33">
        <v>1.3333333333333332E-2</v>
      </c>
      <c r="AC1487" s="33">
        <v>1.3333333333333332E-2</v>
      </c>
    </row>
    <row r="1488" spans="1:29" hidden="1" x14ac:dyDescent="0.3">
      <c r="A1488" s="19" t="s">
        <v>474</v>
      </c>
      <c r="B1488" s="1" t="s">
        <v>243</v>
      </c>
      <c r="C1488" s="1" t="s">
        <v>545</v>
      </c>
      <c r="D1488" t="s">
        <v>27</v>
      </c>
      <c r="E1488" s="19" t="str">
        <f>VLOOKUP($D1488,[1]Sheet1!$A:$D,3,FALSE)</f>
        <v>C1</v>
      </c>
      <c r="F1488" s="19" t="str">
        <f>VLOOKUP($D1488,[1]Sheet1!$A:$D,4,FALSE)</f>
        <v>C1 COARSE</v>
      </c>
      <c r="G1488" s="2">
        <v>21.6</v>
      </c>
      <c r="H1488" s="2"/>
      <c r="I1488" s="2">
        <v>21.6</v>
      </c>
      <c r="J1488" s="2">
        <v>19.440000000000001</v>
      </c>
      <c r="K1488" s="2">
        <v>17.28</v>
      </c>
      <c r="L1488" s="2"/>
      <c r="M1488" s="2">
        <v>18.36</v>
      </c>
      <c r="N1488" s="2">
        <v>18.36</v>
      </c>
      <c r="O1488" s="2"/>
      <c r="P1488" s="32">
        <f t="shared" si="28"/>
        <v>12.96</v>
      </c>
      <c r="Q1488" s="33">
        <v>12.96</v>
      </c>
      <c r="R1488" s="33">
        <v>12.96</v>
      </c>
      <c r="S1488" s="33">
        <v>12.96</v>
      </c>
      <c r="T1488" s="33">
        <v>12.96</v>
      </c>
      <c r="U1488" s="33">
        <v>12.96</v>
      </c>
      <c r="V1488" s="33">
        <v>12.96</v>
      </c>
      <c r="W1488" s="33">
        <v>12.96</v>
      </c>
      <c r="X1488" s="33">
        <v>12.96</v>
      </c>
      <c r="Y1488" s="33">
        <v>12.96</v>
      </c>
      <c r="Z1488" s="33">
        <v>12.96</v>
      </c>
      <c r="AA1488" s="33">
        <v>12.96</v>
      </c>
      <c r="AB1488" s="33">
        <v>12.96</v>
      </c>
      <c r="AC1488" s="33">
        <v>12.96</v>
      </c>
    </row>
    <row r="1489" spans="1:29" hidden="1" x14ac:dyDescent="0.3">
      <c r="A1489" s="19" t="s">
        <v>474</v>
      </c>
      <c r="B1489" s="1" t="s">
        <v>243</v>
      </c>
      <c r="C1489" s="1" t="s">
        <v>545</v>
      </c>
      <c r="D1489" t="s">
        <v>28</v>
      </c>
      <c r="E1489" s="19" t="str">
        <f>VLOOKUP($D1489,[1]Sheet1!$A:$D,3,FALSE)</f>
        <v>C1</v>
      </c>
      <c r="F1489" s="19" t="str">
        <f>VLOOKUP($D1489,[1]Sheet1!$A:$D,4,FALSE)</f>
        <v>C1 COARSE</v>
      </c>
      <c r="G1489" s="2">
        <v>3.24</v>
      </c>
      <c r="H1489" s="2"/>
      <c r="I1489" s="2">
        <v>3.24</v>
      </c>
      <c r="J1489" s="2">
        <v>5.4</v>
      </c>
      <c r="K1489" s="2">
        <v>4.32</v>
      </c>
      <c r="L1489" s="2"/>
      <c r="M1489" s="2">
        <v>3.24</v>
      </c>
      <c r="N1489" s="2">
        <v>3.24</v>
      </c>
      <c r="O1489" s="2"/>
      <c r="P1489" s="32">
        <f t="shared" si="28"/>
        <v>2.5200000000000009</v>
      </c>
      <c r="Q1489" s="33">
        <v>2.5200000000000009</v>
      </c>
      <c r="R1489" s="33">
        <v>2.5200000000000009</v>
      </c>
      <c r="S1489" s="33">
        <v>2.5200000000000009</v>
      </c>
      <c r="T1489" s="33">
        <v>2.5200000000000009</v>
      </c>
      <c r="U1489" s="33">
        <v>2.5200000000000009</v>
      </c>
      <c r="V1489" s="33">
        <v>2.5200000000000009</v>
      </c>
      <c r="W1489" s="33">
        <v>2.5200000000000009</v>
      </c>
      <c r="X1489" s="33">
        <v>2.5200000000000009</v>
      </c>
      <c r="Y1489" s="33">
        <v>2.5200000000000009</v>
      </c>
      <c r="Z1489" s="33">
        <v>2.5200000000000009</v>
      </c>
      <c r="AA1489" s="33">
        <v>2.5200000000000009</v>
      </c>
      <c r="AB1489" s="33">
        <v>2.5200000000000009</v>
      </c>
      <c r="AC1489" s="33">
        <v>2.5200000000000009</v>
      </c>
    </row>
    <row r="1490" spans="1:29" hidden="1" x14ac:dyDescent="0.3">
      <c r="A1490" s="19" t="s">
        <v>474</v>
      </c>
      <c r="B1490" s="1" t="s">
        <v>243</v>
      </c>
      <c r="C1490" s="1" t="s">
        <v>545</v>
      </c>
      <c r="D1490" t="s">
        <v>32</v>
      </c>
      <c r="E1490" s="19" t="str">
        <f>VLOOKUP($D1490,[1]Sheet1!$A:$D,3,FALSE)</f>
        <v>ICING</v>
      </c>
      <c r="F1490" s="19" t="str">
        <f>VLOOKUP($D1490,[1]Sheet1!$A:$D,4,FALSE)</f>
        <v>ICING</v>
      </c>
      <c r="G1490" s="2">
        <v>2.4E-2</v>
      </c>
      <c r="H1490" s="2"/>
      <c r="I1490" s="2"/>
      <c r="J1490" s="2"/>
      <c r="K1490" s="2"/>
      <c r="L1490" s="2"/>
      <c r="M1490" s="2">
        <v>2.4E-2</v>
      </c>
      <c r="N1490" s="2"/>
      <c r="O1490" s="2"/>
      <c r="P1490" s="32">
        <f t="shared" si="28"/>
        <v>5.3333333333333332E-3</v>
      </c>
      <c r="Q1490" s="33">
        <v>5.3333333333333332E-3</v>
      </c>
      <c r="R1490" s="33">
        <v>5.3333333333333332E-3</v>
      </c>
      <c r="S1490" s="33">
        <v>5.3333333333333332E-3</v>
      </c>
      <c r="T1490" s="33">
        <v>5.3333333333333332E-3</v>
      </c>
      <c r="U1490" s="33">
        <v>5.3333333333333332E-3</v>
      </c>
      <c r="V1490" s="33">
        <v>5.3333333333333332E-3</v>
      </c>
      <c r="W1490" s="33">
        <v>5.3333333333333332E-3</v>
      </c>
      <c r="X1490" s="33">
        <v>5.3333333333333332E-3</v>
      </c>
      <c r="Y1490" s="33">
        <v>5.3333333333333332E-3</v>
      </c>
      <c r="Z1490" s="33">
        <v>5.3333333333333332E-3</v>
      </c>
      <c r="AA1490" s="33">
        <v>5.3333333333333332E-3</v>
      </c>
      <c r="AB1490" s="33">
        <v>5.3333333333333332E-3</v>
      </c>
      <c r="AC1490" s="33">
        <v>5.3333333333333332E-3</v>
      </c>
    </row>
    <row r="1491" spans="1:29" hidden="1" x14ac:dyDescent="0.3">
      <c r="A1491" s="19" t="s">
        <v>474</v>
      </c>
      <c r="B1491" s="1" t="s">
        <v>89</v>
      </c>
      <c r="C1491" s="1" t="s">
        <v>473</v>
      </c>
      <c r="D1491" t="s">
        <v>25</v>
      </c>
      <c r="E1491" s="19" t="str">
        <f>VLOOKUP($D1491,[1]Sheet1!$A:$D,3,FALSE)</f>
        <v>CASTER</v>
      </c>
      <c r="F1491" s="19" t="str">
        <f>VLOOKUP($D1491,[1]Sheet1!$A:$D,4,FALSE)</f>
        <v>CASTER</v>
      </c>
      <c r="G1491" s="2"/>
      <c r="H1491" s="2"/>
      <c r="I1491" s="2"/>
      <c r="J1491" s="2">
        <v>2.16</v>
      </c>
      <c r="K1491" s="2"/>
      <c r="L1491" s="2"/>
      <c r="M1491" s="2">
        <v>1.08</v>
      </c>
      <c r="N1491" s="2">
        <v>0.48</v>
      </c>
      <c r="O1491" s="2">
        <v>1.08</v>
      </c>
      <c r="P1491" s="32">
        <f t="shared" si="28"/>
        <v>0.53333333333333344</v>
      </c>
      <c r="Q1491" s="33">
        <v>0.53333333333333344</v>
      </c>
      <c r="R1491" s="33">
        <v>0.53333333333333344</v>
      </c>
      <c r="S1491" s="33">
        <v>0.53333333333333344</v>
      </c>
      <c r="T1491" s="33">
        <v>0.53333333333333344</v>
      </c>
      <c r="U1491" s="33">
        <v>0.53333333333333344</v>
      </c>
      <c r="V1491" s="33">
        <v>0.53333333333333344</v>
      </c>
      <c r="W1491" s="33">
        <v>0.53333333333333344</v>
      </c>
      <c r="X1491" s="33">
        <v>0.53333333333333344</v>
      </c>
      <c r="Y1491" s="33">
        <v>0.53333333333333344</v>
      </c>
      <c r="Z1491" s="33">
        <v>0.53333333333333344</v>
      </c>
      <c r="AA1491" s="33">
        <v>0.53333333333333344</v>
      </c>
      <c r="AB1491" s="33">
        <v>0.53333333333333344</v>
      </c>
      <c r="AC1491" s="33">
        <v>0.53333333333333344</v>
      </c>
    </row>
    <row r="1492" spans="1:29" hidden="1" x14ac:dyDescent="0.3">
      <c r="A1492" s="19" t="s">
        <v>474</v>
      </c>
      <c r="B1492" s="1" t="s">
        <v>89</v>
      </c>
      <c r="C1492" s="1" t="s">
        <v>473</v>
      </c>
      <c r="D1492" t="s">
        <v>26</v>
      </c>
      <c r="E1492" s="19" t="str">
        <f>VLOOKUP($D1492,[1]Sheet1!$A:$D,3,FALSE)</f>
        <v>BROWN</v>
      </c>
      <c r="F1492" s="19" t="str">
        <f>VLOOKUP($D1492,[1]Sheet1!$A:$D,4,FALSE)</f>
        <v>Coarse Brown</v>
      </c>
      <c r="G1492" s="2"/>
      <c r="H1492" s="2"/>
      <c r="I1492" s="2"/>
      <c r="J1492" s="2">
        <v>1.08</v>
      </c>
      <c r="K1492" s="2"/>
      <c r="L1492" s="2"/>
      <c r="M1492" s="2">
        <v>1.08</v>
      </c>
      <c r="N1492" s="2"/>
      <c r="O1492" s="2"/>
      <c r="P1492" s="32">
        <f t="shared" si="28"/>
        <v>0.24000000000000002</v>
      </c>
      <c r="Q1492" s="33">
        <v>0.24000000000000002</v>
      </c>
      <c r="R1492" s="33">
        <v>0.24000000000000002</v>
      </c>
      <c r="S1492" s="33">
        <v>0.24000000000000002</v>
      </c>
      <c r="T1492" s="33">
        <v>0.24000000000000002</v>
      </c>
      <c r="U1492" s="33">
        <v>0.24000000000000002</v>
      </c>
      <c r="V1492" s="33">
        <v>0.24000000000000002</v>
      </c>
      <c r="W1492" s="33">
        <v>0.24000000000000002</v>
      </c>
      <c r="X1492" s="33">
        <v>0.24000000000000002</v>
      </c>
      <c r="Y1492" s="33">
        <v>0.24000000000000002</v>
      </c>
      <c r="Z1492" s="33">
        <v>0.24000000000000002</v>
      </c>
      <c r="AA1492" s="33">
        <v>0.24000000000000002</v>
      </c>
      <c r="AB1492" s="33">
        <v>0.24000000000000002</v>
      </c>
      <c r="AC1492" s="33">
        <v>0.24000000000000002</v>
      </c>
    </row>
    <row r="1493" spans="1:29" hidden="1" x14ac:dyDescent="0.3">
      <c r="A1493" s="19" t="s">
        <v>474</v>
      </c>
      <c r="B1493" s="1" t="s">
        <v>89</v>
      </c>
      <c r="C1493" s="1" t="s">
        <v>473</v>
      </c>
      <c r="D1493" t="s">
        <v>27</v>
      </c>
      <c r="E1493" s="19" t="str">
        <f>VLOOKUP($D1493,[1]Sheet1!$A:$D,3,FALSE)</f>
        <v>C1</v>
      </c>
      <c r="F1493" s="19" t="str">
        <f>VLOOKUP($D1493,[1]Sheet1!$A:$D,4,FALSE)</f>
        <v>C1 COARSE</v>
      </c>
      <c r="G1493" s="2">
        <v>116.64000000000001</v>
      </c>
      <c r="H1493" s="2">
        <v>114.48</v>
      </c>
      <c r="I1493" s="2">
        <v>71.28</v>
      </c>
      <c r="J1493" s="2">
        <v>176.04</v>
      </c>
      <c r="K1493" s="2">
        <v>142.56</v>
      </c>
      <c r="L1493" s="2">
        <v>187.68</v>
      </c>
      <c r="M1493" s="2">
        <v>60.480000000000004</v>
      </c>
      <c r="N1493" s="2">
        <v>160.798</v>
      </c>
      <c r="O1493" s="2">
        <v>203.85799999999995</v>
      </c>
      <c r="P1493" s="32">
        <f t="shared" si="28"/>
        <v>137.09066666666666</v>
      </c>
      <c r="Q1493" s="33">
        <v>137.09066666666666</v>
      </c>
      <c r="R1493" s="33">
        <v>137.09066666666666</v>
      </c>
      <c r="S1493" s="33">
        <v>137.09066666666666</v>
      </c>
      <c r="T1493" s="33">
        <v>137.09066666666666</v>
      </c>
      <c r="U1493" s="33">
        <v>137.09066666666666</v>
      </c>
      <c r="V1493" s="33">
        <v>137.09066666666666</v>
      </c>
      <c r="W1493" s="33">
        <v>137.09066666666666</v>
      </c>
      <c r="X1493" s="33">
        <v>137.09066666666666</v>
      </c>
      <c r="Y1493" s="33">
        <v>137.09066666666666</v>
      </c>
      <c r="Z1493" s="33">
        <v>137.09066666666666</v>
      </c>
      <c r="AA1493" s="33">
        <v>137.09066666666666</v>
      </c>
      <c r="AB1493" s="33">
        <v>137.09066666666666</v>
      </c>
      <c r="AC1493" s="33">
        <v>137.09066666666666</v>
      </c>
    </row>
    <row r="1494" spans="1:29" hidden="1" x14ac:dyDescent="0.3">
      <c r="A1494" s="19" t="s">
        <v>474</v>
      </c>
      <c r="B1494" s="1" t="s">
        <v>89</v>
      </c>
      <c r="C1494" s="1" t="s">
        <v>473</v>
      </c>
      <c r="D1494" t="s">
        <v>29</v>
      </c>
      <c r="E1494" s="19" t="str">
        <f>VLOOKUP($D1494,[1]Sheet1!$A:$D,3,FALSE)</f>
        <v>BROWN</v>
      </c>
      <c r="F1494" s="19" t="str">
        <f>VLOOKUP($D1494,[1]Sheet1!$A:$D,4,FALSE)</f>
        <v>Coarse Brown</v>
      </c>
      <c r="G1494" s="2">
        <v>0.504</v>
      </c>
      <c r="H1494" s="2"/>
      <c r="I1494" s="2"/>
      <c r="J1494" s="2"/>
      <c r="K1494" s="2">
        <v>-0.30492000000000002</v>
      </c>
      <c r="L1494" s="2"/>
      <c r="M1494" s="2">
        <v>-9.2399999999999999E-3</v>
      </c>
      <c r="N1494" s="2"/>
      <c r="O1494" s="2"/>
      <c r="P1494" s="32">
        <f t="shared" si="28"/>
        <v>2.1093333333333332E-2</v>
      </c>
      <c r="Q1494" s="33">
        <v>2.1093333333333332E-2</v>
      </c>
      <c r="R1494" s="33">
        <v>2.1093333333333332E-2</v>
      </c>
      <c r="S1494" s="33">
        <v>2.1093333333333332E-2</v>
      </c>
      <c r="T1494" s="33">
        <v>2.1093333333333332E-2</v>
      </c>
      <c r="U1494" s="33">
        <v>2.1093333333333332E-2</v>
      </c>
      <c r="V1494" s="33">
        <v>2.1093333333333332E-2</v>
      </c>
      <c r="W1494" s="33">
        <v>2.1093333333333332E-2</v>
      </c>
      <c r="X1494" s="33">
        <v>2.1093333333333332E-2</v>
      </c>
      <c r="Y1494" s="33">
        <v>2.1093333333333332E-2</v>
      </c>
      <c r="Z1494" s="33">
        <v>2.1093333333333332E-2</v>
      </c>
      <c r="AA1494" s="33">
        <v>2.1093333333333332E-2</v>
      </c>
      <c r="AB1494" s="33">
        <v>2.1093333333333332E-2</v>
      </c>
      <c r="AC1494" s="33">
        <v>2.1093333333333332E-2</v>
      </c>
    </row>
    <row r="1495" spans="1:29" hidden="1" x14ac:dyDescent="0.3">
      <c r="A1495" s="19" t="s">
        <v>474</v>
      </c>
      <c r="B1495" s="1" t="s">
        <v>89</v>
      </c>
      <c r="C1495" s="1" t="s">
        <v>473</v>
      </c>
      <c r="D1495" t="s">
        <v>30</v>
      </c>
      <c r="E1495" s="19" t="str">
        <f>VLOOKUP($D1495,[1]Sheet1!$A:$D,3,FALSE)</f>
        <v>A1 (Fine)</v>
      </c>
      <c r="F1495" s="19" t="str">
        <f>VLOOKUP($D1495,[1]Sheet1!$A:$D,4,FALSE)</f>
        <v>A1</v>
      </c>
      <c r="G1495" s="2"/>
      <c r="H1495" s="2"/>
      <c r="I1495" s="2"/>
      <c r="J1495" s="2">
        <v>1.08</v>
      </c>
      <c r="K1495" s="2"/>
      <c r="L1495" s="2"/>
      <c r="M1495" s="2">
        <v>3.24</v>
      </c>
      <c r="N1495" s="2">
        <v>0.36</v>
      </c>
      <c r="O1495" s="2"/>
      <c r="P1495" s="32">
        <f t="shared" ref="P1495:P1526" si="29">SUM(G1495:O1495)/9</f>
        <v>0.52</v>
      </c>
      <c r="Q1495" s="33">
        <v>0.52</v>
      </c>
      <c r="R1495" s="33">
        <v>0.52</v>
      </c>
      <c r="S1495" s="33">
        <v>0.52</v>
      </c>
      <c r="T1495" s="33">
        <v>0.52</v>
      </c>
      <c r="U1495" s="33">
        <v>0.52</v>
      </c>
      <c r="V1495" s="33">
        <v>0.52</v>
      </c>
      <c r="W1495" s="33">
        <v>0.52</v>
      </c>
      <c r="X1495" s="33">
        <v>0.52</v>
      </c>
      <c r="Y1495" s="33">
        <v>0.52</v>
      </c>
      <c r="Z1495" s="33">
        <v>0.52</v>
      </c>
      <c r="AA1495" s="33">
        <v>0.52</v>
      </c>
      <c r="AB1495" s="33">
        <v>0.52</v>
      </c>
      <c r="AC1495" s="33">
        <v>0.52</v>
      </c>
    </row>
    <row r="1496" spans="1:29" hidden="1" x14ac:dyDescent="0.3">
      <c r="A1496" s="19" t="s">
        <v>474</v>
      </c>
      <c r="B1496" s="1" t="s">
        <v>89</v>
      </c>
      <c r="C1496" s="1" t="s">
        <v>473</v>
      </c>
      <c r="D1496" t="s">
        <v>45</v>
      </c>
      <c r="E1496" s="19" t="str">
        <f>VLOOKUP($D1496,[1]Sheet1!$A:$D,3,FALSE)</f>
        <v>A1 (Fine)</v>
      </c>
      <c r="F1496" s="19" t="str">
        <f>VLOOKUP($D1496,[1]Sheet1!$A:$D,4,FALSE)</f>
        <v>A1</v>
      </c>
      <c r="G1496" s="2"/>
      <c r="H1496" s="2">
        <v>0.06</v>
      </c>
      <c r="I1496" s="2"/>
      <c r="J1496" s="2"/>
      <c r="K1496" s="2"/>
      <c r="L1496" s="2"/>
      <c r="M1496" s="2"/>
      <c r="N1496" s="2"/>
      <c r="O1496" s="2"/>
      <c r="P1496" s="32">
        <f t="shared" si="29"/>
        <v>6.6666666666666662E-3</v>
      </c>
      <c r="Q1496" s="33">
        <v>6.6666666666666662E-3</v>
      </c>
      <c r="R1496" s="33">
        <v>6.6666666666666662E-3</v>
      </c>
      <c r="S1496" s="33">
        <v>6.6666666666666662E-3</v>
      </c>
      <c r="T1496" s="33">
        <v>6.6666666666666662E-3</v>
      </c>
      <c r="U1496" s="33">
        <v>6.6666666666666662E-3</v>
      </c>
      <c r="V1496" s="33">
        <v>6.6666666666666662E-3</v>
      </c>
      <c r="W1496" s="33">
        <v>6.6666666666666662E-3</v>
      </c>
      <c r="X1496" s="33">
        <v>6.6666666666666662E-3</v>
      </c>
      <c r="Y1496" s="33">
        <v>6.6666666666666662E-3</v>
      </c>
      <c r="Z1496" s="33">
        <v>6.6666666666666662E-3</v>
      </c>
      <c r="AA1496" s="33">
        <v>6.6666666666666662E-3</v>
      </c>
      <c r="AB1496" s="33">
        <v>6.6666666666666662E-3</v>
      </c>
      <c r="AC1496" s="33">
        <v>6.6666666666666662E-3</v>
      </c>
    </row>
    <row r="1497" spans="1:29" hidden="1" x14ac:dyDescent="0.3">
      <c r="A1497" s="19" t="s">
        <v>474</v>
      </c>
      <c r="B1497" s="1" t="s">
        <v>89</v>
      </c>
      <c r="C1497" s="1" t="s">
        <v>473</v>
      </c>
      <c r="D1497" t="s">
        <v>37</v>
      </c>
      <c r="E1497" s="19" t="str">
        <f>VLOOKUP($D1497,[1]Sheet1!$A:$D,3,FALSE)</f>
        <v>BROWN</v>
      </c>
      <c r="F1497" s="19" t="str">
        <f>VLOOKUP($D1497,[1]Sheet1!$A:$D,4,FALSE)</f>
        <v>GMW</v>
      </c>
      <c r="G1497" s="2"/>
      <c r="H1497" s="2"/>
      <c r="I1497" s="2"/>
      <c r="J1497" s="2"/>
      <c r="K1497" s="2"/>
      <c r="L1497" s="2"/>
      <c r="M1497" s="2">
        <v>0.64800000000000002</v>
      </c>
      <c r="N1497" s="2"/>
      <c r="O1497" s="2"/>
      <c r="P1497" s="32">
        <f t="shared" si="29"/>
        <v>7.2000000000000008E-2</v>
      </c>
      <c r="Q1497" s="33">
        <v>7.2000000000000008E-2</v>
      </c>
      <c r="R1497" s="33">
        <v>7.2000000000000008E-2</v>
      </c>
      <c r="S1497" s="33">
        <v>7.2000000000000008E-2</v>
      </c>
      <c r="T1497" s="33">
        <v>7.2000000000000008E-2</v>
      </c>
      <c r="U1497" s="33">
        <v>7.2000000000000008E-2</v>
      </c>
      <c r="V1497" s="33">
        <v>7.2000000000000008E-2</v>
      </c>
      <c r="W1497" s="33">
        <v>7.2000000000000008E-2</v>
      </c>
      <c r="X1497" s="33">
        <v>7.2000000000000008E-2</v>
      </c>
      <c r="Y1497" s="33">
        <v>7.2000000000000008E-2</v>
      </c>
      <c r="Z1497" s="33">
        <v>7.2000000000000008E-2</v>
      </c>
      <c r="AA1497" s="33">
        <v>7.2000000000000008E-2</v>
      </c>
      <c r="AB1497" s="33">
        <v>7.2000000000000008E-2</v>
      </c>
      <c r="AC1497" s="33">
        <v>7.2000000000000008E-2</v>
      </c>
    </row>
    <row r="1498" spans="1:29" hidden="1" x14ac:dyDescent="0.3">
      <c r="A1498" s="19" t="s">
        <v>474</v>
      </c>
      <c r="B1498" s="1" t="s">
        <v>89</v>
      </c>
      <c r="C1498" s="1" t="s">
        <v>473</v>
      </c>
      <c r="D1498" t="s">
        <v>31</v>
      </c>
      <c r="E1498" s="19" t="str">
        <f>VLOOKUP($D1498,[1]Sheet1!$A:$D,3,FALSE)</f>
        <v>BROWN</v>
      </c>
      <c r="F1498" s="19" t="str">
        <f>VLOOKUP($D1498,[1]Sheet1!$A:$D,4,FALSE)</f>
        <v>Golden Brown</v>
      </c>
      <c r="G1498" s="2"/>
      <c r="H1498" s="2">
        <v>1.08</v>
      </c>
      <c r="I1498" s="2"/>
      <c r="J1498" s="2">
        <v>1.08</v>
      </c>
      <c r="K1498" s="2"/>
      <c r="L1498" s="2"/>
      <c r="M1498" s="2"/>
      <c r="N1498" s="2"/>
      <c r="O1498" s="2"/>
      <c r="P1498" s="32">
        <f t="shared" si="29"/>
        <v>0.24000000000000002</v>
      </c>
      <c r="Q1498" s="33">
        <v>0.24000000000000002</v>
      </c>
      <c r="R1498" s="33">
        <v>0.24000000000000002</v>
      </c>
      <c r="S1498" s="33">
        <v>0.24000000000000002</v>
      </c>
      <c r="T1498" s="33">
        <v>0.24000000000000002</v>
      </c>
      <c r="U1498" s="33">
        <v>0.24000000000000002</v>
      </c>
      <c r="V1498" s="33">
        <v>0.24000000000000002</v>
      </c>
      <c r="W1498" s="33">
        <v>0.24000000000000002</v>
      </c>
      <c r="X1498" s="33">
        <v>0.24000000000000002</v>
      </c>
      <c r="Y1498" s="33">
        <v>0.24000000000000002</v>
      </c>
      <c r="Z1498" s="33">
        <v>0.24000000000000002</v>
      </c>
      <c r="AA1498" s="33">
        <v>0.24000000000000002</v>
      </c>
      <c r="AB1498" s="33">
        <v>0.24000000000000002</v>
      </c>
      <c r="AC1498" s="33">
        <v>0.24000000000000002</v>
      </c>
    </row>
    <row r="1499" spans="1:29" hidden="1" x14ac:dyDescent="0.3">
      <c r="A1499" s="19" t="s">
        <v>474</v>
      </c>
      <c r="B1499" s="1" t="s">
        <v>89</v>
      </c>
      <c r="C1499" s="1" t="s">
        <v>473</v>
      </c>
      <c r="D1499" t="s">
        <v>46</v>
      </c>
      <c r="E1499" s="19" t="str">
        <f>VLOOKUP($D1499,[1]Sheet1!$A:$D,3,FALSE)</f>
        <v>BROWN</v>
      </c>
      <c r="F1499" s="19" t="str">
        <f>VLOOKUP($D1499,[1]Sheet1!$A:$D,4,FALSE)</f>
        <v>Golden Brown</v>
      </c>
      <c r="G1499" s="2"/>
      <c r="H1499" s="2"/>
      <c r="I1499" s="2"/>
      <c r="J1499" s="2"/>
      <c r="K1499" s="2"/>
      <c r="L1499" s="2"/>
      <c r="M1499" s="2">
        <v>0.64800000000000002</v>
      </c>
      <c r="N1499" s="2"/>
      <c r="O1499" s="2"/>
      <c r="P1499" s="32">
        <f t="shared" si="29"/>
        <v>7.2000000000000008E-2</v>
      </c>
      <c r="Q1499" s="33">
        <v>7.2000000000000008E-2</v>
      </c>
      <c r="R1499" s="33">
        <v>7.2000000000000008E-2</v>
      </c>
      <c r="S1499" s="33">
        <v>7.2000000000000008E-2</v>
      </c>
      <c r="T1499" s="33">
        <v>7.2000000000000008E-2</v>
      </c>
      <c r="U1499" s="33">
        <v>7.2000000000000008E-2</v>
      </c>
      <c r="V1499" s="33">
        <v>7.2000000000000008E-2</v>
      </c>
      <c r="W1499" s="33">
        <v>7.2000000000000008E-2</v>
      </c>
      <c r="X1499" s="33">
        <v>7.2000000000000008E-2</v>
      </c>
      <c r="Y1499" s="33">
        <v>7.2000000000000008E-2</v>
      </c>
      <c r="Z1499" s="33">
        <v>7.2000000000000008E-2</v>
      </c>
      <c r="AA1499" s="33">
        <v>7.2000000000000008E-2</v>
      </c>
      <c r="AB1499" s="33">
        <v>7.2000000000000008E-2</v>
      </c>
      <c r="AC1499" s="33">
        <v>7.2000000000000008E-2</v>
      </c>
    </row>
    <row r="1500" spans="1:29" hidden="1" x14ac:dyDescent="0.3">
      <c r="A1500" s="19" t="s">
        <v>474</v>
      </c>
      <c r="B1500" s="1" t="s">
        <v>89</v>
      </c>
      <c r="C1500" s="1" t="s">
        <v>473</v>
      </c>
      <c r="D1500" t="s">
        <v>32</v>
      </c>
      <c r="E1500" s="19" t="str">
        <f>VLOOKUP($D1500,[1]Sheet1!$A:$D,3,FALSE)</f>
        <v>ICING</v>
      </c>
      <c r="F1500" s="19" t="str">
        <f>VLOOKUP($D1500,[1]Sheet1!$A:$D,4,FALSE)</f>
        <v>ICING</v>
      </c>
      <c r="G1500" s="2"/>
      <c r="H1500" s="2"/>
      <c r="I1500" s="2"/>
      <c r="J1500" s="2">
        <v>1.44</v>
      </c>
      <c r="K1500" s="2"/>
      <c r="L1500" s="2"/>
      <c r="M1500" s="2">
        <v>0.71350000000000002</v>
      </c>
      <c r="N1500" s="2"/>
      <c r="O1500" s="2"/>
      <c r="P1500" s="32">
        <f t="shared" si="29"/>
        <v>0.23927777777777781</v>
      </c>
      <c r="Q1500" s="33">
        <v>0.23927777777777781</v>
      </c>
      <c r="R1500" s="33">
        <v>0.23927777777777781</v>
      </c>
      <c r="S1500" s="33">
        <v>0.23927777777777781</v>
      </c>
      <c r="T1500" s="33">
        <v>0.23927777777777781</v>
      </c>
      <c r="U1500" s="33">
        <v>0.23927777777777781</v>
      </c>
      <c r="V1500" s="33">
        <v>0.23927777777777781</v>
      </c>
      <c r="W1500" s="33">
        <v>0.23927777777777781</v>
      </c>
      <c r="X1500" s="33">
        <v>0.23927777777777781</v>
      </c>
      <c r="Y1500" s="33">
        <v>0.23927777777777781</v>
      </c>
      <c r="Z1500" s="33">
        <v>0.23927777777777781</v>
      </c>
      <c r="AA1500" s="33">
        <v>0.23927777777777781</v>
      </c>
      <c r="AB1500" s="33">
        <v>0.23927777777777781</v>
      </c>
      <c r="AC1500" s="33">
        <v>0.23927777777777781</v>
      </c>
    </row>
    <row r="1501" spans="1:29" hidden="1" x14ac:dyDescent="0.3">
      <c r="A1501" s="19" t="s">
        <v>474</v>
      </c>
      <c r="B1501" s="1" t="s">
        <v>89</v>
      </c>
      <c r="C1501" s="1" t="s">
        <v>473</v>
      </c>
      <c r="D1501" t="s">
        <v>33</v>
      </c>
      <c r="E1501" s="19" t="str">
        <f>VLOOKUP($D1501,[1]Sheet1!$A:$D,3,FALSE)</f>
        <v>Better Brown</v>
      </c>
      <c r="F1501" s="19" t="str">
        <f>VLOOKUP($D1501,[1]Sheet1!$A:$D,4,FALSE)</f>
        <v>LG</v>
      </c>
      <c r="G1501" s="2"/>
      <c r="H1501" s="2"/>
      <c r="I1501" s="2"/>
      <c r="J1501" s="2"/>
      <c r="K1501" s="2"/>
      <c r="L1501" s="2"/>
      <c r="M1501" s="2">
        <v>1.08</v>
      </c>
      <c r="N1501" s="2">
        <v>1.08</v>
      </c>
      <c r="O1501" s="2">
        <v>3.24</v>
      </c>
      <c r="P1501" s="32">
        <f t="shared" si="29"/>
        <v>0.60000000000000009</v>
      </c>
      <c r="Q1501" s="33">
        <v>0.60000000000000009</v>
      </c>
      <c r="R1501" s="33">
        <v>0.60000000000000009</v>
      </c>
      <c r="S1501" s="33">
        <v>0.60000000000000009</v>
      </c>
      <c r="T1501" s="33">
        <v>0.60000000000000009</v>
      </c>
      <c r="U1501" s="33">
        <v>0.60000000000000009</v>
      </c>
      <c r="V1501" s="33">
        <v>0.60000000000000009</v>
      </c>
      <c r="W1501" s="33">
        <v>0.60000000000000009</v>
      </c>
      <c r="X1501" s="33">
        <v>0.60000000000000009</v>
      </c>
      <c r="Y1501" s="33">
        <v>0.60000000000000009</v>
      </c>
      <c r="Z1501" s="33">
        <v>0.60000000000000009</v>
      </c>
      <c r="AA1501" s="33">
        <v>0.60000000000000009</v>
      </c>
      <c r="AB1501" s="33">
        <v>0.60000000000000009</v>
      </c>
      <c r="AC1501" s="33">
        <v>0.60000000000000009</v>
      </c>
    </row>
    <row r="1502" spans="1:29" hidden="1" x14ac:dyDescent="0.3">
      <c r="A1502" s="19" t="s">
        <v>474</v>
      </c>
      <c r="B1502" s="1" t="s">
        <v>89</v>
      </c>
      <c r="C1502" s="1" t="s">
        <v>473</v>
      </c>
      <c r="D1502" t="s">
        <v>102</v>
      </c>
      <c r="E1502" s="19" t="str">
        <f>VLOOKUP($D1502,[1]Sheet1!$A:$D,3,FALSE)</f>
        <v>Better Brown</v>
      </c>
      <c r="F1502" s="19" t="str">
        <f>VLOOKUP($D1502,[1]Sheet1!$A:$D,4,FALSE)</f>
        <v>LG</v>
      </c>
      <c r="G1502" s="2"/>
      <c r="H1502" s="2"/>
      <c r="I1502" s="2"/>
      <c r="J1502" s="2"/>
      <c r="K1502" s="2"/>
      <c r="L1502" s="2"/>
      <c r="M1502" s="2"/>
      <c r="N1502" s="2">
        <v>1.944</v>
      </c>
      <c r="O1502" s="2"/>
      <c r="P1502" s="32">
        <f t="shared" si="29"/>
        <v>0.216</v>
      </c>
      <c r="Q1502" s="33">
        <v>0.216</v>
      </c>
      <c r="R1502" s="33">
        <v>0.216</v>
      </c>
      <c r="S1502" s="33">
        <v>0.216</v>
      </c>
      <c r="T1502" s="33">
        <v>0.216</v>
      </c>
      <c r="U1502" s="33">
        <v>0.216</v>
      </c>
      <c r="V1502" s="33">
        <v>0.216</v>
      </c>
      <c r="W1502" s="33">
        <v>0.216</v>
      </c>
      <c r="X1502" s="33">
        <v>0.216</v>
      </c>
      <c r="Y1502" s="33">
        <v>0.216</v>
      </c>
      <c r="Z1502" s="33">
        <v>0.216</v>
      </c>
      <c r="AA1502" s="33">
        <v>0.216</v>
      </c>
      <c r="AB1502" s="33">
        <v>0.216</v>
      </c>
      <c r="AC1502" s="33">
        <v>0.216</v>
      </c>
    </row>
    <row r="1503" spans="1:29" hidden="1" x14ac:dyDescent="0.3">
      <c r="A1503" s="19" t="s">
        <v>474</v>
      </c>
      <c r="B1503" s="1" t="s">
        <v>89</v>
      </c>
      <c r="C1503" s="1" t="s">
        <v>473</v>
      </c>
      <c r="D1503" t="s">
        <v>34</v>
      </c>
      <c r="E1503" s="19" t="str">
        <f>VLOOKUP($D1503,[1]Sheet1!$A:$D,3,FALSE)</f>
        <v>BROWN</v>
      </c>
      <c r="F1503" s="19" t="str">
        <f>VLOOKUP($D1503,[1]Sheet1!$A:$D,4,FALSE)</f>
        <v>Soft Brown</v>
      </c>
      <c r="G1503" s="2"/>
      <c r="H1503" s="2">
        <v>2.16</v>
      </c>
      <c r="I1503" s="2"/>
      <c r="J1503" s="2">
        <v>3.24</v>
      </c>
      <c r="K1503" s="2">
        <v>-2.004</v>
      </c>
      <c r="L1503" s="2"/>
      <c r="M1503" s="2"/>
      <c r="N1503" s="2">
        <v>0.24</v>
      </c>
      <c r="O1503" s="2"/>
      <c r="P1503" s="32">
        <f t="shared" si="29"/>
        <v>0.40400000000000003</v>
      </c>
      <c r="Q1503" s="33">
        <v>0.40400000000000003</v>
      </c>
      <c r="R1503" s="33">
        <v>0.40400000000000003</v>
      </c>
      <c r="S1503" s="33">
        <v>0.40400000000000003</v>
      </c>
      <c r="T1503" s="33">
        <v>0.40400000000000003</v>
      </c>
      <c r="U1503" s="33">
        <v>0.40400000000000003</v>
      </c>
      <c r="V1503" s="33">
        <v>0.40400000000000003</v>
      </c>
      <c r="W1503" s="33">
        <v>0.40400000000000003</v>
      </c>
      <c r="X1503" s="33">
        <v>0.40400000000000003</v>
      </c>
      <c r="Y1503" s="33">
        <v>0.40400000000000003</v>
      </c>
      <c r="Z1503" s="33">
        <v>0.40400000000000003</v>
      </c>
      <c r="AA1503" s="33">
        <v>0.40400000000000003</v>
      </c>
      <c r="AB1503" s="33">
        <v>0.40400000000000003</v>
      </c>
      <c r="AC1503" s="33">
        <v>0.40400000000000003</v>
      </c>
    </row>
    <row r="1504" spans="1:29" hidden="1" x14ac:dyDescent="0.3">
      <c r="A1504" s="19" t="s">
        <v>474</v>
      </c>
      <c r="B1504" s="1" t="s">
        <v>89</v>
      </c>
      <c r="C1504" s="1" t="s">
        <v>473</v>
      </c>
      <c r="D1504" t="s">
        <v>49</v>
      </c>
      <c r="E1504" s="19" t="str">
        <f>VLOOKUP($D1504,[1]Sheet1!$A:$D,3,FALSE)</f>
        <v>BROWN</v>
      </c>
      <c r="F1504" s="19" t="str">
        <f>VLOOKUP($D1504,[1]Sheet1!$A:$D,4,FALSE)</f>
        <v>Soft Brown</v>
      </c>
      <c r="G1504" s="2"/>
      <c r="H1504" s="2">
        <v>0.27</v>
      </c>
      <c r="I1504" s="2"/>
      <c r="J1504" s="2">
        <v>0.64800000000000002</v>
      </c>
      <c r="K1504" s="2"/>
      <c r="L1504" s="2"/>
      <c r="M1504" s="2">
        <v>0.64800000000000002</v>
      </c>
      <c r="N1504" s="2"/>
      <c r="O1504" s="2"/>
      <c r="P1504" s="32">
        <f t="shared" si="29"/>
        <v>0.17400000000000002</v>
      </c>
      <c r="Q1504" s="33">
        <v>0.17400000000000002</v>
      </c>
      <c r="R1504" s="33">
        <v>0.17400000000000002</v>
      </c>
      <c r="S1504" s="33">
        <v>0.17400000000000002</v>
      </c>
      <c r="T1504" s="33">
        <v>0.17400000000000002</v>
      </c>
      <c r="U1504" s="33">
        <v>0.17400000000000002</v>
      </c>
      <c r="V1504" s="33">
        <v>0.17400000000000002</v>
      </c>
      <c r="W1504" s="33">
        <v>0.17400000000000002</v>
      </c>
      <c r="X1504" s="33">
        <v>0.17400000000000002</v>
      </c>
      <c r="Y1504" s="33">
        <v>0.17400000000000002</v>
      </c>
      <c r="Z1504" s="33">
        <v>0.17400000000000002</v>
      </c>
      <c r="AA1504" s="33">
        <v>0.17400000000000002</v>
      </c>
      <c r="AB1504" s="33">
        <v>0.17400000000000002</v>
      </c>
      <c r="AC1504" s="33">
        <v>0.17400000000000002</v>
      </c>
    </row>
    <row r="1505" spans="1:29" hidden="1" x14ac:dyDescent="0.3">
      <c r="A1505" s="19" t="s">
        <v>474</v>
      </c>
      <c r="B1505" s="1" t="s">
        <v>89</v>
      </c>
      <c r="C1505" s="1" t="s">
        <v>473</v>
      </c>
      <c r="D1505" t="s">
        <v>25</v>
      </c>
      <c r="E1505" s="19" t="str">
        <f>VLOOKUP($D1505,[1]Sheet1!$A:$D,3,FALSE)</f>
        <v>CASTER</v>
      </c>
      <c r="F1505" s="19" t="str">
        <f>VLOOKUP($D1505,[1]Sheet1!$A:$D,4,FALSE)</f>
        <v>CASTER</v>
      </c>
      <c r="G1505" s="2">
        <v>2.16</v>
      </c>
      <c r="H1505" s="2"/>
      <c r="I1505" s="2"/>
      <c r="J1505" s="2"/>
      <c r="K1505" s="2"/>
      <c r="L1505" s="2"/>
      <c r="M1505" s="2"/>
      <c r="N1505" s="2"/>
      <c r="O1505" s="2"/>
      <c r="P1505" s="32">
        <f t="shared" si="29"/>
        <v>0.24000000000000002</v>
      </c>
      <c r="Q1505" s="33">
        <v>0.24000000000000002</v>
      </c>
      <c r="R1505" s="33">
        <v>0.24000000000000002</v>
      </c>
      <c r="S1505" s="33">
        <v>0.24000000000000002</v>
      </c>
      <c r="T1505" s="33">
        <v>0.24000000000000002</v>
      </c>
      <c r="U1505" s="33">
        <v>0.24000000000000002</v>
      </c>
      <c r="V1505" s="33">
        <v>0.24000000000000002</v>
      </c>
      <c r="W1505" s="33">
        <v>0.24000000000000002</v>
      </c>
      <c r="X1505" s="33">
        <v>0.24000000000000002</v>
      </c>
      <c r="Y1505" s="33">
        <v>0.24000000000000002</v>
      </c>
      <c r="Z1505" s="33">
        <v>0.24000000000000002</v>
      </c>
      <c r="AA1505" s="33">
        <v>0.24000000000000002</v>
      </c>
      <c r="AB1505" s="33">
        <v>0.24000000000000002</v>
      </c>
      <c r="AC1505" s="33">
        <v>0.24000000000000002</v>
      </c>
    </row>
    <row r="1506" spans="1:29" hidden="1" x14ac:dyDescent="0.3">
      <c r="A1506" s="19" t="s">
        <v>474</v>
      </c>
      <c r="B1506" s="1" t="s">
        <v>89</v>
      </c>
      <c r="C1506" s="1" t="s">
        <v>473</v>
      </c>
      <c r="D1506" t="s">
        <v>27</v>
      </c>
      <c r="E1506" s="19" t="str">
        <f>VLOOKUP($D1506,[1]Sheet1!$A:$D,3,FALSE)</f>
        <v>C1</v>
      </c>
      <c r="F1506" s="19" t="str">
        <f>VLOOKUP($D1506,[1]Sheet1!$A:$D,4,FALSE)</f>
        <v>C1 COARSE</v>
      </c>
      <c r="G1506" s="2">
        <v>10.8</v>
      </c>
      <c r="H1506" s="2"/>
      <c r="I1506" s="2"/>
      <c r="J1506" s="2"/>
      <c r="K1506" s="2"/>
      <c r="L1506" s="2"/>
      <c r="M1506" s="2"/>
      <c r="N1506" s="2"/>
      <c r="O1506" s="2"/>
      <c r="P1506" s="32">
        <f t="shared" si="29"/>
        <v>1.2000000000000002</v>
      </c>
      <c r="Q1506" s="33">
        <v>1.2000000000000002</v>
      </c>
      <c r="R1506" s="33">
        <v>1.2000000000000002</v>
      </c>
      <c r="S1506" s="33">
        <v>1.2000000000000002</v>
      </c>
      <c r="T1506" s="33">
        <v>1.2000000000000002</v>
      </c>
      <c r="U1506" s="33">
        <v>1.2000000000000002</v>
      </c>
      <c r="V1506" s="33">
        <v>1.2000000000000002</v>
      </c>
      <c r="W1506" s="33">
        <v>1.2000000000000002</v>
      </c>
      <c r="X1506" s="33">
        <v>1.2000000000000002</v>
      </c>
      <c r="Y1506" s="33">
        <v>1.2000000000000002</v>
      </c>
      <c r="Z1506" s="33">
        <v>1.2000000000000002</v>
      </c>
      <c r="AA1506" s="33">
        <v>1.2000000000000002</v>
      </c>
      <c r="AB1506" s="33">
        <v>1.2000000000000002</v>
      </c>
      <c r="AC1506" s="33">
        <v>1.2000000000000002</v>
      </c>
    </row>
    <row r="1507" spans="1:29" hidden="1" x14ac:dyDescent="0.3">
      <c r="A1507" s="19" t="s">
        <v>474</v>
      </c>
      <c r="B1507" s="1" t="s">
        <v>89</v>
      </c>
      <c r="C1507" s="1" t="s">
        <v>473</v>
      </c>
      <c r="D1507" t="s">
        <v>29</v>
      </c>
      <c r="E1507" s="19" t="str">
        <f>VLOOKUP($D1507,[1]Sheet1!$A:$D,3,FALSE)</f>
        <v>BROWN</v>
      </c>
      <c r="F1507" s="19" t="str">
        <f>VLOOKUP($D1507,[1]Sheet1!$A:$D,4,FALSE)</f>
        <v>Coarse Brown</v>
      </c>
      <c r="G1507" s="2">
        <v>0.504</v>
      </c>
      <c r="H1507" s="2"/>
      <c r="I1507" s="2"/>
      <c r="J1507" s="2"/>
      <c r="K1507" s="2"/>
      <c r="L1507" s="2"/>
      <c r="M1507" s="2"/>
      <c r="N1507" s="2"/>
      <c r="O1507" s="2"/>
      <c r="P1507" s="32">
        <f t="shared" si="29"/>
        <v>5.6000000000000001E-2</v>
      </c>
      <c r="Q1507" s="33">
        <v>5.6000000000000001E-2</v>
      </c>
      <c r="R1507" s="33">
        <v>5.6000000000000001E-2</v>
      </c>
      <c r="S1507" s="33">
        <v>5.6000000000000001E-2</v>
      </c>
      <c r="T1507" s="33">
        <v>5.6000000000000001E-2</v>
      </c>
      <c r="U1507" s="33">
        <v>5.6000000000000001E-2</v>
      </c>
      <c r="V1507" s="33">
        <v>5.6000000000000001E-2</v>
      </c>
      <c r="W1507" s="33">
        <v>5.6000000000000001E-2</v>
      </c>
      <c r="X1507" s="33">
        <v>5.6000000000000001E-2</v>
      </c>
      <c r="Y1507" s="33">
        <v>5.6000000000000001E-2</v>
      </c>
      <c r="Z1507" s="33">
        <v>5.6000000000000001E-2</v>
      </c>
      <c r="AA1507" s="33">
        <v>5.6000000000000001E-2</v>
      </c>
      <c r="AB1507" s="33">
        <v>5.6000000000000001E-2</v>
      </c>
      <c r="AC1507" s="33">
        <v>5.6000000000000001E-2</v>
      </c>
    </row>
    <row r="1508" spans="1:29" hidden="1" x14ac:dyDescent="0.3">
      <c r="A1508" s="19" t="s">
        <v>474</v>
      </c>
      <c r="B1508" s="1" t="s">
        <v>89</v>
      </c>
      <c r="C1508" s="1" t="s">
        <v>473</v>
      </c>
      <c r="D1508" t="s">
        <v>37</v>
      </c>
      <c r="E1508" s="19" t="str">
        <f>VLOOKUP($D1508,[1]Sheet1!$A:$D,3,FALSE)</f>
        <v>BROWN</v>
      </c>
      <c r="F1508" s="19" t="str">
        <f>VLOOKUP($D1508,[1]Sheet1!$A:$D,4,FALSE)</f>
        <v>GMW</v>
      </c>
      <c r="G1508" s="2">
        <v>1.296</v>
      </c>
      <c r="H1508" s="2"/>
      <c r="I1508" s="2"/>
      <c r="J1508" s="2"/>
      <c r="K1508" s="2">
        <v>-0.74880000000000002</v>
      </c>
      <c r="L1508" s="2"/>
      <c r="M1508" s="2"/>
      <c r="N1508" s="2"/>
      <c r="O1508" s="2"/>
      <c r="P1508" s="32">
        <f t="shared" si="29"/>
        <v>6.08E-2</v>
      </c>
      <c r="Q1508" s="33">
        <v>6.08E-2</v>
      </c>
      <c r="R1508" s="33">
        <v>6.08E-2</v>
      </c>
      <c r="S1508" s="33">
        <v>6.08E-2</v>
      </c>
      <c r="T1508" s="33">
        <v>6.08E-2</v>
      </c>
      <c r="U1508" s="33">
        <v>6.08E-2</v>
      </c>
      <c r="V1508" s="33">
        <v>6.08E-2</v>
      </c>
      <c r="W1508" s="33">
        <v>6.08E-2</v>
      </c>
      <c r="X1508" s="33">
        <v>6.08E-2</v>
      </c>
      <c r="Y1508" s="33">
        <v>6.08E-2</v>
      </c>
      <c r="Z1508" s="33">
        <v>6.08E-2</v>
      </c>
      <c r="AA1508" s="33">
        <v>6.08E-2</v>
      </c>
      <c r="AB1508" s="33">
        <v>6.08E-2</v>
      </c>
      <c r="AC1508" s="33">
        <v>6.08E-2</v>
      </c>
    </row>
    <row r="1509" spans="1:29" hidden="1" x14ac:dyDescent="0.3">
      <c r="A1509" s="19" t="s">
        <v>474</v>
      </c>
      <c r="B1509" s="1" t="s">
        <v>89</v>
      </c>
      <c r="C1509" s="1" t="s">
        <v>473</v>
      </c>
      <c r="D1509" t="s">
        <v>46</v>
      </c>
      <c r="E1509" s="19" t="str">
        <f>VLOOKUP($D1509,[1]Sheet1!$A:$D,3,FALSE)</f>
        <v>BROWN</v>
      </c>
      <c r="F1509" s="19" t="str">
        <f>VLOOKUP($D1509,[1]Sheet1!$A:$D,4,FALSE)</f>
        <v>Golden Brown</v>
      </c>
      <c r="G1509" s="2">
        <v>1.296</v>
      </c>
      <c r="H1509" s="2"/>
      <c r="I1509" s="2"/>
      <c r="J1509" s="2"/>
      <c r="K1509" s="2"/>
      <c r="L1509" s="2"/>
      <c r="M1509" s="2"/>
      <c r="N1509" s="2"/>
      <c r="O1509" s="2"/>
      <c r="P1509" s="32">
        <f t="shared" si="29"/>
        <v>0.14400000000000002</v>
      </c>
      <c r="Q1509" s="33">
        <v>0.14400000000000002</v>
      </c>
      <c r="R1509" s="33">
        <v>0.14400000000000002</v>
      </c>
      <c r="S1509" s="33">
        <v>0.14400000000000002</v>
      </c>
      <c r="T1509" s="33">
        <v>0.14400000000000002</v>
      </c>
      <c r="U1509" s="33">
        <v>0.14400000000000002</v>
      </c>
      <c r="V1509" s="33">
        <v>0.14400000000000002</v>
      </c>
      <c r="W1509" s="33">
        <v>0.14400000000000002</v>
      </c>
      <c r="X1509" s="33">
        <v>0.14400000000000002</v>
      </c>
      <c r="Y1509" s="33">
        <v>0.14400000000000002</v>
      </c>
      <c r="Z1509" s="33">
        <v>0.14400000000000002</v>
      </c>
      <c r="AA1509" s="33">
        <v>0.14400000000000002</v>
      </c>
      <c r="AB1509" s="33">
        <v>0.14400000000000002</v>
      </c>
      <c r="AC1509" s="33">
        <v>0.14400000000000002</v>
      </c>
    </row>
    <row r="1510" spans="1:29" hidden="1" x14ac:dyDescent="0.3">
      <c r="A1510" s="19" t="s">
        <v>474</v>
      </c>
      <c r="B1510" s="1" t="s">
        <v>89</v>
      </c>
      <c r="C1510" s="1" t="s">
        <v>473</v>
      </c>
      <c r="D1510" t="s">
        <v>32</v>
      </c>
      <c r="E1510" s="19" t="str">
        <f>VLOOKUP($D1510,[1]Sheet1!$A:$D,3,FALSE)</f>
        <v>ICING</v>
      </c>
      <c r="F1510" s="19" t="str">
        <f>VLOOKUP($D1510,[1]Sheet1!$A:$D,4,FALSE)</f>
        <v>ICING</v>
      </c>
      <c r="G1510" s="2">
        <v>1.44</v>
      </c>
      <c r="H1510" s="2"/>
      <c r="I1510" s="2"/>
      <c r="J1510" s="2"/>
      <c r="K1510" s="2"/>
      <c r="L1510" s="2"/>
      <c r="M1510" s="2"/>
      <c r="N1510" s="2"/>
      <c r="O1510" s="2"/>
      <c r="P1510" s="32">
        <f t="shared" si="29"/>
        <v>0.16</v>
      </c>
      <c r="Q1510" s="33">
        <v>2.16</v>
      </c>
      <c r="R1510" s="33">
        <v>0.16</v>
      </c>
      <c r="S1510" s="33">
        <v>0.16</v>
      </c>
      <c r="T1510" s="33">
        <v>0.16</v>
      </c>
      <c r="U1510" s="33">
        <v>0.16</v>
      </c>
      <c r="V1510" s="33">
        <v>0.16</v>
      </c>
      <c r="W1510" s="33">
        <v>0.16</v>
      </c>
      <c r="X1510" s="33">
        <v>0.16</v>
      </c>
      <c r="Y1510" s="33">
        <v>0.16</v>
      </c>
      <c r="Z1510" s="33">
        <v>0.16</v>
      </c>
      <c r="AA1510" s="33">
        <v>0.16</v>
      </c>
      <c r="AB1510" s="33">
        <v>0.16</v>
      </c>
      <c r="AC1510" s="33">
        <v>0.16</v>
      </c>
    </row>
    <row r="1511" spans="1:29" hidden="1" x14ac:dyDescent="0.3">
      <c r="A1511" s="19" t="s">
        <v>474</v>
      </c>
      <c r="B1511" s="1" t="s">
        <v>89</v>
      </c>
      <c r="C1511" s="1" t="s">
        <v>473</v>
      </c>
      <c r="D1511" t="s">
        <v>33</v>
      </c>
      <c r="E1511" s="19" t="str">
        <f>VLOOKUP($D1511,[1]Sheet1!$A:$D,3,FALSE)</f>
        <v>Better Brown</v>
      </c>
      <c r="F1511" s="19" t="str">
        <f>VLOOKUP($D1511,[1]Sheet1!$A:$D,4,FALSE)</f>
        <v>LG</v>
      </c>
      <c r="G1511" s="2">
        <v>2.16</v>
      </c>
      <c r="H1511" s="2"/>
      <c r="I1511" s="2"/>
      <c r="J1511" s="2"/>
      <c r="K1511" s="2"/>
      <c r="L1511" s="2"/>
      <c r="M1511" s="2"/>
      <c r="N1511" s="2"/>
      <c r="O1511" s="2"/>
      <c r="P1511" s="32">
        <f t="shared" si="29"/>
        <v>0.24000000000000002</v>
      </c>
      <c r="Q1511" s="33">
        <v>5.4</v>
      </c>
      <c r="R1511" s="33">
        <v>0.24000000000000002</v>
      </c>
      <c r="S1511" s="33">
        <v>0.24000000000000002</v>
      </c>
      <c r="T1511" s="33">
        <v>0.24000000000000002</v>
      </c>
      <c r="U1511" s="33">
        <v>0.24000000000000002</v>
      </c>
      <c r="V1511" s="33">
        <v>0.24000000000000002</v>
      </c>
      <c r="W1511" s="33">
        <v>0.24000000000000002</v>
      </c>
      <c r="X1511" s="33">
        <v>1.08</v>
      </c>
      <c r="Y1511" s="33">
        <v>1.08</v>
      </c>
      <c r="Z1511" s="33">
        <v>1.08</v>
      </c>
      <c r="AA1511" s="33">
        <v>2.16</v>
      </c>
      <c r="AB1511" s="33">
        <v>2.16</v>
      </c>
      <c r="AC1511" s="33">
        <v>2.16</v>
      </c>
    </row>
    <row r="1512" spans="1:29" hidden="1" x14ac:dyDescent="0.3">
      <c r="A1512" s="19" t="s">
        <v>474</v>
      </c>
      <c r="B1512" s="1" t="s">
        <v>89</v>
      </c>
      <c r="C1512" s="1" t="s">
        <v>473</v>
      </c>
      <c r="D1512" t="s">
        <v>49</v>
      </c>
      <c r="E1512" s="19" t="str">
        <f>VLOOKUP($D1512,[1]Sheet1!$A:$D,3,FALSE)</f>
        <v>BROWN</v>
      </c>
      <c r="F1512" s="19" t="str">
        <f>VLOOKUP($D1512,[1]Sheet1!$A:$D,4,FALSE)</f>
        <v>Soft Brown</v>
      </c>
      <c r="G1512" s="2">
        <v>0.64800000000000002</v>
      </c>
      <c r="H1512" s="2"/>
      <c r="I1512" s="2"/>
      <c r="J1512" s="2"/>
      <c r="K1512" s="2"/>
      <c r="L1512" s="2"/>
      <c r="M1512" s="2"/>
      <c r="N1512" s="2"/>
      <c r="O1512" s="2"/>
      <c r="P1512" s="32">
        <f t="shared" si="29"/>
        <v>7.2000000000000008E-2</v>
      </c>
      <c r="Q1512" s="33">
        <v>7.2000000000000008E-2</v>
      </c>
      <c r="R1512" s="33">
        <v>7.2000000000000008E-2</v>
      </c>
      <c r="S1512" s="33">
        <v>7.2000000000000008E-2</v>
      </c>
      <c r="T1512" s="33">
        <v>7.2000000000000008E-2</v>
      </c>
      <c r="U1512" s="33">
        <v>7.2000000000000008E-2</v>
      </c>
      <c r="V1512" s="33">
        <v>7.2000000000000008E-2</v>
      </c>
      <c r="W1512" s="33">
        <v>7.2000000000000008E-2</v>
      </c>
      <c r="X1512" s="33">
        <v>7.2000000000000008E-2</v>
      </c>
      <c r="Y1512" s="33">
        <v>7.2000000000000008E-2</v>
      </c>
      <c r="Z1512" s="33">
        <v>7.2000000000000008E-2</v>
      </c>
      <c r="AA1512" s="33">
        <v>7.2000000000000008E-2</v>
      </c>
      <c r="AB1512" s="33">
        <v>7.2000000000000008E-2</v>
      </c>
      <c r="AC1512" s="33">
        <v>7.2000000000000008E-2</v>
      </c>
    </row>
    <row r="1513" spans="1:29" hidden="1" x14ac:dyDescent="0.3">
      <c r="A1513" s="19" t="s">
        <v>474</v>
      </c>
      <c r="B1513" s="1" t="s">
        <v>89</v>
      </c>
      <c r="C1513" s="1" t="s">
        <v>475</v>
      </c>
      <c r="D1513" t="s">
        <v>74</v>
      </c>
      <c r="E1513" s="19" t="str">
        <f>VLOOKUP($D1513,[1]Sheet1!$A:$D,3,FALSE)</f>
        <v>A1 (Fine)</v>
      </c>
      <c r="F1513" s="19" t="str">
        <f>VLOOKUP($D1513,[1]Sheet1!$A:$D,4,FALSE)</f>
        <v xml:space="preserve">A1 </v>
      </c>
      <c r="G1513" s="2">
        <v>30</v>
      </c>
      <c r="H1513" s="2"/>
      <c r="I1513" s="2"/>
      <c r="J1513" s="2"/>
      <c r="K1513" s="2"/>
      <c r="L1513" s="2"/>
      <c r="M1513" s="2"/>
      <c r="N1513" s="2"/>
      <c r="O1513" s="2"/>
      <c r="P1513" s="32">
        <f t="shared" si="29"/>
        <v>3.3333333333333335</v>
      </c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</row>
    <row r="1514" spans="1:29" hidden="1" x14ac:dyDescent="0.3">
      <c r="A1514" s="19" t="s">
        <v>474</v>
      </c>
      <c r="B1514" s="1" t="s">
        <v>89</v>
      </c>
      <c r="C1514" s="1" t="s">
        <v>475</v>
      </c>
      <c r="D1514" t="s">
        <v>61</v>
      </c>
      <c r="E1514" s="19" t="str">
        <f>VLOOKUP($D1514,[1]Sheet1!$A:$D,3,FALSE)</f>
        <v>C1</v>
      </c>
      <c r="F1514" s="19" t="str">
        <f>VLOOKUP($D1514,[1]Sheet1!$A:$D,4,FALSE)</f>
        <v>C1 COARSE</v>
      </c>
      <c r="G1514" s="2">
        <v>50</v>
      </c>
      <c r="H1514" s="2"/>
      <c r="I1514" s="2"/>
      <c r="J1514" s="2"/>
      <c r="K1514" s="2"/>
      <c r="L1514" s="2"/>
      <c r="M1514" s="2"/>
      <c r="N1514" s="2"/>
      <c r="O1514" s="2"/>
      <c r="P1514" s="32">
        <f t="shared" si="29"/>
        <v>5.5555555555555554</v>
      </c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</row>
    <row r="1515" spans="1:29" hidden="1" x14ac:dyDescent="0.3">
      <c r="A1515" s="19" t="s">
        <v>474</v>
      </c>
      <c r="B1515" s="1" t="s">
        <v>89</v>
      </c>
      <c r="C1515" s="1" t="s">
        <v>473</v>
      </c>
      <c r="D1515" t="s">
        <v>25</v>
      </c>
      <c r="E1515" s="19" t="str">
        <f>VLOOKUP($D1515,[1]Sheet1!$A:$D,3,FALSE)</f>
        <v>CASTER</v>
      </c>
      <c r="F1515" s="19" t="str">
        <f>VLOOKUP($D1515,[1]Sheet1!$A:$D,4,FALSE)</f>
        <v>CASTER</v>
      </c>
      <c r="G1515" s="2"/>
      <c r="H1515" s="2"/>
      <c r="I1515" s="2"/>
      <c r="J1515" s="2"/>
      <c r="K1515" s="2"/>
      <c r="L1515" s="2"/>
      <c r="M1515" s="2"/>
      <c r="N1515" s="2">
        <v>0.36</v>
      </c>
      <c r="O1515" s="2"/>
      <c r="P1515" s="32">
        <f t="shared" si="29"/>
        <v>0.04</v>
      </c>
      <c r="Q1515" s="33">
        <v>0.04</v>
      </c>
      <c r="R1515" s="33">
        <v>0.04</v>
      </c>
      <c r="S1515" s="33">
        <v>0.04</v>
      </c>
      <c r="T1515" s="33">
        <v>0.04</v>
      </c>
      <c r="U1515" s="33">
        <v>0.04</v>
      </c>
      <c r="V1515" s="33">
        <v>0.04</v>
      </c>
      <c r="W1515" s="33">
        <v>0.04</v>
      </c>
      <c r="X1515" s="33">
        <v>0.04</v>
      </c>
      <c r="Y1515" s="33">
        <v>0.04</v>
      </c>
      <c r="Z1515" s="33">
        <v>0.04</v>
      </c>
      <c r="AA1515" s="33">
        <v>0.04</v>
      </c>
      <c r="AB1515" s="33">
        <v>0.04</v>
      </c>
      <c r="AC1515" s="33">
        <v>0.04</v>
      </c>
    </row>
    <row r="1516" spans="1:29" hidden="1" x14ac:dyDescent="0.3">
      <c r="A1516" s="19" t="s">
        <v>474</v>
      </c>
      <c r="B1516" s="1" t="s">
        <v>89</v>
      </c>
      <c r="C1516" s="1" t="s">
        <v>473</v>
      </c>
      <c r="D1516" t="s">
        <v>26</v>
      </c>
      <c r="E1516" s="19" t="str">
        <f>VLOOKUP($D1516,[1]Sheet1!$A:$D,3,FALSE)</f>
        <v>BROWN</v>
      </c>
      <c r="F1516" s="19" t="str">
        <f>VLOOKUP($D1516,[1]Sheet1!$A:$D,4,FALSE)</f>
        <v>Coarse Brown</v>
      </c>
      <c r="G1516" s="2"/>
      <c r="H1516" s="2"/>
      <c r="I1516" s="2"/>
      <c r="J1516" s="2"/>
      <c r="K1516" s="2"/>
      <c r="L1516" s="2"/>
      <c r="M1516" s="2"/>
      <c r="N1516" s="2">
        <v>1.08</v>
      </c>
      <c r="O1516" s="2"/>
      <c r="P1516" s="32">
        <f t="shared" si="29"/>
        <v>0.12000000000000001</v>
      </c>
      <c r="Q1516" s="33">
        <v>0.12000000000000001</v>
      </c>
      <c r="R1516" s="33">
        <v>0.12000000000000001</v>
      </c>
      <c r="S1516" s="33">
        <v>0.12000000000000001</v>
      </c>
      <c r="T1516" s="33">
        <v>0.12000000000000001</v>
      </c>
      <c r="U1516" s="33">
        <v>0.12000000000000001</v>
      </c>
      <c r="V1516" s="33">
        <v>0.12000000000000001</v>
      </c>
      <c r="W1516" s="33">
        <v>0.12000000000000001</v>
      </c>
      <c r="X1516" s="33">
        <v>0.12000000000000001</v>
      </c>
      <c r="Y1516" s="33">
        <v>0.12000000000000001</v>
      </c>
      <c r="Z1516" s="33">
        <v>0.12000000000000001</v>
      </c>
      <c r="AA1516" s="33">
        <v>0.12000000000000001</v>
      </c>
      <c r="AB1516" s="33">
        <v>0.12000000000000001</v>
      </c>
      <c r="AC1516" s="33">
        <v>0.12000000000000001</v>
      </c>
    </row>
    <row r="1517" spans="1:29" hidden="1" x14ac:dyDescent="0.3">
      <c r="A1517" s="19" t="s">
        <v>474</v>
      </c>
      <c r="B1517" s="1" t="s">
        <v>89</v>
      </c>
      <c r="C1517" s="1" t="s">
        <v>473</v>
      </c>
      <c r="D1517" t="s">
        <v>27</v>
      </c>
      <c r="E1517" s="19" t="str">
        <f>VLOOKUP($D1517,[1]Sheet1!$A:$D,3,FALSE)</f>
        <v>C1</v>
      </c>
      <c r="F1517" s="19" t="str">
        <f>VLOOKUP($D1517,[1]Sheet1!$A:$D,4,FALSE)</f>
        <v>C1 COARSE</v>
      </c>
      <c r="G1517" s="2"/>
      <c r="H1517" s="2"/>
      <c r="I1517" s="2"/>
      <c r="J1517" s="2"/>
      <c r="K1517" s="2"/>
      <c r="L1517" s="2"/>
      <c r="M1517" s="2"/>
      <c r="N1517" s="2">
        <v>17.28</v>
      </c>
      <c r="O1517" s="2">
        <v>95.04</v>
      </c>
      <c r="P1517" s="32">
        <f t="shared" si="29"/>
        <v>12.48</v>
      </c>
      <c r="Q1517" s="33">
        <v>12.48</v>
      </c>
      <c r="R1517" s="33">
        <v>12.48</v>
      </c>
      <c r="S1517" s="33">
        <v>12.48</v>
      </c>
      <c r="T1517" s="33">
        <v>12.48</v>
      </c>
      <c r="U1517" s="33">
        <v>12.48</v>
      </c>
      <c r="V1517" s="33">
        <v>12.48</v>
      </c>
      <c r="W1517" s="33">
        <v>12.48</v>
      </c>
      <c r="X1517" s="33">
        <v>12.48</v>
      </c>
      <c r="Y1517" s="33">
        <v>12.48</v>
      </c>
      <c r="Z1517" s="33">
        <v>12.48</v>
      </c>
      <c r="AA1517" s="33">
        <v>12.48</v>
      </c>
      <c r="AB1517" s="33">
        <v>12.48</v>
      </c>
      <c r="AC1517" s="33">
        <v>12.48</v>
      </c>
    </row>
    <row r="1518" spans="1:29" hidden="1" x14ac:dyDescent="0.3">
      <c r="A1518" s="19" t="s">
        <v>474</v>
      </c>
      <c r="B1518" s="1" t="s">
        <v>89</v>
      </c>
      <c r="C1518" s="1" t="s">
        <v>473</v>
      </c>
      <c r="D1518" t="s">
        <v>30</v>
      </c>
      <c r="E1518" s="19" t="str">
        <f>VLOOKUP($D1518,[1]Sheet1!$A:$D,3,FALSE)</f>
        <v>A1 (Fine)</v>
      </c>
      <c r="F1518" s="19" t="str">
        <f>VLOOKUP($D1518,[1]Sheet1!$A:$D,4,FALSE)</f>
        <v>A1</v>
      </c>
      <c r="G1518" s="2"/>
      <c r="H1518" s="2"/>
      <c r="I1518" s="2"/>
      <c r="J1518" s="2"/>
      <c r="K1518" s="2"/>
      <c r="L1518" s="2"/>
      <c r="M1518" s="2"/>
      <c r="N1518" s="2">
        <v>1.08</v>
      </c>
      <c r="O1518" s="2"/>
      <c r="P1518" s="32">
        <f t="shared" si="29"/>
        <v>0.12000000000000001</v>
      </c>
      <c r="Q1518" s="33">
        <v>0.12000000000000001</v>
      </c>
      <c r="R1518" s="33">
        <v>0.12000000000000001</v>
      </c>
      <c r="S1518" s="33">
        <v>0.12000000000000001</v>
      </c>
      <c r="T1518" s="33">
        <v>0.12000000000000001</v>
      </c>
      <c r="U1518" s="33">
        <v>0.12000000000000001</v>
      </c>
      <c r="V1518" s="33">
        <v>0.12000000000000001</v>
      </c>
      <c r="W1518" s="33">
        <v>0.12000000000000001</v>
      </c>
      <c r="X1518" s="33">
        <v>0.12000000000000001</v>
      </c>
      <c r="Y1518" s="33">
        <v>0.12000000000000001</v>
      </c>
      <c r="Z1518" s="33">
        <v>0.12000000000000001</v>
      </c>
      <c r="AA1518" s="33">
        <v>0.12000000000000001</v>
      </c>
      <c r="AB1518" s="33">
        <v>0.12000000000000001</v>
      </c>
      <c r="AC1518" s="33">
        <v>0.12000000000000001</v>
      </c>
    </row>
    <row r="1519" spans="1:29" hidden="1" x14ac:dyDescent="0.3">
      <c r="A1519" s="19" t="s">
        <v>474</v>
      </c>
      <c r="B1519" s="1" t="s">
        <v>89</v>
      </c>
      <c r="C1519" s="1" t="s">
        <v>473</v>
      </c>
      <c r="D1519" t="s">
        <v>37</v>
      </c>
      <c r="E1519" s="19" t="str">
        <f>VLOOKUP($D1519,[1]Sheet1!$A:$D,3,FALSE)</f>
        <v>BROWN</v>
      </c>
      <c r="F1519" s="19" t="str">
        <f>VLOOKUP($D1519,[1]Sheet1!$A:$D,4,FALSE)</f>
        <v>GMW</v>
      </c>
      <c r="G1519" s="2"/>
      <c r="H1519" s="2"/>
      <c r="I1519" s="2"/>
      <c r="J1519" s="2"/>
      <c r="K1519" s="2"/>
      <c r="L1519" s="2"/>
      <c r="M1519" s="2"/>
      <c r="N1519" s="2">
        <v>0.32400000000000001</v>
      </c>
      <c r="O1519" s="2"/>
      <c r="P1519" s="32">
        <f t="shared" si="29"/>
        <v>3.6000000000000004E-2</v>
      </c>
      <c r="Q1519" s="33">
        <v>3.6000000000000004E-2</v>
      </c>
      <c r="R1519" s="33">
        <v>3.6000000000000004E-2</v>
      </c>
      <c r="S1519" s="33">
        <v>3.6000000000000004E-2</v>
      </c>
      <c r="T1519" s="33">
        <v>3.6000000000000004E-2</v>
      </c>
      <c r="U1519" s="33">
        <v>3.6000000000000004E-2</v>
      </c>
      <c r="V1519" s="33">
        <v>3.6000000000000004E-2</v>
      </c>
      <c r="W1519" s="33">
        <v>3.6000000000000004E-2</v>
      </c>
      <c r="X1519" s="33">
        <v>3.6000000000000004E-2</v>
      </c>
      <c r="Y1519" s="33">
        <v>3.6000000000000004E-2</v>
      </c>
      <c r="Z1519" s="33">
        <v>3.6000000000000004E-2</v>
      </c>
      <c r="AA1519" s="33">
        <v>3.6000000000000004E-2</v>
      </c>
      <c r="AB1519" s="33">
        <v>3.6000000000000004E-2</v>
      </c>
      <c r="AC1519" s="33">
        <v>3.6000000000000004E-2</v>
      </c>
    </row>
    <row r="1520" spans="1:29" hidden="1" x14ac:dyDescent="0.3">
      <c r="A1520" s="19" t="s">
        <v>474</v>
      </c>
      <c r="B1520" s="1" t="s">
        <v>89</v>
      </c>
      <c r="C1520" s="1" t="s">
        <v>473</v>
      </c>
      <c r="D1520" t="s">
        <v>46</v>
      </c>
      <c r="E1520" s="19" t="str">
        <f>VLOOKUP($D1520,[1]Sheet1!$A:$D,3,FALSE)</f>
        <v>BROWN</v>
      </c>
      <c r="F1520" s="19" t="str">
        <f>VLOOKUP($D1520,[1]Sheet1!$A:$D,4,FALSE)</f>
        <v>Golden Brown</v>
      </c>
      <c r="G1520" s="2"/>
      <c r="H1520" s="2"/>
      <c r="I1520" s="2"/>
      <c r="J1520" s="2"/>
      <c r="K1520" s="2"/>
      <c r="L1520" s="2"/>
      <c r="M1520" s="2"/>
      <c r="N1520" s="2">
        <v>0.32400000000000001</v>
      </c>
      <c r="O1520" s="2"/>
      <c r="P1520" s="32">
        <f t="shared" si="29"/>
        <v>3.6000000000000004E-2</v>
      </c>
      <c r="Q1520" s="33">
        <v>3.6000000000000004E-2</v>
      </c>
      <c r="R1520" s="33">
        <v>3.6000000000000004E-2</v>
      </c>
      <c r="S1520" s="33">
        <v>3.6000000000000004E-2</v>
      </c>
      <c r="T1520" s="33">
        <v>3.6000000000000004E-2</v>
      </c>
      <c r="U1520" s="33">
        <v>3.6000000000000004E-2</v>
      </c>
      <c r="V1520" s="33">
        <v>3.6000000000000004E-2</v>
      </c>
      <c r="W1520" s="33">
        <v>3.6000000000000004E-2</v>
      </c>
      <c r="X1520" s="33">
        <v>3.6000000000000004E-2</v>
      </c>
      <c r="Y1520" s="33">
        <v>3.6000000000000004E-2</v>
      </c>
      <c r="Z1520" s="33">
        <v>3.6000000000000004E-2</v>
      </c>
      <c r="AA1520" s="33">
        <v>3.6000000000000004E-2</v>
      </c>
      <c r="AB1520" s="33">
        <v>3.6000000000000004E-2</v>
      </c>
      <c r="AC1520" s="33">
        <v>3.6000000000000004E-2</v>
      </c>
    </row>
    <row r="1521" spans="1:29" hidden="1" x14ac:dyDescent="0.3">
      <c r="A1521" s="19" t="s">
        <v>474</v>
      </c>
      <c r="B1521" s="1" t="s">
        <v>89</v>
      </c>
      <c r="C1521" s="1" t="s">
        <v>473</v>
      </c>
      <c r="D1521" t="s">
        <v>32</v>
      </c>
      <c r="E1521" s="19" t="str">
        <f>VLOOKUP($D1521,[1]Sheet1!$A:$D,3,FALSE)</f>
        <v>ICING</v>
      </c>
      <c r="F1521" s="19" t="str">
        <f>VLOOKUP($D1521,[1]Sheet1!$A:$D,4,FALSE)</f>
        <v>ICING</v>
      </c>
      <c r="G1521" s="2"/>
      <c r="H1521" s="2"/>
      <c r="I1521" s="2"/>
      <c r="J1521" s="2"/>
      <c r="K1521" s="2"/>
      <c r="L1521" s="2"/>
      <c r="M1521" s="2"/>
      <c r="N1521" s="2">
        <v>0.36</v>
      </c>
      <c r="O1521" s="2"/>
      <c r="P1521" s="32">
        <f t="shared" si="29"/>
        <v>0.04</v>
      </c>
      <c r="Q1521" s="33">
        <v>0.04</v>
      </c>
      <c r="R1521" s="33">
        <v>0.04</v>
      </c>
      <c r="S1521" s="33">
        <v>0.04</v>
      </c>
      <c r="T1521" s="33">
        <v>0.04</v>
      </c>
      <c r="U1521" s="33">
        <v>0.04</v>
      </c>
      <c r="V1521" s="33">
        <v>0.04</v>
      </c>
      <c r="W1521" s="33">
        <v>0.04</v>
      </c>
      <c r="X1521" s="33">
        <v>0.04</v>
      </c>
      <c r="Y1521" s="33">
        <v>0.04</v>
      </c>
      <c r="Z1521" s="33">
        <v>0.04</v>
      </c>
      <c r="AA1521" s="33">
        <v>0.04</v>
      </c>
      <c r="AB1521" s="33">
        <v>0.04</v>
      </c>
      <c r="AC1521" s="33">
        <v>0.04</v>
      </c>
    </row>
    <row r="1522" spans="1:29" hidden="1" x14ac:dyDescent="0.3">
      <c r="A1522" s="19" t="s">
        <v>474</v>
      </c>
      <c r="B1522" s="1" t="s">
        <v>89</v>
      </c>
      <c r="C1522" s="1" t="s">
        <v>473</v>
      </c>
      <c r="D1522" t="s">
        <v>33</v>
      </c>
      <c r="E1522" s="19" t="str">
        <f>VLOOKUP($D1522,[1]Sheet1!$A:$D,3,FALSE)</f>
        <v>Better Brown</v>
      </c>
      <c r="F1522" s="19" t="str">
        <f>VLOOKUP($D1522,[1]Sheet1!$A:$D,4,FALSE)</f>
        <v>LG</v>
      </c>
      <c r="G1522" s="2"/>
      <c r="H1522" s="2"/>
      <c r="I1522" s="2"/>
      <c r="J1522" s="2"/>
      <c r="K1522" s="2"/>
      <c r="L1522" s="2"/>
      <c r="M1522" s="2"/>
      <c r="N1522" s="2">
        <v>1.44</v>
      </c>
      <c r="O1522" s="2"/>
      <c r="P1522" s="32">
        <f t="shared" si="29"/>
        <v>0.16</v>
      </c>
      <c r="Q1522" s="33">
        <v>0.16</v>
      </c>
      <c r="R1522" s="33">
        <v>0.16</v>
      </c>
      <c r="S1522" s="33">
        <v>0.16</v>
      </c>
      <c r="T1522" s="33">
        <v>0.16</v>
      </c>
      <c r="U1522" s="33">
        <v>0.16</v>
      </c>
      <c r="V1522" s="33">
        <v>0.16</v>
      </c>
      <c r="W1522" s="33">
        <v>0.16</v>
      </c>
      <c r="X1522" s="33">
        <v>1.08</v>
      </c>
      <c r="Y1522" s="33">
        <v>1.08</v>
      </c>
      <c r="Z1522" s="33">
        <v>1.08</v>
      </c>
      <c r="AA1522" s="33">
        <v>2.16</v>
      </c>
      <c r="AB1522" s="33">
        <v>2.16</v>
      </c>
      <c r="AC1522" s="33">
        <v>2.16</v>
      </c>
    </row>
    <row r="1523" spans="1:29" hidden="1" x14ac:dyDescent="0.3">
      <c r="A1523" s="19" t="s">
        <v>474</v>
      </c>
      <c r="B1523" s="1" t="s">
        <v>89</v>
      </c>
      <c r="C1523" s="1" t="s">
        <v>473</v>
      </c>
      <c r="D1523" t="s">
        <v>49</v>
      </c>
      <c r="E1523" s="19" t="str">
        <f>VLOOKUP($D1523,[1]Sheet1!$A:$D,3,FALSE)</f>
        <v>BROWN</v>
      </c>
      <c r="F1523" s="19" t="str">
        <f>VLOOKUP($D1523,[1]Sheet1!$A:$D,4,FALSE)</f>
        <v>Soft Brown</v>
      </c>
      <c r="G1523" s="2"/>
      <c r="H1523" s="2"/>
      <c r="I1523" s="2"/>
      <c r="J1523" s="2"/>
      <c r="K1523" s="2"/>
      <c r="L1523" s="2"/>
      <c r="M1523" s="2"/>
      <c r="N1523" s="2">
        <v>0.32400000000000001</v>
      </c>
      <c r="O1523" s="2"/>
      <c r="P1523" s="32">
        <f t="shared" si="29"/>
        <v>3.6000000000000004E-2</v>
      </c>
      <c r="Q1523" s="33">
        <v>3.6000000000000004E-2</v>
      </c>
      <c r="R1523" s="33">
        <v>3.6000000000000004E-2</v>
      </c>
      <c r="S1523" s="33">
        <v>3.6000000000000004E-2</v>
      </c>
      <c r="T1523" s="33">
        <v>3.6000000000000004E-2</v>
      </c>
      <c r="U1523" s="33">
        <v>3.6000000000000004E-2</v>
      </c>
      <c r="V1523" s="33">
        <v>3.6000000000000004E-2</v>
      </c>
      <c r="W1523" s="33">
        <v>3.6000000000000004E-2</v>
      </c>
      <c r="X1523" s="33">
        <v>3.6000000000000004E-2</v>
      </c>
      <c r="Y1523" s="33">
        <v>3.6000000000000004E-2</v>
      </c>
      <c r="Z1523" s="33">
        <v>3.6000000000000004E-2</v>
      </c>
      <c r="AA1523" s="33">
        <v>3.6000000000000004E-2</v>
      </c>
      <c r="AB1523" s="33">
        <v>3.6000000000000004E-2</v>
      </c>
      <c r="AC1523" s="33">
        <v>3.6000000000000004E-2</v>
      </c>
    </row>
    <row r="1524" spans="1:29" hidden="1" x14ac:dyDescent="0.3">
      <c r="A1524" s="19" t="s">
        <v>474</v>
      </c>
      <c r="B1524" s="1" t="s">
        <v>89</v>
      </c>
      <c r="C1524" s="1" t="s">
        <v>475</v>
      </c>
      <c r="D1524" t="s">
        <v>26</v>
      </c>
      <c r="E1524" s="19" t="str">
        <f>VLOOKUP($D1524,[1]Sheet1!$A:$D,3,FALSE)</f>
        <v>BROWN</v>
      </c>
      <c r="F1524" s="19" t="str">
        <f>VLOOKUP($D1524,[1]Sheet1!$A:$D,4,FALSE)</f>
        <v>Coarse Brown</v>
      </c>
      <c r="G1524" s="2">
        <v>2.16</v>
      </c>
      <c r="H1524" s="2"/>
      <c r="I1524" s="2"/>
      <c r="J1524" s="2"/>
      <c r="K1524" s="2"/>
      <c r="L1524" s="2"/>
      <c r="M1524" s="2"/>
      <c r="N1524" s="2"/>
      <c r="O1524" s="2"/>
      <c r="P1524" s="32">
        <f t="shared" si="29"/>
        <v>0.24000000000000002</v>
      </c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</row>
    <row r="1525" spans="1:29" hidden="1" x14ac:dyDescent="0.3">
      <c r="A1525" s="19" t="s">
        <v>474</v>
      </c>
      <c r="B1525" s="1" t="s">
        <v>89</v>
      </c>
      <c r="C1525" s="1" t="s">
        <v>475</v>
      </c>
      <c r="D1525" t="s">
        <v>27</v>
      </c>
      <c r="E1525" s="19" t="str">
        <f>VLOOKUP($D1525,[1]Sheet1!$A:$D,3,FALSE)</f>
        <v>C1</v>
      </c>
      <c r="F1525" s="19" t="str">
        <f>VLOOKUP($D1525,[1]Sheet1!$A:$D,4,FALSE)</f>
        <v>C1 COARSE</v>
      </c>
      <c r="G1525" s="2">
        <v>10.8</v>
      </c>
      <c r="H1525" s="2">
        <v>15.12</v>
      </c>
      <c r="I1525" s="2">
        <v>10.8</v>
      </c>
      <c r="J1525" s="2"/>
      <c r="K1525" s="2"/>
      <c r="L1525" s="2"/>
      <c r="M1525" s="2"/>
      <c r="N1525" s="2"/>
      <c r="O1525" s="2"/>
      <c r="P1525" s="32">
        <f t="shared" si="29"/>
        <v>4.08</v>
      </c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</row>
    <row r="1526" spans="1:29" hidden="1" x14ac:dyDescent="0.3">
      <c r="A1526" s="19" t="s">
        <v>474</v>
      </c>
      <c r="B1526" s="1" t="s">
        <v>89</v>
      </c>
      <c r="C1526" s="1" t="s">
        <v>413</v>
      </c>
      <c r="D1526" t="s">
        <v>26</v>
      </c>
      <c r="E1526" s="19" t="str">
        <f>VLOOKUP($D1526,[1]Sheet1!$A:$D,3,FALSE)</f>
        <v>BROWN</v>
      </c>
      <c r="F1526" s="19" t="str">
        <f>VLOOKUP($D1526,[1]Sheet1!$A:$D,4,FALSE)</f>
        <v>Coarse Brown</v>
      </c>
      <c r="G1526" s="2"/>
      <c r="H1526" s="2"/>
      <c r="I1526" s="2"/>
      <c r="J1526" s="2">
        <v>1.08</v>
      </c>
      <c r="K1526" s="2"/>
      <c r="L1526" s="2"/>
      <c r="M1526" s="2"/>
      <c r="N1526" s="2"/>
      <c r="O1526" s="2"/>
      <c r="P1526" s="32">
        <f t="shared" si="29"/>
        <v>0.12000000000000001</v>
      </c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</row>
    <row r="1527" spans="1:29" hidden="1" x14ac:dyDescent="0.3">
      <c r="A1527" s="19" t="s">
        <v>474</v>
      </c>
      <c r="B1527" s="1" t="s">
        <v>89</v>
      </c>
      <c r="C1527" s="1" t="s">
        <v>413</v>
      </c>
      <c r="D1527" t="s">
        <v>27</v>
      </c>
      <c r="E1527" s="19" t="str">
        <f>VLOOKUP($D1527,[1]Sheet1!$A:$D,3,FALSE)</f>
        <v>C1</v>
      </c>
      <c r="F1527" s="19" t="str">
        <f>VLOOKUP($D1527,[1]Sheet1!$A:$D,4,FALSE)</f>
        <v>C1 COARSE</v>
      </c>
      <c r="G1527" s="2"/>
      <c r="H1527" s="2"/>
      <c r="I1527" s="2"/>
      <c r="J1527" s="2">
        <v>14.04</v>
      </c>
      <c r="K1527" s="2"/>
      <c r="L1527" s="2"/>
      <c r="M1527" s="2"/>
      <c r="N1527" s="2"/>
      <c r="O1527" s="2">
        <v>15.12</v>
      </c>
      <c r="P1527" s="32">
        <f t="shared" ref="P1527:P1536" si="30">SUM(G1527:O1527)/9</f>
        <v>3.2399999999999998</v>
      </c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</row>
    <row r="1528" spans="1:29" hidden="1" x14ac:dyDescent="0.3">
      <c r="A1528" s="19" t="s">
        <v>474</v>
      </c>
      <c r="B1528" s="1" t="s">
        <v>89</v>
      </c>
      <c r="C1528" s="1" t="s">
        <v>118</v>
      </c>
      <c r="D1528" t="s">
        <v>61</v>
      </c>
      <c r="E1528" s="19" t="str">
        <f>VLOOKUP($D1528,[1]Sheet1!$A:$D,3,FALSE)</f>
        <v>C1</v>
      </c>
      <c r="F1528" s="19" t="str">
        <f>VLOOKUP($D1528,[1]Sheet1!$A:$D,4,FALSE)</f>
        <v>C1 COARSE</v>
      </c>
      <c r="G1528" s="2"/>
      <c r="H1528" s="2"/>
      <c r="I1528" s="2"/>
      <c r="J1528" s="2">
        <v>2.5</v>
      </c>
      <c r="K1528" s="2"/>
      <c r="L1528" s="2"/>
      <c r="M1528" s="2"/>
      <c r="N1528" s="2"/>
      <c r="O1528" s="2"/>
      <c r="P1528" s="32">
        <f t="shared" si="30"/>
        <v>0.27777777777777779</v>
      </c>
      <c r="Q1528" s="33">
        <v>0.27777777777777779</v>
      </c>
      <c r="R1528" s="33">
        <v>0.27777777777777779</v>
      </c>
      <c r="S1528" s="33">
        <v>0.27777777777777779</v>
      </c>
      <c r="T1528" s="33">
        <v>0.27777777777777779</v>
      </c>
      <c r="U1528" s="33">
        <v>0.27777777777777779</v>
      </c>
      <c r="V1528" s="33">
        <v>0.27777777777777779</v>
      </c>
      <c r="W1528" s="33">
        <v>0.27777777777777779</v>
      </c>
      <c r="X1528" s="33">
        <v>0.27777777777777779</v>
      </c>
      <c r="Y1528" s="33">
        <v>0.27777777777777779</v>
      </c>
      <c r="Z1528" s="33">
        <v>0.27777777777777779</v>
      </c>
      <c r="AA1528" s="33">
        <v>0.27777777777777779</v>
      </c>
      <c r="AB1528" s="33">
        <v>0.27777777777777779</v>
      </c>
      <c r="AC1528" s="33">
        <v>0.27777777777777779</v>
      </c>
    </row>
    <row r="1529" spans="1:29" hidden="1" x14ac:dyDescent="0.3">
      <c r="A1529" s="19" t="s">
        <v>474</v>
      </c>
      <c r="B1529" s="1" t="s">
        <v>89</v>
      </c>
      <c r="C1529" s="1" t="s">
        <v>118</v>
      </c>
      <c r="D1529" t="s">
        <v>26</v>
      </c>
      <c r="E1529" s="19" t="str">
        <f>VLOOKUP($D1529,[1]Sheet1!$A:$D,3,FALSE)</f>
        <v>BROWN</v>
      </c>
      <c r="F1529" s="19" t="str">
        <f>VLOOKUP($D1529,[1]Sheet1!$A:$D,4,FALSE)</f>
        <v>Coarse Brown</v>
      </c>
      <c r="G1529" s="2"/>
      <c r="H1529" s="2"/>
      <c r="I1529" s="2"/>
      <c r="J1529" s="2"/>
      <c r="K1529" s="2"/>
      <c r="L1529" s="2">
        <v>2.16</v>
      </c>
      <c r="M1529" s="2"/>
      <c r="N1529" s="2"/>
      <c r="O1529" s="2"/>
      <c r="P1529" s="32">
        <f t="shared" si="30"/>
        <v>0.24000000000000002</v>
      </c>
      <c r="Q1529" s="33">
        <v>0.24000000000000002</v>
      </c>
      <c r="R1529" s="33">
        <v>0.24000000000000002</v>
      </c>
      <c r="S1529" s="33">
        <v>0.24000000000000002</v>
      </c>
      <c r="T1529" s="33">
        <v>0.24000000000000002</v>
      </c>
      <c r="U1529" s="33">
        <v>0.24000000000000002</v>
      </c>
      <c r="V1529" s="33">
        <v>0.24000000000000002</v>
      </c>
      <c r="W1529" s="33">
        <v>0.24000000000000002</v>
      </c>
      <c r="X1529" s="33">
        <v>0.24000000000000002</v>
      </c>
      <c r="Y1529" s="33">
        <v>0.24000000000000002</v>
      </c>
      <c r="Z1529" s="33">
        <v>0.24000000000000002</v>
      </c>
      <c r="AA1529" s="33">
        <v>0.24000000000000002</v>
      </c>
      <c r="AB1529" s="33">
        <v>0.24000000000000002</v>
      </c>
      <c r="AC1529" s="33">
        <v>0.24000000000000002</v>
      </c>
    </row>
    <row r="1530" spans="1:29" hidden="1" x14ac:dyDescent="0.3">
      <c r="A1530" s="19" t="s">
        <v>474</v>
      </c>
      <c r="B1530" s="1" t="s">
        <v>89</v>
      </c>
      <c r="C1530" s="1" t="s">
        <v>118</v>
      </c>
      <c r="D1530" t="s">
        <v>27</v>
      </c>
      <c r="E1530" s="19" t="str">
        <f>VLOOKUP($D1530,[1]Sheet1!$A:$D,3,FALSE)</f>
        <v>C1</v>
      </c>
      <c r="F1530" s="19" t="str">
        <f>VLOOKUP($D1530,[1]Sheet1!$A:$D,4,FALSE)</f>
        <v>C1 COARSE</v>
      </c>
      <c r="G1530" s="2"/>
      <c r="H1530" s="2">
        <v>49.68</v>
      </c>
      <c r="I1530" s="2">
        <v>757.08</v>
      </c>
      <c r="J1530" s="2">
        <v>329.4</v>
      </c>
      <c r="K1530" s="2">
        <v>446.03999999999991</v>
      </c>
      <c r="L1530" s="2">
        <v>441.71999999999986</v>
      </c>
      <c r="M1530" s="2">
        <v>928.80000000000018</v>
      </c>
      <c r="N1530" s="2">
        <v>446.03999999999996</v>
      </c>
      <c r="O1530" s="2">
        <v>1170.48</v>
      </c>
      <c r="P1530" s="32">
        <f t="shared" si="30"/>
        <v>507.69333333333333</v>
      </c>
      <c r="Q1530" s="33">
        <v>800</v>
      </c>
      <c r="R1530" s="33">
        <v>400</v>
      </c>
      <c r="S1530" s="33">
        <v>600</v>
      </c>
      <c r="T1530" s="33">
        <v>875</v>
      </c>
      <c r="U1530" s="33">
        <v>795</v>
      </c>
      <c r="V1530" s="33">
        <v>441</v>
      </c>
      <c r="W1530" s="33">
        <v>645</v>
      </c>
      <c r="X1530" s="33">
        <v>755</v>
      </c>
      <c r="Y1530" s="33">
        <v>800</v>
      </c>
      <c r="Z1530" s="33">
        <v>744</v>
      </c>
      <c r="AA1530" s="33">
        <v>734</v>
      </c>
      <c r="AB1530" s="33">
        <v>724</v>
      </c>
      <c r="AC1530" s="33">
        <v>694</v>
      </c>
    </row>
    <row r="1531" spans="1:29" hidden="1" x14ac:dyDescent="0.3">
      <c r="A1531" s="19" t="s">
        <v>474</v>
      </c>
      <c r="B1531" s="1" t="s">
        <v>89</v>
      </c>
      <c r="C1531" s="1" t="s">
        <v>118</v>
      </c>
      <c r="D1531" t="s">
        <v>433</v>
      </c>
      <c r="E1531" s="19" t="str">
        <f>VLOOKUP($D1531,[1]Sheet1!$A:$D,3,FALSE)</f>
        <v>C1</v>
      </c>
      <c r="F1531" s="19" t="str">
        <f>VLOOKUP($D1531,[1]Sheet1!$A:$D,4,FALSE)</f>
        <v>C1 COARSE</v>
      </c>
      <c r="G1531" s="2"/>
      <c r="H1531" s="2">
        <v>74.88</v>
      </c>
      <c r="I1531" s="2">
        <v>54.24</v>
      </c>
      <c r="J1531" s="2">
        <v>143.76000000000002</v>
      </c>
      <c r="K1531" s="2"/>
      <c r="L1531" s="2"/>
      <c r="M1531" s="2"/>
      <c r="N1531" s="2">
        <v>24.96</v>
      </c>
      <c r="O1531" s="2"/>
      <c r="P1531" s="32">
        <f t="shared" si="30"/>
        <v>33.093333333333334</v>
      </c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33"/>
    </row>
    <row r="1532" spans="1:29" hidden="1" x14ac:dyDescent="0.3">
      <c r="A1532" s="19" t="s">
        <v>474</v>
      </c>
      <c r="B1532" s="1" t="s">
        <v>89</v>
      </c>
      <c r="C1532" s="1" t="s">
        <v>118</v>
      </c>
      <c r="D1532" t="s">
        <v>430</v>
      </c>
      <c r="E1532" s="19" t="str">
        <f>VLOOKUP($D1532,[1]Sheet1!$A:$D,3,FALSE)</f>
        <v>C1</v>
      </c>
      <c r="F1532" s="19" t="str">
        <f>VLOOKUP($D1532,[1]Sheet1!$A:$D,4,FALSE)</f>
        <v>C1 COARSE</v>
      </c>
      <c r="G1532" s="2"/>
      <c r="H1532" s="2"/>
      <c r="I1532" s="2"/>
      <c r="J1532" s="2"/>
      <c r="K1532" s="2"/>
      <c r="L1532" s="2"/>
      <c r="M1532" s="2"/>
      <c r="N1532" s="2"/>
      <c r="O1532" s="2">
        <v>201.60000000000002</v>
      </c>
      <c r="P1532" s="32">
        <f t="shared" si="30"/>
        <v>22.400000000000002</v>
      </c>
      <c r="Q1532" s="33">
        <v>22.400000000000002</v>
      </c>
      <c r="R1532" s="33">
        <v>22.400000000000002</v>
      </c>
      <c r="S1532" s="33">
        <v>22.400000000000002</v>
      </c>
      <c r="T1532" s="33">
        <v>22.400000000000002</v>
      </c>
      <c r="U1532" s="33">
        <v>22.400000000000002</v>
      </c>
      <c r="V1532" s="33">
        <v>22.400000000000002</v>
      </c>
      <c r="W1532" s="33">
        <v>22.400000000000002</v>
      </c>
      <c r="X1532" s="33">
        <v>22.400000000000002</v>
      </c>
      <c r="Y1532" s="33">
        <v>22.400000000000002</v>
      </c>
      <c r="Z1532" s="33">
        <v>22.400000000000002</v>
      </c>
      <c r="AA1532" s="33">
        <v>22.400000000000002</v>
      </c>
      <c r="AB1532" s="33">
        <v>22.400000000000002</v>
      </c>
      <c r="AC1532" s="33">
        <v>22.400000000000002</v>
      </c>
    </row>
    <row r="1533" spans="1:29" hidden="1" x14ac:dyDescent="0.3">
      <c r="A1533" s="19" t="s">
        <v>474</v>
      </c>
      <c r="B1533" s="1" t="s">
        <v>89</v>
      </c>
      <c r="C1533" s="1" t="s">
        <v>118</v>
      </c>
      <c r="D1533" t="s">
        <v>28</v>
      </c>
      <c r="E1533" s="19" t="str">
        <f>VLOOKUP($D1533,[1]Sheet1!$A:$D,3,FALSE)</f>
        <v>C1</v>
      </c>
      <c r="F1533" s="19" t="str">
        <f>VLOOKUP($D1533,[1]Sheet1!$A:$D,4,FALSE)</f>
        <v>C1 COARSE</v>
      </c>
      <c r="G1533" s="2"/>
      <c r="H1533" s="2"/>
      <c r="I1533" s="2"/>
      <c r="J1533" s="2"/>
      <c r="K1533" s="2"/>
      <c r="L1533" s="2"/>
      <c r="M1533" s="2">
        <v>1.2</v>
      </c>
      <c r="N1533" s="2"/>
      <c r="O1533" s="2">
        <v>1.2</v>
      </c>
      <c r="P1533" s="32">
        <f t="shared" si="30"/>
        <v>0.26666666666666666</v>
      </c>
      <c r="Q1533" s="33">
        <v>0.26666666666666666</v>
      </c>
      <c r="R1533" s="33">
        <v>0.26666666666666666</v>
      </c>
      <c r="S1533" s="33">
        <v>0.26666666666666666</v>
      </c>
      <c r="T1533" s="33">
        <v>0.26666666666666666</v>
      </c>
      <c r="U1533" s="33">
        <v>0.26666666666666666</v>
      </c>
      <c r="V1533" s="33">
        <v>0.26666666666666666</v>
      </c>
      <c r="W1533" s="33">
        <v>0.26666666666666666</v>
      </c>
      <c r="X1533" s="33">
        <v>0.26666666666666666</v>
      </c>
      <c r="Y1533" s="33">
        <v>0.26666666666666666</v>
      </c>
      <c r="Z1533" s="33">
        <v>0.26666666666666666</v>
      </c>
      <c r="AA1533" s="33">
        <v>0.26666666666666666</v>
      </c>
      <c r="AB1533" s="33">
        <v>0.26666666666666666</v>
      </c>
      <c r="AC1533" s="33">
        <v>0.26666666666666666</v>
      </c>
    </row>
    <row r="1534" spans="1:29" hidden="1" x14ac:dyDescent="0.3">
      <c r="A1534" s="19" t="s">
        <v>474</v>
      </c>
      <c r="B1534" s="1" t="s">
        <v>89</v>
      </c>
      <c r="C1534" s="1" t="s">
        <v>118</v>
      </c>
      <c r="D1534" t="s">
        <v>30</v>
      </c>
      <c r="E1534" s="19" t="str">
        <f>VLOOKUP($D1534,[1]Sheet1!$A:$D,3,FALSE)</f>
        <v>A1 (Fine)</v>
      </c>
      <c r="F1534" s="19" t="str">
        <f>VLOOKUP($D1534,[1]Sheet1!$A:$D,4,FALSE)</f>
        <v>A1</v>
      </c>
      <c r="G1534" s="2"/>
      <c r="H1534" s="2"/>
      <c r="I1534" s="2"/>
      <c r="J1534" s="2"/>
      <c r="K1534" s="2"/>
      <c r="L1534" s="2">
        <v>5.4</v>
      </c>
      <c r="M1534" s="2"/>
      <c r="N1534" s="2">
        <v>3.4800000000000004</v>
      </c>
      <c r="O1534" s="2">
        <v>3.24</v>
      </c>
      <c r="P1534" s="32">
        <f t="shared" si="30"/>
        <v>1.3466666666666667</v>
      </c>
      <c r="Q1534" s="33">
        <v>1.3466666666666667</v>
      </c>
      <c r="R1534" s="33">
        <v>1.3466666666666667</v>
      </c>
      <c r="S1534" s="33">
        <v>1.3466666666666667</v>
      </c>
      <c r="T1534" s="33">
        <v>1.3466666666666667</v>
      </c>
      <c r="U1534" s="33">
        <v>1.3466666666666667</v>
      </c>
      <c r="V1534" s="33">
        <v>1.3466666666666667</v>
      </c>
      <c r="W1534" s="33">
        <v>1.3466666666666667</v>
      </c>
      <c r="X1534" s="33">
        <v>1.3466666666666667</v>
      </c>
      <c r="Y1534" s="33">
        <v>1.3466666666666667</v>
      </c>
      <c r="Z1534" s="33">
        <v>1.3466666666666667</v>
      </c>
      <c r="AA1534" s="33">
        <v>1.3466666666666667</v>
      </c>
      <c r="AB1534" s="33">
        <v>1.3466666666666667</v>
      </c>
      <c r="AC1534" s="33">
        <v>1.3466666666666667</v>
      </c>
    </row>
    <row r="1535" spans="1:29" hidden="1" x14ac:dyDescent="0.3">
      <c r="A1535" s="19" t="s">
        <v>474</v>
      </c>
      <c r="B1535" s="1" t="s">
        <v>89</v>
      </c>
      <c r="C1535" s="1" t="s">
        <v>118</v>
      </c>
      <c r="D1535" t="s">
        <v>31</v>
      </c>
      <c r="E1535" s="19" t="str">
        <f>VLOOKUP($D1535,[1]Sheet1!$A:$D,3,FALSE)</f>
        <v>BROWN</v>
      </c>
      <c r="F1535" s="19" t="str">
        <f>VLOOKUP($D1535,[1]Sheet1!$A:$D,4,FALSE)</f>
        <v>Golden Brown</v>
      </c>
      <c r="G1535" s="2"/>
      <c r="H1535" s="2"/>
      <c r="I1535" s="2"/>
      <c r="J1535" s="2"/>
      <c r="K1535" s="2"/>
      <c r="L1535" s="2"/>
      <c r="M1535" s="2"/>
      <c r="N1535" s="2">
        <v>3.24</v>
      </c>
      <c r="O1535" s="2">
        <v>3.24</v>
      </c>
      <c r="P1535" s="32">
        <f t="shared" si="30"/>
        <v>0.72000000000000008</v>
      </c>
      <c r="Q1535" s="33">
        <v>0.72000000000000008</v>
      </c>
      <c r="R1535" s="33">
        <v>0.72000000000000008</v>
      </c>
      <c r="S1535" s="33">
        <v>0.72000000000000008</v>
      </c>
      <c r="T1535" s="33">
        <v>0.72000000000000008</v>
      </c>
      <c r="U1535" s="33">
        <v>0.72000000000000008</v>
      </c>
      <c r="V1535" s="33">
        <v>0.72000000000000008</v>
      </c>
      <c r="W1535" s="33">
        <v>0.72000000000000008</v>
      </c>
      <c r="X1535" s="33">
        <v>0.72000000000000008</v>
      </c>
      <c r="Y1535" s="33">
        <v>0.72000000000000008</v>
      </c>
      <c r="Z1535" s="33">
        <v>0.72000000000000008</v>
      </c>
      <c r="AA1535" s="33">
        <v>0.72000000000000008</v>
      </c>
      <c r="AB1535" s="33">
        <v>0.72000000000000008</v>
      </c>
      <c r="AC1535" s="33">
        <v>0.72000000000000008</v>
      </c>
    </row>
    <row r="1536" spans="1:29" hidden="1" x14ac:dyDescent="0.3">
      <c r="A1536" s="19" t="s">
        <v>474</v>
      </c>
      <c r="B1536" s="1" t="s">
        <v>89</v>
      </c>
      <c r="C1536" s="1" t="s">
        <v>118</v>
      </c>
      <c r="D1536" t="s">
        <v>47</v>
      </c>
      <c r="E1536" s="19" t="str">
        <f>VLOOKUP($D1536,[1]Sheet1!$A:$D,3,FALSE)</f>
        <v>ICING</v>
      </c>
      <c r="F1536" s="19" t="str">
        <f>VLOOKUP($D1536,[1]Sheet1!$A:$D,4,FALSE)</f>
        <v>ICING</v>
      </c>
      <c r="G1536" s="2"/>
      <c r="H1536" s="2"/>
      <c r="I1536" s="2"/>
      <c r="J1536" s="2"/>
      <c r="K1536" s="2"/>
      <c r="L1536" s="2">
        <v>2.25</v>
      </c>
      <c r="M1536" s="2"/>
      <c r="N1536" s="2">
        <v>1</v>
      </c>
      <c r="O1536" s="2">
        <v>-1</v>
      </c>
      <c r="P1536" s="32">
        <f t="shared" si="30"/>
        <v>0.25</v>
      </c>
      <c r="Q1536" s="33">
        <v>0.25</v>
      </c>
      <c r="R1536" s="33">
        <v>0.25</v>
      </c>
      <c r="S1536" s="33">
        <v>0.25</v>
      </c>
      <c r="T1536" s="33">
        <v>0.25</v>
      </c>
      <c r="U1536" s="33">
        <v>0.25</v>
      </c>
      <c r="V1536" s="33">
        <v>0.25</v>
      </c>
      <c r="W1536" s="33">
        <v>0.25</v>
      </c>
      <c r="X1536" s="33">
        <v>0.25</v>
      </c>
      <c r="Y1536" s="33">
        <v>0.25</v>
      </c>
      <c r="Z1536" s="33">
        <v>0.25</v>
      </c>
      <c r="AA1536" s="33">
        <v>0.25</v>
      </c>
      <c r="AB1536" s="33">
        <v>0.25</v>
      </c>
      <c r="AC1536" s="33">
        <v>0.25</v>
      </c>
    </row>
    <row r="1537" spans="1:29" hidden="1" x14ac:dyDescent="0.3">
      <c r="A1537" s="19" t="s">
        <v>474</v>
      </c>
      <c r="B1537" s="1" t="s">
        <v>89</v>
      </c>
      <c r="C1537" s="1" t="s">
        <v>118</v>
      </c>
      <c r="D1537" t="s">
        <v>102</v>
      </c>
      <c r="E1537" s="19" t="str">
        <f>VLOOKUP($D1537,[1]Sheet1!$A:$D,3,FALSE)</f>
        <v>Better Brown</v>
      </c>
      <c r="F1537" s="19" t="str">
        <f>VLOOKUP($D1537,[1]Sheet1!$A:$D,4,FALSE)</f>
        <v>LG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32"/>
      <c r="Q1537" s="33"/>
      <c r="R1537" s="33">
        <v>16.2</v>
      </c>
      <c r="S1537" s="33">
        <v>16.2</v>
      </c>
      <c r="T1537" s="33">
        <v>16.2</v>
      </c>
      <c r="U1537" s="33">
        <v>20.52</v>
      </c>
      <c r="V1537" s="33">
        <v>20.52</v>
      </c>
      <c r="W1537" s="33">
        <v>20.52</v>
      </c>
      <c r="X1537" s="33">
        <v>20.52</v>
      </c>
      <c r="Y1537" s="33">
        <v>20.52</v>
      </c>
      <c r="Z1537" s="33">
        <v>20.52</v>
      </c>
      <c r="AA1537" s="33">
        <v>20.52</v>
      </c>
      <c r="AB1537" s="33">
        <v>20.52</v>
      </c>
      <c r="AC1537" s="33">
        <v>20.52</v>
      </c>
    </row>
    <row r="1538" spans="1:29" hidden="1" x14ac:dyDescent="0.3">
      <c r="A1538" s="19" t="s">
        <v>474</v>
      </c>
      <c r="B1538" s="1" t="s">
        <v>89</v>
      </c>
      <c r="C1538" s="1" t="s">
        <v>118</v>
      </c>
      <c r="D1538" t="s">
        <v>33</v>
      </c>
      <c r="E1538" s="19" t="str">
        <f>VLOOKUP($D1538,[1]Sheet1!$A:$D,3,FALSE)</f>
        <v>Better Brown</v>
      </c>
      <c r="F1538" s="19" t="str">
        <f>VLOOKUP($D1538,[1]Sheet1!$A:$D,4,FALSE)</f>
        <v>LG</v>
      </c>
      <c r="G1538" s="2"/>
      <c r="H1538" s="2"/>
      <c r="I1538" s="2"/>
      <c r="J1538" s="2">
        <v>6.48</v>
      </c>
      <c r="K1538" s="2"/>
      <c r="L1538" s="2"/>
      <c r="M1538" s="2">
        <v>1.2</v>
      </c>
      <c r="N1538" s="2">
        <v>3.5999999999999996</v>
      </c>
      <c r="O1538" s="2">
        <v>2.4</v>
      </c>
      <c r="P1538" s="32">
        <f t="shared" ref="P1538:P1569" si="31">SUM(G1538:O1538)/9</f>
        <v>1.5200000000000002</v>
      </c>
      <c r="Q1538" s="33">
        <v>10.8</v>
      </c>
      <c r="R1538" s="33">
        <v>10.8</v>
      </c>
      <c r="S1538" s="33">
        <v>10.8</v>
      </c>
      <c r="T1538" s="33">
        <v>10.8</v>
      </c>
      <c r="U1538" s="33">
        <v>11.88</v>
      </c>
      <c r="V1538" s="33">
        <v>11.88</v>
      </c>
      <c r="W1538" s="33">
        <v>11.88</v>
      </c>
      <c r="X1538" s="33">
        <v>15.12</v>
      </c>
      <c r="Y1538" s="33">
        <v>15.12</v>
      </c>
      <c r="Z1538" s="33">
        <v>15.12</v>
      </c>
      <c r="AA1538" s="33">
        <v>15.12</v>
      </c>
      <c r="AB1538" s="33">
        <v>15.12</v>
      </c>
      <c r="AC1538" s="33">
        <v>15.12</v>
      </c>
    </row>
    <row r="1539" spans="1:29" hidden="1" x14ac:dyDescent="0.3">
      <c r="A1539" s="19" t="s">
        <v>474</v>
      </c>
      <c r="B1539" s="1" t="s">
        <v>89</v>
      </c>
      <c r="C1539" s="1" t="s">
        <v>118</v>
      </c>
      <c r="D1539" t="s">
        <v>34</v>
      </c>
      <c r="E1539" s="19" t="str">
        <f>VLOOKUP($D1539,[1]Sheet1!$A:$D,3,FALSE)</f>
        <v>BROWN</v>
      </c>
      <c r="F1539" s="19" t="str">
        <f>VLOOKUP($D1539,[1]Sheet1!$A:$D,4,FALSE)</f>
        <v>Soft Brown</v>
      </c>
      <c r="G1539" s="2"/>
      <c r="H1539" s="2"/>
      <c r="I1539" s="2"/>
      <c r="J1539" s="2"/>
      <c r="K1539" s="2"/>
      <c r="L1539" s="2">
        <v>5.4</v>
      </c>
      <c r="M1539" s="2"/>
      <c r="N1539" s="2">
        <v>7.56</v>
      </c>
      <c r="O1539" s="2"/>
      <c r="P1539" s="32">
        <f t="shared" si="31"/>
        <v>1.4400000000000002</v>
      </c>
      <c r="Q1539" s="33">
        <v>1.4400000000000002</v>
      </c>
      <c r="R1539" s="33">
        <v>1.4400000000000002</v>
      </c>
      <c r="S1539" s="33">
        <v>1.4400000000000002</v>
      </c>
      <c r="T1539" s="33">
        <v>1.4400000000000002</v>
      </c>
      <c r="U1539" s="33">
        <v>1.4400000000000002</v>
      </c>
      <c r="V1539" s="33">
        <v>1.4400000000000002</v>
      </c>
      <c r="W1539" s="33">
        <v>1.4400000000000002</v>
      </c>
      <c r="X1539" s="33">
        <v>1.4400000000000002</v>
      </c>
      <c r="Y1539" s="33">
        <v>1.4400000000000002</v>
      </c>
      <c r="Z1539" s="33">
        <v>1.4400000000000002</v>
      </c>
      <c r="AA1539" s="33">
        <v>1.4400000000000002</v>
      </c>
      <c r="AB1539" s="33">
        <v>1.4400000000000002</v>
      </c>
      <c r="AC1539" s="33">
        <v>1.4400000000000002</v>
      </c>
    </row>
    <row r="1540" spans="1:29" hidden="1" x14ac:dyDescent="0.3">
      <c r="A1540" s="19" t="s">
        <v>474</v>
      </c>
      <c r="B1540" s="1" t="s">
        <v>89</v>
      </c>
      <c r="C1540" s="1" t="s">
        <v>473</v>
      </c>
      <c r="D1540" t="s">
        <v>25</v>
      </c>
      <c r="E1540" s="19" t="str">
        <f>VLOOKUP($D1540,[1]Sheet1!$A:$D,3,FALSE)</f>
        <v>CASTER</v>
      </c>
      <c r="F1540" s="19" t="str">
        <f>VLOOKUP($D1540,[1]Sheet1!$A:$D,4,FALSE)</f>
        <v>CASTER</v>
      </c>
      <c r="G1540" s="2"/>
      <c r="H1540" s="2"/>
      <c r="I1540" s="2"/>
      <c r="J1540" s="2"/>
      <c r="K1540" s="2"/>
      <c r="L1540" s="2"/>
      <c r="M1540" s="2"/>
      <c r="N1540" s="2"/>
      <c r="O1540" s="2">
        <v>0.36</v>
      </c>
      <c r="P1540" s="32">
        <f t="shared" si="31"/>
        <v>0.04</v>
      </c>
      <c r="Q1540" s="33">
        <v>0.04</v>
      </c>
      <c r="R1540" s="33">
        <v>0.04</v>
      </c>
      <c r="S1540" s="33">
        <v>0.04</v>
      </c>
      <c r="T1540" s="33">
        <v>0.04</v>
      </c>
      <c r="U1540" s="33">
        <v>0.04</v>
      </c>
      <c r="V1540" s="33">
        <v>0.04</v>
      </c>
      <c r="W1540" s="33">
        <v>0.04</v>
      </c>
      <c r="X1540" s="33">
        <v>0.04</v>
      </c>
      <c r="Y1540" s="33">
        <v>0.04</v>
      </c>
      <c r="Z1540" s="33">
        <v>0.04</v>
      </c>
      <c r="AA1540" s="33">
        <v>0.04</v>
      </c>
      <c r="AB1540" s="33">
        <v>0.04</v>
      </c>
      <c r="AC1540" s="33">
        <v>0.04</v>
      </c>
    </row>
    <row r="1541" spans="1:29" hidden="1" x14ac:dyDescent="0.3">
      <c r="A1541" s="19" t="s">
        <v>474</v>
      </c>
      <c r="B1541" s="1" t="s">
        <v>89</v>
      </c>
      <c r="C1541" s="1" t="s">
        <v>473</v>
      </c>
      <c r="D1541" t="s">
        <v>27</v>
      </c>
      <c r="E1541" s="19" t="str">
        <f>VLOOKUP($D1541,[1]Sheet1!$A:$D,3,FALSE)</f>
        <v>C1</v>
      </c>
      <c r="F1541" s="19" t="str">
        <f>VLOOKUP($D1541,[1]Sheet1!$A:$D,4,FALSE)</f>
        <v>C1 COARSE</v>
      </c>
      <c r="G1541" s="2"/>
      <c r="H1541" s="2"/>
      <c r="I1541" s="2"/>
      <c r="J1541" s="2"/>
      <c r="K1541" s="2"/>
      <c r="L1541" s="2"/>
      <c r="M1541" s="2"/>
      <c r="N1541" s="2"/>
      <c r="O1541" s="2">
        <v>20.52</v>
      </c>
      <c r="P1541" s="32">
        <f t="shared" si="31"/>
        <v>2.2799999999999998</v>
      </c>
      <c r="Q1541" s="33">
        <v>2.2799999999999998</v>
      </c>
      <c r="R1541" s="33">
        <v>2.2799999999999998</v>
      </c>
      <c r="S1541" s="33">
        <v>2.2799999999999998</v>
      </c>
      <c r="T1541" s="33">
        <v>2.2799999999999998</v>
      </c>
      <c r="U1541" s="33">
        <v>2.2799999999999998</v>
      </c>
      <c r="V1541" s="33">
        <v>2.2799999999999998</v>
      </c>
      <c r="W1541" s="33">
        <v>2.2799999999999998</v>
      </c>
      <c r="X1541" s="33">
        <v>2.2799999999999998</v>
      </c>
      <c r="Y1541" s="33">
        <v>2.2799999999999998</v>
      </c>
      <c r="Z1541" s="33">
        <v>2.2799999999999998</v>
      </c>
      <c r="AA1541" s="33">
        <v>2.2799999999999998</v>
      </c>
      <c r="AB1541" s="33">
        <v>2.2799999999999998</v>
      </c>
      <c r="AC1541" s="33">
        <v>2.2799999999999998</v>
      </c>
    </row>
    <row r="1542" spans="1:29" hidden="1" x14ac:dyDescent="0.3">
      <c r="A1542" s="19" t="s">
        <v>474</v>
      </c>
      <c r="B1542" s="1" t="s">
        <v>89</v>
      </c>
      <c r="C1542" s="1" t="s">
        <v>473</v>
      </c>
      <c r="D1542" t="s">
        <v>30</v>
      </c>
      <c r="E1542" s="19" t="str">
        <f>VLOOKUP($D1542,[1]Sheet1!$A:$D,3,FALSE)</f>
        <v>A1 (Fine)</v>
      </c>
      <c r="F1542" s="19" t="str">
        <f>VLOOKUP($D1542,[1]Sheet1!$A:$D,4,FALSE)</f>
        <v>A1</v>
      </c>
      <c r="G1542" s="2"/>
      <c r="H1542" s="2"/>
      <c r="I1542" s="2"/>
      <c r="J1542" s="2"/>
      <c r="K1542" s="2"/>
      <c r="L1542" s="2"/>
      <c r="M1542" s="2"/>
      <c r="N1542" s="2"/>
      <c r="O1542" s="2">
        <v>1.08</v>
      </c>
      <c r="P1542" s="32">
        <f t="shared" si="31"/>
        <v>0.12000000000000001</v>
      </c>
      <c r="Q1542" s="33">
        <v>0.12000000000000001</v>
      </c>
      <c r="R1542" s="33">
        <v>0.12000000000000001</v>
      </c>
      <c r="S1542" s="33">
        <v>0.12000000000000001</v>
      </c>
      <c r="T1542" s="33">
        <v>0.12000000000000001</v>
      </c>
      <c r="U1542" s="33">
        <v>0.12000000000000001</v>
      </c>
      <c r="V1542" s="33">
        <v>0.12000000000000001</v>
      </c>
      <c r="W1542" s="33">
        <v>0.12000000000000001</v>
      </c>
      <c r="X1542" s="33">
        <v>0.12000000000000001</v>
      </c>
      <c r="Y1542" s="33">
        <v>0.12000000000000001</v>
      </c>
      <c r="Z1542" s="33">
        <v>0.12000000000000001</v>
      </c>
      <c r="AA1542" s="33">
        <v>0.12000000000000001</v>
      </c>
      <c r="AB1542" s="33">
        <v>0.12000000000000001</v>
      </c>
      <c r="AC1542" s="33">
        <v>0.12000000000000001</v>
      </c>
    </row>
    <row r="1543" spans="1:29" hidden="1" x14ac:dyDescent="0.3">
      <c r="A1543" s="19" t="s">
        <v>474</v>
      </c>
      <c r="B1543" s="1" t="s">
        <v>89</v>
      </c>
      <c r="C1543" s="1" t="s">
        <v>473</v>
      </c>
      <c r="D1543" t="s">
        <v>32</v>
      </c>
      <c r="E1543" s="19" t="str">
        <f>VLOOKUP($D1543,[1]Sheet1!$A:$D,3,FALSE)</f>
        <v>ICING</v>
      </c>
      <c r="F1543" s="19" t="str">
        <f>VLOOKUP($D1543,[1]Sheet1!$A:$D,4,FALSE)</f>
        <v>ICING</v>
      </c>
      <c r="G1543" s="2"/>
      <c r="H1543" s="2"/>
      <c r="I1543" s="2"/>
      <c r="J1543" s="2"/>
      <c r="K1543" s="2"/>
      <c r="L1543" s="2"/>
      <c r="M1543" s="2"/>
      <c r="N1543" s="2"/>
      <c r="O1543" s="2">
        <v>0.36</v>
      </c>
      <c r="P1543" s="32">
        <f t="shared" si="31"/>
        <v>0.04</v>
      </c>
      <c r="Q1543" s="33">
        <v>0.04</v>
      </c>
      <c r="R1543" s="33">
        <v>0.04</v>
      </c>
      <c r="S1543" s="33">
        <v>0.04</v>
      </c>
      <c r="T1543" s="33">
        <v>0.04</v>
      </c>
      <c r="U1543" s="33">
        <v>0.04</v>
      </c>
      <c r="V1543" s="33">
        <v>0.04</v>
      </c>
      <c r="W1543" s="33">
        <v>0.04</v>
      </c>
      <c r="X1543" s="33">
        <v>0.04</v>
      </c>
      <c r="Y1543" s="33">
        <v>0.04</v>
      </c>
      <c r="Z1543" s="33">
        <v>0.04</v>
      </c>
      <c r="AA1543" s="33">
        <v>0.04</v>
      </c>
      <c r="AB1543" s="33">
        <v>0.04</v>
      </c>
      <c r="AC1543" s="33">
        <v>0.04</v>
      </c>
    </row>
    <row r="1544" spans="1:29" hidden="1" x14ac:dyDescent="0.3">
      <c r="A1544" s="19" t="s">
        <v>474</v>
      </c>
      <c r="B1544" s="1" t="s">
        <v>89</v>
      </c>
      <c r="C1544" s="1" t="s">
        <v>473</v>
      </c>
      <c r="D1544" t="s">
        <v>49</v>
      </c>
      <c r="E1544" s="19" t="str">
        <f>VLOOKUP($D1544,[1]Sheet1!$A:$D,3,FALSE)</f>
        <v>BROWN</v>
      </c>
      <c r="F1544" s="19" t="str">
        <f>VLOOKUP($D1544,[1]Sheet1!$A:$D,4,FALSE)</f>
        <v>Soft Brown</v>
      </c>
      <c r="G1544" s="2"/>
      <c r="H1544" s="2"/>
      <c r="I1544" s="2"/>
      <c r="J1544" s="2"/>
      <c r="K1544" s="2"/>
      <c r="L1544" s="2"/>
      <c r="M1544" s="2"/>
      <c r="N1544" s="2"/>
      <c r="O1544" s="2">
        <v>0.32400000000000001</v>
      </c>
      <c r="P1544" s="32">
        <f t="shared" si="31"/>
        <v>3.6000000000000004E-2</v>
      </c>
      <c r="Q1544" s="33">
        <v>3.6000000000000004E-2</v>
      </c>
      <c r="R1544" s="33">
        <v>3.6000000000000004E-2</v>
      </c>
      <c r="S1544" s="33">
        <v>3.6000000000000004E-2</v>
      </c>
      <c r="T1544" s="33">
        <v>3.6000000000000004E-2</v>
      </c>
      <c r="U1544" s="33">
        <v>3.6000000000000004E-2</v>
      </c>
      <c r="V1544" s="33">
        <v>3.6000000000000004E-2</v>
      </c>
      <c r="W1544" s="33">
        <v>3.6000000000000004E-2</v>
      </c>
      <c r="X1544" s="33">
        <v>3.6000000000000004E-2</v>
      </c>
      <c r="Y1544" s="33">
        <v>3.6000000000000004E-2</v>
      </c>
      <c r="Z1544" s="33">
        <v>3.6000000000000004E-2</v>
      </c>
      <c r="AA1544" s="33">
        <v>3.6000000000000004E-2</v>
      </c>
      <c r="AB1544" s="33">
        <v>3.6000000000000004E-2</v>
      </c>
      <c r="AC1544" s="33">
        <v>3.6000000000000004E-2</v>
      </c>
    </row>
    <row r="1545" spans="1:29" hidden="1" x14ac:dyDescent="0.3">
      <c r="A1545" s="19" t="s">
        <v>474</v>
      </c>
      <c r="B1545" s="1" t="s">
        <v>89</v>
      </c>
      <c r="C1545" s="1" t="s">
        <v>475</v>
      </c>
      <c r="D1545" t="s">
        <v>74</v>
      </c>
      <c r="E1545" s="19" t="str">
        <f>VLOOKUP($D1545,[1]Sheet1!$A:$D,3,FALSE)</f>
        <v>A1 (Fine)</v>
      </c>
      <c r="F1545" s="19" t="str">
        <f>VLOOKUP($D1545,[1]Sheet1!$A:$D,4,FALSE)</f>
        <v xml:space="preserve">A1 </v>
      </c>
      <c r="G1545" s="2">
        <v>30</v>
      </c>
      <c r="H1545" s="2">
        <v>101</v>
      </c>
      <c r="I1545" s="2"/>
      <c r="J1545" s="2"/>
      <c r="K1545" s="2"/>
      <c r="L1545" s="2"/>
      <c r="M1545" s="2"/>
      <c r="N1545" s="2"/>
      <c r="O1545" s="2"/>
      <c r="P1545" s="32">
        <f t="shared" si="31"/>
        <v>14.555555555555555</v>
      </c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33"/>
    </row>
    <row r="1546" spans="1:29" hidden="1" x14ac:dyDescent="0.3">
      <c r="A1546" s="19" t="s">
        <v>474</v>
      </c>
      <c r="B1546" s="1" t="s">
        <v>89</v>
      </c>
      <c r="C1546" s="1" t="s">
        <v>475</v>
      </c>
      <c r="D1546" t="s">
        <v>61</v>
      </c>
      <c r="E1546" s="19" t="str">
        <f>VLOOKUP($D1546,[1]Sheet1!$A:$D,3,FALSE)</f>
        <v>C1</v>
      </c>
      <c r="F1546" s="19" t="str">
        <f>VLOOKUP($D1546,[1]Sheet1!$A:$D,4,FALSE)</f>
        <v>C1 COARSE</v>
      </c>
      <c r="G1546" s="2">
        <v>25</v>
      </c>
      <c r="H1546" s="2">
        <v>29.5</v>
      </c>
      <c r="I1546" s="2">
        <v>24.95</v>
      </c>
      <c r="J1546" s="2"/>
      <c r="K1546" s="2"/>
      <c r="L1546" s="2"/>
      <c r="M1546" s="2"/>
      <c r="N1546" s="2"/>
      <c r="O1546" s="2"/>
      <c r="P1546" s="32">
        <f t="shared" si="31"/>
        <v>8.8277777777777775</v>
      </c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33"/>
    </row>
    <row r="1547" spans="1:29" hidden="1" x14ac:dyDescent="0.3">
      <c r="A1547" s="19" t="s">
        <v>474</v>
      </c>
      <c r="B1547" s="1" t="s">
        <v>89</v>
      </c>
      <c r="C1547" s="1" t="s">
        <v>475</v>
      </c>
      <c r="D1547" t="s">
        <v>91</v>
      </c>
      <c r="E1547" s="19" t="str">
        <f>VLOOKUP($D1547,[1]Sheet1!$A:$D,3,FALSE)</f>
        <v>BROWN</v>
      </c>
      <c r="F1547" s="19" t="str">
        <f>VLOOKUP($D1547,[1]Sheet1!$A:$D,4,FALSE)</f>
        <v>Coarse Brown</v>
      </c>
      <c r="G1547" s="2">
        <v>1</v>
      </c>
      <c r="H1547" s="2"/>
      <c r="I1547" s="2"/>
      <c r="J1547" s="2"/>
      <c r="K1547" s="2"/>
      <c r="L1547" s="2"/>
      <c r="M1547" s="2"/>
      <c r="N1547" s="2"/>
      <c r="O1547" s="2"/>
      <c r="P1547" s="32">
        <f t="shared" si="31"/>
        <v>0.1111111111111111</v>
      </c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33"/>
    </row>
    <row r="1548" spans="1:29" hidden="1" x14ac:dyDescent="0.3">
      <c r="A1548" s="19" t="s">
        <v>474</v>
      </c>
      <c r="B1548" s="1" t="s">
        <v>89</v>
      </c>
      <c r="C1548" s="1" t="s">
        <v>475</v>
      </c>
      <c r="D1548" t="s">
        <v>164</v>
      </c>
      <c r="E1548" s="19" t="str">
        <f>VLOOKUP($D1548,[1]Sheet1!$A:$D,3,FALSE)</f>
        <v>IG Fine</v>
      </c>
      <c r="F1548" s="19" t="str">
        <f>VLOOKUP($D1548,[1]Sheet1!$A:$D,4,FALSE)</f>
        <v xml:space="preserve">IG  </v>
      </c>
      <c r="G1548" s="2">
        <v>25</v>
      </c>
      <c r="H1548" s="2"/>
      <c r="I1548" s="2">
        <v>20</v>
      </c>
      <c r="J1548" s="2"/>
      <c r="K1548" s="2"/>
      <c r="L1548" s="2"/>
      <c r="M1548" s="2"/>
      <c r="N1548" s="2"/>
      <c r="O1548" s="2"/>
      <c r="P1548" s="32">
        <f t="shared" si="31"/>
        <v>5</v>
      </c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33"/>
    </row>
    <row r="1549" spans="1:29" hidden="1" x14ac:dyDescent="0.3">
      <c r="A1549" s="19" t="s">
        <v>474</v>
      </c>
      <c r="B1549" s="1" t="s">
        <v>89</v>
      </c>
      <c r="C1549" s="1" t="s">
        <v>475</v>
      </c>
      <c r="D1549" t="s">
        <v>198</v>
      </c>
      <c r="E1549" s="19" t="str">
        <f>VLOOKUP($D1549,[1]Sheet1!$A:$D,3,FALSE)</f>
        <v>IG Fine</v>
      </c>
      <c r="F1549" s="19" t="str">
        <f>VLOOKUP($D1549,[1]Sheet1!$A:$D,4,FALSE)</f>
        <v xml:space="preserve">IG  </v>
      </c>
      <c r="G1549" s="2"/>
      <c r="H1549" s="2">
        <v>5</v>
      </c>
      <c r="I1549" s="2"/>
      <c r="J1549" s="2"/>
      <c r="K1549" s="2"/>
      <c r="L1549" s="2"/>
      <c r="M1549" s="2"/>
      <c r="N1549" s="2"/>
      <c r="O1549" s="2"/>
      <c r="P1549" s="32">
        <f t="shared" si="31"/>
        <v>0.55555555555555558</v>
      </c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</row>
    <row r="1550" spans="1:29" hidden="1" x14ac:dyDescent="0.3">
      <c r="A1550" s="19" t="s">
        <v>474</v>
      </c>
      <c r="B1550" s="1" t="s">
        <v>89</v>
      </c>
      <c r="C1550" s="1" t="s">
        <v>475</v>
      </c>
      <c r="D1550" t="s">
        <v>43</v>
      </c>
      <c r="E1550" s="19" t="str">
        <f>VLOOKUP($D1550,[1]Sheet1!$A:$D,3,FALSE)</f>
        <v>BROWN</v>
      </c>
      <c r="F1550" s="19" t="str">
        <f>VLOOKUP($D1550,[1]Sheet1!$A:$D,4,FALSE)</f>
        <v>Soft Brown</v>
      </c>
      <c r="G1550" s="2"/>
      <c r="H1550" s="2">
        <v>4</v>
      </c>
      <c r="I1550" s="2">
        <v>-3.5</v>
      </c>
      <c r="J1550" s="2"/>
      <c r="K1550" s="2"/>
      <c r="L1550" s="2"/>
      <c r="M1550" s="2"/>
      <c r="N1550" s="2"/>
      <c r="O1550" s="2"/>
      <c r="P1550" s="32">
        <f t="shared" si="31"/>
        <v>5.5555555555555552E-2</v>
      </c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</row>
    <row r="1551" spans="1:29" hidden="1" x14ac:dyDescent="0.3">
      <c r="A1551" s="19" t="s">
        <v>474</v>
      </c>
      <c r="B1551" s="1" t="s">
        <v>89</v>
      </c>
      <c r="C1551" s="1" t="s">
        <v>475</v>
      </c>
      <c r="D1551" t="s">
        <v>27</v>
      </c>
      <c r="E1551" s="19" t="str">
        <f>VLOOKUP($D1551,[1]Sheet1!$A:$D,3,FALSE)</f>
        <v>C1</v>
      </c>
      <c r="F1551" s="19" t="str">
        <f>VLOOKUP($D1551,[1]Sheet1!$A:$D,4,FALSE)</f>
        <v>C1 COARSE</v>
      </c>
      <c r="G1551" s="2"/>
      <c r="H1551" s="2">
        <v>18.36</v>
      </c>
      <c r="I1551" s="2"/>
      <c r="J1551" s="2"/>
      <c r="K1551" s="2"/>
      <c r="L1551" s="2"/>
      <c r="M1551" s="2"/>
      <c r="N1551" s="2"/>
      <c r="O1551" s="2"/>
      <c r="P1551" s="32">
        <f t="shared" si="31"/>
        <v>2.04</v>
      </c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</row>
    <row r="1552" spans="1:29" hidden="1" x14ac:dyDescent="0.3">
      <c r="A1552" s="19" t="s">
        <v>474</v>
      </c>
      <c r="B1552" s="1" t="s">
        <v>89</v>
      </c>
      <c r="C1552" s="1" t="s">
        <v>475</v>
      </c>
      <c r="D1552" t="s">
        <v>47</v>
      </c>
      <c r="E1552" s="19" t="str">
        <f>VLOOKUP($D1552,[1]Sheet1!$A:$D,3,FALSE)</f>
        <v>ICING</v>
      </c>
      <c r="F1552" s="19" t="str">
        <f>VLOOKUP($D1552,[1]Sheet1!$A:$D,4,FALSE)</f>
        <v>ICING</v>
      </c>
      <c r="G1552" s="2"/>
      <c r="H1552" s="2">
        <v>4</v>
      </c>
      <c r="I1552" s="2"/>
      <c r="J1552" s="2"/>
      <c r="K1552" s="2"/>
      <c r="L1552" s="2"/>
      <c r="M1552" s="2"/>
      <c r="N1552" s="2"/>
      <c r="O1552" s="2"/>
      <c r="P1552" s="32">
        <f t="shared" si="31"/>
        <v>0.44444444444444442</v>
      </c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</row>
    <row r="1553" spans="1:29" hidden="1" x14ac:dyDescent="0.3">
      <c r="A1553" s="19" t="s">
        <v>474</v>
      </c>
      <c r="B1553" s="1" t="s">
        <v>80</v>
      </c>
      <c r="C1553" s="1" t="s">
        <v>415</v>
      </c>
      <c r="D1553" t="s">
        <v>74</v>
      </c>
      <c r="E1553" s="19" t="str">
        <f>VLOOKUP($D1553,[1]Sheet1!$A:$D,3,FALSE)</f>
        <v>A1 (Fine)</v>
      </c>
      <c r="F1553" s="19" t="str">
        <f>VLOOKUP($D1553,[1]Sheet1!$A:$D,4,FALSE)</f>
        <v xml:space="preserve">A1 </v>
      </c>
      <c r="G1553" s="2"/>
      <c r="H1553" s="2"/>
      <c r="I1553" s="2"/>
      <c r="J1553" s="2">
        <v>75</v>
      </c>
      <c r="K1553" s="2">
        <v>266</v>
      </c>
      <c r="L1553" s="2">
        <v>136.25</v>
      </c>
      <c r="M1553" s="2">
        <v>249</v>
      </c>
      <c r="N1553" s="2">
        <v>370.5</v>
      </c>
      <c r="O1553" s="2">
        <v>758.5</v>
      </c>
      <c r="P1553" s="32">
        <f t="shared" si="31"/>
        <v>206.13888888888889</v>
      </c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</row>
    <row r="1554" spans="1:29" hidden="1" x14ac:dyDescent="0.3">
      <c r="A1554" s="19" t="s">
        <v>474</v>
      </c>
      <c r="B1554" s="1" t="s">
        <v>80</v>
      </c>
      <c r="C1554" s="1" t="s">
        <v>415</v>
      </c>
      <c r="D1554" t="s">
        <v>161</v>
      </c>
      <c r="E1554" s="19" t="str">
        <f>VLOOKUP($D1554,[1]Sheet1!$A:$D,3,FALSE)</f>
        <v>A1 (Fine)</v>
      </c>
      <c r="F1554" s="19" t="str">
        <f>VLOOKUP($D1554,[1]Sheet1!$A:$D,4,FALSE)</f>
        <v xml:space="preserve">A1 </v>
      </c>
      <c r="G1554" s="2"/>
      <c r="H1554" s="2"/>
      <c r="I1554" s="2"/>
      <c r="J1554" s="2"/>
      <c r="K1554" s="2"/>
      <c r="L1554" s="2"/>
      <c r="M1554" s="2"/>
      <c r="N1554" s="2">
        <v>14</v>
      </c>
      <c r="O1554" s="2">
        <v>15</v>
      </c>
      <c r="P1554" s="32">
        <f t="shared" si="31"/>
        <v>3.2222222222222223</v>
      </c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</row>
    <row r="1555" spans="1:29" hidden="1" x14ac:dyDescent="0.3">
      <c r="A1555" s="19" t="s">
        <v>474</v>
      </c>
      <c r="B1555" s="1" t="s">
        <v>80</v>
      </c>
      <c r="C1555" s="1" t="s">
        <v>415</v>
      </c>
      <c r="D1555" t="s">
        <v>61</v>
      </c>
      <c r="E1555" s="19" t="str">
        <f>VLOOKUP($D1555,[1]Sheet1!$A:$D,3,FALSE)</f>
        <v>C1</v>
      </c>
      <c r="F1555" s="19" t="str">
        <f>VLOOKUP($D1555,[1]Sheet1!$A:$D,4,FALSE)</f>
        <v>C1 COARSE</v>
      </c>
      <c r="G1555" s="2"/>
      <c r="H1555" s="2"/>
      <c r="I1555" s="2"/>
      <c r="J1555" s="2">
        <v>461</v>
      </c>
      <c r="K1555" s="2">
        <v>497.5</v>
      </c>
      <c r="L1555" s="2">
        <v>322.5</v>
      </c>
      <c r="M1555" s="2">
        <v>884.5</v>
      </c>
      <c r="N1555" s="2">
        <v>1004.25</v>
      </c>
      <c r="O1555" s="2">
        <v>1100.75</v>
      </c>
      <c r="P1555" s="32">
        <f t="shared" si="31"/>
        <v>474.5</v>
      </c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</row>
    <row r="1556" spans="1:29" hidden="1" x14ac:dyDescent="0.3">
      <c r="A1556" s="19" t="s">
        <v>474</v>
      </c>
      <c r="B1556" s="1" t="s">
        <v>80</v>
      </c>
      <c r="C1556" s="1" t="s">
        <v>415</v>
      </c>
      <c r="D1556" t="s">
        <v>42</v>
      </c>
      <c r="E1556" s="19" t="str">
        <f>VLOOKUP($D1556,[1]Sheet1!$A:$D,3,FALSE)</f>
        <v>CASTER</v>
      </c>
      <c r="F1556" s="19" t="str">
        <f>VLOOKUP($D1556,[1]Sheet1!$A:$D,4,FALSE)</f>
        <v>CASTER</v>
      </c>
      <c r="G1556" s="2"/>
      <c r="H1556" s="2"/>
      <c r="I1556" s="2"/>
      <c r="J1556" s="2"/>
      <c r="K1556" s="2"/>
      <c r="L1556" s="2"/>
      <c r="M1556" s="2">
        <v>2.5</v>
      </c>
      <c r="N1556" s="2">
        <v>3</v>
      </c>
      <c r="O1556" s="2"/>
      <c r="P1556" s="32">
        <f t="shared" si="31"/>
        <v>0.61111111111111116</v>
      </c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33"/>
    </row>
    <row r="1557" spans="1:29" hidden="1" x14ac:dyDescent="0.3">
      <c r="A1557" s="19" t="s">
        <v>474</v>
      </c>
      <c r="B1557" s="1" t="s">
        <v>80</v>
      </c>
      <c r="C1557" s="1" t="s">
        <v>415</v>
      </c>
      <c r="D1557" t="s">
        <v>91</v>
      </c>
      <c r="E1557" s="19" t="str">
        <f>VLOOKUP($D1557,[1]Sheet1!$A:$D,3,FALSE)</f>
        <v>BROWN</v>
      </c>
      <c r="F1557" s="19" t="str">
        <f>VLOOKUP($D1557,[1]Sheet1!$A:$D,4,FALSE)</f>
        <v>Coarse Brown</v>
      </c>
      <c r="G1557" s="2"/>
      <c r="H1557" s="2"/>
      <c r="I1557" s="2"/>
      <c r="J1557" s="2"/>
      <c r="K1557" s="2"/>
      <c r="L1557" s="2">
        <v>0.75</v>
      </c>
      <c r="M1557" s="2">
        <v>10.5</v>
      </c>
      <c r="N1557" s="2">
        <v>16</v>
      </c>
      <c r="O1557" s="2">
        <v>1</v>
      </c>
      <c r="P1557" s="32">
        <f t="shared" si="31"/>
        <v>3.1388888888888888</v>
      </c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33"/>
    </row>
    <row r="1558" spans="1:29" hidden="1" x14ac:dyDescent="0.3">
      <c r="A1558" s="19" t="s">
        <v>474</v>
      </c>
      <c r="B1558" s="1" t="s">
        <v>80</v>
      </c>
      <c r="C1558" s="1" t="s">
        <v>415</v>
      </c>
      <c r="D1558" t="s">
        <v>167</v>
      </c>
      <c r="E1558" s="19" t="str">
        <f>VLOOKUP($D1558,[1]Sheet1!$A:$D,3,FALSE)</f>
        <v>BROWN</v>
      </c>
      <c r="F1558" s="19" t="str">
        <f>VLOOKUP($D1558,[1]Sheet1!$A:$D,4,FALSE)</f>
        <v>Coarse Brown</v>
      </c>
      <c r="G1558" s="2"/>
      <c r="H1558" s="2"/>
      <c r="I1558" s="2"/>
      <c r="J1558" s="2"/>
      <c r="K1558" s="2"/>
      <c r="L1558" s="2"/>
      <c r="M1558" s="2"/>
      <c r="N1558" s="2"/>
      <c r="O1558" s="2">
        <v>0.25</v>
      </c>
      <c r="P1558" s="32">
        <f t="shared" si="31"/>
        <v>2.7777777777777776E-2</v>
      </c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</row>
    <row r="1559" spans="1:29" hidden="1" x14ac:dyDescent="0.3">
      <c r="A1559" s="19" t="s">
        <v>474</v>
      </c>
      <c r="B1559" s="1" t="s">
        <v>80</v>
      </c>
      <c r="C1559" s="1" t="s">
        <v>415</v>
      </c>
      <c r="D1559" t="s">
        <v>201</v>
      </c>
      <c r="E1559" s="19" t="str">
        <f>VLOOKUP($D1559,[1]Sheet1!$A:$D,3,FALSE)</f>
        <v>BROWN</v>
      </c>
      <c r="F1559" s="19" t="str">
        <f>VLOOKUP($D1559,[1]Sheet1!$A:$D,4,FALSE)</f>
        <v>Golden Brown</v>
      </c>
      <c r="G1559" s="2"/>
      <c r="H1559" s="2"/>
      <c r="I1559" s="2"/>
      <c r="J1559" s="2"/>
      <c r="K1559" s="2"/>
      <c r="L1559" s="2"/>
      <c r="M1559" s="2"/>
      <c r="N1559" s="2">
        <v>0.5</v>
      </c>
      <c r="O1559" s="2"/>
      <c r="P1559" s="32">
        <f t="shared" si="31"/>
        <v>5.5555555555555552E-2</v>
      </c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</row>
    <row r="1560" spans="1:29" hidden="1" x14ac:dyDescent="0.3">
      <c r="A1560" s="19" t="s">
        <v>474</v>
      </c>
      <c r="B1560" s="1" t="s">
        <v>80</v>
      </c>
      <c r="C1560" s="1" t="s">
        <v>415</v>
      </c>
      <c r="D1560" t="s">
        <v>164</v>
      </c>
      <c r="E1560" s="19" t="str">
        <f>VLOOKUP($D1560,[1]Sheet1!$A:$D,3,FALSE)</f>
        <v>IG Fine</v>
      </c>
      <c r="F1560" s="19" t="str">
        <f>VLOOKUP($D1560,[1]Sheet1!$A:$D,4,FALSE)</f>
        <v xml:space="preserve">IG  </v>
      </c>
      <c r="G1560" s="2"/>
      <c r="H1560" s="2"/>
      <c r="I1560" s="2"/>
      <c r="J1560" s="2"/>
      <c r="K1560" s="2">
        <v>25</v>
      </c>
      <c r="L1560" s="2">
        <v>80</v>
      </c>
      <c r="M1560" s="2">
        <v>2</v>
      </c>
      <c r="N1560" s="2">
        <v>30</v>
      </c>
      <c r="O1560" s="2">
        <v>77</v>
      </c>
      <c r="P1560" s="32">
        <f t="shared" si="31"/>
        <v>23.777777777777779</v>
      </c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</row>
    <row r="1561" spans="1:29" hidden="1" x14ac:dyDescent="0.3">
      <c r="A1561" s="19" t="s">
        <v>474</v>
      </c>
      <c r="B1561" s="1" t="s">
        <v>80</v>
      </c>
      <c r="C1561" s="1" t="s">
        <v>415</v>
      </c>
      <c r="D1561" t="s">
        <v>198</v>
      </c>
      <c r="E1561" s="19" t="str">
        <f>VLOOKUP($D1561,[1]Sheet1!$A:$D,3,FALSE)</f>
        <v>IG Fine</v>
      </c>
      <c r="F1561" s="19" t="str">
        <f>VLOOKUP($D1561,[1]Sheet1!$A:$D,4,FALSE)</f>
        <v xml:space="preserve">IG  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32">
        <f t="shared" si="31"/>
        <v>0</v>
      </c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</row>
    <row r="1562" spans="1:29" hidden="1" x14ac:dyDescent="0.3">
      <c r="A1562" s="19" t="s">
        <v>474</v>
      </c>
      <c r="B1562" s="1" t="s">
        <v>80</v>
      </c>
      <c r="C1562" s="1" t="s">
        <v>415</v>
      </c>
      <c r="D1562" t="s">
        <v>43</v>
      </c>
      <c r="E1562" s="19" t="str">
        <f>VLOOKUP($D1562,[1]Sheet1!$A:$D,3,FALSE)</f>
        <v>BROWN</v>
      </c>
      <c r="F1562" s="19" t="str">
        <f>VLOOKUP($D1562,[1]Sheet1!$A:$D,4,FALSE)</f>
        <v>Soft Brown</v>
      </c>
      <c r="G1562" s="2"/>
      <c r="H1562" s="2"/>
      <c r="I1562" s="2"/>
      <c r="J1562" s="2"/>
      <c r="K1562" s="2"/>
      <c r="L1562" s="2">
        <v>2</v>
      </c>
      <c r="M1562" s="2">
        <v>5</v>
      </c>
      <c r="N1562" s="2">
        <v>3.6999999999999997</v>
      </c>
      <c r="O1562" s="2">
        <v>9.5</v>
      </c>
      <c r="P1562" s="32">
        <f t="shared" si="31"/>
        <v>2.2444444444444445</v>
      </c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</row>
    <row r="1563" spans="1:29" hidden="1" x14ac:dyDescent="0.3">
      <c r="A1563" s="19" t="s">
        <v>474</v>
      </c>
      <c r="B1563" s="1" t="s">
        <v>80</v>
      </c>
      <c r="C1563" s="1" t="s">
        <v>415</v>
      </c>
      <c r="D1563" t="s">
        <v>78</v>
      </c>
      <c r="E1563" s="19" t="str">
        <f>VLOOKUP($D1563,[1]Sheet1!$A:$D,3,FALSE)</f>
        <v>A1 (Fine)</v>
      </c>
      <c r="F1563" s="19" t="str">
        <f>VLOOKUP($D1563,[1]Sheet1!$A:$D,4,FALSE)</f>
        <v xml:space="preserve">A1 </v>
      </c>
      <c r="G1563" s="2"/>
      <c r="H1563" s="2"/>
      <c r="I1563" s="2"/>
      <c r="J1563" s="2"/>
      <c r="K1563" s="2"/>
      <c r="L1563" s="2"/>
      <c r="M1563" s="2"/>
      <c r="N1563" s="2">
        <v>0.1</v>
      </c>
      <c r="O1563" s="2"/>
      <c r="P1563" s="32">
        <f t="shared" si="31"/>
        <v>1.1111111111111112E-2</v>
      </c>
      <c r="Q1563" s="33">
        <v>1.1111111111111112E-2</v>
      </c>
      <c r="R1563" s="33">
        <v>1.1111111111111112E-2</v>
      </c>
      <c r="S1563" s="33">
        <v>1.1111111111111112E-2</v>
      </c>
      <c r="T1563" s="33">
        <v>1.1111111111111112E-2</v>
      </c>
      <c r="U1563" s="33">
        <v>1.1111111111111112E-2</v>
      </c>
      <c r="V1563" s="33">
        <v>1.1111111111111112E-2</v>
      </c>
      <c r="W1563" s="33">
        <v>1.1111111111111112E-2</v>
      </c>
      <c r="X1563" s="33">
        <v>1.1111111111111112E-2</v>
      </c>
      <c r="Y1563" s="33">
        <v>1.1111111111111112E-2</v>
      </c>
      <c r="Z1563" s="33">
        <v>1.1111111111111112E-2</v>
      </c>
      <c r="AA1563" s="33">
        <v>1.1111111111111112E-2</v>
      </c>
      <c r="AB1563" s="33">
        <v>1.1111111111111112E-2</v>
      </c>
      <c r="AC1563" s="33">
        <v>1.1111111111111112E-2</v>
      </c>
    </row>
    <row r="1564" spans="1:29" hidden="1" x14ac:dyDescent="0.3">
      <c r="A1564" s="19" t="s">
        <v>474</v>
      </c>
      <c r="B1564" s="1" t="s">
        <v>80</v>
      </c>
      <c r="C1564" s="1" t="s">
        <v>415</v>
      </c>
      <c r="D1564" t="s">
        <v>25</v>
      </c>
      <c r="E1564" s="19" t="str">
        <f>VLOOKUP($D1564,[1]Sheet1!$A:$D,3,FALSE)</f>
        <v>CASTER</v>
      </c>
      <c r="F1564" s="19" t="str">
        <f>VLOOKUP($D1564,[1]Sheet1!$A:$D,4,FALSE)</f>
        <v>CASTER</v>
      </c>
      <c r="G1564" s="2"/>
      <c r="H1564" s="2"/>
      <c r="I1564" s="2"/>
      <c r="J1564" s="2"/>
      <c r="K1564" s="2"/>
      <c r="L1564" s="2">
        <v>1.1400000000000001</v>
      </c>
      <c r="M1564" s="2">
        <v>1.08</v>
      </c>
      <c r="N1564" s="2">
        <v>3.3600000000000003</v>
      </c>
      <c r="O1564" s="2">
        <v>7.9200000000000008</v>
      </c>
      <c r="P1564" s="32">
        <f t="shared" si="31"/>
        <v>1.5</v>
      </c>
      <c r="Q1564" s="33">
        <v>1.5</v>
      </c>
      <c r="R1564" s="33">
        <v>1.5</v>
      </c>
      <c r="S1564" s="33">
        <v>1.5</v>
      </c>
      <c r="T1564" s="33">
        <v>1.5</v>
      </c>
      <c r="U1564" s="33">
        <v>1.5</v>
      </c>
      <c r="V1564" s="33">
        <v>1.5</v>
      </c>
      <c r="W1564" s="33">
        <v>1.5</v>
      </c>
      <c r="X1564" s="33">
        <v>1.5</v>
      </c>
      <c r="Y1564" s="33">
        <v>1.5</v>
      </c>
      <c r="Z1564" s="33">
        <v>1.5</v>
      </c>
      <c r="AA1564" s="33">
        <v>1.5</v>
      </c>
      <c r="AB1564" s="33">
        <v>1.5</v>
      </c>
      <c r="AC1564" s="33">
        <v>1.5</v>
      </c>
    </row>
    <row r="1565" spans="1:29" hidden="1" x14ac:dyDescent="0.3">
      <c r="A1565" s="19" t="s">
        <v>474</v>
      </c>
      <c r="B1565" s="1" t="s">
        <v>80</v>
      </c>
      <c r="C1565" s="1" t="s">
        <v>415</v>
      </c>
      <c r="D1565" t="s">
        <v>26</v>
      </c>
      <c r="E1565" s="19" t="str">
        <f>VLOOKUP($D1565,[1]Sheet1!$A:$D,3,FALSE)</f>
        <v>BROWN</v>
      </c>
      <c r="F1565" s="19" t="str">
        <f>VLOOKUP($D1565,[1]Sheet1!$A:$D,4,FALSE)</f>
        <v>Coarse Brown</v>
      </c>
      <c r="G1565" s="2"/>
      <c r="H1565" s="2"/>
      <c r="I1565" s="2"/>
      <c r="J1565" s="2"/>
      <c r="K1565" s="2">
        <v>0.67199999999999993</v>
      </c>
      <c r="L1565" s="2">
        <v>2.16</v>
      </c>
      <c r="M1565" s="2">
        <v>2.16</v>
      </c>
      <c r="N1565" s="2">
        <v>3.3600000000000003</v>
      </c>
      <c r="O1565" s="2">
        <v>3.6960000000000002</v>
      </c>
      <c r="P1565" s="32">
        <f t="shared" si="31"/>
        <v>1.3386666666666667</v>
      </c>
      <c r="Q1565" s="33">
        <v>1.3386666666666667</v>
      </c>
      <c r="R1565" s="33">
        <v>1.3386666666666667</v>
      </c>
      <c r="S1565" s="33">
        <v>1.3386666666666667</v>
      </c>
      <c r="T1565" s="33">
        <v>1.3386666666666667</v>
      </c>
      <c r="U1565" s="33">
        <v>1.3386666666666667</v>
      </c>
      <c r="V1565" s="33">
        <v>1.3386666666666667</v>
      </c>
      <c r="W1565" s="33">
        <v>1.3386666666666667</v>
      </c>
      <c r="X1565" s="33">
        <v>1.3386666666666667</v>
      </c>
      <c r="Y1565" s="33">
        <v>1.3386666666666667</v>
      </c>
      <c r="Z1565" s="33">
        <v>1.3386666666666667</v>
      </c>
      <c r="AA1565" s="33">
        <v>1.3386666666666667</v>
      </c>
      <c r="AB1565" s="33">
        <v>1.3386666666666667</v>
      </c>
      <c r="AC1565" s="33">
        <v>1.3386666666666667</v>
      </c>
    </row>
    <row r="1566" spans="1:29" hidden="1" x14ac:dyDescent="0.3">
      <c r="A1566" s="19" t="s">
        <v>474</v>
      </c>
      <c r="B1566" s="1" t="s">
        <v>80</v>
      </c>
      <c r="C1566" s="1" t="s">
        <v>415</v>
      </c>
      <c r="D1566" t="s">
        <v>44</v>
      </c>
      <c r="E1566" s="19" t="str">
        <f>VLOOKUP($D1566,[1]Sheet1!$A:$D,3,FALSE)</f>
        <v>BROWN</v>
      </c>
      <c r="F1566" s="19" t="str">
        <f>VLOOKUP($D1566,[1]Sheet1!$A:$D,4,FALSE)</f>
        <v>Coarse Brown</v>
      </c>
      <c r="G1566" s="2"/>
      <c r="H1566" s="2"/>
      <c r="I1566" s="2"/>
      <c r="J1566" s="2"/>
      <c r="K1566" s="2"/>
      <c r="L1566" s="2"/>
      <c r="M1566" s="2"/>
      <c r="N1566" s="2"/>
      <c r="O1566" s="2">
        <v>6.0000000000000001E-3</v>
      </c>
      <c r="P1566" s="32">
        <f t="shared" si="31"/>
        <v>6.6666666666666664E-4</v>
      </c>
      <c r="Q1566" s="33">
        <v>6.6666666666666664E-4</v>
      </c>
      <c r="R1566" s="33">
        <v>6.6666666666666664E-4</v>
      </c>
      <c r="S1566" s="33">
        <v>6.6666666666666664E-4</v>
      </c>
      <c r="T1566" s="33">
        <v>6.6666666666666664E-4</v>
      </c>
      <c r="U1566" s="33">
        <v>6.6666666666666664E-4</v>
      </c>
      <c r="V1566" s="33">
        <v>6.6666666666666664E-4</v>
      </c>
      <c r="W1566" s="33">
        <v>6.6666666666666664E-4</v>
      </c>
      <c r="X1566" s="33">
        <v>6.6666666666666664E-4</v>
      </c>
      <c r="Y1566" s="33">
        <v>6.6666666666666664E-4</v>
      </c>
      <c r="Z1566" s="33">
        <v>6.6666666666666664E-4</v>
      </c>
      <c r="AA1566" s="33">
        <v>6.6666666666666664E-4</v>
      </c>
      <c r="AB1566" s="33">
        <v>6.6666666666666664E-4</v>
      </c>
      <c r="AC1566" s="33">
        <v>6.6666666666666664E-4</v>
      </c>
    </row>
    <row r="1567" spans="1:29" hidden="1" x14ac:dyDescent="0.3">
      <c r="A1567" s="19" t="s">
        <v>474</v>
      </c>
      <c r="B1567" s="1" t="s">
        <v>80</v>
      </c>
      <c r="C1567" s="1" t="s">
        <v>415</v>
      </c>
      <c r="D1567" t="s">
        <v>27</v>
      </c>
      <c r="E1567" s="19" t="str">
        <f>VLOOKUP($D1567,[1]Sheet1!$A:$D,3,FALSE)</f>
        <v>C1</v>
      </c>
      <c r="F1567" s="19" t="str">
        <f>VLOOKUP($D1567,[1]Sheet1!$A:$D,4,FALSE)</f>
        <v>C1 COARSE</v>
      </c>
      <c r="G1567" s="2"/>
      <c r="H1567" s="2"/>
      <c r="I1567" s="2"/>
      <c r="J1567" s="2">
        <v>130.68</v>
      </c>
      <c r="K1567" s="2">
        <v>479.5200000000001</v>
      </c>
      <c r="L1567" s="2">
        <v>980.63999999999953</v>
      </c>
      <c r="M1567" s="2">
        <v>1689.1199999999997</v>
      </c>
      <c r="N1567" s="2">
        <v>1474.1999999999991</v>
      </c>
      <c r="O1567" s="2">
        <v>1537.9199999999989</v>
      </c>
      <c r="P1567" s="32">
        <f t="shared" si="31"/>
        <v>699.11999999999966</v>
      </c>
      <c r="Q1567" s="33">
        <v>699.11999999999966</v>
      </c>
      <c r="R1567" s="33">
        <v>699.11999999999966</v>
      </c>
      <c r="S1567" s="33">
        <v>699.11999999999966</v>
      </c>
      <c r="T1567" s="33">
        <v>699.11999999999966</v>
      </c>
      <c r="U1567" s="33">
        <v>699.11999999999966</v>
      </c>
      <c r="V1567" s="33">
        <v>699.11999999999966</v>
      </c>
      <c r="W1567" s="33">
        <v>699.11999999999966</v>
      </c>
      <c r="X1567" s="33">
        <v>699.11999999999966</v>
      </c>
      <c r="Y1567" s="33">
        <v>699.11999999999966</v>
      </c>
      <c r="Z1567" s="33">
        <v>699.11999999999966</v>
      </c>
      <c r="AA1567" s="33">
        <v>699.11999999999966</v>
      </c>
      <c r="AB1567" s="33">
        <v>699.11999999999966</v>
      </c>
      <c r="AC1567" s="33">
        <v>699.11999999999966</v>
      </c>
    </row>
    <row r="1568" spans="1:29" hidden="1" x14ac:dyDescent="0.3">
      <c r="A1568" s="19" t="s">
        <v>474</v>
      </c>
      <c r="B1568" s="1" t="s">
        <v>80</v>
      </c>
      <c r="C1568" s="1" t="s">
        <v>415</v>
      </c>
      <c r="D1568" t="s">
        <v>30</v>
      </c>
      <c r="E1568" s="19" t="str">
        <f>VLOOKUP($D1568,[1]Sheet1!$A:$D,3,FALSE)</f>
        <v>A1 (Fine)</v>
      </c>
      <c r="F1568" s="19" t="str">
        <f>VLOOKUP($D1568,[1]Sheet1!$A:$D,4,FALSE)</f>
        <v>A1</v>
      </c>
      <c r="G1568" s="2"/>
      <c r="H1568" s="2"/>
      <c r="I1568" s="2"/>
      <c r="J1568" s="2">
        <v>2.52</v>
      </c>
      <c r="K1568" s="2">
        <v>2.16</v>
      </c>
      <c r="L1568" s="2">
        <v>1.08</v>
      </c>
      <c r="M1568" s="2">
        <v>12.96</v>
      </c>
      <c r="N1568" s="2">
        <v>22.2</v>
      </c>
      <c r="O1568" s="2">
        <v>35.879999999999995</v>
      </c>
      <c r="P1568" s="32">
        <f t="shared" si="31"/>
        <v>8.5333333333333332</v>
      </c>
      <c r="Q1568" s="33">
        <v>8.5333333333333332</v>
      </c>
      <c r="R1568" s="33">
        <v>8.5333333333333332</v>
      </c>
      <c r="S1568" s="33">
        <v>8.5333333333333332</v>
      </c>
      <c r="T1568" s="33">
        <v>8.5333333333333332</v>
      </c>
      <c r="U1568" s="33">
        <v>8.5333333333333332</v>
      </c>
      <c r="V1568" s="33">
        <v>8.5333333333333332</v>
      </c>
      <c r="W1568" s="33">
        <v>8.5333333333333332</v>
      </c>
      <c r="X1568" s="33">
        <v>8.5333333333333332</v>
      </c>
      <c r="Y1568" s="33">
        <v>8.5333333333333332</v>
      </c>
      <c r="Z1568" s="33">
        <v>8.5333333333333332</v>
      </c>
      <c r="AA1568" s="33">
        <v>8.5333333333333332</v>
      </c>
      <c r="AB1568" s="33">
        <v>8.5333333333333332</v>
      </c>
      <c r="AC1568" s="33">
        <v>8.5333333333333332</v>
      </c>
    </row>
    <row r="1569" spans="1:29" hidden="1" x14ac:dyDescent="0.3">
      <c r="A1569" s="19" t="s">
        <v>474</v>
      </c>
      <c r="B1569" s="1" t="s">
        <v>80</v>
      </c>
      <c r="C1569" s="1" t="s">
        <v>415</v>
      </c>
      <c r="D1569" t="s">
        <v>45</v>
      </c>
      <c r="E1569" s="19" t="str">
        <f>VLOOKUP($D1569,[1]Sheet1!$A:$D,3,FALSE)</f>
        <v>A1 (Fine)</v>
      </c>
      <c r="F1569" s="19" t="str">
        <f>VLOOKUP($D1569,[1]Sheet1!$A:$D,4,FALSE)</f>
        <v>A1</v>
      </c>
      <c r="G1569" s="2"/>
      <c r="H1569" s="2"/>
      <c r="I1569" s="2"/>
      <c r="J1569" s="2"/>
      <c r="K1569" s="2"/>
      <c r="L1569" s="2"/>
      <c r="M1569" s="2"/>
      <c r="N1569" s="2"/>
      <c r="O1569" s="2">
        <v>6.0000000000000001E-3</v>
      </c>
      <c r="P1569" s="32">
        <f t="shared" si="31"/>
        <v>6.6666666666666664E-4</v>
      </c>
      <c r="Q1569" s="33">
        <v>6.6666666666666664E-4</v>
      </c>
      <c r="R1569" s="33">
        <v>6.6666666666666664E-4</v>
      </c>
      <c r="S1569" s="33">
        <v>6.6666666666666664E-4</v>
      </c>
      <c r="T1569" s="33">
        <v>6.6666666666666664E-4</v>
      </c>
      <c r="U1569" s="33">
        <v>6.6666666666666664E-4</v>
      </c>
      <c r="V1569" s="33">
        <v>6.6666666666666664E-4</v>
      </c>
      <c r="W1569" s="33">
        <v>6.6666666666666664E-4</v>
      </c>
      <c r="X1569" s="33">
        <v>6.6666666666666664E-4</v>
      </c>
      <c r="Y1569" s="33">
        <v>6.6666666666666664E-4</v>
      </c>
      <c r="Z1569" s="33">
        <v>6.6666666666666664E-4</v>
      </c>
      <c r="AA1569" s="33">
        <v>6.6666666666666664E-4</v>
      </c>
      <c r="AB1569" s="33">
        <v>6.6666666666666664E-4</v>
      </c>
      <c r="AC1569" s="33">
        <v>6.6666666666666664E-4</v>
      </c>
    </row>
    <row r="1570" spans="1:29" hidden="1" x14ac:dyDescent="0.3">
      <c r="A1570" s="19" t="s">
        <v>474</v>
      </c>
      <c r="B1570" s="1" t="s">
        <v>80</v>
      </c>
      <c r="C1570" s="1" t="s">
        <v>415</v>
      </c>
      <c r="D1570" t="s">
        <v>37</v>
      </c>
      <c r="E1570" s="19" t="str">
        <f>VLOOKUP($D1570,[1]Sheet1!$A:$D,3,FALSE)</f>
        <v>BROWN</v>
      </c>
      <c r="F1570" s="19" t="str">
        <f>VLOOKUP($D1570,[1]Sheet1!$A:$D,4,FALSE)</f>
        <v>GMW</v>
      </c>
      <c r="G1570" s="2"/>
      <c r="H1570" s="2"/>
      <c r="I1570" s="2"/>
      <c r="J1570" s="2"/>
      <c r="K1570" s="2"/>
      <c r="L1570" s="2"/>
      <c r="M1570" s="2"/>
      <c r="N1570" s="2">
        <v>0.1404</v>
      </c>
      <c r="O1570" s="2"/>
      <c r="P1570" s="32">
        <f t="shared" ref="P1570:P1601" si="32">SUM(G1570:O1570)/9</f>
        <v>1.5599999999999999E-2</v>
      </c>
      <c r="Q1570" s="33">
        <v>1.5599999999999999E-2</v>
      </c>
      <c r="R1570" s="33">
        <v>1.5599999999999999E-2</v>
      </c>
      <c r="S1570" s="33">
        <v>1.5599999999999999E-2</v>
      </c>
      <c r="T1570" s="33">
        <v>1.5599999999999999E-2</v>
      </c>
      <c r="U1570" s="33">
        <v>1.5599999999999999E-2</v>
      </c>
      <c r="V1570" s="33">
        <v>1.5599999999999999E-2</v>
      </c>
      <c r="W1570" s="33">
        <v>1.5599999999999999E-2</v>
      </c>
      <c r="X1570" s="33">
        <v>1.5599999999999999E-2</v>
      </c>
      <c r="Y1570" s="33">
        <v>1.5599999999999999E-2</v>
      </c>
      <c r="Z1570" s="33">
        <v>1.5599999999999999E-2</v>
      </c>
      <c r="AA1570" s="33">
        <v>1.5599999999999999E-2</v>
      </c>
      <c r="AB1570" s="33">
        <v>1.5599999999999999E-2</v>
      </c>
      <c r="AC1570" s="33">
        <v>1.5599999999999999E-2</v>
      </c>
    </row>
    <row r="1571" spans="1:29" hidden="1" x14ac:dyDescent="0.3">
      <c r="A1571" s="19" t="s">
        <v>474</v>
      </c>
      <c r="B1571" s="1" t="s">
        <v>80</v>
      </c>
      <c r="C1571" s="1" t="s">
        <v>415</v>
      </c>
      <c r="D1571" t="s">
        <v>31</v>
      </c>
      <c r="E1571" s="19" t="str">
        <f>VLOOKUP($D1571,[1]Sheet1!$A:$D,3,FALSE)</f>
        <v>BROWN</v>
      </c>
      <c r="F1571" s="19" t="str">
        <f>VLOOKUP($D1571,[1]Sheet1!$A:$D,4,FALSE)</f>
        <v>Golden Brown</v>
      </c>
      <c r="G1571" s="2"/>
      <c r="H1571" s="2"/>
      <c r="I1571" s="2"/>
      <c r="J1571" s="2"/>
      <c r="K1571" s="2"/>
      <c r="L1571" s="2"/>
      <c r="M1571" s="2">
        <v>3.9599999999999995</v>
      </c>
      <c r="N1571" s="2">
        <v>4.8000000000000007</v>
      </c>
      <c r="O1571" s="2">
        <v>3.9000000000000004</v>
      </c>
      <c r="P1571" s="32">
        <f t="shared" si="32"/>
        <v>1.4066666666666667</v>
      </c>
      <c r="Q1571" s="33">
        <v>1.4066666666666667</v>
      </c>
      <c r="R1571" s="33">
        <v>1.4066666666666667</v>
      </c>
      <c r="S1571" s="33">
        <v>1.4066666666666667</v>
      </c>
      <c r="T1571" s="33">
        <v>1.4066666666666667</v>
      </c>
      <c r="U1571" s="33">
        <v>1.4066666666666667</v>
      </c>
      <c r="V1571" s="33">
        <v>1.4066666666666667</v>
      </c>
      <c r="W1571" s="33">
        <v>1.4066666666666667</v>
      </c>
      <c r="X1571" s="33">
        <v>1.4066666666666667</v>
      </c>
      <c r="Y1571" s="33">
        <v>1.4066666666666667</v>
      </c>
      <c r="Z1571" s="33">
        <v>1.4066666666666667</v>
      </c>
      <c r="AA1571" s="33">
        <v>1.4066666666666667</v>
      </c>
      <c r="AB1571" s="33">
        <v>1.4066666666666667</v>
      </c>
      <c r="AC1571" s="33">
        <v>1.4066666666666667</v>
      </c>
    </row>
    <row r="1572" spans="1:29" hidden="1" x14ac:dyDescent="0.3">
      <c r="A1572" s="19" t="s">
        <v>474</v>
      </c>
      <c r="B1572" s="1" t="s">
        <v>80</v>
      </c>
      <c r="C1572" s="1" t="s">
        <v>415</v>
      </c>
      <c r="D1572" t="s">
        <v>46</v>
      </c>
      <c r="E1572" s="19" t="str">
        <f>VLOOKUP($D1572,[1]Sheet1!$A:$D,3,FALSE)</f>
        <v>BROWN</v>
      </c>
      <c r="F1572" s="19" t="str">
        <f>VLOOKUP($D1572,[1]Sheet1!$A:$D,4,FALSE)</f>
        <v>Golden Brown</v>
      </c>
      <c r="G1572" s="2"/>
      <c r="H1572" s="2"/>
      <c r="I1572" s="2"/>
      <c r="J1572" s="2"/>
      <c r="K1572" s="2"/>
      <c r="L1572" s="2"/>
      <c r="M1572" s="2"/>
      <c r="N1572" s="2">
        <v>2.1600000000000001E-2</v>
      </c>
      <c r="O1572" s="2">
        <v>5.3999999999999999E-2</v>
      </c>
      <c r="P1572" s="32">
        <f t="shared" si="32"/>
        <v>8.3999999999999995E-3</v>
      </c>
      <c r="Q1572" s="33">
        <v>8.3999999999999995E-3</v>
      </c>
      <c r="R1572" s="33">
        <v>8.3999999999999995E-3</v>
      </c>
      <c r="S1572" s="33">
        <v>8.3999999999999995E-3</v>
      </c>
      <c r="T1572" s="33">
        <v>8.3999999999999995E-3</v>
      </c>
      <c r="U1572" s="33">
        <v>8.3999999999999995E-3</v>
      </c>
      <c r="V1572" s="33">
        <v>8.3999999999999995E-3</v>
      </c>
      <c r="W1572" s="33">
        <v>8.3999999999999995E-3</v>
      </c>
      <c r="X1572" s="33">
        <v>8.3999999999999995E-3</v>
      </c>
      <c r="Y1572" s="33">
        <v>8.3999999999999995E-3</v>
      </c>
      <c r="Z1572" s="33">
        <v>8.3999999999999995E-3</v>
      </c>
      <c r="AA1572" s="33">
        <v>8.3999999999999995E-3</v>
      </c>
      <c r="AB1572" s="33">
        <v>8.3999999999999995E-3</v>
      </c>
      <c r="AC1572" s="33">
        <v>8.3999999999999995E-3</v>
      </c>
    </row>
    <row r="1573" spans="1:29" hidden="1" x14ac:dyDescent="0.3">
      <c r="A1573" s="19" t="s">
        <v>474</v>
      </c>
      <c r="B1573" s="1" t="s">
        <v>80</v>
      </c>
      <c r="C1573" s="1" t="s">
        <v>415</v>
      </c>
      <c r="D1573" t="s">
        <v>47</v>
      </c>
      <c r="E1573" s="19" t="str">
        <f>VLOOKUP($D1573,[1]Sheet1!$A:$D,3,FALSE)</f>
        <v>ICING</v>
      </c>
      <c r="F1573" s="19" t="str">
        <f>VLOOKUP($D1573,[1]Sheet1!$A:$D,4,FALSE)</f>
        <v>ICING</v>
      </c>
      <c r="G1573" s="2"/>
      <c r="H1573" s="2"/>
      <c r="I1573" s="2"/>
      <c r="J1573" s="2">
        <v>7</v>
      </c>
      <c r="K1573" s="2">
        <v>0.25</v>
      </c>
      <c r="L1573" s="2"/>
      <c r="M1573" s="2">
        <v>6.25</v>
      </c>
      <c r="N1573" s="2">
        <v>15.200000000000001</v>
      </c>
      <c r="O1573" s="2">
        <v>15.125</v>
      </c>
      <c r="P1573" s="32">
        <f t="shared" si="32"/>
        <v>4.8694444444444445</v>
      </c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</row>
    <row r="1574" spans="1:29" hidden="1" x14ac:dyDescent="0.3">
      <c r="A1574" s="19" t="s">
        <v>474</v>
      </c>
      <c r="B1574" s="1" t="s">
        <v>80</v>
      </c>
      <c r="C1574" s="1" t="s">
        <v>415</v>
      </c>
      <c r="D1574" t="s">
        <v>32</v>
      </c>
      <c r="E1574" s="19" t="str">
        <f>VLOOKUP($D1574,[1]Sheet1!$A:$D,3,FALSE)</f>
        <v>ICING</v>
      </c>
      <c r="F1574" s="19" t="str">
        <f>VLOOKUP($D1574,[1]Sheet1!$A:$D,4,FALSE)</f>
        <v>ICING</v>
      </c>
      <c r="G1574" s="2"/>
      <c r="H1574" s="2"/>
      <c r="I1574" s="2"/>
      <c r="J1574" s="2"/>
      <c r="K1574" s="2">
        <v>3.5999999999999997E-2</v>
      </c>
      <c r="L1574" s="2">
        <v>0.18</v>
      </c>
      <c r="M1574" s="2">
        <v>2.9999999999999996</v>
      </c>
      <c r="N1574" s="2">
        <v>1.44</v>
      </c>
      <c r="O1574" s="2">
        <v>2.2440000000000002</v>
      </c>
      <c r="P1574" s="32">
        <f t="shared" si="32"/>
        <v>0.76666666666666672</v>
      </c>
      <c r="Q1574" s="33">
        <v>0.76666666666666672</v>
      </c>
      <c r="R1574" s="33">
        <v>0.76666666666666672</v>
      </c>
      <c r="S1574" s="33">
        <v>0.76666666666666672</v>
      </c>
      <c r="T1574" s="33">
        <v>0.76666666666666672</v>
      </c>
      <c r="U1574" s="33">
        <v>0.76666666666666672</v>
      </c>
      <c r="V1574" s="33">
        <v>0.76666666666666672</v>
      </c>
      <c r="W1574" s="33">
        <v>0.76666666666666672</v>
      </c>
      <c r="X1574" s="33">
        <v>0.76666666666666672</v>
      </c>
      <c r="Y1574" s="33">
        <v>0.76666666666666672</v>
      </c>
      <c r="Z1574" s="33">
        <v>0.76666666666666672</v>
      </c>
      <c r="AA1574" s="33">
        <v>0.76666666666666672</v>
      </c>
      <c r="AB1574" s="33">
        <v>0.76666666666666672</v>
      </c>
      <c r="AC1574" s="33">
        <v>0.76666666666666672</v>
      </c>
    </row>
    <row r="1575" spans="1:29" hidden="1" x14ac:dyDescent="0.3">
      <c r="A1575" s="19" t="s">
        <v>474</v>
      </c>
      <c r="B1575" s="1" t="s">
        <v>80</v>
      </c>
      <c r="C1575" s="1" t="s">
        <v>415</v>
      </c>
      <c r="D1575" t="s">
        <v>33</v>
      </c>
      <c r="E1575" s="19" t="str">
        <f>VLOOKUP($D1575,[1]Sheet1!$A:$D,3,FALSE)</f>
        <v>Better Brown</v>
      </c>
      <c r="F1575" s="19" t="str">
        <f>VLOOKUP($D1575,[1]Sheet1!$A:$D,4,FALSE)</f>
        <v>LG</v>
      </c>
      <c r="G1575" s="2"/>
      <c r="H1575" s="2"/>
      <c r="I1575" s="2"/>
      <c r="J1575" s="2"/>
      <c r="K1575" s="2"/>
      <c r="L1575" s="2"/>
      <c r="M1575" s="2"/>
      <c r="N1575" s="2">
        <v>7.1999999999999995E-2</v>
      </c>
      <c r="O1575" s="2">
        <v>0.36</v>
      </c>
      <c r="P1575" s="32">
        <f t="shared" si="32"/>
        <v>4.8000000000000001E-2</v>
      </c>
      <c r="Q1575" s="33">
        <v>2.16</v>
      </c>
      <c r="R1575" s="33">
        <v>2.16</v>
      </c>
      <c r="S1575" s="33">
        <v>2.16</v>
      </c>
      <c r="T1575" s="33">
        <v>2.16</v>
      </c>
      <c r="U1575" s="33">
        <v>2.16</v>
      </c>
      <c r="V1575" s="33">
        <v>2.16</v>
      </c>
      <c r="W1575" s="33">
        <v>2.16</v>
      </c>
      <c r="X1575" s="33">
        <v>2.16</v>
      </c>
      <c r="Y1575" s="33">
        <v>2.16</v>
      </c>
      <c r="Z1575" s="33">
        <v>2.16</v>
      </c>
      <c r="AA1575" s="33">
        <v>2.16</v>
      </c>
      <c r="AB1575" s="33">
        <v>2.16</v>
      </c>
      <c r="AC1575" s="33">
        <v>2.16</v>
      </c>
    </row>
    <row r="1576" spans="1:29" hidden="1" x14ac:dyDescent="0.3">
      <c r="A1576" s="19" t="s">
        <v>474</v>
      </c>
      <c r="B1576" s="1" t="s">
        <v>80</v>
      </c>
      <c r="C1576" s="1" t="s">
        <v>415</v>
      </c>
      <c r="D1576" t="s">
        <v>102</v>
      </c>
      <c r="E1576" s="19" t="str">
        <f>VLOOKUP($D1576,[1]Sheet1!$A:$D,3,FALSE)</f>
        <v>Better Brown</v>
      </c>
      <c r="F1576" s="19" t="str">
        <f>VLOOKUP($D1576,[1]Sheet1!$A:$D,4,FALSE)</f>
        <v>LG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32">
        <f t="shared" si="32"/>
        <v>0</v>
      </c>
      <c r="Q1576" s="33">
        <v>2.16</v>
      </c>
      <c r="R1576" s="33">
        <v>2.16</v>
      </c>
      <c r="S1576" s="33">
        <v>2.16</v>
      </c>
      <c r="T1576" s="33">
        <v>2.16</v>
      </c>
      <c r="U1576" s="33">
        <v>2.16</v>
      </c>
      <c r="V1576" s="33">
        <v>2.16</v>
      </c>
      <c r="W1576" s="33">
        <v>2.16</v>
      </c>
      <c r="X1576" s="33">
        <v>2.16</v>
      </c>
      <c r="Y1576" s="33">
        <v>2.16</v>
      </c>
      <c r="Z1576" s="33">
        <v>2.16</v>
      </c>
      <c r="AA1576" s="33">
        <v>2.16</v>
      </c>
      <c r="AB1576" s="33">
        <v>2.16</v>
      </c>
      <c r="AC1576" s="33">
        <v>2.16</v>
      </c>
    </row>
    <row r="1577" spans="1:29" hidden="1" x14ac:dyDescent="0.3">
      <c r="A1577" s="19" t="s">
        <v>474</v>
      </c>
      <c r="B1577" s="1" t="s">
        <v>80</v>
      </c>
      <c r="C1577" s="1" t="s">
        <v>415</v>
      </c>
      <c r="D1577" t="s">
        <v>34</v>
      </c>
      <c r="E1577" s="19" t="str">
        <f>VLOOKUP($D1577,[1]Sheet1!$A:$D,3,FALSE)</f>
        <v>BROWN</v>
      </c>
      <c r="F1577" s="19" t="str">
        <f>VLOOKUP($D1577,[1]Sheet1!$A:$D,4,FALSE)</f>
        <v>Soft Brown</v>
      </c>
      <c r="G1577" s="2"/>
      <c r="H1577" s="2"/>
      <c r="I1577" s="2"/>
      <c r="J1577" s="2"/>
      <c r="K1577" s="2"/>
      <c r="L1577" s="2"/>
      <c r="M1577" s="2">
        <v>1.3199999999999998</v>
      </c>
      <c r="N1577" s="2">
        <v>2.04</v>
      </c>
      <c r="O1577" s="2">
        <v>3.66</v>
      </c>
      <c r="P1577" s="32">
        <f t="shared" si="32"/>
        <v>0.77999999999999992</v>
      </c>
      <c r="Q1577" s="33">
        <v>0.77999999999999992</v>
      </c>
      <c r="R1577" s="33">
        <v>0.77999999999999992</v>
      </c>
      <c r="S1577" s="33">
        <v>0.77999999999999992</v>
      </c>
      <c r="T1577" s="33">
        <v>0.77999999999999992</v>
      </c>
      <c r="U1577" s="33">
        <v>0.77999999999999992</v>
      </c>
      <c r="V1577" s="33">
        <v>0.77999999999999992</v>
      </c>
      <c r="W1577" s="33">
        <v>0.77999999999999992</v>
      </c>
      <c r="X1577" s="33">
        <v>0.77999999999999992</v>
      </c>
      <c r="Y1577" s="33">
        <v>0.77999999999999992</v>
      </c>
      <c r="Z1577" s="33">
        <v>0.77999999999999992</v>
      </c>
      <c r="AA1577" s="33">
        <v>0.77999999999999992</v>
      </c>
      <c r="AB1577" s="33">
        <v>0.77999999999999992</v>
      </c>
      <c r="AC1577" s="33">
        <v>0.77999999999999992</v>
      </c>
    </row>
    <row r="1578" spans="1:29" hidden="1" x14ac:dyDescent="0.3">
      <c r="A1578" s="19" t="s">
        <v>474</v>
      </c>
      <c r="B1578" s="1" t="s">
        <v>80</v>
      </c>
      <c r="C1578" s="1" t="s">
        <v>415</v>
      </c>
      <c r="D1578" t="s">
        <v>49</v>
      </c>
      <c r="E1578" s="19" t="str">
        <f>VLOOKUP($D1578,[1]Sheet1!$A:$D,3,FALSE)</f>
        <v>BROWN</v>
      </c>
      <c r="F1578" s="19" t="str">
        <f>VLOOKUP($D1578,[1]Sheet1!$A:$D,4,FALSE)</f>
        <v>Soft Brown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32">
        <f t="shared" si="32"/>
        <v>0</v>
      </c>
      <c r="Q1578" s="33">
        <v>0</v>
      </c>
      <c r="R1578" s="33">
        <v>0</v>
      </c>
      <c r="S1578" s="33">
        <v>0</v>
      </c>
      <c r="T1578" s="33">
        <v>0</v>
      </c>
      <c r="U1578" s="33">
        <v>0</v>
      </c>
      <c r="V1578" s="33">
        <v>0</v>
      </c>
      <c r="W1578" s="33">
        <v>0</v>
      </c>
      <c r="X1578" s="33">
        <v>0</v>
      </c>
      <c r="Y1578" s="33">
        <v>0</v>
      </c>
      <c r="Z1578" s="33">
        <v>0</v>
      </c>
      <c r="AA1578" s="33">
        <v>0</v>
      </c>
      <c r="AB1578" s="33">
        <v>0</v>
      </c>
      <c r="AC1578" s="33">
        <v>0</v>
      </c>
    </row>
    <row r="1579" spans="1:29" hidden="1" x14ac:dyDescent="0.3">
      <c r="A1579" s="19" t="s">
        <v>474</v>
      </c>
      <c r="B1579" s="1" t="s">
        <v>89</v>
      </c>
      <c r="C1579" s="1" t="s">
        <v>546</v>
      </c>
      <c r="D1579" t="s">
        <v>61</v>
      </c>
      <c r="E1579" s="19" t="str">
        <f>VLOOKUP($D1579,[1]Sheet1!$A:$D,3,FALSE)</f>
        <v>C1</v>
      </c>
      <c r="F1579" s="19" t="str">
        <f>VLOOKUP($D1579,[1]Sheet1!$A:$D,4,FALSE)</f>
        <v>C1 COARSE</v>
      </c>
      <c r="G1579" s="2"/>
      <c r="H1579" s="2"/>
      <c r="I1579" s="2"/>
      <c r="J1579" s="2"/>
      <c r="K1579" s="2"/>
      <c r="L1579" s="2"/>
      <c r="M1579" s="2">
        <v>28</v>
      </c>
      <c r="N1579" s="2">
        <v>14</v>
      </c>
      <c r="O1579" s="2"/>
      <c r="P1579" s="32">
        <f t="shared" si="32"/>
        <v>4.666666666666667</v>
      </c>
      <c r="Q1579" s="33">
        <v>4.666666666666667</v>
      </c>
      <c r="R1579" s="33">
        <v>4.666666666666667</v>
      </c>
      <c r="S1579" s="33">
        <v>4.666666666666667</v>
      </c>
      <c r="T1579" s="33">
        <v>4.666666666666667</v>
      </c>
      <c r="U1579" s="33">
        <v>4.666666666666667</v>
      </c>
      <c r="V1579" s="33">
        <v>4.666666666666667</v>
      </c>
      <c r="W1579" s="33">
        <v>4.666666666666667</v>
      </c>
      <c r="X1579" s="33">
        <v>4.666666666666667</v>
      </c>
      <c r="Y1579" s="33">
        <v>4.666666666666667</v>
      </c>
      <c r="Z1579" s="33">
        <v>4.666666666666667</v>
      </c>
      <c r="AA1579" s="33">
        <v>4.666666666666667</v>
      </c>
      <c r="AB1579" s="33">
        <v>4.666666666666667</v>
      </c>
      <c r="AC1579" s="33">
        <v>4.666666666666667</v>
      </c>
    </row>
    <row r="1580" spans="1:29" hidden="1" x14ac:dyDescent="0.3">
      <c r="A1580" s="19" t="s">
        <v>474</v>
      </c>
      <c r="B1580" s="1" t="s">
        <v>89</v>
      </c>
      <c r="C1580" s="1" t="s">
        <v>546</v>
      </c>
      <c r="D1580" t="s">
        <v>25</v>
      </c>
      <c r="E1580" s="19" t="str">
        <f>VLOOKUP($D1580,[1]Sheet1!$A:$D,3,FALSE)</f>
        <v>CASTER</v>
      </c>
      <c r="F1580" s="19" t="str">
        <f>VLOOKUP($D1580,[1]Sheet1!$A:$D,4,FALSE)</f>
        <v>CASTER</v>
      </c>
      <c r="G1580" s="2"/>
      <c r="H1580" s="2"/>
      <c r="I1580" s="2">
        <v>1.8</v>
      </c>
      <c r="J1580" s="2"/>
      <c r="K1580" s="2">
        <v>2.4</v>
      </c>
      <c r="L1580" s="2"/>
      <c r="M1580" s="2"/>
      <c r="N1580" s="2">
        <v>1.8</v>
      </c>
      <c r="O1580" s="2"/>
      <c r="P1580" s="32">
        <f t="shared" si="32"/>
        <v>0.66666666666666663</v>
      </c>
      <c r="Q1580" s="33">
        <v>0.66666666666666663</v>
      </c>
      <c r="R1580" s="33">
        <v>0.66666666666666663</v>
      </c>
      <c r="S1580" s="33">
        <v>0.66666666666666663</v>
      </c>
      <c r="T1580" s="33">
        <v>0.66666666666666663</v>
      </c>
      <c r="U1580" s="33">
        <v>0.66666666666666663</v>
      </c>
      <c r="V1580" s="33">
        <v>0.66666666666666663</v>
      </c>
      <c r="W1580" s="33">
        <v>0.66666666666666663</v>
      </c>
      <c r="X1580" s="33">
        <v>0.66666666666666663</v>
      </c>
      <c r="Y1580" s="33">
        <v>0.66666666666666663</v>
      </c>
      <c r="Z1580" s="33">
        <v>0.66666666666666663</v>
      </c>
      <c r="AA1580" s="33">
        <v>0.66666666666666663</v>
      </c>
      <c r="AB1580" s="33">
        <v>0.66666666666666663</v>
      </c>
      <c r="AC1580" s="33">
        <v>0.66666666666666663</v>
      </c>
    </row>
    <row r="1581" spans="1:29" hidden="1" x14ac:dyDescent="0.3">
      <c r="A1581" s="19" t="s">
        <v>474</v>
      </c>
      <c r="B1581" s="1" t="s">
        <v>89</v>
      </c>
      <c r="C1581" s="1" t="s">
        <v>546</v>
      </c>
      <c r="D1581" t="s">
        <v>27</v>
      </c>
      <c r="E1581" s="19" t="str">
        <f>VLOOKUP($D1581,[1]Sheet1!$A:$D,3,FALSE)</f>
        <v>C1</v>
      </c>
      <c r="F1581" s="19" t="str">
        <f>VLOOKUP($D1581,[1]Sheet1!$A:$D,4,FALSE)</f>
        <v>C1 COARSE</v>
      </c>
      <c r="G1581" s="2"/>
      <c r="H1581" s="2"/>
      <c r="I1581" s="2"/>
      <c r="J1581" s="2"/>
      <c r="K1581" s="2">
        <v>10.08</v>
      </c>
      <c r="L1581" s="2"/>
      <c r="M1581" s="2"/>
      <c r="N1581" s="2"/>
      <c r="O1581" s="2"/>
      <c r="P1581" s="32">
        <f t="shared" si="32"/>
        <v>1.1200000000000001</v>
      </c>
      <c r="Q1581" s="33">
        <v>1.1200000000000001</v>
      </c>
      <c r="R1581" s="33">
        <v>1.1200000000000001</v>
      </c>
      <c r="S1581" s="33">
        <v>1.1200000000000001</v>
      </c>
      <c r="T1581" s="33">
        <v>1.1200000000000001</v>
      </c>
      <c r="U1581" s="33">
        <v>1.1200000000000001</v>
      </c>
      <c r="V1581" s="33">
        <v>1.1200000000000001</v>
      </c>
      <c r="W1581" s="33">
        <v>1.1200000000000001</v>
      </c>
      <c r="X1581" s="33">
        <v>1.1200000000000001</v>
      </c>
      <c r="Y1581" s="33">
        <v>1.1200000000000001</v>
      </c>
      <c r="Z1581" s="33">
        <v>1.1200000000000001</v>
      </c>
      <c r="AA1581" s="33">
        <v>1.1200000000000001</v>
      </c>
      <c r="AB1581" s="33">
        <v>1.1200000000000001</v>
      </c>
      <c r="AC1581" s="33">
        <v>1.1200000000000001</v>
      </c>
    </row>
    <row r="1582" spans="1:29" hidden="1" x14ac:dyDescent="0.3">
      <c r="A1582" s="19" t="s">
        <v>474</v>
      </c>
      <c r="B1582" s="1" t="s">
        <v>89</v>
      </c>
      <c r="C1582" s="1" t="s">
        <v>546</v>
      </c>
      <c r="D1582" t="s">
        <v>32</v>
      </c>
      <c r="E1582" s="19" t="str">
        <f>VLOOKUP($D1582,[1]Sheet1!$A:$D,3,FALSE)</f>
        <v>ICING</v>
      </c>
      <c r="F1582" s="19" t="str">
        <f>VLOOKUP($D1582,[1]Sheet1!$A:$D,4,FALSE)</f>
        <v>ICING</v>
      </c>
      <c r="G1582" s="2"/>
      <c r="H1582" s="2"/>
      <c r="I1582" s="2"/>
      <c r="J1582" s="2"/>
      <c r="K1582" s="2">
        <v>0.36</v>
      </c>
      <c r="L1582" s="2"/>
      <c r="M1582" s="2"/>
      <c r="N1582" s="2">
        <v>0.12</v>
      </c>
      <c r="O1582" s="2"/>
      <c r="P1582" s="32">
        <f t="shared" si="32"/>
        <v>5.333333333333333E-2</v>
      </c>
      <c r="Q1582" s="33">
        <v>5.333333333333333E-2</v>
      </c>
      <c r="R1582" s="33">
        <v>5.333333333333333E-2</v>
      </c>
      <c r="S1582" s="33">
        <v>5.333333333333333E-2</v>
      </c>
      <c r="T1582" s="33">
        <v>5.333333333333333E-2</v>
      </c>
      <c r="U1582" s="33">
        <v>5.333333333333333E-2</v>
      </c>
      <c r="V1582" s="33">
        <v>5.333333333333333E-2</v>
      </c>
      <c r="W1582" s="33">
        <v>5.333333333333333E-2</v>
      </c>
      <c r="X1582" s="33">
        <v>5.333333333333333E-2</v>
      </c>
      <c r="Y1582" s="33">
        <v>5.333333333333333E-2</v>
      </c>
      <c r="Z1582" s="33">
        <v>5.333333333333333E-2</v>
      </c>
      <c r="AA1582" s="33">
        <v>5.333333333333333E-2</v>
      </c>
      <c r="AB1582" s="33">
        <v>5.333333333333333E-2</v>
      </c>
      <c r="AC1582" s="33">
        <v>5.333333333333333E-2</v>
      </c>
    </row>
    <row r="1583" spans="1:29" hidden="1" x14ac:dyDescent="0.3">
      <c r="A1583" s="19" t="s">
        <v>474</v>
      </c>
      <c r="B1583" s="1" t="s">
        <v>89</v>
      </c>
      <c r="C1583" s="1" t="s">
        <v>546</v>
      </c>
      <c r="D1583" t="s">
        <v>34</v>
      </c>
      <c r="E1583" s="19" t="str">
        <f>VLOOKUP($D1583,[1]Sheet1!$A:$D,3,FALSE)</f>
        <v>BROWN</v>
      </c>
      <c r="F1583" s="19" t="str">
        <f>VLOOKUP($D1583,[1]Sheet1!$A:$D,4,FALSE)</f>
        <v>Soft Brown</v>
      </c>
      <c r="G1583" s="2"/>
      <c r="H1583" s="2"/>
      <c r="I1583" s="2"/>
      <c r="J1583" s="2"/>
      <c r="K1583" s="2">
        <v>2.4</v>
      </c>
      <c r="L1583" s="2"/>
      <c r="M1583" s="2"/>
      <c r="N1583" s="2">
        <v>1.8</v>
      </c>
      <c r="O1583" s="2"/>
      <c r="P1583" s="32">
        <f t="shared" si="32"/>
        <v>0.46666666666666667</v>
      </c>
      <c r="Q1583" s="33">
        <v>0.46666666666666667</v>
      </c>
      <c r="R1583" s="33">
        <v>0.46666666666666667</v>
      </c>
      <c r="S1583" s="33">
        <v>0.46666666666666667</v>
      </c>
      <c r="T1583" s="33">
        <v>0.46666666666666667</v>
      </c>
      <c r="U1583" s="33">
        <v>0.46666666666666667</v>
      </c>
      <c r="V1583" s="33">
        <v>0.46666666666666667</v>
      </c>
      <c r="W1583" s="33">
        <v>0.46666666666666667</v>
      </c>
      <c r="X1583" s="33">
        <v>0.46666666666666667</v>
      </c>
      <c r="Y1583" s="33">
        <v>0.46666666666666667</v>
      </c>
      <c r="Z1583" s="33">
        <v>0.46666666666666667</v>
      </c>
      <c r="AA1583" s="33">
        <v>0.46666666666666667</v>
      </c>
      <c r="AB1583" s="33">
        <v>0.46666666666666667</v>
      </c>
      <c r="AC1583" s="33">
        <v>0.46666666666666667</v>
      </c>
    </row>
    <row r="1584" spans="1:29" hidden="1" x14ac:dyDescent="0.3">
      <c r="A1584" s="19" t="s">
        <v>474</v>
      </c>
      <c r="B1584" s="1" t="s">
        <v>89</v>
      </c>
      <c r="C1584" s="1" t="s">
        <v>547</v>
      </c>
      <c r="D1584" t="s">
        <v>74</v>
      </c>
      <c r="E1584" s="19" t="str">
        <f>VLOOKUP($D1584,[1]Sheet1!$A:$D,3,FALSE)</f>
        <v>A1 (Fine)</v>
      </c>
      <c r="F1584" s="19" t="str">
        <f>VLOOKUP($D1584,[1]Sheet1!$A:$D,4,FALSE)</f>
        <v xml:space="preserve">A1 </v>
      </c>
      <c r="G1584" s="2">
        <v>2.5</v>
      </c>
      <c r="H1584" s="2"/>
      <c r="I1584" s="2">
        <v>5</v>
      </c>
      <c r="J1584" s="2"/>
      <c r="K1584" s="2"/>
      <c r="L1584" s="2"/>
      <c r="M1584" s="2"/>
      <c r="N1584" s="2"/>
      <c r="O1584" s="2"/>
      <c r="P1584" s="32">
        <f t="shared" si="32"/>
        <v>0.83333333333333337</v>
      </c>
      <c r="Q1584" s="33">
        <v>0.83333333333333337</v>
      </c>
      <c r="R1584" s="33">
        <v>0.83333333333333337</v>
      </c>
      <c r="S1584" s="33">
        <v>0.83333333333333337</v>
      </c>
      <c r="T1584" s="33">
        <v>0.83333333333333337</v>
      </c>
      <c r="U1584" s="33">
        <v>0.83333333333333337</v>
      </c>
      <c r="V1584" s="33">
        <v>0.83333333333333337</v>
      </c>
      <c r="W1584" s="33">
        <v>0.83333333333333337</v>
      </c>
      <c r="X1584" s="33">
        <v>0.83333333333333337</v>
      </c>
      <c r="Y1584" s="33">
        <v>0.83333333333333337</v>
      </c>
      <c r="Z1584" s="33">
        <v>0.83333333333333337</v>
      </c>
      <c r="AA1584" s="33">
        <v>0.83333333333333337</v>
      </c>
      <c r="AB1584" s="33">
        <v>0.83333333333333337</v>
      </c>
      <c r="AC1584" s="33">
        <v>0.83333333333333337</v>
      </c>
    </row>
    <row r="1585" spans="1:29" hidden="1" x14ac:dyDescent="0.3">
      <c r="A1585" s="19" t="s">
        <v>474</v>
      </c>
      <c r="B1585" s="1" t="s">
        <v>89</v>
      </c>
      <c r="C1585" s="1" t="s">
        <v>547</v>
      </c>
      <c r="D1585" t="s">
        <v>42</v>
      </c>
      <c r="E1585" s="19" t="str">
        <f>VLOOKUP($D1585,[1]Sheet1!$A:$D,3,FALSE)</f>
        <v>CASTER</v>
      </c>
      <c r="F1585" s="19" t="str">
        <f>VLOOKUP($D1585,[1]Sheet1!$A:$D,4,FALSE)</f>
        <v>CASTER</v>
      </c>
      <c r="G1585" s="2">
        <v>2.5</v>
      </c>
      <c r="H1585" s="2">
        <v>4</v>
      </c>
      <c r="I1585" s="2"/>
      <c r="J1585" s="2"/>
      <c r="K1585" s="2"/>
      <c r="L1585" s="2"/>
      <c r="M1585" s="2"/>
      <c r="N1585" s="2"/>
      <c r="O1585" s="2"/>
      <c r="P1585" s="32">
        <f t="shared" si="32"/>
        <v>0.72222222222222221</v>
      </c>
      <c r="Q1585" s="33">
        <v>0.72222222222222221</v>
      </c>
      <c r="R1585" s="33">
        <v>0.72222222222222221</v>
      </c>
      <c r="S1585" s="33">
        <v>0.72222222222222221</v>
      </c>
      <c r="T1585" s="33">
        <v>0.72222222222222221</v>
      </c>
      <c r="U1585" s="33">
        <v>0.72222222222222221</v>
      </c>
      <c r="V1585" s="33">
        <v>0.72222222222222221</v>
      </c>
      <c r="W1585" s="33">
        <v>0.72222222222222221</v>
      </c>
      <c r="X1585" s="33">
        <v>0.72222222222222221</v>
      </c>
      <c r="Y1585" s="33">
        <v>0.72222222222222221</v>
      </c>
      <c r="Z1585" s="33">
        <v>0.72222222222222221</v>
      </c>
      <c r="AA1585" s="33">
        <v>0.72222222222222221</v>
      </c>
      <c r="AB1585" s="33">
        <v>0.72222222222222221</v>
      </c>
      <c r="AC1585" s="33">
        <v>0.72222222222222221</v>
      </c>
    </row>
    <row r="1586" spans="1:29" hidden="1" x14ac:dyDescent="0.3">
      <c r="A1586" s="19" t="s">
        <v>474</v>
      </c>
      <c r="B1586" s="1" t="s">
        <v>89</v>
      </c>
      <c r="C1586" s="1" t="s">
        <v>547</v>
      </c>
      <c r="D1586" t="s">
        <v>43</v>
      </c>
      <c r="E1586" s="19" t="str">
        <f>VLOOKUP($D1586,[1]Sheet1!$A:$D,3,FALSE)</f>
        <v>BROWN</v>
      </c>
      <c r="F1586" s="19" t="str">
        <f>VLOOKUP($D1586,[1]Sheet1!$A:$D,4,FALSE)</f>
        <v>Soft Brown</v>
      </c>
      <c r="G1586" s="2"/>
      <c r="H1586" s="2"/>
      <c r="I1586" s="2"/>
      <c r="J1586" s="2"/>
      <c r="K1586" s="2"/>
      <c r="L1586" s="2"/>
      <c r="M1586" s="2">
        <v>0</v>
      </c>
      <c r="N1586" s="2">
        <v>4</v>
      </c>
      <c r="O1586" s="2">
        <v>2</v>
      </c>
      <c r="P1586" s="32">
        <f t="shared" si="32"/>
        <v>0.66666666666666663</v>
      </c>
      <c r="Q1586" s="33">
        <v>0.66666666666666663</v>
      </c>
      <c r="R1586" s="33">
        <v>0.66666666666666663</v>
      </c>
      <c r="S1586" s="33">
        <v>0.66666666666666663</v>
      </c>
      <c r="T1586" s="33">
        <v>0.66666666666666663</v>
      </c>
      <c r="U1586" s="33">
        <v>0.66666666666666663</v>
      </c>
      <c r="V1586" s="33">
        <v>0.66666666666666663</v>
      </c>
      <c r="W1586" s="33">
        <v>0.66666666666666663</v>
      </c>
      <c r="X1586" s="33">
        <v>0.66666666666666663</v>
      </c>
      <c r="Y1586" s="33">
        <v>0.66666666666666663</v>
      </c>
      <c r="Z1586" s="33">
        <v>0.66666666666666663</v>
      </c>
      <c r="AA1586" s="33">
        <v>0.66666666666666663</v>
      </c>
      <c r="AB1586" s="33">
        <v>0.66666666666666663</v>
      </c>
      <c r="AC1586" s="33">
        <v>0.66666666666666663</v>
      </c>
    </row>
    <row r="1587" spans="1:29" hidden="1" x14ac:dyDescent="0.3">
      <c r="A1587" s="19" t="s">
        <v>474</v>
      </c>
      <c r="B1587" s="1" t="s">
        <v>89</v>
      </c>
      <c r="C1587" s="1" t="s">
        <v>547</v>
      </c>
      <c r="D1587" t="s">
        <v>25</v>
      </c>
      <c r="E1587" s="19" t="str">
        <f>VLOOKUP($D1587,[1]Sheet1!$A:$D,3,FALSE)</f>
        <v>CASTER</v>
      </c>
      <c r="F1587" s="19" t="str">
        <f>VLOOKUP($D1587,[1]Sheet1!$A:$D,4,FALSE)</f>
        <v>CASTER</v>
      </c>
      <c r="G1587" s="2"/>
      <c r="H1587" s="2">
        <v>1.08</v>
      </c>
      <c r="I1587" s="2"/>
      <c r="J1587" s="2"/>
      <c r="K1587" s="2"/>
      <c r="L1587" s="2">
        <v>1.08</v>
      </c>
      <c r="M1587" s="2"/>
      <c r="N1587" s="2"/>
      <c r="O1587" s="2"/>
      <c r="P1587" s="32">
        <f t="shared" si="32"/>
        <v>0.24000000000000002</v>
      </c>
      <c r="Q1587" s="33">
        <v>0.24000000000000002</v>
      </c>
      <c r="R1587" s="33">
        <v>0.24000000000000002</v>
      </c>
      <c r="S1587" s="33">
        <v>0.24000000000000002</v>
      </c>
      <c r="T1587" s="33">
        <v>0.24000000000000002</v>
      </c>
      <c r="U1587" s="33">
        <v>0.24000000000000002</v>
      </c>
      <c r="V1587" s="33">
        <v>0.24000000000000002</v>
      </c>
      <c r="W1587" s="33">
        <v>0.24000000000000002</v>
      </c>
      <c r="X1587" s="33">
        <v>0.24000000000000002</v>
      </c>
      <c r="Y1587" s="33">
        <v>0.24000000000000002</v>
      </c>
      <c r="Z1587" s="33">
        <v>0.24000000000000002</v>
      </c>
      <c r="AA1587" s="33">
        <v>0.24000000000000002</v>
      </c>
      <c r="AB1587" s="33">
        <v>0.24000000000000002</v>
      </c>
      <c r="AC1587" s="33">
        <v>0.24000000000000002</v>
      </c>
    </row>
    <row r="1588" spans="1:29" hidden="1" x14ac:dyDescent="0.3">
      <c r="A1588" s="19" t="s">
        <v>474</v>
      </c>
      <c r="B1588" s="1" t="s">
        <v>89</v>
      </c>
      <c r="C1588" s="1" t="s">
        <v>547</v>
      </c>
      <c r="D1588" t="s">
        <v>30</v>
      </c>
      <c r="E1588" s="19" t="str">
        <f>VLOOKUP($D1588,[1]Sheet1!$A:$D,3,FALSE)</f>
        <v>A1 (Fine)</v>
      </c>
      <c r="F1588" s="19" t="str">
        <f>VLOOKUP($D1588,[1]Sheet1!$A:$D,4,FALSE)</f>
        <v>A1</v>
      </c>
      <c r="G1588" s="2">
        <v>1.08</v>
      </c>
      <c r="H1588" s="2"/>
      <c r="I1588" s="2"/>
      <c r="J1588" s="2"/>
      <c r="K1588" s="2"/>
      <c r="L1588" s="2">
        <v>1.08</v>
      </c>
      <c r="M1588" s="2"/>
      <c r="N1588" s="2"/>
      <c r="O1588" s="2"/>
      <c r="P1588" s="32">
        <f t="shared" si="32"/>
        <v>0.24000000000000002</v>
      </c>
      <c r="Q1588" s="33">
        <v>0.24000000000000002</v>
      </c>
      <c r="R1588" s="33">
        <v>0.24000000000000002</v>
      </c>
      <c r="S1588" s="33">
        <v>0.24000000000000002</v>
      </c>
      <c r="T1588" s="33">
        <v>0.24000000000000002</v>
      </c>
      <c r="U1588" s="33">
        <v>0.24000000000000002</v>
      </c>
      <c r="V1588" s="33">
        <v>0.24000000000000002</v>
      </c>
      <c r="W1588" s="33">
        <v>0.24000000000000002</v>
      </c>
      <c r="X1588" s="33">
        <v>0.24000000000000002</v>
      </c>
      <c r="Y1588" s="33">
        <v>0.24000000000000002</v>
      </c>
      <c r="Z1588" s="33">
        <v>0.24000000000000002</v>
      </c>
      <c r="AA1588" s="33">
        <v>0.24000000000000002</v>
      </c>
      <c r="AB1588" s="33">
        <v>0.24000000000000002</v>
      </c>
      <c r="AC1588" s="33">
        <v>0.24000000000000002</v>
      </c>
    </row>
    <row r="1589" spans="1:29" hidden="1" x14ac:dyDescent="0.3">
      <c r="A1589" s="19" t="s">
        <v>474</v>
      </c>
      <c r="B1589" s="1" t="s">
        <v>89</v>
      </c>
      <c r="C1589" s="1" t="s">
        <v>547</v>
      </c>
      <c r="D1589" t="s">
        <v>47</v>
      </c>
      <c r="E1589" s="19" t="str">
        <f>VLOOKUP($D1589,[1]Sheet1!$A:$D,3,FALSE)</f>
        <v>ICING</v>
      </c>
      <c r="F1589" s="19" t="str">
        <f>VLOOKUP($D1589,[1]Sheet1!$A:$D,4,FALSE)</f>
        <v>ICING</v>
      </c>
      <c r="G1589" s="2">
        <v>2.95</v>
      </c>
      <c r="H1589" s="2">
        <v>2.85</v>
      </c>
      <c r="I1589" s="2"/>
      <c r="J1589" s="2"/>
      <c r="K1589" s="2"/>
      <c r="L1589" s="2"/>
      <c r="M1589" s="2"/>
      <c r="N1589" s="2"/>
      <c r="O1589" s="2"/>
      <c r="P1589" s="32">
        <f t="shared" si="32"/>
        <v>0.64444444444444449</v>
      </c>
      <c r="Q1589" s="33">
        <v>0.64444444444444449</v>
      </c>
      <c r="R1589" s="33">
        <v>0.64444444444444449</v>
      </c>
      <c r="S1589" s="33">
        <v>0.64444444444444449</v>
      </c>
      <c r="T1589" s="33">
        <v>0.64444444444444449</v>
      </c>
      <c r="U1589" s="33">
        <v>0.64444444444444449</v>
      </c>
      <c r="V1589" s="33">
        <v>0.64444444444444449</v>
      </c>
      <c r="W1589" s="33">
        <v>0.64444444444444449</v>
      </c>
      <c r="X1589" s="33">
        <v>0.64444444444444449</v>
      </c>
      <c r="Y1589" s="33">
        <v>0.64444444444444449</v>
      </c>
      <c r="Z1589" s="33">
        <v>0.64444444444444449</v>
      </c>
      <c r="AA1589" s="33">
        <v>0.64444444444444449</v>
      </c>
      <c r="AB1589" s="33">
        <v>0.64444444444444449</v>
      </c>
      <c r="AC1589" s="33">
        <v>0.64444444444444449</v>
      </c>
    </row>
    <row r="1590" spans="1:29" hidden="1" x14ac:dyDescent="0.3">
      <c r="A1590" s="19" t="s">
        <v>474</v>
      </c>
      <c r="B1590" s="1" t="s">
        <v>89</v>
      </c>
      <c r="C1590" s="1" t="s">
        <v>547</v>
      </c>
      <c r="D1590" t="s">
        <v>32</v>
      </c>
      <c r="E1590" s="19" t="str">
        <f>VLOOKUP($D1590,[1]Sheet1!$A:$D,3,FALSE)</f>
        <v>ICING</v>
      </c>
      <c r="F1590" s="19" t="str">
        <f>VLOOKUP($D1590,[1]Sheet1!$A:$D,4,FALSE)</f>
        <v>ICING</v>
      </c>
      <c r="G1590" s="2"/>
      <c r="H1590" s="2">
        <v>1.08</v>
      </c>
      <c r="I1590" s="2"/>
      <c r="J1590" s="2"/>
      <c r="K1590" s="2"/>
      <c r="L1590" s="2">
        <v>1.08</v>
      </c>
      <c r="M1590" s="2"/>
      <c r="N1590" s="2"/>
      <c r="O1590" s="2"/>
      <c r="P1590" s="32">
        <f t="shared" si="32"/>
        <v>0.24000000000000002</v>
      </c>
      <c r="Q1590" s="33">
        <v>0.24000000000000002</v>
      </c>
      <c r="R1590" s="33">
        <v>0.24000000000000002</v>
      </c>
      <c r="S1590" s="33">
        <v>0.24000000000000002</v>
      </c>
      <c r="T1590" s="33">
        <v>0.24000000000000002</v>
      </c>
      <c r="U1590" s="33">
        <v>0.24000000000000002</v>
      </c>
      <c r="V1590" s="33">
        <v>0.24000000000000002</v>
      </c>
      <c r="W1590" s="33">
        <v>0.24000000000000002</v>
      </c>
      <c r="X1590" s="33">
        <v>0.24000000000000002</v>
      </c>
      <c r="Y1590" s="33">
        <v>0.24000000000000002</v>
      </c>
      <c r="Z1590" s="33">
        <v>0.24000000000000002</v>
      </c>
      <c r="AA1590" s="33">
        <v>0.24000000000000002</v>
      </c>
      <c r="AB1590" s="33">
        <v>0.24000000000000002</v>
      </c>
      <c r="AC1590" s="33">
        <v>0.24000000000000002</v>
      </c>
    </row>
    <row r="1591" spans="1:29" hidden="1" x14ac:dyDescent="0.3">
      <c r="A1591" s="19" t="s">
        <v>474</v>
      </c>
      <c r="B1591" s="1" t="s">
        <v>89</v>
      </c>
      <c r="C1591" s="1" t="s">
        <v>548</v>
      </c>
      <c r="D1591" t="s">
        <v>74</v>
      </c>
      <c r="E1591" s="19" t="str">
        <f>VLOOKUP($D1591,[1]Sheet1!$A:$D,3,FALSE)</f>
        <v>A1 (Fine)</v>
      </c>
      <c r="F1591" s="19" t="str">
        <f>VLOOKUP($D1591,[1]Sheet1!$A:$D,4,FALSE)</f>
        <v xml:space="preserve">A1 </v>
      </c>
      <c r="G1591" s="2"/>
      <c r="H1591" s="2"/>
      <c r="I1591" s="2"/>
      <c r="J1591" s="2"/>
      <c r="K1591" s="2"/>
      <c r="L1591" s="2"/>
      <c r="M1591" s="2">
        <v>2.5</v>
      </c>
      <c r="N1591" s="2"/>
      <c r="O1591" s="2"/>
      <c r="P1591" s="32">
        <f t="shared" si="32"/>
        <v>0.27777777777777779</v>
      </c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33"/>
    </row>
    <row r="1592" spans="1:29" hidden="1" x14ac:dyDescent="0.3">
      <c r="A1592" s="19" t="s">
        <v>474</v>
      </c>
      <c r="B1592" s="1" t="s">
        <v>89</v>
      </c>
      <c r="C1592" s="1" t="s">
        <v>548</v>
      </c>
      <c r="D1592" t="s">
        <v>61</v>
      </c>
      <c r="E1592" s="19" t="str">
        <f>VLOOKUP($D1592,[1]Sheet1!$A:$D,3,FALSE)</f>
        <v>C1</v>
      </c>
      <c r="F1592" s="19" t="str">
        <f>VLOOKUP($D1592,[1]Sheet1!$A:$D,4,FALSE)</f>
        <v>C1 COARSE</v>
      </c>
      <c r="G1592" s="2"/>
      <c r="H1592" s="2"/>
      <c r="I1592" s="2"/>
      <c r="J1592" s="2"/>
      <c r="K1592" s="2"/>
      <c r="L1592" s="2"/>
      <c r="M1592" s="2">
        <v>2.5</v>
      </c>
      <c r="N1592" s="2"/>
      <c r="O1592" s="2"/>
      <c r="P1592" s="32">
        <f t="shared" si="32"/>
        <v>0.27777777777777779</v>
      </c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33"/>
    </row>
    <row r="1593" spans="1:29" hidden="1" x14ac:dyDescent="0.3">
      <c r="A1593" s="19" t="s">
        <v>474</v>
      </c>
      <c r="B1593" s="1" t="s">
        <v>89</v>
      </c>
      <c r="C1593" s="1" t="s">
        <v>548</v>
      </c>
      <c r="D1593" t="s">
        <v>42</v>
      </c>
      <c r="E1593" s="19" t="str">
        <f>VLOOKUP($D1593,[1]Sheet1!$A:$D,3,FALSE)</f>
        <v>CASTER</v>
      </c>
      <c r="F1593" s="19" t="str">
        <f>VLOOKUP($D1593,[1]Sheet1!$A:$D,4,FALSE)</f>
        <v>CASTER</v>
      </c>
      <c r="G1593" s="2"/>
      <c r="H1593" s="2">
        <v>0.2</v>
      </c>
      <c r="I1593" s="2"/>
      <c r="J1593" s="2"/>
      <c r="K1593" s="2"/>
      <c r="L1593" s="2"/>
      <c r="M1593" s="2">
        <v>0.2</v>
      </c>
      <c r="N1593" s="2"/>
      <c r="O1593" s="2"/>
      <c r="P1593" s="32">
        <f t="shared" si="32"/>
        <v>4.4444444444444446E-2</v>
      </c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33"/>
    </row>
    <row r="1594" spans="1:29" hidden="1" x14ac:dyDescent="0.3">
      <c r="A1594" s="19" t="s">
        <v>474</v>
      </c>
      <c r="B1594" s="1" t="s">
        <v>89</v>
      </c>
      <c r="C1594" s="1" t="s">
        <v>548</v>
      </c>
      <c r="D1594" t="s">
        <v>43</v>
      </c>
      <c r="E1594" s="19" t="str">
        <f>VLOOKUP($D1594,[1]Sheet1!$A:$D,3,FALSE)</f>
        <v>BROWN</v>
      </c>
      <c r="F1594" s="19" t="str">
        <f>VLOOKUP($D1594,[1]Sheet1!$A:$D,4,FALSE)</f>
        <v>Soft Brown</v>
      </c>
      <c r="G1594" s="2"/>
      <c r="H1594" s="2"/>
      <c r="I1594" s="2"/>
      <c r="J1594" s="2"/>
      <c r="K1594" s="2"/>
      <c r="L1594" s="2"/>
      <c r="M1594" s="2">
        <v>0.1</v>
      </c>
      <c r="N1594" s="2"/>
      <c r="O1594" s="2"/>
      <c r="P1594" s="32">
        <f t="shared" si="32"/>
        <v>1.1111111111111112E-2</v>
      </c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</row>
    <row r="1595" spans="1:29" hidden="1" x14ac:dyDescent="0.3">
      <c r="A1595" s="19" t="s">
        <v>474</v>
      </c>
      <c r="B1595" s="1" t="s">
        <v>89</v>
      </c>
      <c r="C1595" s="1" t="s">
        <v>548</v>
      </c>
      <c r="D1595" t="s">
        <v>30</v>
      </c>
      <c r="E1595" s="19" t="str">
        <f>VLOOKUP($D1595,[1]Sheet1!$A:$D,3,FALSE)</f>
        <v>A1 (Fine)</v>
      </c>
      <c r="F1595" s="19" t="str">
        <f>VLOOKUP($D1595,[1]Sheet1!$A:$D,4,FALSE)</f>
        <v>A1</v>
      </c>
      <c r="G1595" s="2"/>
      <c r="H1595" s="2">
        <v>0.48</v>
      </c>
      <c r="I1595" s="2"/>
      <c r="J1595" s="2">
        <v>0.6</v>
      </c>
      <c r="K1595" s="2"/>
      <c r="L1595" s="2"/>
      <c r="M1595" s="2">
        <v>0.6</v>
      </c>
      <c r="N1595" s="2"/>
      <c r="O1595" s="2"/>
      <c r="P1595" s="32">
        <f t="shared" si="32"/>
        <v>0.18666666666666668</v>
      </c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</row>
    <row r="1596" spans="1:29" hidden="1" x14ac:dyDescent="0.3">
      <c r="A1596" s="19" t="s">
        <v>474</v>
      </c>
      <c r="B1596" s="1" t="s">
        <v>89</v>
      </c>
      <c r="C1596" s="1" t="s">
        <v>548</v>
      </c>
      <c r="D1596" t="s">
        <v>31</v>
      </c>
      <c r="E1596" s="19" t="str">
        <f>VLOOKUP($D1596,[1]Sheet1!$A:$D,3,FALSE)</f>
        <v>BROWN</v>
      </c>
      <c r="F1596" s="19" t="str">
        <f>VLOOKUP($D1596,[1]Sheet1!$A:$D,4,FALSE)</f>
        <v>Golden Brown</v>
      </c>
      <c r="G1596" s="2"/>
      <c r="H1596" s="2">
        <v>0.12</v>
      </c>
      <c r="I1596" s="2"/>
      <c r="J1596" s="2">
        <v>0.36</v>
      </c>
      <c r="K1596" s="2"/>
      <c r="L1596" s="2"/>
      <c r="M1596" s="2">
        <v>0.18</v>
      </c>
      <c r="N1596" s="2"/>
      <c r="O1596" s="2"/>
      <c r="P1596" s="32">
        <f t="shared" si="32"/>
        <v>7.333333333333332E-2</v>
      </c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</row>
    <row r="1597" spans="1:29" hidden="1" x14ac:dyDescent="0.3">
      <c r="A1597" s="19" t="s">
        <v>474</v>
      </c>
      <c r="B1597" s="1" t="s">
        <v>89</v>
      </c>
      <c r="C1597" s="1" t="s">
        <v>548</v>
      </c>
      <c r="D1597" t="s">
        <v>47</v>
      </c>
      <c r="E1597" s="19" t="str">
        <f>VLOOKUP($D1597,[1]Sheet1!$A:$D,3,FALSE)</f>
        <v>ICING</v>
      </c>
      <c r="F1597" s="19" t="str">
        <f>VLOOKUP($D1597,[1]Sheet1!$A:$D,4,FALSE)</f>
        <v>ICING</v>
      </c>
      <c r="G1597" s="2"/>
      <c r="H1597" s="2">
        <v>0.25</v>
      </c>
      <c r="I1597" s="2"/>
      <c r="J1597" s="2">
        <v>0.25</v>
      </c>
      <c r="K1597" s="2"/>
      <c r="L1597" s="2"/>
      <c r="M1597" s="2">
        <v>0.45</v>
      </c>
      <c r="N1597" s="2"/>
      <c r="O1597" s="2"/>
      <c r="P1597" s="32">
        <f t="shared" si="32"/>
        <v>0.10555555555555556</v>
      </c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</row>
    <row r="1598" spans="1:29" hidden="1" x14ac:dyDescent="0.3">
      <c r="A1598" s="19" t="s">
        <v>474</v>
      </c>
      <c r="B1598" s="1" t="s">
        <v>89</v>
      </c>
      <c r="C1598" s="1" t="s">
        <v>548</v>
      </c>
      <c r="D1598" t="s">
        <v>32</v>
      </c>
      <c r="E1598" s="19" t="str">
        <f>VLOOKUP($D1598,[1]Sheet1!$A:$D,3,FALSE)</f>
        <v>ICING</v>
      </c>
      <c r="F1598" s="19" t="str">
        <f>VLOOKUP($D1598,[1]Sheet1!$A:$D,4,FALSE)</f>
        <v>ICING</v>
      </c>
      <c r="G1598" s="2"/>
      <c r="H1598" s="2"/>
      <c r="I1598" s="2"/>
      <c r="J1598" s="2"/>
      <c r="K1598" s="2"/>
      <c r="L1598" s="2"/>
      <c r="M1598" s="2">
        <v>0.18</v>
      </c>
      <c r="N1598" s="2"/>
      <c r="O1598" s="2"/>
      <c r="P1598" s="32">
        <f t="shared" si="32"/>
        <v>0.02</v>
      </c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</row>
    <row r="1599" spans="1:29" hidden="1" x14ac:dyDescent="0.3">
      <c r="A1599" s="19" t="s">
        <v>474</v>
      </c>
      <c r="B1599" s="1" t="s">
        <v>89</v>
      </c>
      <c r="C1599" s="1" t="s">
        <v>548</v>
      </c>
      <c r="D1599" t="s">
        <v>34</v>
      </c>
      <c r="E1599" s="19" t="str">
        <f>VLOOKUP($D1599,[1]Sheet1!$A:$D,3,FALSE)</f>
        <v>BROWN</v>
      </c>
      <c r="F1599" s="19" t="str">
        <f>VLOOKUP($D1599,[1]Sheet1!$A:$D,4,FALSE)</f>
        <v>Soft Brown</v>
      </c>
      <c r="G1599" s="2"/>
      <c r="H1599" s="2"/>
      <c r="I1599" s="2"/>
      <c r="J1599" s="2"/>
      <c r="K1599" s="2"/>
      <c r="L1599" s="2"/>
      <c r="M1599" s="2">
        <v>0.18</v>
      </c>
      <c r="N1599" s="2"/>
      <c r="O1599" s="2"/>
      <c r="P1599" s="32">
        <f t="shared" si="32"/>
        <v>0.02</v>
      </c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</row>
    <row r="1600" spans="1:29" hidden="1" x14ac:dyDescent="0.3">
      <c r="A1600" s="19" t="s">
        <v>474</v>
      </c>
      <c r="B1600" s="1" t="s">
        <v>89</v>
      </c>
      <c r="C1600" s="1" t="s">
        <v>549</v>
      </c>
      <c r="D1600" t="s">
        <v>42</v>
      </c>
      <c r="E1600" s="19" t="str">
        <f>VLOOKUP($D1600,[1]Sheet1!$A:$D,3,FALSE)</f>
        <v>CASTER</v>
      </c>
      <c r="F1600" s="19" t="str">
        <f>VLOOKUP($D1600,[1]Sheet1!$A:$D,4,FALSE)</f>
        <v>CASTER</v>
      </c>
      <c r="G1600" s="2">
        <v>2.5</v>
      </c>
      <c r="H1600" s="2"/>
      <c r="I1600" s="2">
        <v>1</v>
      </c>
      <c r="J1600" s="2">
        <v>1.5</v>
      </c>
      <c r="K1600" s="2">
        <v>1.5</v>
      </c>
      <c r="L1600" s="2">
        <v>1</v>
      </c>
      <c r="M1600" s="2">
        <v>1.25</v>
      </c>
      <c r="N1600" s="2">
        <v>1</v>
      </c>
      <c r="O1600" s="2">
        <v>1</v>
      </c>
      <c r="P1600" s="32">
        <f t="shared" si="32"/>
        <v>1.1944444444444444</v>
      </c>
      <c r="Q1600" s="33">
        <v>1.1944444444444444</v>
      </c>
      <c r="R1600" s="33">
        <v>1.1944444444444444</v>
      </c>
      <c r="S1600" s="33">
        <v>1.1944444444444444</v>
      </c>
      <c r="T1600" s="33">
        <v>1.1944444444444444</v>
      </c>
      <c r="U1600" s="33">
        <v>1.1944444444444444</v>
      </c>
      <c r="V1600" s="33">
        <v>1.1944444444444444</v>
      </c>
      <c r="W1600" s="33">
        <v>1.1944444444444444</v>
      </c>
      <c r="X1600" s="33">
        <v>1.1944444444444444</v>
      </c>
      <c r="Y1600" s="33">
        <v>1.1944444444444444</v>
      </c>
      <c r="Z1600" s="33">
        <v>1.1944444444444444</v>
      </c>
      <c r="AA1600" s="33">
        <v>1.1944444444444444</v>
      </c>
      <c r="AB1600" s="33">
        <v>1.1944444444444444</v>
      </c>
      <c r="AC1600" s="33">
        <v>1.1944444444444444</v>
      </c>
    </row>
    <row r="1601" spans="1:29" hidden="1" x14ac:dyDescent="0.3">
      <c r="A1601" s="19" t="s">
        <v>474</v>
      </c>
      <c r="B1601" s="1" t="s">
        <v>89</v>
      </c>
      <c r="C1601" s="1" t="s">
        <v>549</v>
      </c>
      <c r="D1601" t="s">
        <v>43</v>
      </c>
      <c r="E1601" s="19" t="str">
        <f>VLOOKUP($D1601,[1]Sheet1!$A:$D,3,FALSE)</f>
        <v>BROWN</v>
      </c>
      <c r="F1601" s="19" t="str">
        <f>VLOOKUP($D1601,[1]Sheet1!$A:$D,4,FALSE)</f>
        <v>Soft Brown</v>
      </c>
      <c r="G1601" s="2">
        <v>0.2</v>
      </c>
      <c r="H1601" s="2"/>
      <c r="I1601" s="2">
        <v>0.25</v>
      </c>
      <c r="J1601" s="2">
        <v>0.15</v>
      </c>
      <c r="K1601" s="2">
        <v>0.15</v>
      </c>
      <c r="L1601" s="2">
        <v>0.15</v>
      </c>
      <c r="M1601" s="2"/>
      <c r="N1601" s="2"/>
      <c r="O1601" s="2">
        <v>0.25</v>
      </c>
      <c r="P1601" s="32">
        <f t="shared" si="32"/>
        <v>0.12777777777777777</v>
      </c>
      <c r="Q1601" s="33">
        <v>0.12777777777777777</v>
      </c>
      <c r="R1601" s="33">
        <v>0.12777777777777777</v>
      </c>
      <c r="S1601" s="33">
        <v>0.12777777777777777</v>
      </c>
      <c r="T1601" s="33">
        <v>0.12777777777777777</v>
      </c>
      <c r="U1601" s="33">
        <v>0.12777777777777777</v>
      </c>
      <c r="V1601" s="33">
        <v>0.12777777777777777</v>
      </c>
      <c r="W1601" s="33">
        <v>0.12777777777777777</v>
      </c>
      <c r="X1601" s="33">
        <v>0.12777777777777777</v>
      </c>
      <c r="Y1601" s="33">
        <v>0.12777777777777777</v>
      </c>
      <c r="Z1601" s="33">
        <v>0.12777777777777777</v>
      </c>
      <c r="AA1601" s="33">
        <v>0.12777777777777777</v>
      </c>
      <c r="AB1601" s="33">
        <v>0.12777777777777777</v>
      </c>
      <c r="AC1601" s="33">
        <v>0.12777777777777777</v>
      </c>
    </row>
    <row r="1602" spans="1:29" hidden="1" x14ac:dyDescent="0.3">
      <c r="A1602" s="19" t="s">
        <v>474</v>
      </c>
      <c r="B1602" s="1" t="s">
        <v>89</v>
      </c>
      <c r="C1602" s="1" t="s">
        <v>549</v>
      </c>
      <c r="D1602" t="s">
        <v>25</v>
      </c>
      <c r="E1602" s="19" t="str">
        <f>VLOOKUP($D1602,[1]Sheet1!$A:$D,3,FALSE)</f>
        <v>CASTER</v>
      </c>
      <c r="F1602" s="19" t="str">
        <f>VLOOKUP($D1602,[1]Sheet1!$A:$D,4,FALSE)</f>
        <v>CASTER</v>
      </c>
      <c r="G1602" s="2">
        <v>0.42</v>
      </c>
      <c r="H1602" s="2"/>
      <c r="I1602" s="2">
        <v>0.24</v>
      </c>
      <c r="J1602" s="2">
        <v>0.12</v>
      </c>
      <c r="K1602" s="2">
        <v>0.12</v>
      </c>
      <c r="L1602" s="2">
        <v>0.18</v>
      </c>
      <c r="M1602" s="2">
        <v>0.24</v>
      </c>
      <c r="N1602" s="2">
        <v>0.24</v>
      </c>
      <c r="O1602" s="2">
        <v>0.18</v>
      </c>
      <c r="P1602" s="32">
        <f t="shared" ref="P1602:P1633" si="33">SUM(G1602:O1602)/9</f>
        <v>0.1933333333333333</v>
      </c>
      <c r="Q1602" s="33">
        <v>0.1933333333333333</v>
      </c>
      <c r="R1602" s="33">
        <v>0.1933333333333333</v>
      </c>
      <c r="S1602" s="33">
        <v>0.1933333333333333</v>
      </c>
      <c r="T1602" s="33">
        <v>0.1933333333333333</v>
      </c>
      <c r="U1602" s="33">
        <v>0.1933333333333333</v>
      </c>
      <c r="V1602" s="33">
        <v>0.1933333333333333</v>
      </c>
      <c r="W1602" s="33">
        <v>0.1933333333333333</v>
      </c>
      <c r="X1602" s="33">
        <v>0.1933333333333333</v>
      </c>
      <c r="Y1602" s="33">
        <v>0.1933333333333333</v>
      </c>
      <c r="Z1602" s="33">
        <v>0.1933333333333333</v>
      </c>
      <c r="AA1602" s="33">
        <v>0.1933333333333333</v>
      </c>
      <c r="AB1602" s="33">
        <v>0.1933333333333333</v>
      </c>
      <c r="AC1602" s="33">
        <v>0.1933333333333333</v>
      </c>
    </row>
    <row r="1603" spans="1:29" hidden="1" x14ac:dyDescent="0.3">
      <c r="A1603" s="19" t="s">
        <v>474</v>
      </c>
      <c r="B1603" s="1" t="s">
        <v>89</v>
      </c>
      <c r="C1603" s="1" t="s">
        <v>549</v>
      </c>
      <c r="D1603" t="s">
        <v>37</v>
      </c>
      <c r="E1603" s="19" t="str">
        <f>VLOOKUP($D1603,[1]Sheet1!$A:$D,3,FALSE)</f>
        <v>BROWN</v>
      </c>
      <c r="F1603" s="19" t="str">
        <f>VLOOKUP($D1603,[1]Sheet1!$A:$D,4,FALSE)</f>
        <v>GMW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32">
        <f t="shared" si="33"/>
        <v>0</v>
      </c>
      <c r="Q1603" s="33">
        <v>0</v>
      </c>
      <c r="R1603" s="33">
        <v>0</v>
      </c>
      <c r="S1603" s="33">
        <v>0</v>
      </c>
      <c r="T1603" s="33">
        <v>0</v>
      </c>
      <c r="U1603" s="33">
        <v>0</v>
      </c>
      <c r="V1603" s="33">
        <v>0</v>
      </c>
      <c r="W1603" s="33">
        <v>0</v>
      </c>
      <c r="X1603" s="33">
        <v>0</v>
      </c>
      <c r="Y1603" s="33">
        <v>0</v>
      </c>
      <c r="Z1603" s="33">
        <v>0</v>
      </c>
      <c r="AA1603" s="33">
        <v>0</v>
      </c>
      <c r="AB1603" s="33">
        <v>0</v>
      </c>
      <c r="AC1603" s="33">
        <v>0</v>
      </c>
    </row>
    <row r="1604" spans="1:29" hidden="1" x14ac:dyDescent="0.3">
      <c r="A1604" s="19" t="s">
        <v>474</v>
      </c>
      <c r="B1604" s="1" t="s">
        <v>89</v>
      </c>
      <c r="C1604" s="1" t="s">
        <v>549</v>
      </c>
      <c r="D1604" t="s">
        <v>47</v>
      </c>
      <c r="E1604" s="19" t="str">
        <f>VLOOKUP($D1604,[1]Sheet1!$A:$D,3,FALSE)</f>
        <v>ICING</v>
      </c>
      <c r="F1604" s="19" t="str">
        <f>VLOOKUP($D1604,[1]Sheet1!$A:$D,4,FALSE)</f>
        <v>ICING</v>
      </c>
      <c r="G1604" s="2">
        <v>1.5</v>
      </c>
      <c r="H1604" s="2"/>
      <c r="I1604" s="2">
        <v>0.75</v>
      </c>
      <c r="J1604" s="2">
        <v>0.5</v>
      </c>
      <c r="K1604" s="2">
        <v>0.25</v>
      </c>
      <c r="L1604" s="2">
        <v>0.5</v>
      </c>
      <c r="M1604" s="2"/>
      <c r="N1604" s="2">
        <v>0.25</v>
      </c>
      <c r="O1604" s="2">
        <v>0.25</v>
      </c>
      <c r="P1604" s="32">
        <f t="shared" si="33"/>
        <v>0.44444444444444442</v>
      </c>
      <c r="Q1604" s="33">
        <v>0.44444444444444442</v>
      </c>
      <c r="R1604" s="33">
        <v>0.44444444444444442</v>
      </c>
      <c r="S1604" s="33">
        <v>0.44444444444444442</v>
      </c>
      <c r="T1604" s="33">
        <v>0.44444444444444442</v>
      </c>
      <c r="U1604" s="33">
        <v>0.44444444444444442</v>
      </c>
      <c r="V1604" s="33">
        <v>0.44444444444444442</v>
      </c>
      <c r="W1604" s="33">
        <v>0.44444444444444442</v>
      </c>
      <c r="X1604" s="33">
        <v>0.44444444444444442</v>
      </c>
      <c r="Y1604" s="33">
        <v>0.44444444444444442</v>
      </c>
      <c r="Z1604" s="33">
        <v>0.44444444444444442</v>
      </c>
      <c r="AA1604" s="33">
        <v>0.44444444444444442</v>
      </c>
      <c r="AB1604" s="33">
        <v>0.44444444444444442</v>
      </c>
      <c r="AC1604" s="33">
        <v>0.44444444444444442</v>
      </c>
    </row>
    <row r="1605" spans="1:29" hidden="1" x14ac:dyDescent="0.3">
      <c r="A1605" s="19" t="s">
        <v>474</v>
      </c>
      <c r="B1605" s="1" t="s">
        <v>89</v>
      </c>
      <c r="C1605" s="1" t="s">
        <v>549</v>
      </c>
      <c r="D1605" t="s">
        <v>32</v>
      </c>
      <c r="E1605" s="19" t="str">
        <f>VLOOKUP($D1605,[1]Sheet1!$A:$D,3,FALSE)</f>
        <v>ICING</v>
      </c>
      <c r="F1605" s="19" t="str">
        <f>VLOOKUP($D1605,[1]Sheet1!$A:$D,4,FALSE)</f>
        <v>ICING</v>
      </c>
      <c r="G1605" s="2">
        <v>0.12</v>
      </c>
      <c r="H1605" s="2"/>
      <c r="I1605" s="2">
        <v>0.12</v>
      </c>
      <c r="J1605" s="2"/>
      <c r="K1605" s="2">
        <v>0.06</v>
      </c>
      <c r="L1605" s="2">
        <v>0.06</v>
      </c>
      <c r="M1605" s="2"/>
      <c r="N1605" s="2"/>
      <c r="O1605" s="2"/>
      <c r="P1605" s="32">
        <f t="shared" si="33"/>
        <v>0.04</v>
      </c>
      <c r="Q1605" s="33">
        <v>0.04</v>
      </c>
      <c r="R1605" s="33">
        <v>0.04</v>
      </c>
      <c r="S1605" s="33">
        <v>0.04</v>
      </c>
      <c r="T1605" s="33">
        <v>0.04</v>
      </c>
      <c r="U1605" s="33">
        <v>0.04</v>
      </c>
      <c r="V1605" s="33">
        <v>0.04</v>
      </c>
      <c r="W1605" s="33">
        <v>0.04</v>
      </c>
      <c r="X1605" s="33">
        <v>0.04</v>
      </c>
      <c r="Y1605" s="33">
        <v>0.04</v>
      </c>
      <c r="Z1605" s="33">
        <v>0.04</v>
      </c>
      <c r="AA1605" s="33">
        <v>0.04</v>
      </c>
      <c r="AB1605" s="33">
        <v>0.04</v>
      </c>
      <c r="AC1605" s="33">
        <v>0.04</v>
      </c>
    </row>
    <row r="1606" spans="1:29" hidden="1" x14ac:dyDescent="0.3">
      <c r="A1606" s="19" t="s">
        <v>474</v>
      </c>
      <c r="B1606" s="1" t="s">
        <v>89</v>
      </c>
      <c r="C1606" s="1" t="s">
        <v>549</v>
      </c>
      <c r="D1606" t="s">
        <v>34</v>
      </c>
      <c r="E1606" s="19" t="str">
        <f>VLOOKUP($D1606,[1]Sheet1!$A:$D,3,FALSE)</f>
        <v>BROWN</v>
      </c>
      <c r="F1606" s="19" t="str">
        <f>VLOOKUP($D1606,[1]Sheet1!$A:$D,4,FALSE)</f>
        <v>Soft Brown</v>
      </c>
      <c r="G1606" s="2">
        <v>0.12</v>
      </c>
      <c r="H1606" s="2"/>
      <c r="I1606" s="2">
        <v>0.12</v>
      </c>
      <c r="J1606" s="2"/>
      <c r="K1606" s="2">
        <v>0.06</v>
      </c>
      <c r="L1606" s="2">
        <v>0.06</v>
      </c>
      <c r="M1606" s="2">
        <v>0.06</v>
      </c>
      <c r="N1606" s="2">
        <v>0.12</v>
      </c>
      <c r="O1606" s="2">
        <v>0.06</v>
      </c>
      <c r="P1606" s="32">
        <f t="shared" si="33"/>
        <v>6.666666666666668E-2</v>
      </c>
      <c r="Q1606" s="33">
        <v>6.666666666666668E-2</v>
      </c>
      <c r="R1606" s="33">
        <v>6.666666666666668E-2</v>
      </c>
      <c r="S1606" s="33">
        <v>6.666666666666668E-2</v>
      </c>
      <c r="T1606" s="33">
        <v>6.666666666666668E-2</v>
      </c>
      <c r="U1606" s="33">
        <v>6.666666666666668E-2</v>
      </c>
      <c r="V1606" s="33">
        <v>6.666666666666668E-2</v>
      </c>
      <c r="W1606" s="33">
        <v>6.666666666666668E-2</v>
      </c>
      <c r="X1606" s="33">
        <v>6.666666666666668E-2</v>
      </c>
      <c r="Y1606" s="33">
        <v>6.666666666666668E-2</v>
      </c>
      <c r="Z1606" s="33">
        <v>6.666666666666668E-2</v>
      </c>
      <c r="AA1606" s="33">
        <v>6.666666666666668E-2</v>
      </c>
      <c r="AB1606" s="33">
        <v>6.666666666666668E-2</v>
      </c>
      <c r="AC1606" s="33">
        <v>6.666666666666668E-2</v>
      </c>
    </row>
    <row r="1607" spans="1:29" hidden="1" x14ac:dyDescent="0.3">
      <c r="A1607" s="19" t="s">
        <v>474</v>
      </c>
      <c r="B1607" s="1" t="s">
        <v>89</v>
      </c>
      <c r="C1607" s="1" t="s">
        <v>550</v>
      </c>
      <c r="D1607" t="s">
        <v>27</v>
      </c>
      <c r="E1607" s="19" t="str">
        <f>VLOOKUP($D1607,[1]Sheet1!$A:$D,3,FALSE)</f>
        <v>C1</v>
      </c>
      <c r="F1607" s="19" t="str">
        <f>VLOOKUP($D1607,[1]Sheet1!$A:$D,4,FALSE)</f>
        <v>C1 COARSE</v>
      </c>
      <c r="G1607" s="2"/>
      <c r="H1607" s="2">
        <v>21.6</v>
      </c>
      <c r="I1607" s="2"/>
      <c r="J1607" s="2"/>
      <c r="K1607" s="2"/>
      <c r="L1607" s="2"/>
      <c r="M1607" s="2"/>
      <c r="N1607" s="2"/>
      <c r="O1607" s="2"/>
      <c r="P1607" s="32">
        <f t="shared" si="33"/>
        <v>2.4000000000000004</v>
      </c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</row>
    <row r="1608" spans="1:29" hidden="1" x14ac:dyDescent="0.3">
      <c r="A1608" s="19" t="s">
        <v>474</v>
      </c>
      <c r="B1608" s="1" t="s">
        <v>89</v>
      </c>
      <c r="C1608" s="1" t="s">
        <v>551</v>
      </c>
      <c r="D1608" t="s">
        <v>74</v>
      </c>
      <c r="E1608" s="19" t="str">
        <f>VLOOKUP($D1608,[1]Sheet1!$A:$D,3,FALSE)</f>
        <v>A1 (Fine)</v>
      </c>
      <c r="F1608" s="19" t="str">
        <f>VLOOKUP($D1608,[1]Sheet1!$A:$D,4,FALSE)</f>
        <v xml:space="preserve">A1 </v>
      </c>
      <c r="G1608" s="2">
        <v>1.5</v>
      </c>
      <c r="H1608" s="2">
        <v>1</v>
      </c>
      <c r="I1608" s="2">
        <v>0.5</v>
      </c>
      <c r="J1608" s="2"/>
      <c r="K1608" s="2">
        <v>0.5</v>
      </c>
      <c r="L1608" s="2">
        <v>0.5</v>
      </c>
      <c r="M1608" s="2">
        <v>1</v>
      </c>
      <c r="N1608" s="2">
        <v>0.5</v>
      </c>
      <c r="O1608" s="2">
        <v>1</v>
      </c>
      <c r="P1608" s="32">
        <f t="shared" si="33"/>
        <v>0.72222222222222221</v>
      </c>
      <c r="Q1608" s="33">
        <v>0.72222222222222221</v>
      </c>
      <c r="R1608" s="33">
        <v>0.72222222222222221</v>
      </c>
      <c r="S1608" s="33">
        <v>0.72222222222222221</v>
      </c>
      <c r="T1608" s="33">
        <v>0.72222222222222221</v>
      </c>
      <c r="U1608" s="33">
        <v>0.72222222222222221</v>
      </c>
      <c r="V1608" s="33">
        <v>0.72222222222222221</v>
      </c>
      <c r="W1608" s="33">
        <v>0.72222222222222221</v>
      </c>
      <c r="X1608" s="33">
        <v>0.72222222222222221</v>
      </c>
      <c r="Y1608" s="33">
        <v>0.72222222222222221</v>
      </c>
      <c r="Z1608" s="33">
        <v>0.72222222222222221</v>
      </c>
      <c r="AA1608" s="33">
        <v>0.72222222222222221</v>
      </c>
      <c r="AB1608" s="33">
        <v>0.72222222222222221</v>
      </c>
      <c r="AC1608" s="33">
        <v>0.72222222222222221</v>
      </c>
    </row>
    <row r="1609" spans="1:29" hidden="1" x14ac:dyDescent="0.3">
      <c r="A1609" s="19" t="s">
        <v>474</v>
      </c>
      <c r="B1609" s="1" t="s">
        <v>89</v>
      </c>
      <c r="C1609" s="1" t="s">
        <v>551</v>
      </c>
      <c r="D1609" t="s">
        <v>61</v>
      </c>
      <c r="E1609" s="19" t="str">
        <f>VLOOKUP($D1609,[1]Sheet1!$A:$D,3,FALSE)</f>
        <v>C1</v>
      </c>
      <c r="F1609" s="19" t="str">
        <f>VLOOKUP($D1609,[1]Sheet1!$A:$D,4,FALSE)</f>
        <v>C1 COARSE</v>
      </c>
      <c r="G1609" s="2">
        <v>10.5</v>
      </c>
      <c r="H1609" s="2">
        <v>9</v>
      </c>
      <c r="I1609" s="2">
        <v>13.5</v>
      </c>
      <c r="J1609" s="2"/>
      <c r="K1609" s="2">
        <v>8</v>
      </c>
      <c r="L1609" s="2">
        <v>2</v>
      </c>
      <c r="M1609" s="2">
        <v>10</v>
      </c>
      <c r="N1609" s="2">
        <v>9.5</v>
      </c>
      <c r="O1609" s="2">
        <v>10</v>
      </c>
      <c r="P1609" s="32">
        <f t="shared" si="33"/>
        <v>8.0555555555555554</v>
      </c>
      <c r="Q1609" s="33">
        <v>8.0555555555555554</v>
      </c>
      <c r="R1609" s="33">
        <v>8.0555555555555554</v>
      </c>
      <c r="S1609" s="33">
        <v>8.0555555555555554</v>
      </c>
      <c r="T1609" s="33">
        <v>8.0555555555555554</v>
      </c>
      <c r="U1609" s="33">
        <v>8.0555555555555554</v>
      </c>
      <c r="V1609" s="33">
        <v>8.0555555555555554</v>
      </c>
      <c r="W1609" s="33">
        <v>8.0555555555555554</v>
      </c>
      <c r="X1609" s="33">
        <v>8.0555555555555554</v>
      </c>
      <c r="Y1609" s="33">
        <v>8.0555555555555554</v>
      </c>
      <c r="Z1609" s="33">
        <v>8.0555555555555554</v>
      </c>
      <c r="AA1609" s="33">
        <v>8.0555555555555554</v>
      </c>
      <c r="AB1609" s="33">
        <v>8.0555555555555554</v>
      </c>
      <c r="AC1609" s="33">
        <v>8.0555555555555554</v>
      </c>
    </row>
    <row r="1610" spans="1:29" hidden="1" x14ac:dyDescent="0.3">
      <c r="A1610" s="19" t="s">
        <v>474</v>
      </c>
      <c r="B1610" s="1" t="s">
        <v>89</v>
      </c>
      <c r="C1610" s="1" t="s">
        <v>551</v>
      </c>
      <c r="D1610" t="s">
        <v>43</v>
      </c>
      <c r="E1610" s="19" t="str">
        <f>VLOOKUP($D1610,[1]Sheet1!$A:$D,3,FALSE)</f>
        <v>BROWN</v>
      </c>
      <c r="F1610" s="19" t="str">
        <f>VLOOKUP($D1610,[1]Sheet1!$A:$D,4,FALSE)</f>
        <v>Soft Brown</v>
      </c>
      <c r="G1610" s="2">
        <v>0.15</v>
      </c>
      <c r="H1610" s="2"/>
      <c r="I1610" s="2">
        <v>0.1</v>
      </c>
      <c r="J1610" s="2">
        <v>0.25</v>
      </c>
      <c r="K1610" s="2">
        <v>0.25</v>
      </c>
      <c r="L1610" s="2">
        <v>0.25</v>
      </c>
      <c r="M1610" s="2"/>
      <c r="N1610" s="2">
        <v>0.35</v>
      </c>
      <c r="O1610" s="2"/>
      <c r="P1610" s="32">
        <f t="shared" si="33"/>
        <v>0.15000000000000002</v>
      </c>
      <c r="Q1610" s="33">
        <v>0.15000000000000002</v>
      </c>
      <c r="R1610" s="33">
        <v>0.15000000000000002</v>
      </c>
      <c r="S1610" s="33">
        <v>0.15000000000000002</v>
      </c>
      <c r="T1610" s="33">
        <v>0.15000000000000002</v>
      </c>
      <c r="U1610" s="33">
        <v>0.15000000000000002</v>
      </c>
      <c r="V1610" s="33">
        <v>0.15000000000000002</v>
      </c>
      <c r="W1610" s="33">
        <v>0.15000000000000002</v>
      </c>
      <c r="X1610" s="33">
        <v>0.15000000000000002</v>
      </c>
      <c r="Y1610" s="33">
        <v>0.15000000000000002</v>
      </c>
      <c r="Z1610" s="33">
        <v>0.15000000000000002</v>
      </c>
      <c r="AA1610" s="33">
        <v>0.15000000000000002</v>
      </c>
      <c r="AB1610" s="33">
        <v>0.15000000000000002</v>
      </c>
      <c r="AC1610" s="33">
        <v>0.15000000000000002</v>
      </c>
    </row>
    <row r="1611" spans="1:29" hidden="1" x14ac:dyDescent="0.3">
      <c r="A1611" s="19" t="s">
        <v>474</v>
      </c>
      <c r="B1611" s="1" t="s">
        <v>89</v>
      </c>
      <c r="C1611" s="1" t="s">
        <v>551</v>
      </c>
      <c r="D1611" t="s">
        <v>25</v>
      </c>
      <c r="E1611" s="19" t="str">
        <f>VLOOKUP($D1611,[1]Sheet1!$A:$D,3,FALSE)</f>
        <v>CASTER</v>
      </c>
      <c r="F1611" s="19" t="str">
        <f>VLOOKUP($D1611,[1]Sheet1!$A:$D,4,FALSE)</f>
        <v>CASTER</v>
      </c>
      <c r="G1611" s="2">
        <v>0.36</v>
      </c>
      <c r="H1611" s="2">
        <v>0.3</v>
      </c>
      <c r="I1611" s="2">
        <v>0.6</v>
      </c>
      <c r="J1611" s="2">
        <v>0.24</v>
      </c>
      <c r="K1611" s="2">
        <v>1.2</v>
      </c>
      <c r="L1611" s="2">
        <v>0.54</v>
      </c>
      <c r="M1611" s="2">
        <v>0.24</v>
      </c>
      <c r="N1611" s="2">
        <v>0.48</v>
      </c>
      <c r="O1611" s="2">
        <v>0.48</v>
      </c>
      <c r="P1611" s="32">
        <f t="shared" si="33"/>
        <v>0.49333333333333329</v>
      </c>
      <c r="Q1611" s="33">
        <v>0.49333333333333329</v>
      </c>
      <c r="R1611" s="33">
        <v>0.49333333333333329</v>
      </c>
      <c r="S1611" s="33">
        <v>0.49333333333333329</v>
      </c>
      <c r="T1611" s="33">
        <v>0.49333333333333329</v>
      </c>
      <c r="U1611" s="33">
        <v>0.49333333333333329</v>
      </c>
      <c r="V1611" s="33">
        <v>0.49333333333333329</v>
      </c>
      <c r="W1611" s="33">
        <v>0.49333333333333329</v>
      </c>
      <c r="X1611" s="33">
        <v>0.49333333333333329</v>
      </c>
      <c r="Y1611" s="33">
        <v>0.49333333333333329</v>
      </c>
      <c r="Z1611" s="33">
        <v>0.49333333333333329</v>
      </c>
      <c r="AA1611" s="33">
        <v>0.49333333333333329</v>
      </c>
      <c r="AB1611" s="33">
        <v>0.49333333333333329</v>
      </c>
      <c r="AC1611" s="33">
        <v>0.49333333333333329</v>
      </c>
    </row>
    <row r="1612" spans="1:29" hidden="1" x14ac:dyDescent="0.3">
      <c r="A1612" s="19" t="s">
        <v>474</v>
      </c>
      <c r="B1612" s="1" t="s">
        <v>89</v>
      </c>
      <c r="C1612" s="1" t="s">
        <v>551</v>
      </c>
      <c r="D1612" t="s">
        <v>27</v>
      </c>
      <c r="E1612" s="19" t="str">
        <f>VLOOKUP($D1612,[1]Sheet1!$A:$D,3,FALSE)</f>
        <v>C1</v>
      </c>
      <c r="F1612" s="19" t="str">
        <f>VLOOKUP($D1612,[1]Sheet1!$A:$D,4,FALSE)</f>
        <v>C1 COARSE</v>
      </c>
      <c r="G1612" s="2">
        <v>30.240000000000002</v>
      </c>
      <c r="H1612" s="2">
        <v>27.000000000000004</v>
      </c>
      <c r="I1612" s="2">
        <v>27.000000000000004</v>
      </c>
      <c r="J1612" s="2"/>
      <c r="K1612" s="2">
        <v>12.96</v>
      </c>
      <c r="L1612" s="2">
        <v>18.36</v>
      </c>
      <c r="M1612" s="2">
        <v>19.440000000000001</v>
      </c>
      <c r="N1612" s="2">
        <v>35.64</v>
      </c>
      <c r="O1612" s="2">
        <v>25.92</v>
      </c>
      <c r="P1612" s="32">
        <f t="shared" si="33"/>
        <v>21.840000000000007</v>
      </c>
      <c r="Q1612" s="33">
        <v>21.840000000000007</v>
      </c>
      <c r="R1612" s="33">
        <v>21.840000000000007</v>
      </c>
      <c r="S1612" s="33">
        <v>21.840000000000007</v>
      </c>
      <c r="T1612" s="33">
        <v>21.840000000000007</v>
      </c>
      <c r="U1612" s="33">
        <v>21.840000000000007</v>
      </c>
      <c r="V1612" s="33">
        <v>21.840000000000007</v>
      </c>
      <c r="W1612" s="33">
        <v>21.840000000000007</v>
      </c>
      <c r="X1612" s="33">
        <v>21.840000000000007</v>
      </c>
      <c r="Y1612" s="33">
        <v>21.840000000000007</v>
      </c>
      <c r="Z1612" s="33">
        <v>21.840000000000007</v>
      </c>
      <c r="AA1612" s="33">
        <v>21.840000000000007</v>
      </c>
      <c r="AB1612" s="33">
        <v>21.840000000000007</v>
      </c>
      <c r="AC1612" s="33">
        <v>21.840000000000007</v>
      </c>
    </row>
    <row r="1613" spans="1:29" hidden="1" x14ac:dyDescent="0.3">
      <c r="A1613" s="19" t="s">
        <v>474</v>
      </c>
      <c r="B1613" s="1" t="s">
        <v>89</v>
      </c>
      <c r="C1613" s="1" t="s">
        <v>551</v>
      </c>
      <c r="D1613" t="s">
        <v>30</v>
      </c>
      <c r="E1613" s="19" t="str">
        <f>VLOOKUP($D1613,[1]Sheet1!$A:$D,3,FALSE)</f>
        <v>A1 (Fine)</v>
      </c>
      <c r="F1613" s="19" t="str">
        <f>VLOOKUP($D1613,[1]Sheet1!$A:$D,4,FALSE)</f>
        <v>A1</v>
      </c>
      <c r="G1613" s="2">
        <v>2.7</v>
      </c>
      <c r="H1613" s="2">
        <v>0.42</v>
      </c>
      <c r="I1613" s="2">
        <v>0.65999999999999992</v>
      </c>
      <c r="J1613" s="2">
        <v>2.4000000000000004</v>
      </c>
      <c r="K1613" s="2">
        <v>0.6</v>
      </c>
      <c r="L1613" s="2">
        <v>0.6</v>
      </c>
      <c r="M1613" s="2">
        <v>0.24</v>
      </c>
      <c r="N1613" s="2">
        <v>0.72</v>
      </c>
      <c r="O1613" s="2">
        <v>0.42</v>
      </c>
      <c r="P1613" s="32">
        <f t="shared" si="33"/>
        <v>0.97333333333333327</v>
      </c>
      <c r="Q1613" s="33">
        <v>0.97333333333333327</v>
      </c>
      <c r="R1613" s="33">
        <v>0.97333333333333327</v>
      </c>
      <c r="S1613" s="33">
        <v>0.97333333333333327</v>
      </c>
      <c r="T1613" s="33">
        <v>0.97333333333333327</v>
      </c>
      <c r="U1613" s="33">
        <v>0.97333333333333327</v>
      </c>
      <c r="V1613" s="33">
        <v>0.97333333333333327</v>
      </c>
      <c r="W1613" s="33">
        <v>0.97333333333333327</v>
      </c>
      <c r="X1613" s="33">
        <v>0.97333333333333327</v>
      </c>
      <c r="Y1613" s="33">
        <v>0.97333333333333327</v>
      </c>
      <c r="Z1613" s="33">
        <v>0.97333333333333327</v>
      </c>
      <c r="AA1613" s="33">
        <v>0.97333333333333327</v>
      </c>
      <c r="AB1613" s="33">
        <v>0.97333333333333327</v>
      </c>
      <c r="AC1613" s="33">
        <v>0.97333333333333327</v>
      </c>
    </row>
    <row r="1614" spans="1:29" hidden="1" x14ac:dyDescent="0.3">
      <c r="A1614" s="19" t="s">
        <v>474</v>
      </c>
      <c r="B1614" s="1" t="s">
        <v>89</v>
      </c>
      <c r="C1614" s="1" t="s">
        <v>551</v>
      </c>
      <c r="D1614" t="s">
        <v>31</v>
      </c>
      <c r="E1614" s="19" t="str">
        <f>VLOOKUP($D1614,[1]Sheet1!$A:$D,3,FALSE)</f>
        <v>BROWN</v>
      </c>
      <c r="F1614" s="19" t="str">
        <f>VLOOKUP($D1614,[1]Sheet1!$A:$D,4,FALSE)</f>
        <v>Golden Brown</v>
      </c>
      <c r="G1614" s="2">
        <v>3</v>
      </c>
      <c r="H1614" s="2">
        <v>1.92</v>
      </c>
      <c r="I1614" s="2">
        <v>2.16</v>
      </c>
      <c r="J1614" s="2">
        <v>3.24</v>
      </c>
      <c r="K1614" s="2">
        <v>1.08</v>
      </c>
      <c r="L1614" s="2">
        <v>0.72</v>
      </c>
      <c r="M1614" s="2">
        <v>0.36</v>
      </c>
      <c r="N1614" s="2">
        <v>1.44</v>
      </c>
      <c r="O1614" s="2">
        <v>0.72</v>
      </c>
      <c r="P1614" s="32">
        <f t="shared" si="33"/>
        <v>1.6266666666666667</v>
      </c>
      <c r="Q1614" s="33">
        <v>1.6266666666666667</v>
      </c>
      <c r="R1614" s="33">
        <v>1.6266666666666667</v>
      </c>
      <c r="S1614" s="33">
        <v>1.6266666666666667</v>
      </c>
      <c r="T1614" s="33">
        <v>1.6266666666666667</v>
      </c>
      <c r="U1614" s="33">
        <v>1.6266666666666667</v>
      </c>
      <c r="V1614" s="33">
        <v>1.6266666666666667</v>
      </c>
      <c r="W1614" s="33">
        <v>1.6266666666666667</v>
      </c>
      <c r="X1614" s="33">
        <v>1.6266666666666667</v>
      </c>
      <c r="Y1614" s="33">
        <v>1.6266666666666667</v>
      </c>
      <c r="Z1614" s="33">
        <v>1.6266666666666667</v>
      </c>
      <c r="AA1614" s="33">
        <v>1.6266666666666667</v>
      </c>
      <c r="AB1614" s="33">
        <v>1.6266666666666667</v>
      </c>
      <c r="AC1614" s="33">
        <v>1.6266666666666667</v>
      </c>
    </row>
    <row r="1615" spans="1:29" hidden="1" x14ac:dyDescent="0.3">
      <c r="A1615" s="19" t="s">
        <v>474</v>
      </c>
      <c r="B1615" s="1" t="s">
        <v>89</v>
      </c>
      <c r="C1615" s="1" t="s">
        <v>551</v>
      </c>
      <c r="D1615" t="s">
        <v>47</v>
      </c>
      <c r="E1615" s="19" t="str">
        <f>VLOOKUP($D1615,[1]Sheet1!$A:$D,3,FALSE)</f>
        <v>ICING</v>
      </c>
      <c r="F1615" s="19" t="str">
        <f>VLOOKUP($D1615,[1]Sheet1!$A:$D,4,FALSE)</f>
        <v>ICING</v>
      </c>
      <c r="G1615" s="2">
        <v>0.8</v>
      </c>
      <c r="H1615" s="2">
        <v>2.9750000000000001</v>
      </c>
      <c r="I1615" s="2">
        <v>4</v>
      </c>
      <c r="J1615" s="2">
        <v>4</v>
      </c>
      <c r="K1615" s="2">
        <v>1.1499999999999999</v>
      </c>
      <c r="L1615" s="2">
        <v>0.15</v>
      </c>
      <c r="M1615" s="2"/>
      <c r="N1615" s="2">
        <v>0.55000000000000004</v>
      </c>
      <c r="O1615" s="2">
        <v>0.1</v>
      </c>
      <c r="P1615" s="32">
        <f t="shared" si="33"/>
        <v>1.5250000000000001</v>
      </c>
      <c r="Q1615" s="33">
        <v>1.5250000000000001</v>
      </c>
      <c r="R1615" s="33">
        <v>1.5250000000000001</v>
      </c>
      <c r="S1615" s="33">
        <v>1.5250000000000001</v>
      </c>
      <c r="T1615" s="33">
        <v>1.5250000000000001</v>
      </c>
      <c r="U1615" s="33">
        <v>1.5250000000000001</v>
      </c>
      <c r="V1615" s="33">
        <v>1.5250000000000001</v>
      </c>
      <c r="W1615" s="33">
        <v>1.5250000000000001</v>
      </c>
      <c r="X1615" s="33">
        <v>1.5250000000000001</v>
      </c>
      <c r="Y1615" s="33">
        <v>1.5250000000000001</v>
      </c>
      <c r="Z1615" s="33">
        <v>1.5250000000000001</v>
      </c>
      <c r="AA1615" s="33">
        <v>1.5250000000000001</v>
      </c>
      <c r="AB1615" s="33">
        <v>1.5250000000000001</v>
      </c>
      <c r="AC1615" s="33">
        <v>1.5250000000000001</v>
      </c>
    </row>
    <row r="1616" spans="1:29" hidden="1" x14ac:dyDescent="0.3">
      <c r="A1616" s="19" t="s">
        <v>474</v>
      </c>
      <c r="B1616" s="1" t="s">
        <v>89</v>
      </c>
      <c r="C1616" s="1" t="s">
        <v>551</v>
      </c>
      <c r="D1616" t="s">
        <v>32</v>
      </c>
      <c r="E1616" s="19" t="str">
        <f>VLOOKUP($D1616,[1]Sheet1!$A:$D,3,FALSE)</f>
        <v>ICING</v>
      </c>
      <c r="F1616" s="19" t="str">
        <f>VLOOKUP($D1616,[1]Sheet1!$A:$D,4,FALSE)</f>
        <v>ICING</v>
      </c>
      <c r="G1616" s="2">
        <v>0.24</v>
      </c>
      <c r="H1616" s="2">
        <v>9.6000000000000002E-2</v>
      </c>
      <c r="I1616" s="2">
        <v>0.12</v>
      </c>
      <c r="J1616" s="2"/>
      <c r="K1616" s="2">
        <v>1.02</v>
      </c>
      <c r="L1616" s="2">
        <v>0.12</v>
      </c>
      <c r="M1616" s="2">
        <v>0.6</v>
      </c>
      <c r="N1616" s="2">
        <v>1.62</v>
      </c>
      <c r="O1616" s="2">
        <v>1.8</v>
      </c>
      <c r="P1616" s="32">
        <f t="shared" si="33"/>
        <v>0.62400000000000011</v>
      </c>
      <c r="Q1616" s="33">
        <v>0.62400000000000011</v>
      </c>
      <c r="R1616" s="33">
        <v>0.62400000000000011</v>
      </c>
      <c r="S1616" s="33">
        <v>0.62400000000000011</v>
      </c>
      <c r="T1616" s="33">
        <v>0.62400000000000011</v>
      </c>
      <c r="U1616" s="33">
        <v>0.62400000000000011</v>
      </c>
      <c r="V1616" s="33">
        <v>0.62400000000000011</v>
      </c>
      <c r="W1616" s="33">
        <v>0.62400000000000011</v>
      </c>
      <c r="X1616" s="33">
        <v>0.62400000000000011</v>
      </c>
      <c r="Y1616" s="33">
        <v>0.62400000000000011</v>
      </c>
      <c r="Z1616" s="33">
        <v>0.62400000000000011</v>
      </c>
      <c r="AA1616" s="33">
        <v>0.62400000000000011</v>
      </c>
      <c r="AB1616" s="33">
        <v>0.62400000000000011</v>
      </c>
      <c r="AC1616" s="33">
        <v>0.62400000000000011</v>
      </c>
    </row>
    <row r="1617" spans="1:29" hidden="1" x14ac:dyDescent="0.3">
      <c r="A1617" s="19" t="s">
        <v>474</v>
      </c>
      <c r="B1617" s="1" t="s">
        <v>89</v>
      </c>
      <c r="C1617" s="1" t="s">
        <v>551</v>
      </c>
      <c r="D1617" t="s">
        <v>33</v>
      </c>
      <c r="E1617" s="19" t="str">
        <f>VLOOKUP($D1617,[1]Sheet1!$A:$D,3,FALSE)</f>
        <v>Better Brown</v>
      </c>
      <c r="F1617" s="19" t="str">
        <f>VLOOKUP($D1617,[1]Sheet1!$A:$D,4,FALSE)</f>
        <v>LG</v>
      </c>
      <c r="G1617" s="2"/>
      <c r="H1617" s="2"/>
      <c r="I1617" s="2"/>
      <c r="J1617" s="2">
        <v>0.06</v>
      </c>
      <c r="K1617" s="2">
        <v>0.12</v>
      </c>
      <c r="L1617" s="2"/>
      <c r="M1617" s="2"/>
      <c r="N1617" s="2">
        <v>0.12</v>
      </c>
      <c r="O1617" s="2"/>
      <c r="P1617" s="32">
        <f t="shared" si="33"/>
        <v>3.3333333333333333E-2</v>
      </c>
      <c r="Q1617" s="33">
        <v>1.08</v>
      </c>
      <c r="R1617" s="33">
        <v>1.08</v>
      </c>
      <c r="S1617" s="33">
        <v>1.08</v>
      </c>
      <c r="T1617" s="33">
        <v>1.08</v>
      </c>
      <c r="U1617" s="33">
        <v>1.08</v>
      </c>
      <c r="V1617" s="33">
        <v>1.08</v>
      </c>
      <c r="W1617" s="33">
        <v>1.08</v>
      </c>
      <c r="X1617" s="33">
        <v>1.08</v>
      </c>
      <c r="Y1617" s="33">
        <v>1.08</v>
      </c>
      <c r="Z1617" s="33">
        <v>1.08</v>
      </c>
      <c r="AA1617" s="33">
        <v>1.08</v>
      </c>
      <c r="AB1617" s="33">
        <v>1.08</v>
      </c>
      <c r="AC1617" s="33">
        <v>1.08</v>
      </c>
    </row>
    <row r="1618" spans="1:29" hidden="1" x14ac:dyDescent="0.3">
      <c r="A1618" s="19" t="s">
        <v>474</v>
      </c>
      <c r="B1618" s="1" t="s">
        <v>89</v>
      </c>
      <c r="C1618" s="1" t="s">
        <v>551</v>
      </c>
      <c r="D1618" t="s">
        <v>102</v>
      </c>
      <c r="E1618" s="19" t="str">
        <f>VLOOKUP($D1618,[1]Sheet1!$A:$D,3,FALSE)</f>
        <v>Better Brown</v>
      </c>
      <c r="F1618" s="19" t="str">
        <f>VLOOKUP($D1618,[1]Sheet1!$A:$D,4,FALSE)</f>
        <v>LG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32">
        <f t="shared" si="33"/>
        <v>0</v>
      </c>
      <c r="Q1618" s="33">
        <v>1.08</v>
      </c>
      <c r="R1618" s="33">
        <v>1.08</v>
      </c>
      <c r="S1618" s="33">
        <v>1.08</v>
      </c>
      <c r="T1618" s="33">
        <v>1.08</v>
      </c>
      <c r="U1618" s="33">
        <v>1.08</v>
      </c>
      <c r="V1618" s="33">
        <v>1.08</v>
      </c>
      <c r="W1618" s="33">
        <v>1.08</v>
      </c>
      <c r="X1618" s="33">
        <v>3.24</v>
      </c>
      <c r="Y1618" s="33">
        <v>3.24</v>
      </c>
      <c r="Z1618" s="33">
        <v>3.24</v>
      </c>
      <c r="AA1618" s="33">
        <v>5.4</v>
      </c>
      <c r="AB1618" s="33">
        <v>5.4</v>
      </c>
      <c r="AC1618" s="33">
        <v>5.4</v>
      </c>
    </row>
    <row r="1619" spans="1:29" hidden="1" x14ac:dyDescent="0.3">
      <c r="A1619" s="19" t="s">
        <v>474</v>
      </c>
      <c r="B1619" s="1" t="s">
        <v>89</v>
      </c>
      <c r="C1619" s="1" t="s">
        <v>551</v>
      </c>
      <c r="D1619" t="s">
        <v>34</v>
      </c>
      <c r="E1619" s="19" t="str">
        <f>VLOOKUP($D1619,[1]Sheet1!$A:$D,3,FALSE)</f>
        <v>BROWN</v>
      </c>
      <c r="F1619" s="19" t="str">
        <f>VLOOKUP($D1619,[1]Sheet1!$A:$D,4,FALSE)</f>
        <v>Soft Brown</v>
      </c>
      <c r="G1619" s="2">
        <v>1.08</v>
      </c>
      <c r="H1619" s="2"/>
      <c r="I1619" s="2">
        <v>1.56</v>
      </c>
      <c r="J1619" s="2"/>
      <c r="K1619" s="2">
        <v>0.36</v>
      </c>
      <c r="L1619" s="2">
        <v>0.18</v>
      </c>
      <c r="M1619" s="2"/>
      <c r="N1619" s="2">
        <v>0.12</v>
      </c>
      <c r="O1619" s="2"/>
      <c r="P1619" s="32">
        <f t="shared" si="33"/>
        <v>0.3666666666666667</v>
      </c>
      <c r="Q1619" s="33">
        <v>0.3666666666666667</v>
      </c>
      <c r="R1619" s="33">
        <v>0.3666666666666667</v>
      </c>
      <c r="S1619" s="33">
        <v>0.3666666666666667</v>
      </c>
      <c r="T1619" s="33">
        <v>0.3666666666666667</v>
      </c>
      <c r="U1619" s="33">
        <v>0.3666666666666667</v>
      </c>
      <c r="V1619" s="33">
        <v>0.3666666666666667</v>
      </c>
      <c r="W1619" s="33">
        <v>0.3666666666666667</v>
      </c>
      <c r="X1619" s="33">
        <v>0.3666666666666667</v>
      </c>
      <c r="Y1619" s="33">
        <v>0.3666666666666667</v>
      </c>
      <c r="Z1619" s="33">
        <v>0.3666666666666667</v>
      </c>
      <c r="AA1619" s="33">
        <v>0.3666666666666667</v>
      </c>
      <c r="AB1619" s="33">
        <v>0.3666666666666667</v>
      </c>
      <c r="AC1619" s="33">
        <v>0.3666666666666667</v>
      </c>
    </row>
    <row r="1620" spans="1:29" hidden="1" x14ac:dyDescent="0.3">
      <c r="A1620" s="19" t="s">
        <v>474</v>
      </c>
      <c r="B1620" s="1" t="s">
        <v>89</v>
      </c>
      <c r="C1620" s="1" t="s">
        <v>551</v>
      </c>
      <c r="D1620" t="s">
        <v>49</v>
      </c>
      <c r="E1620" s="19" t="str">
        <f>VLOOKUP($D1620,[1]Sheet1!$A:$D,3,FALSE)</f>
        <v>BROWN</v>
      </c>
      <c r="F1620" s="19" t="str">
        <f>VLOOKUP($D1620,[1]Sheet1!$A:$D,4,FALSE)</f>
        <v>Soft Brown</v>
      </c>
      <c r="G1620" s="2"/>
      <c r="H1620" s="2"/>
      <c r="I1620" s="2"/>
      <c r="J1620" s="2"/>
      <c r="K1620" s="2">
        <v>5.3999999999999999E-2</v>
      </c>
      <c r="L1620" s="2">
        <v>5.4000000000000006E-2</v>
      </c>
      <c r="M1620" s="2"/>
      <c r="N1620" s="2"/>
      <c r="O1620" s="2">
        <v>5.3999999999999999E-2</v>
      </c>
      <c r="P1620" s="32">
        <f t="shared" si="33"/>
        <v>1.8000000000000002E-2</v>
      </c>
      <c r="Q1620" s="33">
        <v>1.8000000000000002E-2</v>
      </c>
      <c r="R1620" s="33">
        <v>1.8000000000000002E-2</v>
      </c>
      <c r="S1620" s="33">
        <v>1.8000000000000002E-2</v>
      </c>
      <c r="T1620" s="33">
        <v>1.8000000000000002E-2</v>
      </c>
      <c r="U1620" s="33">
        <v>1.8000000000000002E-2</v>
      </c>
      <c r="V1620" s="33">
        <v>1.8000000000000002E-2</v>
      </c>
      <c r="W1620" s="33">
        <v>1.8000000000000002E-2</v>
      </c>
      <c r="X1620" s="33">
        <v>1.8000000000000002E-2</v>
      </c>
      <c r="Y1620" s="33">
        <v>1.8000000000000002E-2</v>
      </c>
      <c r="Z1620" s="33">
        <v>1.8000000000000002E-2</v>
      </c>
      <c r="AA1620" s="33">
        <v>1.8000000000000002E-2</v>
      </c>
      <c r="AB1620" s="33">
        <v>1.8000000000000002E-2</v>
      </c>
      <c r="AC1620" s="33">
        <v>1.8000000000000002E-2</v>
      </c>
    </row>
    <row r="1621" spans="1:29" hidden="1" x14ac:dyDescent="0.3">
      <c r="A1621" s="19" t="s">
        <v>474</v>
      </c>
      <c r="B1621" s="1" t="s">
        <v>243</v>
      </c>
      <c r="C1621" s="1" t="s">
        <v>538</v>
      </c>
      <c r="D1621" t="s">
        <v>61</v>
      </c>
      <c r="E1621" s="19" t="str">
        <f>VLOOKUP($D1621,[1]Sheet1!$A:$D,3,FALSE)</f>
        <v>C1</v>
      </c>
      <c r="F1621" s="19" t="str">
        <f>VLOOKUP($D1621,[1]Sheet1!$A:$D,4,FALSE)</f>
        <v>C1 COARSE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32">
        <f t="shared" si="33"/>
        <v>0</v>
      </c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</row>
    <row r="1622" spans="1:29" hidden="1" x14ac:dyDescent="0.3">
      <c r="A1622" s="19" t="s">
        <v>474</v>
      </c>
      <c r="B1622" s="1" t="s">
        <v>89</v>
      </c>
      <c r="C1622" s="1" t="s">
        <v>552</v>
      </c>
      <c r="D1622" t="s">
        <v>74</v>
      </c>
      <c r="E1622" s="19" t="str">
        <f>VLOOKUP($D1622,[1]Sheet1!$A:$D,3,FALSE)</f>
        <v>A1 (Fine)</v>
      </c>
      <c r="F1622" s="19" t="str">
        <f>VLOOKUP($D1622,[1]Sheet1!$A:$D,4,FALSE)</f>
        <v xml:space="preserve">A1 </v>
      </c>
      <c r="G1622" s="2"/>
      <c r="H1622" s="2"/>
      <c r="I1622" s="2"/>
      <c r="J1622" s="2"/>
      <c r="K1622" s="2"/>
      <c r="L1622" s="2"/>
      <c r="M1622" s="2"/>
      <c r="N1622" s="2">
        <v>1</v>
      </c>
      <c r="O1622" s="2"/>
      <c r="P1622" s="32">
        <f t="shared" si="33"/>
        <v>0.1111111111111111</v>
      </c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</row>
    <row r="1623" spans="1:29" hidden="1" x14ac:dyDescent="0.3">
      <c r="A1623" s="19" t="s">
        <v>474</v>
      </c>
      <c r="B1623" s="1" t="s">
        <v>89</v>
      </c>
      <c r="C1623" s="1" t="s">
        <v>552</v>
      </c>
      <c r="D1623" t="s">
        <v>61</v>
      </c>
      <c r="E1623" s="19" t="str">
        <f>VLOOKUP($D1623,[1]Sheet1!$A:$D,3,FALSE)</f>
        <v>C1</v>
      </c>
      <c r="F1623" s="19" t="str">
        <f>VLOOKUP($D1623,[1]Sheet1!$A:$D,4,FALSE)</f>
        <v>C1 COARSE</v>
      </c>
      <c r="G1623" s="2"/>
      <c r="H1623" s="2"/>
      <c r="I1623" s="2"/>
      <c r="J1623" s="2"/>
      <c r="K1623" s="2"/>
      <c r="L1623" s="2"/>
      <c r="M1623" s="2"/>
      <c r="N1623" s="2">
        <v>4</v>
      </c>
      <c r="O1623" s="2"/>
      <c r="P1623" s="32">
        <f t="shared" si="33"/>
        <v>0.44444444444444442</v>
      </c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</row>
    <row r="1624" spans="1:29" hidden="1" x14ac:dyDescent="0.3">
      <c r="A1624" s="19" t="s">
        <v>474</v>
      </c>
      <c r="B1624" s="1" t="s">
        <v>89</v>
      </c>
      <c r="C1624" s="1" t="s">
        <v>552</v>
      </c>
      <c r="D1624" t="s">
        <v>25</v>
      </c>
      <c r="E1624" s="19" t="str">
        <f>VLOOKUP($D1624,[1]Sheet1!$A:$D,3,FALSE)</f>
        <v>CASTER</v>
      </c>
      <c r="F1624" s="19" t="str">
        <f>VLOOKUP($D1624,[1]Sheet1!$A:$D,4,FALSE)</f>
        <v>CASTER</v>
      </c>
      <c r="G1624" s="2"/>
      <c r="H1624" s="2"/>
      <c r="I1624" s="2"/>
      <c r="J1624" s="2"/>
      <c r="K1624" s="2"/>
      <c r="L1624" s="2"/>
      <c r="M1624" s="2"/>
      <c r="N1624" s="2">
        <v>0.24</v>
      </c>
      <c r="O1624" s="2"/>
      <c r="P1624" s="32">
        <f t="shared" si="33"/>
        <v>2.6666666666666665E-2</v>
      </c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</row>
    <row r="1625" spans="1:29" hidden="1" x14ac:dyDescent="0.3">
      <c r="A1625" s="19" t="s">
        <v>474</v>
      </c>
      <c r="B1625" s="1" t="s">
        <v>89</v>
      </c>
      <c r="C1625" s="1" t="s">
        <v>552</v>
      </c>
      <c r="D1625" t="s">
        <v>27</v>
      </c>
      <c r="E1625" s="19" t="str">
        <f>VLOOKUP($D1625,[1]Sheet1!$A:$D,3,FALSE)</f>
        <v>C1</v>
      </c>
      <c r="F1625" s="19" t="str">
        <f>VLOOKUP($D1625,[1]Sheet1!$A:$D,4,FALSE)</f>
        <v>C1 COARSE</v>
      </c>
      <c r="G1625" s="2"/>
      <c r="H1625" s="2"/>
      <c r="I1625" s="2"/>
      <c r="J1625" s="2"/>
      <c r="K1625" s="2"/>
      <c r="L1625" s="2"/>
      <c r="M1625" s="2">
        <v>34.56</v>
      </c>
      <c r="N1625" s="2">
        <v>10.8</v>
      </c>
      <c r="O1625" s="2"/>
      <c r="P1625" s="32">
        <f t="shared" si="33"/>
        <v>5.04</v>
      </c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33"/>
    </row>
    <row r="1626" spans="1:29" hidden="1" x14ac:dyDescent="0.3">
      <c r="A1626" s="19" t="s">
        <v>474</v>
      </c>
      <c r="B1626" s="1" t="s">
        <v>89</v>
      </c>
      <c r="C1626" s="1" t="s">
        <v>475</v>
      </c>
      <c r="D1626" t="s">
        <v>74</v>
      </c>
      <c r="E1626" s="19" t="str">
        <f>VLOOKUP($D1626,[1]Sheet1!$A:$D,3,FALSE)</f>
        <v>A1 (Fine)</v>
      </c>
      <c r="F1626" s="19" t="str">
        <f>VLOOKUP($D1626,[1]Sheet1!$A:$D,4,FALSE)</f>
        <v xml:space="preserve">A1 </v>
      </c>
      <c r="G1626" s="2">
        <v>907.25</v>
      </c>
      <c r="H1626" s="2">
        <v>519.54999999999995</v>
      </c>
      <c r="I1626" s="2">
        <v>390.2</v>
      </c>
      <c r="J1626" s="2"/>
      <c r="K1626" s="2"/>
      <c r="L1626" s="2"/>
      <c r="M1626" s="2"/>
      <c r="N1626" s="2"/>
      <c r="O1626" s="2"/>
      <c r="P1626" s="32">
        <f t="shared" si="33"/>
        <v>201.88888888888889</v>
      </c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</row>
    <row r="1627" spans="1:29" hidden="1" x14ac:dyDescent="0.3">
      <c r="A1627" s="19" t="s">
        <v>474</v>
      </c>
      <c r="B1627" s="1" t="s">
        <v>89</v>
      </c>
      <c r="C1627" s="1" t="s">
        <v>475</v>
      </c>
      <c r="D1627" t="s">
        <v>61</v>
      </c>
      <c r="E1627" s="19" t="str">
        <f>VLOOKUP($D1627,[1]Sheet1!$A:$D,3,FALSE)</f>
        <v>C1</v>
      </c>
      <c r="F1627" s="19" t="str">
        <f>VLOOKUP($D1627,[1]Sheet1!$A:$D,4,FALSE)</f>
        <v>C1 COARSE</v>
      </c>
      <c r="G1627" s="2">
        <v>1809.25</v>
      </c>
      <c r="H1627" s="2">
        <v>1053.5</v>
      </c>
      <c r="I1627" s="2">
        <v>873</v>
      </c>
      <c r="J1627" s="2"/>
      <c r="K1627" s="2"/>
      <c r="L1627" s="2"/>
      <c r="M1627" s="2"/>
      <c r="N1627" s="2"/>
      <c r="O1627" s="2"/>
      <c r="P1627" s="32">
        <f t="shared" si="33"/>
        <v>415.08333333333331</v>
      </c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33"/>
    </row>
    <row r="1628" spans="1:29" hidden="1" x14ac:dyDescent="0.3">
      <c r="A1628" s="19" t="s">
        <v>474</v>
      </c>
      <c r="B1628" s="1" t="s">
        <v>89</v>
      </c>
      <c r="C1628" s="1" t="s">
        <v>475</v>
      </c>
      <c r="D1628" t="s">
        <v>42</v>
      </c>
      <c r="E1628" s="19" t="str">
        <f>VLOOKUP($D1628,[1]Sheet1!$A:$D,3,FALSE)</f>
        <v>CASTER</v>
      </c>
      <c r="F1628" s="19" t="str">
        <f>VLOOKUP($D1628,[1]Sheet1!$A:$D,4,FALSE)</f>
        <v>CASTER</v>
      </c>
      <c r="G1628" s="2">
        <v>14</v>
      </c>
      <c r="H1628" s="2">
        <v>15</v>
      </c>
      <c r="I1628" s="2">
        <v>9.1</v>
      </c>
      <c r="J1628" s="2"/>
      <c r="K1628" s="2"/>
      <c r="L1628" s="2"/>
      <c r="M1628" s="2"/>
      <c r="N1628" s="2"/>
      <c r="O1628" s="2"/>
      <c r="P1628" s="32">
        <f t="shared" si="33"/>
        <v>4.2333333333333334</v>
      </c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33"/>
    </row>
    <row r="1629" spans="1:29" hidden="1" x14ac:dyDescent="0.3">
      <c r="A1629" s="19" t="s">
        <v>474</v>
      </c>
      <c r="B1629" s="1" t="s">
        <v>89</v>
      </c>
      <c r="C1629" s="1" t="s">
        <v>475</v>
      </c>
      <c r="D1629" t="s">
        <v>91</v>
      </c>
      <c r="E1629" s="19" t="str">
        <f>VLOOKUP($D1629,[1]Sheet1!$A:$D,3,FALSE)</f>
        <v>BROWN</v>
      </c>
      <c r="F1629" s="19" t="str">
        <f>VLOOKUP($D1629,[1]Sheet1!$A:$D,4,FALSE)</f>
        <v>Coarse Brown</v>
      </c>
      <c r="G1629" s="2">
        <v>-3.6</v>
      </c>
      <c r="H1629" s="2">
        <v>2</v>
      </c>
      <c r="I1629" s="2">
        <v>5.5</v>
      </c>
      <c r="J1629" s="2"/>
      <c r="K1629" s="2"/>
      <c r="L1629" s="2"/>
      <c r="M1629" s="2"/>
      <c r="N1629" s="2"/>
      <c r="O1629" s="2"/>
      <c r="P1629" s="32">
        <f t="shared" si="33"/>
        <v>0.43333333333333335</v>
      </c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</row>
    <row r="1630" spans="1:29" hidden="1" x14ac:dyDescent="0.3">
      <c r="A1630" s="19" t="s">
        <v>474</v>
      </c>
      <c r="B1630" s="1" t="s">
        <v>89</v>
      </c>
      <c r="C1630" s="1" t="s">
        <v>475</v>
      </c>
      <c r="D1630" t="s">
        <v>201</v>
      </c>
      <c r="E1630" s="19" t="str">
        <f>VLOOKUP($D1630,[1]Sheet1!$A:$D,3,FALSE)</f>
        <v>BROWN</v>
      </c>
      <c r="F1630" s="19" t="str">
        <f>VLOOKUP($D1630,[1]Sheet1!$A:$D,4,FALSE)</f>
        <v>Golden Brown</v>
      </c>
      <c r="G1630" s="2"/>
      <c r="H1630" s="2"/>
      <c r="I1630" s="2">
        <v>0.85</v>
      </c>
      <c r="J1630" s="2"/>
      <c r="K1630" s="2"/>
      <c r="L1630" s="2"/>
      <c r="M1630" s="2"/>
      <c r="N1630" s="2"/>
      <c r="O1630" s="2"/>
      <c r="P1630" s="32">
        <f t="shared" si="33"/>
        <v>9.4444444444444442E-2</v>
      </c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</row>
    <row r="1631" spans="1:29" hidden="1" x14ac:dyDescent="0.3">
      <c r="A1631" s="19" t="s">
        <v>474</v>
      </c>
      <c r="B1631" s="1" t="s">
        <v>89</v>
      </c>
      <c r="C1631" s="1" t="s">
        <v>475</v>
      </c>
      <c r="D1631" t="s">
        <v>164</v>
      </c>
      <c r="E1631" s="19" t="str">
        <f>VLOOKUP($D1631,[1]Sheet1!$A:$D,3,FALSE)</f>
        <v>IG Fine</v>
      </c>
      <c r="F1631" s="19" t="str">
        <f>VLOOKUP($D1631,[1]Sheet1!$A:$D,4,FALSE)</f>
        <v xml:space="preserve">IG  </v>
      </c>
      <c r="G1631" s="2">
        <v>2.2000000000000002</v>
      </c>
      <c r="H1631" s="2">
        <v>70</v>
      </c>
      <c r="I1631" s="2"/>
      <c r="J1631" s="2"/>
      <c r="K1631" s="2"/>
      <c r="L1631" s="2"/>
      <c r="M1631" s="2"/>
      <c r="N1631" s="2"/>
      <c r="O1631" s="2"/>
      <c r="P1631" s="32">
        <f t="shared" si="33"/>
        <v>8.0222222222222221</v>
      </c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</row>
    <row r="1632" spans="1:29" hidden="1" x14ac:dyDescent="0.3">
      <c r="A1632" s="19" t="s">
        <v>474</v>
      </c>
      <c r="B1632" s="1" t="s">
        <v>89</v>
      </c>
      <c r="C1632" s="1" t="s">
        <v>475</v>
      </c>
      <c r="D1632" t="s">
        <v>43</v>
      </c>
      <c r="E1632" s="19" t="str">
        <f>VLOOKUP($D1632,[1]Sheet1!$A:$D,3,FALSE)</f>
        <v>BROWN</v>
      </c>
      <c r="F1632" s="19" t="str">
        <f>VLOOKUP($D1632,[1]Sheet1!$A:$D,4,FALSE)</f>
        <v>Soft Brown</v>
      </c>
      <c r="G1632" s="2">
        <v>18.8</v>
      </c>
      <c r="H1632" s="2">
        <v>3.2</v>
      </c>
      <c r="I1632" s="2">
        <v>17</v>
      </c>
      <c r="J1632" s="2"/>
      <c r="K1632" s="2"/>
      <c r="L1632" s="2"/>
      <c r="M1632" s="2"/>
      <c r="N1632" s="2"/>
      <c r="O1632" s="2"/>
      <c r="P1632" s="32">
        <f t="shared" si="33"/>
        <v>4.333333333333333</v>
      </c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</row>
    <row r="1633" spans="1:29" hidden="1" x14ac:dyDescent="0.3">
      <c r="A1633" s="19" t="s">
        <v>474</v>
      </c>
      <c r="B1633" s="1" t="s">
        <v>89</v>
      </c>
      <c r="C1633" s="1" t="s">
        <v>475</v>
      </c>
      <c r="D1633" t="s">
        <v>83</v>
      </c>
      <c r="E1633" s="19" t="str">
        <f>VLOOKUP($D1633,[1]Sheet1!$A:$D,3,FALSE)</f>
        <v>BROWN</v>
      </c>
      <c r="F1633" s="19" t="str">
        <f>VLOOKUP($D1633,[1]Sheet1!$A:$D,4,FALSE)</f>
        <v>Coarse Brown</v>
      </c>
      <c r="G1633" s="2">
        <v>-1.6E-2</v>
      </c>
      <c r="H1633" s="2"/>
      <c r="I1633" s="2"/>
      <c r="J1633" s="2"/>
      <c r="K1633" s="2"/>
      <c r="L1633" s="2"/>
      <c r="M1633" s="2"/>
      <c r="N1633" s="2"/>
      <c r="O1633" s="2"/>
      <c r="P1633" s="32">
        <f t="shared" si="33"/>
        <v>-1.7777777777777779E-3</v>
      </c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</row>
    <row r="1634" spans="1:29" hidden="1" x14ac:dyDescent="0.3">
      <c r="A1634" s="19" t="s">
        <v>474</v>
      </c>
      <c r="B1634" s="1" t="s">
        <v>89</v>
      </c>
      <c r="C1634" s="1" t="s">
        <v>475</v>
      </c>
      <c r="D1634" t="s">
        <v>25</v>
      </c>
      <c r="E1634" s="19" t="str">
        <f>VLOOKUP($D1634,[1]Sheet1!$A:$D,3,FALSE)</f>
        <v>CASTER</v>
      </c>
      <c r="F1634" s="19" t="str">
        <f>VLOOKUP($D1634,[1]Sheet1!$A:$D,4,FALSE)</f>
        <v>CASTER</v>
      </c>
      <c r="G1634" s="2">
        <v>1.6800000000000002</v>
      </c>
      <c r="H1634" s="2">
        <v>18.491999999999997</v>
      </c>
      <c r="I1634" s="2">
        <v>6.24</v>
      </c>
      <c r="J1634" s="2"/>
      <c r="K1634" s="2"/>
      <c r="L1634" s="2"/>
      <c r="M1634" s="2"/>
      <c r="N1634" s="2"/>
      <c r="O1634" s="2"/>
      <c r="P1634" s="32">
        <f t="shared" ref="P1634:P1648" si="34">SUM(G1634:O1634)/9</f>
        <v>2.9346666666666668</v>
      </c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</row>
    <row r="1635" spans="1:29" hidden="1" x14ac:dyDescent="0.3">
      <c r="A1635" s="19" t="s">
        <v>474</v>
      </c>
      <c r="B1635" s="1" t="s">
        <v>89</v>
      </c>
      <c r="C1635" s="1" t="s">
        <v>475</v>
      </c>
      <c r="D1635" t="s">
        <v>26</v>
      </c>
      <c r="E1635" s="19" t="str">
        <f>VLOOKUP($D1635,[1]Sheet1!$A:$D,3,FALSE)</f>
        <v>BROWN</v>
      </c>
      <c r="F1635" s="19" t="str">
        <f>VLOOKUP($D1635,[1]Sheet1!$A:$D,4,FALSE)</f>
        <v>Coarse Brown</v>
      </c>
      <c r="G1635" s="2">
        <v>23.160000000000004</v>
      </c>
      <c r="H1635" s="2">
        <v>27.48</v>
      </c>
      <c r="I1635" s="2">
        <v>28.2</v>
      </c>
      <c r="J1635" s="2"/>
      <c r="K1635" s="2"/>
      <c r="L1635" s="2"/>
      <c r="M1635" s="2"/>
      <c r="N1635" s="2"/>
      <c r="O1635" s="2"/>
      <c r="P1635" s="32">
        <f t="shared" si="34"/>
        <v>8.76</v>
      </c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</row>
    <row r="1636" spans="1:29" hidden="1" x14ac:dyDescent="0.3">
      <c r="A1636" s="19" t="s">
        <v>474</v>
      </c>
      <c r="B1636" s="1" t="s">
        <v>89</v>
      </c>
      <c r="C1636" s="1" t="s">
        <v>475</v>
      </c>
      <c r="D1636" t="s">
        <v>44</v>
      </c>
      <c r="E1636" s="19" t="str">
        <f>VLOOKUP($D1636,[1]Sheet1!$A:$D,3,FALSE)</f>
        <v>BROWN</v>
      </c>
      <c r="F1636" s="19" t="str">
        <f>VLOOKUP($D1636,[1]Sheet1!$A:$D,4,FALSE)</f>
        <v>Coarse Brown</v>
      </c>
      <c r="G1636" s="2"/>
      <c r="H1636" s="2"/>
      <c r="I1636" s="2">
        <v>1.2E-2</v>
      </c>
      <c r="J1636" s="2"/>
      <c r="K1636" s="2"/>
      <c r="L1636" s="2"/>
      <c r="M1636" s="2"/>
      <c r="N1636" s="2"/>
      <c r="O1636" s="2"/>
      <c r="P1636" s="32">
        <f t="shared" si="34"/>
        <v>1.3333333333333333E-3</v>
      </c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33"/>
    </row>
    <row r="1637" spans="1:29" hidden="1" x14ac:dyDescent="0.3">
      <c r="A1637" s="19" t="s">
        <v>474</v>
      </c>
      <c r="B1637" s="1" t="s">
        <v>89</v>
      </c>
      <c r="C1637" s="1" t="s">
        <v>475</v>
      </c>
      <c r="D1637" t="s">
        <v>27</v>
      </c>
      <c r="E1637" s="19" t="str">
        <f>VLOOKUP($D1637,[1]Sheet1!$A:$D,3,FALSE)</f>
        <v>C1</v>
      </c>
      <c r="F1637" s="19" t="str">
        <f>VLOOKUP($D1637,[1]Sheet1!$A:$D,4,FALSE)</f>
        <v>C1 COARSE</v>
      </c>
      <c r="G1637" s="2">
        <v>1713.9599999999991</v>
      </c>
      <c r="H1637" s="2">
        <v>1028.3999999999994</v>
      </c>
      <c r="I1637" s="2">
        <v>1662.4319999999998</v>
      </c>
      <c r="J1637" s="2"/>
      <c r="K1637" s="2"/>
      <c r="L1637" s="2"/>
      <c r="M1637" s="2"/>
      <c r="N1637" s="2"/>
      <c r="O1637" s="2"/>
      <c r="P1637" s="32">
        <f t="shared" si="34"/>
        <v>489.42133333333317</v>
      </c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33"/>
    </row>
    <row r="1638" spans="1:29" hidden="1" x14ac:dyDescent="0.3">
      <c r="A1638" s="19" t="s">
        <v>474</v>
      </c>
      <c r="B1638" s="1" t="s">
        <v>89</v>
      </c>
      <c r="C1638" s="1" t="s">
        <v>475</v>
      </c>
      <c r="D1638" t="s">
        <v>28</v>
      </c>
      <c r="E1638" s="19" t="str">
        <f>VLOOKUP($D1638,[1]Sheet1!$A:$D,3,FALSE)</f>
        <v>C1</v>
      </c>
      <c r="F1638" s="19" t="str">
        <f>VLOOKUP($D1638,[1]Sheet1!$A:$D,4,FALSE)</f>
        <v>C1 COARSE</v>
      </c>
      <c r="G1638" s="2"/>
      <c r="H1638" s="2">
        <v>2.16</v>
      </c>
      <c r="I1638" s="2">
        <v>2.16</v>
      </c>
      <c r="J1638" s="2"/>
      <c r="K1638" s="2"/>
      <c r="L1638" s="2"/>
      <c r="M1638" s="2"/>
      <c r="N1638" s="2"/>
      <c r="O1638" s="2"/>
      <c r="P1638" s="32">
        <f t="shared" si="34"/>
        <v>0.48000000000000004</v>
      </c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33"/>
    </row>
    <row r="1639" spans="1:29" hidden="1" x14ac:dyDescent="0.3">
      <c r="A1639" s="19" t="s">
        <v>474</v>
      </c>
      <c r="B1639" s="1" t="s">
        <v>89</v>
      </c>
      <c r="C1639" s="1" t="s">
        <v>475</v>
      </c>
      <c r="D1639" t="s">
        <v>30</v>
      </c>
      <c r="E1639" s="19" t="str">
        <f>VLOOKUP($D1639,[1]Sheet1!$A:$D,3,FALSE)</f>
        <v>A1 (Fine)</v>
      </c>
      <c r="F1639" s="19" t="str">
        <f>VLOOKUP($D1639,[1]Sheet1!$A:$D,4,FALSE)</f>
        <v>A1</v>
      </c>
      <c r="G1639" s="2">
        <v>150.12</v>
      </c>
      <c r="H1639" s="2">
        <v>156.72</v>
      </c>
      <c r="I1639" s="2">
        <v>121.5</v>
      </c>
      <c r="J1639" s="2"/>
      <c r="K1639" s="2"/>
      <c r="L1639" s="2"/>
      <c r="M1639" s="2"/>
      <c r="N1639" s="2"/>
      <c r="O1639" s="2"/>
      <c r="P1639" s="32">
        <f t="shared" si="34"/>
        <v>47.593333333333334</v>
      </c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</row>
    <row r="1640" spans="1:29" hidden="1" x14ac:dyDescent="0.3">
      <c r="A1640" s="19" t="s">
        <v>474</v>
      </c>
      <c r="B1640" s="1" t="s">
        <v>89</v>
      </c>
      <c r="C1640" s="1" t="s">
        <v>475</v>
      </c>
      <c r="D1640" t="s">
        <v>45</v>
      </c>
      <c r="E1640" s="19" t="str">
        <f>VLOOKUP($D1640,[1]Sheet1!$A:$D,3,FALSE)</f>
        <v>A1 (Fine)</v>
      </c>
      <c r="F1640" s="19" t="str">
        <f>VLOOKUP($D1640,[1]Sheet1!$A:$D,4,FALSE)</f>
        <v>A1</v>
      </c>
      <c r="G1640" s="2"/>
      <c r="H1640" s="2"/>
      <c r="I1640" s="2">
        <v>1.2E-2</v>
      </c>
      <c r="J1640" s="2"/>
      <c r="K1640" s="2"/>
      <c r="L1640" s="2"/>
      <c r="M1640" s="2"/>
      <c r="N1640" s="2"/>
      <c r="O1640" s="2"/>
      <c r="P1640" s="32">
        <f t="shared" si="34"/>
        <v>1.3333333333333333E-3</v>
      </c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</row>
    <row r="1641" spans="1:29" hidden="1" x14ac:dyDescent="0.3">
      <c r="A1641" s="19" t="s">
        <v>474</v>
      </c>
      <c r="B1641" s="1" t="s">
        <v>89</v>
      </c>
      <c r="C1641" s="1" t="s">
        <v>475</v>
      </c>
      <c r="D1641" t="s">
        <v>37</v>
      </c>
      <c r="E1641" s="19" t="str">
        <f>VLOOKUP($D1641,[1]Sheet1!$A:$D,3,FALSE)</f>
        <v>BROWN</v>
      </c>
      <c r="F1641" s="19" t="str">
        <f>VLOOKUP($D1641,[1]Sheet1!$A:$D,4,FALSE)</f>
        <v>GMW</v>
      </c>
      <c r="G1641" s="2">
        <v>0.11879999999999999</v>
      </c>
      <c r="H1641" s="2"/>
      <c r="I1641" s="2">
        <v>0.1188</v>
      </c>
      <c r="J1641" s="2"/>
      <c r="K1641" s="2"/>
      <c r="L1641" s="2"/>
      <c r="M1641" s="2"/>
      <c r="N1641" s="2"/>
      <c r="O1641" s="2"/>
      <c r="P1641" s="32">
        <f t="shared" si="34"/>
        <v>2.6399999999999996E-2</v>
      </c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</row>
    <row r="1642" spans="1:29" hidden="1" x14ac:dyDescent="0.3">
      <c r="A1642" s="19" t="s">
        <v>474</v>
      </c>
      <c r="B1642" s="1" t="s">
        <v>89</v>
      </c>
      <c r="C1642" s="1" t="s">
        <v>475</v>
      </c>
      <c r="D1642" t="s">
        <v>31</v>
      </c>
      <c r="E1642" s="19" t="str">
        <f>VLOOKUP($D1642,[1]Sheet1!$A:$D,3,FALSE)</f>
        <v>BROWN</v>
      </c>
      <c r="F1642" s="19" t="str">
        <f>VLOOKUP($D1642,[1]Sheet1!$A:$D,4,FALSE)</f>
        <v>Golden Brown</v>
      </c>
      <c r="G1642" s="2">
        <v>2.8800000000000008</v>
      </c>
      <c r="H1642" s="2">
        <v>5.4</v>
      </c>
      <c r="I1642" s="2">
        <v>1.44</v>
      </c>
      <c r="J1642" s="2"/>
      <c r="K1642" s="2"/>
      <c r="L1642" s="2"/>
      <c r="M1642" s="2"/>
      <c r="N1642" s="2"/>
      <c r="O1642" s="2"/>
      <c r="P1642" s="32">
        <f t="shared" si="34"/>
        <v>1.08</v>
      </c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</row>
    <row r="1643" spans="1:29" hidden="1" x14ac:dyDescent="0.3">
      <c r="A1643" s="19" t="s">
        <v>474</v>
      </c>
      <c r="B1643" s="1" t="s">
        <v>89</v>
      </c>
      <c r="C1643" s="1" t="s">
        <v>475</v>
      </c>
      <c r="D1643" t="s">
        <v>46</v>
      </c>
      <c r="E1643" s="19" t="str">
        <f>VLOOKUP($D1643,[1]Sheet1!$A:$D,3,FALSE)</f>
        <v>BROWN</v>
      </c>
      <c r="F1643" s="19" t="str">
        <f>VLOOKUP($D1643,[1]Sheet1!$A:$D,4,FALSE)</f>
        <v>Golden Brown</v>
      </c>
      <c r="G1643" s="2">
        <v>6.4799999999999996E-2</v>
      </c>
      <c r="H1643" s="2"/>
      <c r="I1643" s="2">
        <v>3.2399999999999998E-2</v>
      </c>
      <c r="J1643" s="2"/>
      <c r="K1643" s="2"/>
      <c r="L1643" s="2"/>
      <c r="M1643" s="2"/>
      <c r="N1643" s="2"/>
      <c r="O1643" s="2"/>
      <c r="P1643" s="32">
        <f t="shared" si="34"/>
        <v>1.0799999999999999E-2</v>
      </c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</row>
    <row r="1644" spans="1:29" hidden="1" x14ac:dyDescent="0.3">
      <c r="A1644" s="19" t="s">
        <v>474</v>
      </c>
      <c r="B1644" s="1" t="s">
        <v>89</v>
      </c>
      <c r="C1644" s="1" t="s">
        <v>475</v>
      </c>
      <c r="D1644" t="s">
        <v>47</v>
      </c>
      <c r="E1644" s="19" t="str">
        <f>VLOOKUP($D1644,[1]Sheet1!$A:$D,3,FALSE)</f>
        <v>ICING</v>
      </c>
      <c r="F1644" s="19" t="str">
        <f>VLOOKUP($D1644,[1]Sheet1!$A:$D,4,FALSE)</f>
        <v>ICING</v>
      </c>
      <c r="G1644" s="2">
        <v>60.774999999999999</v>
      </c>
      <c r="H1644" s="2">
        <v>11.875</v>
      </c>
      <c r="I1644" s="2">
        <v>44.15</v>
      </c>
      <c r="J1644" s="2"/>
      <c r="K1644" s="2"/>
      <c r="L1644" s="2"/>
      <c r="M1644" s="2"/>
      <c r="N1644" s="2"/>
      <c r="O1644" s="2"/>
      <c r="P1644" s="32">
        <f t="shared" si="34"/>
        <v>12.97777777777778</v>
      </c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</row>
    <row r="1645" spans="1:29" hidden="1" x14ac:dyDescent="0.3">
      <c r="A1645" s="19" t="s">
        <v>474</v>
      </c>
      <c r="B1645" s="1" t="s">
        <v>89</v>
      </c>
      <c r="C1645" s="1" t="s">
        <v>475</v>
      </c>
      <c r="D1645" t="s">
        <v>32</v>
      </c>
      <c r="E1645" s="19" t="str">
        <f>VLOOKUP($D1645,[1]Sheet1!$A:$D,3,FALSE)</f>
        <v>ICING</v>
      </c>
      <c r="F1645" s="19" t="str">
        <f>VLOOKUP($D1645,[1]Sheet1!$A:$D,4,FALSE)</f>
        <v>ICING</v>
      </c>
      <c r="G1645" s="2">
        <v>2.82</v>
      </c>
      <c r="H1645" s="2">
        <v>0.74399999999999999</v>
      </c>
      <c r="I1645" s="2">
        <v>8.9400000000000013</v>
      </c>
      <c r="J1645" s="2"/>
      <c r="K1645" s="2"/>
      <c r="L1645" s="2"/>
      <c r="M1645" s="2"/>
      <c r="N1645" s="2"/>
      <c r="O1645" s="2"/>
      <c r="P1645" s="32">
        <f t="shared" si="34"/>
        <v>1.3893333333333335</v>
      </c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</row>
    <row r="1646" spans="1:29" hidden="1" x14ac:dyDescent="0.3">
      <c r="A1646" s="19" t="s">
        <v>474</v>
      </c>
      <c r="B1646" s="1" t="s">
        <v>89</v>
      </c>
      <c r="C1646" s="1" t="s">
        <v>475</v>
      </c>
      <c r="D1646" t="s">
        <v>33</v>
      </c>
      <c r="E1646" s="19" t="str">
        <f>VLOOKUP($D1646,[1]Sheet1!$A:$D,3,FALSE)</f>
        <v>Better Brown</v>
      </c>
      <c r="F1646" s="19" t="str">
        <f>VLOOKUP($D1646,[1]Sheet1!$A:$D,4,FALSE)</f>
        <v>LG</v>
      </c>
      <c r="G1646" s="2">
        <v>23.759999999999998</v>
      </c>
      <c r="H1646" s="2">
        <v>23.76</v>
      </c>
      <c r="I1646" s="2">
        <v>0.12</v>
      </c>
      <c r="J1646" s="2"/>
      <c r="K1646" s="2"/>
      <c r="L1646" s="2"/>
      <c r="M1646" s="2"/>
      <c r="N1646" s="2"/>
      <c r="O1646" s="2"/>
      <c r="P1646" s="32">
        <f t="shared" si="34"/>
        <v>5.293333333333333</v>
      </c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33"/>
    </row>
    <row r="1647" spans="1:29" hidden="1" x14ac:dyDescent="0.3">
      <c r="A1647" s="19" t="s">
        <v>474</v>
      </c>
      <c r="B1647" s="1" t="s">
        <v>89</v>
      </c>
      <c r="C1647" s="1" t="s">
        <v>475</v>
      </c>
      <c r="D1647" t="s">
        <v>34</v>
      </c>
      <c r="E1647" s="19" t="str">
        <f>VLOOKUP($D1647,[1]Sheet1!$A:$D,3,FALSE)</f>
        <v>BROWN</v>
      </c>
      <c r="F1647" s="19" t="str">
        <f>VLOOKUP($D1647,[1]Sheet1!$A:$D,4,FALSE)</f>
        <v>Soft Brown</v>
      </c>
      <c r="G1647" s="2">
        <v>7.68</v>
      </c>
      <c r="H1647" s="2">
        <v>0.48</v>
      </c>
      <c r="I1647" s="2">
        <v>2.16</v>
      </c>
      <c r="J1647" s="2"/>
      <c r="K1647" s="2"/>
      <c r="L1647" s="2"/>
      <c r="M1647" s="2"/>
      <c r="N1647" s="2"/>
      <c r="O1647" s="2"/>
      <c r="P1647" s="32">
        <f t="shared" si="34"/>
        <v>1.1466666666666667</v>
      </c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</row>
    <row r="1648" spans="1:29" hidden="1" x14ac:dyDescent="0.3">
      <c r="A1648" s="19" t="s">
        <v>474</v>
      </c>
      <c r="B1648" s="1" t="s">
        <v>89</v>
      </c>
      <c r="C1648" s="1" t="s">
        <v>475</v>
      </c>
      <c r="D1648" t="s">
        <v>49</v>
      </c>
      <c r="E1648" s="19" t="str">
        <f>VLOOKUP($D1648,[1]Sheet1!$A:$D,3,FALSE)</f>
        <v>BROWN</v>
      </c>
      <c r="F1648" s="19" t="str">
        <f>VLOOKUP($D1648,[1]Sheet1!$A:$D,4,FALSE)</f>
        <v>Soft Brown</v>
      </c>
      <c r="G1648" s="2">
        <v>1.0800000000000001E-2</v>
      </c>
      <c r="H1648" s="2"/>
      <c r="I1648" s="2"/>
      <c r="J1648" s="2"/>
      <c r="K1648" s="2"/>
      <c r="L1648" s="2"/>
      <c r="M1648" s="2"/>
      <c r="N1648" s="2"/>
      <c r="O1648" s="2"/>
      <c r="P1648" s="32">
        <f t="shared" si="34"/>
        <v>1.2000000000000001E-3</v>
      </c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</row>
    <row r="1649" spans="1:29" hidden="1" x14ac:dyDescent="0.3">
      <c r="A1649" s="19" t="s">
        <v>474</v>
      </c>
      <c r="B1649" s="1" t="s">
        <v>89</v>
      </c>
      <c r="C1649" s="1" t="s">
        <v>413</v>
      </c>
      <c r="D1649" t="s">
        <v>74</v>
      </c>
      <c r="E1649" s="19" t="str">
        <f>VLOOKUP($D1649,[1]Sheet1!$A:$D,3,FALSE)</f>
        <v>A1 (Fine)</v>
      </c>
      <c r="F1649" s="19" t="str">
        <f>VLOOKUP($D1649,[1]Sheet1!$A:$D,4,FALSE)</f>
        <v xml:space="preserve">A1 </v>
      </c>
      <c r="G1649" s="2"/>
      <c r="H1649" s="2"/>
      <c r="I1649" s="2"/>
      <c r="J1649" s="2">
        <v>497.25</v>
      </c>
      <c r="K1649" s="2">
        <v>318.2</v>
      </c>
      <c r="L1649" s="2">
        <v>159.5</v>
      </c>
      <c r="M1649" s="2">
        <v>98.5</v>
      </c>
      <c r="N1649" s="2">
        <v>36.25</v>
      </c>
      <c r="O1649" s="2">
        <v>17</v>
      </c>
      <c r="P1649" s="32">
        <f t="shared" ref="P1649:P1669" si="35">SUM(G1649:O1649)/6</f>
        <v>187.78333333333333</v>
      </c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</row>
    <row r="1650" spans="1:29" hidden="1" x14ac:dyDescent="0.3">
      <c r="A1650" s="19" t="s">
        <v>474</v>
      </c>
      <c r="B1650" s="1" t="s">
        <v>89</v>
      </c>
      <c r="C1650" s="1" t="s">
        <v>413</v>
      </c>
      <c r="D1650" t="s">
        <v>61</v>
      </c>
      <c r="E1650" s="19" t="str">
        <f>VLOOKUP($D1650,[1]Sheet1!$A:$D,3,FALSE)</f>
        <v>C1</v>
      </c>
      <c r="F1650" s="19" t="str">
        <f>VLOOKUP($D1650,[1]Sheet1!$A:$D,4,FALSE)</f>
        <v>C1 COARSE</v>
      </c>
      <c r="G1650" s="2"/>
      <c r="H1650" s="2"/>
      <c r="I1650" s="2"/>
      <c r="J1650" s="2">
        <v>1244.8499999999999</v>
      </c>
      <c r="K1650" s="2">
        <v>325.10000000000002</v>
      </c>
      <c r="L1650" s="2">
        <v>279.75</v>
      </c>
      <c r="M1650" s="2">
        <v>269.75</v>
      </c>
      <c r="N1650" s="2">
        <v>181.5</v>
      </c>
      <c r="O1650" s="2">
        <v>153</v>
      </c>
      <c r="P1650" s="32">
        <f t="shared" si="35"/>
        <v>408.99166666666662</v>
      </c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</row>
    <row r="1651" spans="1:29" hidden="1" x14ac:dyDescent="0.3">
      <c r="A1651" s="19" t="s">
        <v>474</v>
      </c>
      <c r="B1651" s="1" t="s">
        <v>89</v>
      </c>
      <c r="C1651" s="1" t="s">
        <v>413</v>
      </c>
      <c r="D1651" t="s">
        <v>42</v>
      </c>
      <c r="E1651" s="19" t="str">
        <f>VLOOKUP($D1651,[1]Sheet1!$A:$D,3,FALSE)</f>
        <v>CASTER</v>
      </c>
      <c r="F1651" s="19" t="str">
        <f>VLOOKUP($D1651,[1]Sheet1!$A:$D,4,FALSE)</f>
        <v>CASTER</v>
      </c>
      <c r="G1651" s="2"/>
      <c r="H1651" s="2"/>
      <c r="I1651" s="2"/>
      <c r="J1651" s="2">
        <v>8.35</v>
      </c>
      <c r="K1651" s="2">
        <v>7</v>
      </c>
      <c r="L1651" s="2">
        <v>10</v>
      </c>
      <c r="M1651" s="2">
        <v>3</v>
      </c>
      <c r="N1651" s="2">
        <v>4.5</v>
      </c>
      <c r="O1651" s="2"/>
      <c r="P1651" s="32">
        <f t="shared" si="35"/>
        <v>5.4750000000000005</v>
      </c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</row>
    <row r="1652" spans="1:29" hidden="1" x14ac:dyDescent="0.3">
      <c r="A1652" s="19" t="s">
        <v>474</v>
      </c>
      <c r="B1652" s="1" t="s">
        <v>89</v>
      </c>
      <c r="C1652" s="1" t="s">
        <v>413</v>
      </c>
      <c r="D1652" t="s">
        <v>91</v>
      </c>
      <c r="E1652" s="19" t="str">
        <f>VLOOKUP($D1652,[1]Sheet1!$A:$D,3,FALSE)</f>
        <v>BROWN</v>
      </c>
      <c r="F1652" s="19" t="str">
        <f>VLOOKUP($D1652,[1]Sheet1!$A:$D,4,FALSE)</f>
        <v>Coarse Brown</v>
      </c>
      <c r="G1652" s="2"/>
      <c r="H1652" s="2"/>
      <c r="I1652" s="2"/>
      <c r="J1652" s="2">
        <v>2.0499999999999998</v>
      </c>
      <c r="K1652" s="2">
        <v>3</v>
      </c>
      <c r="L1652" s="2">
        <v>1.5</v>
      </c>
      <c r="M1652" s="2">
        <v>0.5</v>
      </c>
      <c r="N1652" s="2"/>
      <c r="O1652" s="2"/>
      <c r="P1652" s="32">
        <f t="shared" si="35"/>
        <v>1.175</v>
      </c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</row>
    <row r="1653" spans="1:29" hidden="1" x14ac:dyDescent="0.3">
      <c r="A1653" s="19" t="s">
        <v>474</v>
      </c>
      <c r="B1653" s="1" t="s">
        <v>89</v>
      </c>
      <c r="C1653" s="1" t="s">
        <v>413</v>
      </c>
      <c r="D1653" t="s">
        <v>201</v>
      </c>
      <c r="E1653" s="19" t="str">
        <f>VLOOKUP($D1653,[1]Sheet1!$A:$D,3,FALSE)</f>
        <v>BROWN</v>
      </c>
      <c r="F1653" s="19" t="str">
        <f>VLOOKUP($D1653,[1]Sheet1!$A:$D,4,FALSE)</f>
        <v>Golden Brown</v>
      </c>
      <c r="G1653" s="2"/>
      <c r="H1653" s="2"/>
      <c r="I1653" s="2"/>
      <c r="J1653" s="2">
        <v>1</v>
      </c>
      <c r="K1653" s="2"/>
      <c r="L1653" s="2"/>
      <c r="M1653" s="2"/>
      <c r="N1653" s="2"/>
      <c r="O1653" s="2"/>
      <c r="P1653" s="32">
        <f t="shared" si="35"/>
        <v>0.16666666666666666</v>
      </c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33"/>
    </row>
    <row r="1654" spans="1:29" hidden="1" x14ac:dyDescent="0.3">
      <c r="A1654" s="19" t="s">
        <v>474</v>
      </c>
      <c r="B1654" s="1" t="s">
        <v>89</v>
      </c>
      <c r="C1654" s="1" t="s">
        <v>413</v>
      </c>
      <c r="D1654" t="s">
        <v>164</v>
      </c>
      <c r="E1654" s="19" t="str">
        <f>VLOOKUP($D1654,[1]Sheet1!$A:$D,3,FALSE)</f>
        <v>IG Fine</v>
      </c>
      <c r="F1654" s="19" t="str">
        <f>VLOOKUP($D1654,[1]Sheet1!$A:$D,4,FALSE)</f>
        <v xml:space="preserve">IG  </v>
      </c>
      <c r="G1654" s="2"/>
      <c r="H1654" s="2"/>
      <c r="I1654" s="2"/>
      <c r="J1654" s="2">
        <v>1.5</v>
      </c>
      <c r="K1654" s="2">
        <v>2.5</v>
      </c>
      <c r="L1654" s="2">
        <v>11.5</v>
      </c>
      <c r="M1654" s="2">
        <v>6</v>
      </c>
      <c r="N1654" s="2"/>
      <c r="O1654" s="2"/>
      <c r="P1654" s="32">
        <f t="shared" si="35"/>
        <v>3.5833333333333335</v>
      </c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33"/>
    </row>
    <row r="1655" spans="1:29" hidden="1" x14ac:dyDescent="0.3">
      <c r="A1655" s="19" t="s">
        <v>474</v>
      </c>
      <c r="B1655" s="1" t="s">
        <v>89</v>
      </c>
      <c r="C1655" s="1" t="s">
        <v>413</v>
      </c>
      <c r="D1655" t="s">
        <v>198</v>
      </c>
      <c r="E1655" s="19" t="str">
        <f>VLOOKUP($D1655,[1]Sheet1!$A:$D,3,FALSE)</f>
        <v>IG Fine</v>
      </c>
      <c r="F1655" s="19" t="str">
        <f>VLOOKUP($D1655,[1]Sheet1!$A:$D,4,FALSE)</f>
        <v xml:space="preserve">IG  </v>
      </c>
      <c r="G1655" s="2"/>
      <c r="H1655" s="2"/>
      <c r="I1655" s="2"/>
      <c r="J1655" s="2"/>
      <c r="K1655" s="2"/>
      <c r="L1655" s="2"/>
      <c r="M1655" s="2"/>
      <c r="N1655" s="2"/>
      <c r="O1655" s="2">
        <v>27.5</v>
      </c>
      <c r="P1655" s="32">
        <f t="shared" si="35"/>
        <v>4.583333333333333</v>
      </c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33"/>
    </row>
    <row r="1656" spans="1:29" hidden="1" x14ac:dyDescent="0.3">
      <c r="A1656" s="19" t="s">
        <v>474</v>
      </c>
      <c r="B1656" s="1" t="s">
        <v>89</v>
      </c>
      <c r="C1656" s="1" t="s">
        <v>413</v>
      </c>
      <c r="D1656" t="s">
        <v>43</v>
      </c>
      <c r="E1656" s="19" t="str">
        <f>VLOOKUP($D1656,[1]Sheet1!$A:$D,3,FALSE)</f>
        <v>BROWN</v>
      </c>
      <c r="F1656" s="19" t="str">
        <f>VLOOKUP($D1656,[1]Sheet1!$A:$D,4,FALSE)</f>
        <v>Soft Brown</v>
      </c>
      <c r="G1656" s="2"/>
      <c r="H1656" s="2"/>
      <c r="I1656" s="2"/>
      <c r="J1656" s="2">
        <v>5.5</v>
      </c>
      <c r="K1656" s="2">
        <v>5.95</v>
      </c>
      <c r="L1656" s="2">
        <v>5.5</v>
      </c>
      <c r="M1656" s="2">
        <v>5.5</v>
      </c>
      <c r="N1656" s="2">
        <v>3</v>
      </c>
      <c r="O1656" s="2"/>
      <c r="P1656" s="32">
        <f t="shared" si="35"/>
        <v>4.2416666666666663</v>
      </c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33"/>
    </row>
    <row r="1657" spans="1:29" hidden="1" x14ac:dyDescent="0.3">
      <c r="A1657" s="19" t="s">
        <v>474</v>
      </c>
      <c r="B1657" s="1" t="s">
        <v>89</v>
      </c>
      <c r="C1657" s="1" t="s">
        <v>413</v>
      </c>
      <c r="D1657" t="s">
        <v>78</v>
      </c>
      <c r="E1657" s="19" t="str">
        <f>VLOOKUP($D1657,[1]Sheet1!$A:$D,3,FALSE)</f>
        <v>A1 (Fine)</v>
      </c>
      <c r="F1657" s="19" t="str">
        <f>VLOOKUP($D1657,[1]Sheet1!$A:$D,4,FALSE)</f>
        <v xml:space="preserve">A1 </v>
      </c>
      <c r="G1657" s="2"/>
      <c r="H1657" s="2"/>
      <c r="I1657" s="2"/>
      <c r="J1657" s="2"/>
      <c r="K1657" s="2"/>
      <c r="L1657" s="2">
        <v>0.1</v>
      </c>
      <c r="M1657" s="2"/>
      <c r="N1657" s="2"/>
      <c r="O1657" s="2"/>
      <c r="P1657" s="32">
        <f t="shared" si="35"/>
        <v>1.6666666666666666E-2</v>
      </c>
      <c r="Q1657" s="33">
        <v>1.6666666666666666E-2</v>
      </c>
      <c r="R1657" s="33">
        <v>1.6666666666666666E-2</v>
      </c>
      <c r="S1657" s="33">
        <v>1.6666666666666666E-2</v>
      </c>
      <c r="T1657" s="33">
        <v>1.6666666666666666E-2</v>
      </c>
      <c r="U1657" s="33">
        <v>1.6666666666666666E-2</v>
      </c>
      <c r="V1657" s="33">
        <v>1.6666666666666666E-2</v>
      </c>
      <c r="W1657" s="33">
        <v>1.6666666666666666E-2</v>
      </c>
      <c r="X1657" s="33">
        <v>1.6666666666666666E-2</v>
      </c>
      <c r="Y1657" s="33">
        <v>1.6666666666666666E-2</v>
      </c>
      <c r="Z1657" s="33">
        <v>1.6666666666666666E-2</v>
      </c>
      <c r="AA1657" s="33">
        <v>1.6666666666666666E-2</v>
      </c>
      <c r="AB1657" s="33">
        <v>1.6666666666666666E-2</v>
      </c>
      <c r="AC1657" s="33">
        <v>1.6666666666666666E-2</v>
      </c>
    </row>
    <row r="1658" spans="1:29" hidden="1" x14ac:dyDescent="0.3">
      <c r="A1658" s="19" t="s">
        <v>474</v>
      </c>
      <c r="B1658" s="1" t="s">
        <v>89</v>
      </c>
      <c r="C1658" s="1" t="s">
        <v>413</v>
      </c>
      <c r="D1658" t="s">
        <v>25</v>
      </c>
      <c r="E1658" s="19" t="str">
        <f>VLOOKUP($D1658,[1]Sheet1!$A:$D,3,FALSE)</f>
        <v>CASTER</v>
      </c>
      <c r="F1658" s="19" t="str">
        <f>VLOOKUP($D1658,[1]Sheet1!$A:$D,4,FALSE)</f>
        <v>CASTER</v>
      </c>
      <c r="G1658" s="2"/>
      <c r="H1658" s="2"/>
      <c r="I1658" s="2"/>
      <c r="J1658" s="2">
        <v>5.94</v>
      </c>
      <c r="K1658" s="2">
        <v>23.399999999999991</v>
      </c>
      <c r="L1658" s="2">
        <v>0.108</v>
      </c>
      <c r="M1658" s="2">
        <v>-0.55000000000000004</v>
      </c>
      <c r="N1658" s="2">
        <v>1.08</v>
      </c>
      <c r="O1658" s="2"/>
      <c r="P1658" s="32">
        <f t="shared" si="35"/>
        <v>4.9963333333333324</v>
      </c>
      <c r="Q1658" s="33">
        <v>4.9963333333333324</v>
      </c>
      <c r="R1658" s="33">
        <v>4.9963333333333324</v>
      </c>
      <c r="S1658" s="33">
        <v>4.9963333333333324</v>
      </c>
      <c r="T1658" s="33">
        <v>4.9963333333333324</v>
      </c>
      <c r="U1658" s="33">
        <v>4.9963333333333324</v>
      </c>
      <c r="V1658" s="33">
        <v>4.9963333333333324</v>
      </c>
      <c r="W1658" s="33">
        <v>4.9963333333333324</v>
      </c>
      <c r="X1658" s="33">
        <v>4.9963333333333324</v>
      </c>
      <c r="Y1658" s="33">
        <v>4.9963333333333324</v>
      </c>
      <c r="Z1658" s="33">
        <v>4.9963333333333324</v>
      </c>
      <c r="AA1658" s="33">
        <v>4.9963333333333324</v>
      </c>
      <c r="AB1658" s="33">
        <v>4.9963333333333324</v>
      </c>
      <c r="AC1658" s="33">
        <v>4.9963333333333324</v>
      </c>
    </row>
    <row r="1659" spans="1:29" hidden="1" x14ac:dyDescent="0.3">
      <c r="A1659" s="19" t="s">
        <v>474</v>
      </c>
      <c r="B1659" s="1" t="s">
        <v>89</v>
      </c>
      <c r="C1659" s="1" t="s">
        <v>413</v>
      </c>
      <c r="D1659" t="s">
        <v>26</v>
      </c>
      <c r="E1659" s="19" t="str">
        <f>VLOOKUP($D1659,[1]Sheet1!$A:$D,3,FALSE)</f>
        <v>BROWN</v>
      </c>
      <c r="F1659" s="19" t="str">
        <f>VLOOKUP($D1659,[1]Sheet1!$A:$D,4,FALSE)</f>
        <v>Coarse Brown</v>
      </c>
      <c r="G1659" s="2"/>
      <c r="H1659" s="2"/>
      <c r="I1659" s="2"/>
      <c r="J1659" s="2">
        <v>25.973000000000003</v>
      </c>
      <c r="K1659" s="2">
        <v>30.823999999999998</v>
      </c>
      <c r="L1659" s="2">
        <v>0.72</v>
      </c>
      <c r="M1659" s="2">
        <v>0.23999999999999988</v>
      </c>
      <c r="N1659" s="2"/>
      <c r="O1659" s="2"/>
      <c r="P1659" s="32">
        <f t="shared" si="35"/>
        <v>9.6261666666666663</v>
      </c>
      <c r="Q1659" s="33">
        <v>9.6261666666666663</v>
      </c>
      <c r="R1659" s="33">
        <v>9.6261666666666663</v>
      </c>
      <c r="S1659" s="33">
        <v>9.6261666666666663</v>
      </c>
      <c r="T1659" s="33">
        <v>9.6261666666666663</v>
      </c>
      <c r="U1659" s="33">
        <v>9.6261666666666663</v>
      </c>
      <c r="V1659" s="33">
        <v>9.6261666666666663</v>
      </c>
      <c r="W1659" s="33">
        <v>9.6261666666666663</v>
      </c>
      <c r="X1659" s="33">
        <v>9.6261666666666663</v>
      </c>
      <c r="Y1659" s="33">
        <v>9.6261666666666663</v>
      </c>
      <c r="Z1659" s="33">
        <v>9.6261666666666663</v>
      </c>
      <c r="AA1659" s="33">
        <v>9.6261666666666663</v>
      </c>
      <c r="AB1659" s="33">
        <v>9.6261666666666663</v>
      </c>
      <c r="AC1659" s="33">
        <v>9.6261666666666663</v>
      </c>
    </row>
    <row r="1660" spans="1:29" hidden="1" x14ac:dyDescent="0.3">
      <c r="A1660" s="19" t="s">
        <v>474</v>
      </c>
      <c r="B1660" s="1" t="s">
        <v>89</v>
      </c>
      <c r="C1660" s="1" t="s">
        <v>413</v>
      </c>
      <c r="D1660" t="s">
        <v>44</v>
      </c>
      <c r="E1660" s="19" t="str">
        <f>VLOOKUP($D1660,[1]Sheet1!$A:$D,3,FALSE)</f>
        <v>BROWN</v>
      </c>
      <c r="F1660" s="19" t="str">
        <f>VLOOKUP($D1660,[1]Sheet1!$A:$D,4,FALSE)</f>
        <v>Coarse Brown</v>
      </c>
      <c r="G1660" s="2"/>
      <c r="H1660" s="2"/>
      <c r="I1660" s="2"/>
      <c r="J1660" s="2"/>
      <c r="K1660" s="2">
        <v>-1.2E-2</v>
      </c>
      <c r="L1660" s="2"/>
      <c r="M1660" s="2"/>
      <c r="N1660" s="2">
        <v>1.2E-2</v>
      </c>
      <c r="O1660" s="2"/>
      <c r="P1660" s="32">
        <f t="shared" si="35"/>
        <v>0</v>
      </c>
      <c r="Q1660" s="33">
        <v>0</v>
      </c>
      <c r="R1660" s="33">
        <v>0</v>
      </c>
      <c r="S1660" s="33">
        <v>0</v>
      </c>
      <c r="T1660" s="33">
        <v>0</v>
      </c>
      <c r="U1660" s="33">
        <v>0</v>
      </c>
      <c r="V1660" s="33">
        <v>0</v>
      </c>
      <c r="W1660" s="33">
        <v>0</v>
      </c>
      <c r="X1660" s="33">
        <v>0</v>
      </c>
      <c r="Y1660" s="33">
        <v>0</v>
      </c>
      <c r="Z1660" s="33">
        <v>0</v>
      </c>
      <c r="AA1660" s="33">
        <v>0</v>
      </c>
      <c r="AB1660" s="33">
        <v>0</v>
      </c>
      <c r="AC1660" s="33">
        <v>0</v>
      </c>
    </row>
    <row r="1661" spans="1:29" hidden="1" x14ac:dyDescent="0.3">
      <c r="A1661" s="19" t="s">
        <v>474</v>
      </c>
      <c r="B1661" s="1" t="s">
        <v>89</v>
      </c>
      <c r="C1661" s="1" t="s">
        <v>413</v>
      </c>
      <c r="D1661" t="s">
        <v>27</v>
      </c>
      <c r="E1661" s="19" t="str">
        <f>VLOOKUP($D1661,[1]Sheet1!$A:$D,3,FALSE)</f>
        <v>C1</v>
      </c>
      <c r="F1661" s="19" t="str">
        <f>VLOOKUP($D1661,[1]Sheet1!$A:$D,4,FALSE)</f>
        <v>C1 COARSE</v>
      </c>
      <c r="G1661" s="2"/>
      <c r="H1661" s="2"/>
      <c r="I1661" s="2"/>
      <c r="J1661" s="2">
        <v>1650.0949999999993</v>
      </c>
      <c r="K1661" s="2">
        <v>621.46399999999994</v>
      </c>
      <c r="L1661" s="2">
        <v>676.97999999999979</v>
      </c>
      <c r="M1661" s="2">
        <v>200.92000000000002</v>
      </c>
      <c r="N1661" s="2">
        <v>91.8</v>
      </c>
      <c r="O1661" s="2">
        <v>49.680000000000007</v>
      </c>
      <c r="P1661" s="32">
        <f t="shared" si="35"/>
        <v>548.48983333333319</v>
      </c>
      <c r="Q1661" s="33">
        <v>1311</v>
      </c>
      <c r="R1661" s="33">
        <v>950</v>
      </c>
      <c r="S1661" s="33">
        <v>1200</v>
      </c>
      <c r="T1661" s="33">
        <v>1200</v>
      </c>
      <c r="U1661" s="33">
        <v>1200</v>
      </c>
      <c r="V1661" s="33">
        <v>950</v>
      </c>
      <c r="W1661" s="33">
        <v>1100</v>
      </c>
      <c r="X1661" s="33">
        <v>1000</v>
      </c>
      <c r="Y1661" s="33">
        <v>950</v>
      </c>
      <c r="Z1661" s="33">
        <v>900</v>
      </c>
      <c r="AA1661" s="33">
        <v>1200</v>
      </c>
      <c r="AB1661" s="33">
        <v>1100</v>
      </c>
      <c r="AC1661" s="33">
        <v>950</v>
      </c>
    </row>
    <row r="1662" spans="1:29" hidden="1" x14ac:dyDescent="0.3">
      <c r="A1662" s="19" t="s">
        <v>474</v>
      </c>
      <c r="B1662" s="1" t="s">
        <v>89</v>
      </c>
      <c r="C1662" s="1" t="s">
        <v>413</v>
      </c>
      <c r="D1662" t="s">
        <v>28</v>
      </c>
      <c r="E1662" s="19" t="str">
        <f>VLOOKUP($D1662,[1]Sheet1!$A:$D,3,FALSE)</f>
        <v>C1</v>
      </c>
      <c r="F1662" s="19" t="str">
        <f>VLOOKUP($D1662,[1]Sheet1!$A:$D,4,FALSE)</f>
        <v>C1 COARSE</v>
      </c>
      <c r="G1662" s="2"/>
      <c r="H1662" s="2"/>
      <c r="I1662" s="2"/>
      <c r="J1662" s="2">
        <v>1.044</v>
      </c>
      <c r="K1662" s="2"/>
      <c r="L1662" s="2"/>
      <c r="M1662" s="2"/>
      <c r="N1662" s="2"/>
      <c r="O1662" s="2"/>
      <c r="P1662" s="32">
        <f t="shared" si="35"/>
        <v>0.17400000000000002</v>
      </c>
      <c r="Q1662" s="33">
        <v>0.17400000000000002</v>
      </c>
      <c r="R1662" s="33">
        <v>0.17400000000000002</v>
      </c>
      <c r="S1662" s="33">
        <v>0.17400000000000002</v>
      </c>
      <c r="T1662" s="33">
        <v>0.17400000000000002</v>
      </c>
      <c r="U1662" s="33">
        <v>0.17400000000000002</v>
      </c>
      <c r="V1662" s="33">
        <v>0.17400000000000002</v>
      </c>
      <c r="W1662" s="33">
        <v>0.17400000000000002</v>
      </c>
      <c r="X1662" s="33">
        <v>0.17400000000000002</v>
      </c>
      <c r="Y1662" s="33">
        <v>0.17400000000000002</v>
      </c>
      <c r="Z1662" s="33">
        <v>0.17400000000000002</v>
      </c>
      <c r="AA1662" s="33">
        <v>0.17400000000000002</v>
      </c>
      <c r="AB1662" s="33">
        <v>0.17400000000000002</v>
      </c>
      <c r="AC1662" s="33">
        <v>0.17400000000000002</v>
      </c>
    </row>
    <row r="1663" spans="1:29" hidden="1" x14ac:dyDescent="0.3">
      <c r="A1663" s="19" t="s">
        <v>474</v>
      </c>
      <c r="B1663" s="1" t="s">
        <v>89</v>
      </c>
      <c r="C1663" s="1" t="s">
        <v>413</v>
      </c>
      <c r="D1663" t="s">
        <v>30</v>
      </c>
      <c r="E1663" s="19" t="str">
        <f>VLOOKUP($D1663,[1]Sheet1!$A:$D,3,FALSE)</f>
        <v>A1 (Fine)</v>
      </c>
      <c r="F1663" s="19" t="str">
        <f>VLOOKUP($D1663,[1]Sheet1!$A:$D,4,FALSE)</f>
        <v>A1</v>
      </c>
      <c r="G1663" s="2"/>
      <c r="H1663" s="2"/>
      <c r="I1663" s="2"/>
      <c r="J1663" s="2">
        <v>28.064999999999998</v>
      </c>
      <c r="K1663" s="2">
        <v>-1.7</v>
      </c>
      <c r="L1663" s="2">
        <v>24.780000000000005</v>
      </c>
      <c r="M1663" s="2">
        <v>2.3100000000000005</v>
      </c>
      <c r="N1663" s="2"/>
      <c r="O1663" s="2"/>
      <c r="P1663" s="32">
        <f t="shared" si="35"/>
        <v>8.9091666666666676</v>
      </c>
      <c r="Q1663" s="33">
        <v>8.9091666666666676</v>
      </c>
      <c r="R1663" s="33">
        <v>8.9091666666666676</v>
      </c>
      <c r="S1663" s="33">
        <v>8.9091666666666676</v>
      </c>
      <c r="T1663" s="33">
        <v>8.9091666666666676</v>
      </c>
      <c r="U1663" s="33">
        <v>8.9091666666666676</v>
      </c>
      <c r="V1663" s="33">
        <v>8.9091666666666676</v>
      </c>
      <c r="W1663" s="33">
        <v>8.9091666666666676</v>
      </c>
      <c r="X1663" s="33">
        <v>8.9091666666666676</v>
      </c>
      <c r="Y1663" s="33">
        <v>8.9091666666666676</v>
      </c>
      <c r="Z1663" s="33">
        <v>8.9091666666666676</v>
      </c>
      <c r="AA1663" s="33">
        <v>8.9091666666666676</v>
      </c>
      <c r="AB1663" s="33">
        <v>8.9091666666666676</v>
      </c>
      <c r="AC1663" s="33">
        <v>8.9091666666666676</v>
      </c>
    </row>
    <row r="1664" spans="1:29" hidden="1" x14ac:dyDescent="0.3">
      <c r="A1664" s="19" t="s">
        <v>474</v>
      </c>
      <c r="B1664" s="1" t="s">
        <v>89</v>
      </c>
      <c r="C1664" s="1" t="s">
        <v>413</v>
      </c>
      <c r="D1664" t="s">
        <v>45</v>
      </c>
      <c r="E1664" s="19" t="str">
        <f>VLOOKUP($D1664,[1]Sheet1!$A:$D,3,FALSE)</f>
        <v>A1 (Fine)</v>
      </c>
      <c r="F1664" s="19" t="str">
        <f>VLOOKUP($D1664,[1]Sheet1!$A:$D,4,FALSE)</f>
        <v>A1</v>
      </c>
      <c r="G1664" s="2"/>
      <c r="H1664" s="2"/>
      <c r="I1664" s="2"/>
      <c r="J1664" s="2">
        <v>7.1999999999999995E-2</v>
      </c>
      <c r="K1664" s="2">
        <v>-0.06</v>
      </c>
      <c r="L1664" s="2"/>
      <c r="M1664" s="2"/>
      <c r="N1664" s="2">
        <v>1.2E-2</v>
      </c>
      <c r="O1664" s="2"/>
      <c r="P1664" s="32">
        <f t="shared" si="35"/>
        <v>3.9999999999999992E-3</v>
      </c>
      <c r="Q1664" s="33">
        <v>3.9999999999999992E-3</v>
      </c>
      <c r="R1664" s="33">
        <v>3.9999999999999992E-3</v>
      </c>
      <c r="S1664" s="33">
        <v>3.9999999999999992E-3</v>
      </c>
      <c r="T1664" s="33">
        <v>3.9999999999999992E-3</v>
      </c>
      <c r="U1664" s="33">
        <v>3.9999999999999992E-3</v>
      </c>
      <c r="V1664" s="33">
        <v>3.9999999999999992E-3</v>
      </c>
      <c r="W1664" s="33">
        <v>3.9999999999999992E-3</v>
      </c>
      <c r="X1664" s="33">
        <v>3.9999999999999992E-3</v>
      </c>
      <c r="Y1664" s="33">
        <v>3.9999999999999992E-3</v>
      </c>
      <c r="Z1664" s="33">
        <v>3.9999999999999992E-3</v>
      </c>
      <c r="AA1664" s="33">
        <v>3.9999999999999992E-3</v>
      </c>
      <c r="AB1664" s="33">
        <v>3.9999999999999992E-3</v>
      </c>
      <c r="AC1664" s="33">
        <v>3.9999999999999992E-3</v>
      </c>
    </row>
    <row r="1665" spans="1:29" hidden="1" x14ac:dyDescent="0.3">
      <c r="A1665" s="19" t="s">
        <v>474</v>
      </c>
      <c r="B1665" s="1" t="s">
        <v>89</v>
      </c>
      <c r="C1665" s="1" t="s">
        <v>413</v>
      </c>
      <c r="D1665" t="s">
        <v>37</v>
      </c>
      <c r="E1665" s="19" t="str">
        <f>VLOOKUP($D1665,[1]Sheet1!$A:$D,3,FALSE)</f>
        <v>BROWN</v>
      </c>
      <c r="F1665" s="19" t="str">
        <f>VLOOKUP($D1665,[1]Sheet1!$A:$D,4,FALSE)</f>
        <v>GMW</v>
      </c>
      <c r="G1665" s="2"/>
      <c r="H1665" s="2"/>
      <c r="I1665" s="2"/>
      <c r="J1665" s="2">
        <v>0.21600000000000003</v>
      </c>
      <c r="K1665" s="2">
        <v>0.20519999999999999</v>
      </c>
      <c r="L1665" s="2">
        <v>0.24840000000000001</v>
      </c>
      <c r="M1665" s="2">
        <v>0.21600000000000003</v>
      </c>
      <c r="N1665" s="2">
        <v>0.32400000000000001</v>
      </c>
      <c r="O1665" s="2">
        <v>0.54</v>
      </c>
      <c r="P1665" s="32">
        <f t="shared" si="35"/>
        <v>0.29160000000000003</v>
      </c>
      <c r="Q1665" s="33">
        <v>0.29160000000000003</v>
      </c>
      <c r="R1665" s="33">
        <v>0.29160000000000003</v>
      </c>
      <c r="S1665" s="33">
        <v>0.29160000000000003</v>
      </c>
      <c r="T1665" s="33">
        <v>0.29160000000000003</v>
      </c>
      <c r="U1665" s="33">
        <v>0.29160000000000003</v>
      </c>
      <c r="V1665" s="33">
        <v>0.29160000000000003</v>
      </c>
      <c r="W1665" s="33">
        <v>0.29160000000000003</v>
      </c>
      <c r="X1665" s="33">
        <v>0.29160000000000003</v>
      </c>
      <c r="Y1665" s="33">
        <v>0.29160000000000003</v>
      </c>
      <c r="Z1665" s="33">
        <v>0.29160000000000003</v>
      </c>
      <c r="AA1665" s="33">
        <v>0.29160000000000003</v>
      </c>
      <c r="AB1665" s="33">
        <v>0.29160000000000003</v>
      </c>
      <c r="AC1665" s="33">
        <v>0.29160000000000003</v>
      </c>
    </row>
    <row r="1666" spans="1:29" hidden="1" x14ac:dyDescent="0.3">
      <c r="A1666" s="19" t="s">
        <v>474</v>
      </c>
      <c r="B1666" s="1" t="s">
        <v>89</v>
      </c>
      <c r="C1666" s="1" t="s">
        <v>413</v>
      </c>
      <c r="D1666" t="s">
        <v>31</v>
      </c>
      <c r="E1666" s="19" t="str">
        <f>VLOOKUP($D1666,[1]Sheet1!$A:$D,3,FALSE)</f>
        <v>BROWN</v>
      </c>
      <c r="F1666" s="19" t="str">
        <f>VLOOKUP($D1666,[1]Sheet1!$A:$D,4,FALSE)</f>
        <v>Golden Brown</v>
      </c>
      <c r="G1666" s="2"/>
      <c r="H1666" s="2"/>
      <c r="I1666" s="2"/>
      <c r="J1666" s="2">
        <v>4.5599999999999996</v>
      </c>
      <c r="K1666" s="2">
        <v>3.24</v>
      </c>
      <c r="L1666" s="2">
        <v>1.08</v>
      </c>
      <c r="M1666" s="2">
        <v>1.3599999999999999</v>
      </c>
      <c r="N1666" s="2"/>
      <c r="O1666" s="2"/>
      <c r="P1666" s="32">
        <f t="shared" si="35"/>
        <v>1.7066666666666663</v>
      </c>
      <c r="Q1666" s="33">
        <v>1.7066666666666663</v>
      </c>
      <c r="R1666" s="33">
        <v>1.7066666666666663</v>
      </c>
      <c r="S1666" s="33">
        <v>1.7066666666666663</v>
      </c>
      <c r="T1666" s="33">
        <v>1.7066666666666663</v>
      </c>
      <c r="U1666" s="33">
        <v>1.7066666666666663</v>
      </c>
      <c r="V1666" s="33">
        <v>1.7066666666666663</v>
      </c>
      <c r="W1666" s="33">
        <v>1.7066666666666663</v>
      </c>
      <c r="X1666" s="33">
        <v>1.7066666666666663</v>
      </c>
      <c r="Y1666" s="33">
        <v>1.7066666666666663</v>
      </c>
      <c r="Z1666" s="33">
        <v>1.7066666666666663</v>
      </c>
      <c r="AA1666" s="33">
        <v>1.7066666666666663</v>
      </c>
      <c r="AB1666" s="33">
        <v>1.7066666666666663</v>
      </c>
      <c r="AC1666" s="33">
        <v>1.7066666666666663</v>
      </c>
    </row>
    <row r="1667" spans="1:29" hidden="1" x14ac:dyDescent="0.3">
      <c r="A1667" s="19" t="s">
        <v>474</v>
      </c>
      <c r="B1667" s="1" t="s">
        <v>89</v>
      </c>
      <c r="C1667" s="1" t="s">
        <v>413</v>
      </c>
      <c r="D1667" t="s">
        <v>46</v>
      </c>
      <c r="E1667" s="19" t="str">
        <f>VLOOKUP($D1667,[1]Sheet1!$A:$D,3,FALSE)</f>
        <v>BROWN</v>
      </c>
      <c r="F1667" s="19" t="str">
        <f>VLOOKUP($D1667,[1]Sheet1!$A:$D,4,FALSE)</f>
        <v>Golden Brown</v>
      </c>
      <c r="G1667" s="2"/>
      <c r="H1667" s="2"/>
      <c r="I1667" s="2"/>
      <c r="J1667" s="2">
        <v>0.54</v>
      </c>
      <c r="K1667" s="2">
        <v>5.3999999999999999E-2</v>
      </c>
      <c r="L1667" s="2"/>
      <c r="M1667" s="2"/>
      <c r="N1667" s="2"/>
      <c r="O1667" s="2"/>
      <c r="P1667" s="32">
        <f t="shared" si="35"/>
        <v>9.9000000000000019E-2</v>
      </c>
      <c r="Q1667" s="33">
        <v>9.9000000000000019E-2</v>
      </c>
      <c r="R1667" s="33">
        <v>9.9000000000000019E-2</v>
      </c>
      <c r="S1667" s="33">
        <v>9.9000000000000019E-2</v>
      </c>
      <c r="T1667" s="33">
        <v>9.9000000000000019E-2</v>
      </c>
      <c r="U1667" s="33">
        <v>9.9000000000000019E-2</v>
      </c>
      <c r="V1667" s="33">
        <v>9.9000000000000019E-2</v>
      </c>
      <c r="W1667" s="33">
        <v>9.9000000000000019E-2</v>
      </c>
      <c r="X1667" s="33">
        <v>9.9000000000000019E-2</v>
      </c>
      <c r="Y1667" s="33">
        <v>9.9000000000000019E-2</v>
      </c>
      <c r="Z1667" s="33">
        <v>9.9000000000000019E-2</v>
      </c>
      <c r="AA1667" s="33">
        <v>9.9000000000000019E-2</v>
      </c>
      <c r="AB1667" s="33">
        <v>9.9000000000000019E-2</v>
      </c>
      <c r="AC1667" s="33">
        <v>9.9000000000000019E-2</v>
      </c>
    </row>
    <row r="1668" spans="1:29" hidden="1" x14ac:dyDescent="0.3">
      <c r="A1668" s="19" t="s">
        <v>474</v>
      </c>
      <c r="B1668" s="1" t="s">
        <v>89</v>
      </c>
      <c r="C1668" s="1" t="s">
        <v>413</v>
      </c>
      <c r="D1668" t="s">
        <v>47</v>
      </c>
      <c r="E1668" s="19" t="str">
        <f>VLOOKUP($D1668,[1]Sheet1!$A:$D,3,FALSE)</f>
        <v>ICING</v>
      </c>
      <c r="F1668" s="19" t="str">
        <f>VLOOKUP($D1668,[1]Sheet1!$A:$D,4,FALSE)</f>
        <v>ICING</v>
      </c>
      <c r="G1668" s="2"/>
      <c r="H1668" s="2"/>
      <c r="I1668" s="2"/>
      <c r="J1668" s="2">
        <v>45.924999999999997</v>
      </c>
      <c r="K1668" s="2">
        <v>24.75</v>
      </c>
      <c r="L1668" s="2">
        <v>12.25</v>
      </c>
      <c r="M1668" s="2">
        <v>5.75</v>
      </c>
      <c r="N1668" s="2">
        <v>2.875</v>
      </c>
      <c r="O1668" s="2"/>
      <c r="P1668" s="32">
        <f t="shared" si="35"/>
        <v>15.258333333333333</v>
      </c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33"/>
    </row>
    <row r="1669" spans="1:29" hidden="1" x14ac:dyDescent="0.3">
      <c r="A1669" s="19" t="s">
        <v>474</v>
      </c>
      <c r="B1669" s="1" t="s">
        <v>89</v>
      </c>
      <c r="C1669" s="1" t="s">
        <v>413</v>
      </c>
      <c r="D1669" t="s">
        <v>32</v>
      </c>
      <c r="E1669" s="19" t="str">
        <f>VLOOKUP($D1669,[1]Sheet1!$A:$D,3,FALSE)</f>
        <v>ICING</v>
      </c>
      <c r="F1669" s="19" t="str">
        <f>VLOOKUP($D1669,[1]Sheet1!$A:$D,4,FALSE)</f>
        <v>ICING</v>
      </c>
      <c r="G1669" s="2"/>
      <c r="H1669" s="2"/>
      <c r="I1669" s="2"/>
      <c r="J1669" s="2">
        <v>3.0000000000000004</v>
      </c>
      <c r="K1669" s="2">
        <v>6.7200000000000006</v>
      </c>
      <c r="L1669" s="2">
        <v>1.02</v>
      </c>
      <c r="M1669" s="2">
        <v>1.0499999999999998</v>
      </c>
      <c r="N1669" s="2"/>
      <c r="O1669" s="2"/>
      <c r="P1669" s="32">
        <f t="shared" si="35"/>
        <v>1.9649999999999999</v>
      </c>
      <c r="Q1669" s="33">
        <v>1.9649999999999999</v>
      </c>
      <c r="R1669" s="33">
        <v>1.9649999999999999</v>
      </c>
      <c r="S1669" s="33">
        <v>1.9649999999999999</v>
      </c>
      <c r="T1669" s="33">
        <v>1.9649999999999999</v>
      </c>
      <c r="U1669" s="33">
        <v>1.9649999999999999</v>
      </c>
      <c r="V1669" s="33">
        <v>1.9649999999999999</v>
      </c>
      <c r="W1669" s="33">
        <v>1.9649999999999999</v>
      </c>
      <c r="X1669" s="33">
        <v>1.9649999999999999</v>
      </c>
      <c r="Y1669" s="33">
        <v>1.9649999999999999</v>
      </c>
      <c r="Z1669" s="33">
        <v>1.9649999999999999</v>
      </c>
      <c r="AA1669" s="33">
        <v>1.9649999999999999</v>
      </c>
      <c r="AB1669" s="33">
        <v>1.9649999999999999</v>
      </c>
      <c r="AC1669" s="33">
        <v>1.9649999999999999</v>
      </c>
    </row>
    <row r="1670" spans="1:29" hidden="1" x14ac:dyDescent="0.3">
      <c r="A1670" s="19" t="s">
        <v>474</v>
      </c>
      <c r="B1670" s="1" t="s">
        <v>89</v>
      </c>
      <c r="C1670" s="1" t="s">
        <v>413</v>
      </c>
      <c r="D1670" t="s">
        <v>102</v>
      </c>
      <c r="E1670" s="19" t="str">
        <f>VLOOKUP($D1670,[1]Sheet1!$A:$D,3,FALSE)</f>
        <v>Better Brown</v>
      </c>
      <c r="F1670" s="19" t="str">
        <f>VLOOKUP($D1670,[1]Sheet1!$A:$D,4,FALSE)</f>
        <v>LG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32"/>
      <c r="Q1670" s="33">
        <v>5.4</v>
      </c>
      <c r="R1670" s="33">
        <v>16.2</v>
      </c>
      <c r="S1670" s="33">
        <v>16.2</v>
      </c>
      <c r="T1670" s="33">
        <v>16.2</v>
      </c>
      <c r="U1670" s="33">
        <v>21.6</v>
      </c>
      <c r="V1670" s="33">
        <v>21.6</v>
      </c>
      <c r="W1670" s="33">
        <v>21.6</v>
      </c>
      <c r="X1670" s="33">
        <v>21.6</v>
      </c>
      <c r="Y1670" s="33">
        <v>21.6</v>
      </c>
      <c r="Z1670" s="33">
        <v>21.6</v>
      </c>
      <c r="AA1670" s="33">
        <v>21.6</v>
      </c>
      <c r="AB1670" s="33">
        <v>21.6</v>
      </c>
      <c r="AC1670" s="33">
        <v>21.6</v>
      </c>
    </row>
    <row r="1671" spans="1:29" hidden="1" x14ac:dyDescent="0.3">
      <c r="A1671" s="19" t="s">
        <v>474</v>
      </c>
      <c r="B1671" s="1" t="s">
        <v>89</v>
      </c>
      <c r="C1671" s="1" t="s">
        <v>413</v>
      </c>
      <c r="D1671" t="s">
        <v>33</v>
      </c>
      <c r="E1671" s="19" t="str">
        <f>VLOOKUP($D1671,[1]Sheet1!$A:$D,3,FALSE)</f>
        <v>Better Brown</v>
      </c>
      <c r="F1671" s="19" t="str">
        <f>VLOOKUP($D1671,[1]Sheet1!$A:$D,4,FALSE)</f>
        <v>LG</v>
      </c>
      <c r="G1671" s="2"/>
      <c r="H1671" s="2"/>
      <c r="I1671" s="2"/>
      <c r="J1671" s="2">
        <v>5.4</v>
      </c>
      <c r="K1671" s="2"/>
      <c r="L1671" s="2">
        <v>11.88</v>
      </c>
      <c r="M1671" s="2">
        <v>-0.15</v>
      </c>
      <c r="N1671" s="2"/>
      <c r="O1671" s="2"/>
      <c r="P1671" s="32">
        <f>SUM(G1671:O1671)/6</f>
        <v>2.8550000000000004</v>
      </c>
      <c r="Q1671" s="33">
        <v>5.4</v>
      </c>
      <c r="R1671" s="33">
        <v>10.8</v>
      </c>
      <c r="S1671" s="33">
        <v>10.8</v>
      </c>
      <c r="T1671" s="33">
        <v>10.8</v>
      </c>
      <c r="U1671" s="33">
        <v>10.8</v>
      </c>
      <c r="V1671" s="33">
        <v>10.8</v>
      </c>
      <c r="W1671" s="33">
        <v>10.8</v>
      </c>
      <c r="X1671" s="33">
        <v>10.8</v>
      </c>
      <c r="Y1671" s="33">
        <v>10.8</v>
      </c>
      <c r="Z1671" s="33">
        <v>10.8</v>
      </c>
      <c r="AA1671" s="33">
        <v>10.8</v>
      </c>
      <c r="AB1671" s="33">
        <v>10.8</v>
      </c>
      <c r="AC1671" s="33">
        <v>10.8</v>
      </c>
    </row>
    <row r="1672" spans="1:29" hidden="1" x14ac:dyDescent="0.3">
      <c r="A1672" s="19" t="s">
        <v>474</v>
      </c>
      <c r="B1672" s="1" t="s">
        <v>89</v>
      </c>
      <c r="C1672" s="1" t="s">
        <v>413</v>
      </c>
      <c r="D1672" t="s">
        <v>34</v>
      </c>
      <c r="E1672" s="19" t="str">
        <f>VLOOKUP($D1672,[1]Sheet1!$A:$D,3,FALSE)</f>
        <v>BROWN</v>
      </c>
      <c r="F1672" s="19" t="str">
        <f>VLOOKUP($D1672,[1]Sheet1!$A:$D,4,FALSE)</f>
        <v>Soft Brown</v>
      </c>
      <c r="G1672" s="2"/>
      <c r="H1672" s="2"/>
      <c r="I1672" s="2"/>
      <c r="J1672" s="2">
        <v>5.22</v>
      </c>
      <c r="K1672" s="2">
        <v>13.320000000000002</v>
      </c>
      <c r="L1672" s="2">
        <v>1.32</v>
      </c>
      <c r="M1672" s="2">
        <v>2.41</v>
      </c>
      <c r="N1672" s="2">
        <v>0.36</v>
      </c>
      <c r="O1672" s="2"/>
      <c r="P1672" s="32">
        <f>SUM(G1672:O1672)/6</f>
        <v>3.7716666666666669</v>
      </c>
      <c r="Q1672" s="33">
        <v>3.7716666666666669</v>
      </c>
      <c r="R1672" s="33">
        <v>3.7716666666666669</v>
      </c>
      <c r="S1672" s="33">
        <v>3.7716666666666669</v>
      </c>
      <c r="T1672" s="33">
        <v>3.7716666666666669</v>
      </c>
      <c r="U1672" s="33">
        <v>3.7716666666666669</v>
      </c>
      <c r="V1672" s="33">
        <v>3.7716666666666669</v>
      </c>
      <c r="W1672" s="33">
        <v>3.7716666666666669</v>
      </c>
      <c r="X1672" s="33">
        <v>3.7716666666666669</v>
      </c>
      <c r="Y1672" s="33">
        <v>3.7716666666666669</v>
      </c>
      <c r="Z1672" s="33">
        <v>3.7716666666666669</v>
      </c>
      <c r="AA1672" s="33">
        <v>3.7716666666666669</v>
      </c>
      <c r="AB1672" s="33">
        <v>3.7716666666666669</v>
      </c>
      <c r="AC1672" s="33">
        <v>3.7716666666666669</v>
      </c>
    </row>
    <row r="1673" spans="1:29" hidden="1" x14ac:dyDescent="0.3">
      <c r="A1673" s="19" t="s">
        <v>474</v>
      </c>
      <c r="B1673" s="1" t="s">
        <v>89</v>
      </c>
      <c r="C1673" s="1" t="s">
        <v>413</v>
      </c>
      <c r="D1673" t="s">
        <v>49</v>
      </c>
      <c r="E1673" s="19" t="str">
        <f>VLOOKUP($D1673,[1]Sheet1!$A:$D,3,FALSE)</f>
        <v>BROWN</v>
      </c>
      <c r="F1673" s="19" t="str">
        <f>VLOOKUP($D1673,[1]Sheet1!$A:$D,4,FALSE)</f>
        <v>Soft Brown</v>
      </c>
      <c r="G1673" s="2"/>
      <c r="H1673" s="2"/>
      <c r="I1673" s="2"/>
      <c r="J1673" s="2">
        <v>0.10800000000000001</v>
      </c>
      <c r="K1673" s="2">
        <v>0.27</v>
      </c>
      <c r="L1673" s="2"/>
      <c r="M1673" s="2">
        <v>0.32400000000000001</v>
      </c>
      <c r="N1673" s="2"/>
      <c r="O1673" s="2"/>
      <c r="P1673" s="32">
        <f>SUM(G1673:O1673)/6</f>
        <v>0.11699999999999999</v>
      </c>
      <c r="Q1673" s="33">
        <v>0.11699999999999999</v>
      </c>
      <c r="R1673" s="33">
        <v>0.11699999999999999</v>
      </c>
      <c r="S1673" s="33">
        <v>0.11699999999999999</v>
      </c>
      <c r="T1673" s="33">
        <v>0.11699999999999999</v>
      </c>
      <c r="U1673" s="33">
        <v>0.11699999999999999</v>
      </c>
      <c r="V1673" s="33">
        <v>0.11699999999999999</v>
      </c>
      <c r="W1673" s="33">
        <v>0.11699999999999999</v>
      </c>
      <c r="X1673" s="33">
        <v>0.11699999999999999</v>
      </c>
      <c r="Y1673" s="33">
        <v>0.11699999999999999</v>
      </c>
      <c r="Z1673" s="33">
        <v>0.11699999999999999</v>
      </c>
      <c r="AA1673" s="33">
        <v>0.11699999999999999</v>
      </c>
      <c r="AB1673" s="33">
        <v>0.11699999999999999</v>
      </c>
      <c r="AC1673" s="33">
        <v>0.11699999999999999</v>
      </c>
    </row>
    <row r="1674" spans="1:29" hidden="1" x14ac:dyDescent="0.3">
      <c r="A1674" s="19" t="s">
        <v>474</v>
      </c>
      <c r="B1674" s="1" t="s">
        <v>89</v>
      </c>
      <c r="C1674" s="1" t="s">
        <v>553</v>
      </c>
      <c r="D1674" t="s">
        <v>74</v>
      </c>
      <c r="E1674" s="19" t="str">
        <f>VLOOKUP($D1674,[1]Sheet1!$A:$D,3,FALSE)</f>
        <v>A1 (Fine)</v>
      </c>
      <c r="F1674" s="19" t="str">
        <f>VLOOKUP($D1674,[1]Sheet1!$A:$D,4,FALSE)</f>
        <v xml:space="preserve">A1 </v>
      </c>
      <c r="G1674" s="2"/>
      <c r="H1674" s="2"/>
      <c r="I1674" s="2"/>
      <c r="J1674" s="2"/>
      <c r="K1674" s="2"/>
      <c r="L1674" s="2"/>
      <c r="M1674" s="2">
        <v>22</v>
      </c>
      <c r="N1674" s="2">
        <v>22.5</v>
      </c>
      <c r="O1674" s="2">
        <v>32.5</v>
      </c>
      <c r="P1674" s="32">
        <f t="shared" ref="P1674:P1683" si="36">SUM(G1674:O1674)/4</f>
        <v>19.25</v>
      </c>
      <c r="Q1674" s="33">
        <v>19.25</v>
      </c>
      <c r="R1674" s="33">
        <v>19.25</v>
      </c>
      <c r="S1674" s="33">
        <v>19.25</v>
      </c>
      <c r="T1674" s="33">
        <v>19.25</v>
      </c>
      <c r="U1674" s="33">
        <v>19.25</v>
      </c>
      <c r="V1674" s="33">
        <v>19.25</v>
      </c>
      <c r="W1674" s="33">
        <v>19.25</v>
      </c>
      <c r="X1674" s="33">
        <v>19.25</v>
      </c>
      <c r="Y1674" s="33">
        <v>19.25</v>
      </c>
      <c r="Z1674" s="33">
        <v>19.25</v>
      </c>
      <c r="AA1674" s="33">
        <v>19.25</v>
      </c>
      <c r="AB1674" s="33">
        <v>19.25</v>
      </c>
      <c r="AC1674" s="33">
        <v>19.25</v>
      </c>
    </row>
    <row r="1675" spans="1:29" hidden="1" x14ac:dyDescent="0.3">
      <c r="A1675" s="19" t="s">
        <v>474</v>
      </c>
      <c r="B1675" s="1" t="s">
        <v>89</v>
      </c>
      <c r="C1675" s="1" t="s">
        <v>553</v>
      </c>
      <c r="D1675" t="s">
        <v>61</v>
      </c>
      <c r="E1675" s="19" t="str">
        <f>VLOOKUP($D1675,[1]Sheet1!$A:$D,3,FALSE)</f>
        <v>C1</v>
      </c>
      <c r="F1675" s="19" t="str">
        <f>VLOOKUP($D1675,[1]Sheet1!$A:$D,4,FALSE)</f>
        <v>C1 COARSE</v>
      </c>
      <c r="G1675" s="2"/>
      <c r="H1675" s="2"/>
      <c r="I1675" s="2"/>
      <c r="J1675" s="2"/>
      <c r="K1675" s="2"/>
      <c r="L1675" s="2"/>
      <c r="M1675" s="2">
        <v>15</v>
      </c>
      <c r="N1675" s="2">
        <v>32.5</v>
      </c>
      <c r="O1675" s="2">
        <v>54.5</v>
      </c>
      <c r="P1675" s="32">
        <f t="shared" si="36"/>
        <v>25.5</v>
      </c>
      <c r="Q1675" s="33">
        <v>25.5</v>
      </c>
      <c r="R1675" s="33">
        <v>25.5</v>
      </c>
      <c r="S1675" s="33">
        <v>25.5</v>
      </c>
      <c r="T1675" s="33">
        <v>25.5</v>
      </c>
      <c r="U1675" s="33">
        <v>25.5</v>
      </c>
      <c r="V1675" s="33">
        <v>25.5</v>
      </c>
      <c r="W1675" s="33">
        <v>25.5</v>
      </c>
      <c r="X1675" s="33">
        <v>25.5</v>
      </c>
      <c r="Y1675" s="33">
        <v>25.5</v>
      </c>
      <c r="Z1675" s="33">
        <v>25.5</v>
      </c>
      <c r="AA1675" s="33">
        <v>25.5</v>
      </c>
      <c r="AB1675" s="33">
        <v>25.5</v>
      </c>
      <c r="AC1675" s="33">
        <v>25.5</v>
      </c>
    </row>
    <row r="1676" spans="1:29" hidden="1" x14ac:dyDescent="0.3">
      <c r="A1676" s="19" t="s">
        <v>474</v>
      </c>
      <c r="B1676" s="1" t="s">
        <v>89</v>
      </c>
      <c r="C1676" s="1" t="s">
        <v>553</v>
      </c>
      <c r="D1676" t="s">
        <v>42</v>
      </c>
      <c r="E1676" s="19" t="str">
        <f>VLOOKUP($D1676,[1]Sheet1!$A:$D,3,FALSE)</f>
        <v>CASTER</v>
      </c>
      <c r="F1676" s="19" t="str">
        <f>VLOOKUP($D1676,[1]Sheet1!$A:$D,4,FALSE)</f>
        <v>CASTER</v>
      </c>
      <c r="G1676" s="2">
        <v>2.2999999999999998</v>
      </c>
      <c r="H1676" s="2">
        <v>2.35</v>
      </c>
      <c r="I1676" s="2">
        <v>1.2</v>
      </c>
      <c r="J1676" s="2">
        <v>4.4000000000000004</v>
      </c>
      <c r="K1676" s="2">
        <v>1</v>
      </c>
      <c r="L1676" s="2"/>
      <c r="M1676" s="2">
        <v>0.5</v>
      </c>
      <c r="N1676" s="2">
        <v>1.7999999999999998</v>
      </c>
      <c r="O1676" s="2">
        <v>0.8</v>
      </c>
      <c r="P1676" s="32">
        <f t="shared" si="36"/>
        <v>3.5875000000000004</v>
      </c>
      <c r="Q1676" s="33">
        <v>3.5875000000000004</v>
      </c>
      <c r="R1676" s="33">
        <v>3.5875000000000004</v>
      </c>
      <c r="S1676" s="33">
        <v>3.5875000000000004</v>
      </c>
      <c r="T1676" s="33">
        <v>3.5875000000000004</v>
      </c>
      <c r="U1676" s="33">
        <v>3.5875000000000004</v>
      </c>
      <c r="V1676" s="33">
        <v>3.5875000000000004</v>
      </c>
      <c r="W1676" s="33">
        <v>3.5875000000000004</v>
      </c>
      <c r="X1676" s="33">
        <v>3.5875000000000004</v>
      </c>
      <c r="Y1676" s="33">
        <v>3.5875000000000004</v>
      </c>
      <c r="Z1676" s="33">
        <v>3.5875000000000004</v>
      </c>
      <c r="AA1676" s="33">
        <v>3.5875000000000004</v>
      </c>
      <c r="AB1676" s="33">
        <v>3.5875000000000004</v>
      </c>
      <c r="AC1676" s="33">
        <v>3.5875000000000004</v>
      </c>
    </row>
    <row r="1677" spans="1:29" hidden="1" x14ac:dyDescent="0.3">
      <c r="A1677" s="19" t="s">
        <v>474</v>
      </c>
      <c r="B1677" s="1" t="s">
        <v>89</v>
      </c>
      <c r="C1677" s="1" t="s">
        <v>553</v>
      </c>
      <c r="D1677" t="s">
        <v>43</v>
      </c>
      <c r="E1677" s="19" t="str">
        <f>VLOOKUP($D1677,[1]Sheet1!$A:$D,3,FALSE)</f>
        <v>BROWN</v>
      </c>
      <c r="F1677" s="19" t="str">
        <f>VLOOKUP($D1677,[1]Sheet1!$A:$D,4,FALSE)</f>
        <v>Soft Brown</v>
      </c>
      <c r="G1677" s="2"/>
      <c r="H1677" s="2">
        <v>0.05</v>
      </c>
      <c r="I1677" s="2"/>
      <c r="J1677" s="2"/>
      <c r="K1677" s="2">
        <v>1.95</v>
      </c>
      <c r="L1677" s="2"/>
      <c r="M1677" s="2">
        <v>0.1</v>
      </c>
      <c r="N1677" s="2"/>
      <c r="O1677" s="2">
        <v>0.2</v>
      </c>
      <c r="P1677" s="32">
        <f t="shared" si="36"/>
        <v>0.57500000000000007</v>
      </c>
      <c r="Q1677" s="33">
        <v>0.57500000000000007</v>
      </c>
      <c r="R1677" s="33">
        <v>0.57500000000000007</v>
      </c>
      <c r="S1677" s="33">
        <v>0.57500000000000007</v>
      </c>
      <c r="T1677" s="33">
        <v>0.57500000000000007</v>
      </c>
      <c r="U1677" s="33">
        <v>0.57500000000000007</v>
      </c>
      <c r="V1677" s="33">
        <v>0.57500000000000007</v>
      </c>
      <c r="W1677" s="33">
        <v>0.57500000000000007</v>
      </c>
      <c r="X1677" s="33">
        <v>0.57500000000000007</v>
      </c>
      <c r="Y1677" s="33">
        <v>0.57500000000000007</v>
      </c>
      <c r="Z1677" s="33">
        <v>0.57500000000000007</v>
      </c>
      <c r="AA1677" s="33">
        <v>0.57500000000000007</v>
      </c>
      <c r="AB1677" s="33">
        <v>0.57500000000000007</v>
      </c>
      <c r="AC1677" s="33">
        <v>0.57500000000000007</v>
      </c>
    </row>
    <row r="1678" spans="1:29" hidden="1" x14ac:dyDescent="0.3">
      <c r="A1678" s="19" t="s">
        <v>474</v>
      </c>
      <c r="B1678" s="1" t="s">
        <v>89</v>
      </c>
      <c r="C1678" s="1" t="s">
        <v>553</v>
      </c>
      <c r="D1678" t="s">
        <v>26</v>
      </c>
      <c r="E1678" s="19" t="str">
        <f>VLOOKUP($D1678,[1]Sheet1!$A:$D,3,FALSE)</f>
        <v>BROWN</v>
      </c>
      <c r="F1678" s="19" t="str">
        <f>VLOOKUP($D1678,[1]Sheet1!$A:$D,4,FALSE)</f>
        <v>Coarse Brown</v>
      </c>
      <c r="G1678" s="2"/>
      <c r="H1678" s="2">
        <v>2.16</v>
      </c>
      <c r="I1678" s="2"/>
      <c r="J1678" s="2"/>
      <c r="K1678" s="2"/>
      <c r="L1678" s="2"/>
      <c r="M1678" s="2"/>
      <c r="N1678" s="2">
        <v>1.08</v>
      </c>
      <c r="O1678" s="2">
        <v>1.08</v>
      </c>
      <c r="P1678" s="32">
        <f t="shared" si="36"/>
        <v>1.08</v>
      </c>
      <c r="Q1678" s="33">
        <v>1.08</v>
      </c>
      <c r="R1678" s="33">
        <v>1.08</v>
      </c>
      <c r="S1678" s="33">
        <v>1.08</v>
      </c>
      <c r="T1678" s="33">
        <v>1.08</v>
      </c>
      <c r="U1678" s="33">
        <v>1.08</v>
      </c>
      <c r="V1678" s="33">
        <v>1.08</v>
      </c>
      <c r="W1678" s="33">
        <v>1.08</v>
      </c>
      <c r="X1678" s="33">
        <v>1.08</v>
      </c>
      <c r="Y1678" s="33">
        <v>1.08</v>
      </c>
      <c r="Z1678" s="33">
        <v>1.08</v>
      </c>
      <c r="AA1678" s="33">
        <v>1.08</v>
      </c>
      <c r="AB1678" s="33">
        <v>1.08</v>
      </c>
      <c r="AC1678" s="33">
        <v>1.08</v>
      </c>
    </row>
    <row r="1679" spans="1:29" hidden="1" x14ac:dyDescent="0.3">
      <c r="A1679" s="19" t="s">
        <v>474</v>
      </c>
      <c r="B1679" s="1" t="s">
        <v>89</v>
      </c>
      <c r="C1679" s="1" t="s">
        <v>553</v>
      </c>
      <c r="D1679" t="s">
        <v>27</v>
      </c>
      <c r="E1679" s="19" t="str">
        <f>VLOOKUP($D1679,[1]Sheet1!$A:$D,3,FALSE)</f>
        <v>C1</v>
      </c>
      <c r="F1679" s="19" t="str">
        <f>VLOOKUP($D1679,[1]Sheet1!$A:$D,4,FALSE)</f>
        <v>C1 COARSE</v>
      </c>
      <c r="G1679" s="2"/>
      <c r="H1679" s="2"/>
      <c r="I1679" s="2"/>
      <c r="J1679" s="2"/>
      <c r="K1679" s="2"/>
      <c r="L1679" s="2"/>
      <c r="M1679" s="2">
        <v>61.56</v>
      </c>
      <c r="N1679" s="2">
        <v>25.92</v>
      </c>
      <c r="O1679" s="2">
        <v>32.400000000000006</v>
      </c>
      <c r="P1679" s="32">
        <f t="shared" si="36"/>
        <v>29.970000000000002</v>
      </c>
      <c r="Q1679" s="33">
        <v>29.970000000000002</v>
      </c>
      <c r="R1679" s="33">
        <v>29.970000000000002</v>
      </c>
      <c r="S1679" s="33">
        <v>29.970000000000002</v>
      </c>
      <c r="T1679" s="33">
        <v>29.970000000000002</v>
      </c>
      <c r="U1679" s="33">
        <v>29.970000000000002</v>
      </c>
      <c r="V1679" s="33">
        <v>29.970000000000002</v>
      </c>
      <c r="W1679" s="33">
        <v>29.970000000000002</v>
      </c>
      <c r="X1679" s="33">
        <v>29.970000000000002</v>
      </c>
      <c r="Y1679" s="33">
        <v>29.970000000000002</v>
      </c>
      <c r="Z1679" s="33">
        <v>29.970000000000002</v>
      </c>
      <c r="AA1679" s="33">
        <v>29.970000000000002</v>
      </c>
      <c r="AB1679" s="33">
        <v>29.970000000000002</v>
      </c>
      <c r="AC1679" s="33">
        <v>29.970000000000002</v>
      </c>
    </row>
    <row r="1680" spans="1:29" hidden="1" x14ac:dyDescent="0.3">
      <c r="A1680" s="19" t="s">
        <v>474</v>
      </c>
      <c r="B1680" s="1" t="s">
        <v>89</v>
      </c>
      <c r="C1680" s="1" t="s">
        <v>553</v>
      </c>
      <c r="D1680" t="s">
        <v>30</v>
      </c>
      <c r="E1680" s="19" t="str">
        <f>VLOOKUP($D1680,[1]Sheet1!$A:$D,3,FALSE)</f>
        <v>A1 (Fine)</v>
      </c>
      <c r="F1680" s="19" t="str">
        <f>VLOOKUP($D1680,[1]Sheet1!$A:$D,4,FALSE)</f>
        <v>A1</v>
      </c>
      <c r="G1680" s="2"/>
      <c r="H1680" s="2">
        <v>0.6</v>
      </c>
      <c r="I1680" s="2">
        <v>2.16</v>
      </c>
      <c r="J1680" s="2">
        <v>1.08</v>
      </c>
      <c r="K1680" s="2"/>
      <c r="L1680" s="2">
        <v>1.08</v>
      </c>
      <c r="M1680" s="2">
        <v>1.08</v>
      </c>
      <c r="N1680" s="2">
        <v>1.08</v>
      </c>
      <c r="O1680" s="2">
        <v>1.08</v>
      </c>
      <c r="P1680" s="32">
        <f t="shared" si="36"/>
        <v>2.04</v>
      </c>
      <c r="Q1680" s="33">
        <v>2.04</v>
      </c>
      <c r="R1680" s="33">
        <v>2.04</v>
      </c>
      <c r="S1680" s="33">
        <v>2.04</v>
      </c>
      <c r="T1680" s="33">
        <v>2.04</v>
      </c>
      <c r="U1680" s="33">
        <v>2.04</v>
      </c>
      <c r="V1680" s="33">
        <v>2.04</v>
      </c>
      <c r="W1680" s="33">
        <v>2.04</v>
      </c>
      <c r="X1680" s="33">
        <v>2.04</v>
      </c>
      <c r="Y1680" s="33">
        <v>2.04</v>
      </c>
      <c r="Z1680" s="33">
        <v>2.04</v>
      </c>
      <c r="AA1680" s="33">
        <v>2.04</v>
      </c>
      <c r="AB1680" s="33">
        <v>2.04</v>
      </c>
      <c r="AC1680" s="33">
        <v>2.04</v>
      </c>
    </row>
    <row r="1681" spans="1:29" hidden="1" x14ac:dyDescent="0.3">
      <c r="A1681" s="19" t="s">
        <v>474</v>
      </c>
      <c r="B1681" s="1" t="s">
        <v>89</v>
      </c>
      <c r="C1681" s="1" t="s">
        <v>553</v>
      </c>
      <c r="D1681" t="s">
        <v>31</v>
      </c>
      <c r="E1681" s="19" t="str">
        <f>VLOOKUP($D1681,[1]Sheet1!$A:$D,3,FALSE)</f>
        <v>BROWN</v>
      </c>
      <c r="F1681" s="19" t="str">
        <f>VLOOKUP($D1681,[1]Sheet1!$A:$D,4,FALSE)</f>
        <v>Golden Brown</v>
      </c>
      <c r="G1681" s="2"/>
      <c r="H1681" s="2"/>
      <c r="I1681" s="2"/>
      <c r="J1681" s="2">
        <v>1.08</v>
      </c>
      <c r="K1681" s="2"/>
      <c r="L1681" s="2">
        <v>1.08</v>
      </c>
      <c r="M1681" s="2"/>
      <c r="N1681" s="2"/>
      <c r="O1681" s="2"/>
      <c r="P1681" s="32">
        <f t="shared" si="36"/>
        <v>0.54</v>
      </c>
      <c r="Q1681" s="33">
        <v>0.54</v>
      </c>
      <c r="R1681" s="33">
        <v>0.54</v>
      </c>
      <c r="S1681" s="33">
        <v>0.54</v>
      </c>
      <c r="T1681" s="33">
        <v>0.54</v>
      </c>
      <c r="U1681" s="33">
        <v>0.54</v>
      </c>
      <c r="V1681" s="33">
        <v>0.54</v>
      </c>
      <c r="W1681" s="33">
        <v>0.54</v>
      </c>
      <c r="X1681" s="33">
        <v>0.54</v>
      </c>
      <c r="Y1681" s="33">
        <v>0.54</v>
      </c>
      <c r="Z1681" s="33">
        <v>0.54</v>
      </c>
      <c r="AA1681" s="33">
        <v>0.54</v>
      </c>
      <c r="AB1681" s="33">
        <v>0.54</v>
      </c>
      <c r="AC1681" s="33">
        <v>0.54</v>
      </c>
    </row>
    <row r="1682" spans="1:29" hidden="1" x14ac:dyDescent="0.3">
      <c r="A1682" s="19" t="s">
        <v>474</v>
      </c>
      <c r="B1682" s="1" t="s">
        <v>89</v>
      </c>
      <c r="C1682" s="1" t="s">
        <v>553</v>
      </c>
      <c r="D1682" t="s">
        <v>47</v>
      </c>
      <c r="E1682" s="19" t="str">
        <f>VLOOKUP($D1682,[1]Sheet1!$A:$D,3,FALSE)</f>
        <v>ICING</v>
      </c>
      <c r="F1682" s="19" t="str">
        <f>VLOOKUP($D1682,[1]Sheet1!$A:$D,4,FALSE)</f>
        <v>ICING</v>
      </c>
      <c r="G1682" s="2">
        <v>0.65</v>
      </c>
      <c r="H1682" s="2">
        <v>0.55000000000000004</v>
      </c>
      <c r="I1682" s="2">
        <v>2.2999999999999998</v>
      </c>
      <c r="J1682" s="2">
        <v>3.8</v>
      </c>
      <c r="K1682" s="2">
        <v>0.35</v>
      </c>
      <c r="L1682" s="2">
        <v>1</v>
      </c>
      <c r="M1682" s="2">
        <v>0.35</v>
      </c>
      <c r="N1682" s="2">
        <v>1.2999999999999998</v>
      </c>
      <c r="O1682" s="2">
        <v>1.2000000000000002</v>
      </c>
      <c r="P1682" s="32">
        <f t="shared" si="36"/>
        <v>2.8749999999999991</v>
      </c>
      <c r="Q1682" s="33">
        <v>2.8749999999999991</v>
      </c>
      <c r="R1682" s="33">
        <v>2.8749999999999991</v>
      </c>
      <c r="S1682" s="33">
        <v>2.8749999999999991</v>
      </c>
      <c r="T1682" s="33">
        <v>2.8749999999999991</v>
      </c>
      <c r="U1682" s="33">
        <v>2.8749999999999991</v>
      </c>
      <c r="V1682" s="33">
        <v>2.8749999999999991</v>
      </c>
      <c r="W1682" s="33">
        <v>2.8749999999999991</v>
      </c>
      <c r="X1682" s="33">
        <v>2.8749999999999991</v>
      </c>
      <c r="Y1682" s="33">
        <v>2.8749999999999991</v>
      </c>
      <c r="Z1682" s="33">
        <v>2.8749999999999991</v>
      </c>
      <c r="AA1682" s="33">
        <v>2.8749999999999991</v>
      </c>
      <c r="AB1682" s="33">
        <v>2.8749999999999991</v>
      </c>
      <c r="AC1682" s="33">
        <v>2.8749999999999991</v>
      </c>
    </row>
    <row r="1683" spans="1:29" hidden="1" x14ac:dyDescent="0.3">
      <c r="A1683" s="19" t="s">
        <v>474</v>
      </c>
      <c r="B1683" s="1" t="s">
        <v>89</v>
      </c>
      <c r="C1683" s="1" t="s">
        <v>553</v>
      </c>
      <c r="D1683" t="s">
        <v>34</v>
      </c>
      <c r="E1683" s="19" t="str">
        <f>VLOOKUP($D1683,[1]Sheet1!$A:$D,3,FALSE)</f>
        <v>BROWN</v>
      </c>
      <c r="F1683" s="19" t="str">
        <f>VLOOKUP($D1683,[1]Sheet1!$A:$D,4,FALSE)</f>
        <v>Soft Brown</v>
      </c>
      <c r="G1683" s="2"/>
      <c r="H1683" s="2"/>
      <c r="I1683" s="2"/>
      <c r="J1683" s="2"/>
      <c r="K1683" s="2"/>
      <c r="L1683" s="2"/>
      <c r="M1683" s="2"/>
      <c r="N1683" s="2"/>
      <c r="O1683" s="2">
        <v>0.24</v>
      </c>
      <c r="P1683" s="32">
        <f t="shared" si="36"/>
        <v>0.06</v>
      </c>
      <c r="Q1683" s="33">
        <v>0.06</v>
      </c>
      <c r="R1683" s="33">
        <v>0.06</v>
      </c>
      <c r="S1683" s="33">
        <v>0.06</v>
      </c>
      <c r="T1683" s="33">
        <v>0.06</v>
      </c>
      <c r="U1683" s="33">
        <v>0.06</v>
      </c>
      <c r="V1683" s="33">
        <v>0.06</v>
      </c>
      <c r="W1683" s="33">
        <v>0.06</v>
      </c>
      <c r="X1683" s="33">
        <v>0.06</v>
      </c>
      <c r="Y1683" s="33">
        <v>0.06</v>
      </c>
      <c r="Z1683" s="33">
        <v>0.06</v>
      </c>
      <c r="AA1683" s="33">
        <v>0.06</v>
      </c>
      <c r="AB1683" s="33">
        <v>0.06</v>
      </c>
      <c r="AC1683" s="33">
        <v>0.06</v>
      </c>
    </row>
    <row r="1684" spans="1:29" hidden="1" x14ac:dyDescent="0.3">
      <c r="A1684" s="19" t="s">
        <v>474</v>
      </c>
      <c r="B1684" s="1" t="s">
        <v>89</v>
      </c>
      <c r="C1684" s="1" t="s">
        <v>554</v>
      </c>
      <c r="D1684" t="s">
        <v>27</v>
      </c>
      <c r="E1684" s="19" t="str">
        <f>VLOOKUP($D1684,[1]Sheet1!$A:$D,3,FALSE)</f>
        <v>C1</v>
      </c>
      <c r="F1684" s="19" t="str">
        <f>VLOOKUP($D1684,[1]Sheet1!$A:$D,4,FALSE)</f>
        <v>C1 COARSE</v>
      </c>
      <c r="G1684" s="2"/>
      <c r="H1684" s="2"/>
      <c r="I1684" s="2"/>
      <c r="J1684" s="2"/>
      <c r="K1684" s="2"/>
      <c r="L1684" s="2">
        <v>0.24</v>
      </c>
      <c r="M1684" s="2"/>
      <c r="N1684" s="2"/>
      <c r="O1684" s="2"/>
      <c r="P1684" s="32">
        <f t="shared" ref="P1684:P1715" si="37">SUM(G1684:O1684)/9</f>
        <v>2.6666666666666665E-2</v>
      </c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</row>
    <row r="1685" spans="1:29" hidden="1" x14ac:dyDescent="0.3">
      <c r="A1685" s="19" t="s">
        <v>474</v>
      </c>
      <c r="B1685" s="1" t="s">
        <v>89</v>
      </c>
      <c r="C1685" s="1" t="s">
        <v>554</v>
      </c>
      <c r="D1685" t="s">
        <v>28</v>
      </c>
      <c r="E1685" s="19" t="str">
        <f>VLOOKUP($D1685,[1]Sheet1!$A:$D,3,FALSE)</f>
        <v>C1</v>
      </c>
      <c r="F1685" s="19" t="str">
        <f>VLOOKUP($D1685,[1]Sheet1!$A:$D,4,FALSE)</f>
        <v>C1 COARSE</v>
      </c>
      <c r="G1685" s="2"/>
      <c r="H1685" s="2"/>
      <c r="I1685" s="2"/>
      <c r="J1685" s="2"/>
      <c r="K1685" s="2"/>
      <c r="L1685" s="2">
        <v>0.12</v>
      </c>
      <c r="M1685" s="2"/>
      <c r="N1685" s="2"/>
      <c r="O1685" s="2"/>
      <c r="P1685" s="32">
        <f t="shared" si="37"/>
        <v>1.3333333333333332E-2</v>
      </c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</row>
    <row r="1686" spans="1:29" hidden="1" x14ac:dyDescent="0.3">
      <c r="A1686" s="19" t="s">
        <v>474</v>
      </c>
      <c r="B1686" s="1" t="s">
        <v>89</v>
      </c>
      <c r="C1686" s="1" t="s">
        <v>555</v>
      </c>
      <c r="D1686" t="s">
        <v>74</v>
      </c>
      <c r="E1686" s="19" t="str">
        <f>VLOOKUP($D1686,[1]Sheet1!$A:$D,3,FALSE)</f>
        <v>A1 (Fine)</v>
      </c>
      <c r="F1686" s="19" t="str">
        <f>VLOOKUP($D1686,[1]Sheet1!$A:$D,4,FALSE)</f>
        <v xml:space="preserve">A1 </v>
      </c>
      <c r="G1686" s="2">
        <v>2</v>
      </c>
      <c r="H1686" s="2"/>
      <c r="I1686" s="2">
        <v>2.5</v>
      </c>
      <c r="J1686" s="2">
        <v>2</v>
      </c>
      <c r="K1686" s="2">
        <v>0.25</v>
      </c>
      <c r="L1686" s="2"/>
      <c r="M1686" s="2"/>
      <c r="N1686" s="2">
        <v>1.5</v>
      </c>
      <c r="O1686" s="2">
        <v>1.5</v>
      </c>
      <c r="P1686" s="32">
        <f t="shared" si="37"/>
        <v>1.0833333333333333</v>
      </c>
      <c r="Q1686" s="33">
        <v>1.0833333333333333</v>
      </c>
      <c r="R1686" s="33">
        <v>1.0833333333333333</v>
      </c>
      <c r="S1686" s="33">
        <v>1.0833333333333333</v>
      </c>
      <c r="T1686" s="33">
        <v>1.0833333333333333</v>
      </c>
      <c r="U1686" s="33">
        <v>1.0833333333333333</v>
      </c>
      <c r="V1686" s="33">
        <v>1.0833333333333333</v>
      </c>
      <c r="W1686" s="33">
        <v>1.0833333333333333</v>
      </c>
      <c r="X1686" s="33">
        <v>1.0833333333333333</v>
      </c>
      <c r="Y1686" s="33">
        <v>1.0833333333333333</v>
      </c>
      <c r="Z1686" s="33">
        <v>1.0833333333333333</v>
      </c>
      <c r="AA1686" s="33">
        <v>1.0833333333333333</v>
      </c>
      <c r="AB1686" s="33">
        <v>1.0833333333333333</v>
      </c>
      <c r="AC1686" s="33">
        <v>1.0833333333333333</v>
      </c>
    </row>
    <row r="1687" spans="1:29" hidden="1" x14ac:dyDescent="0.3">
      <c r="A1687" s="19" t="s">
        <v>474</v>
      </c>
      <c r="B1687" s="1" t="s">
        <v>89</v>
      </c>
      <c r="C1687" s="1" t="s">
        <v>555</v>
      </c>
      <c r="D1687" t="s">
        <v>61</v>
      </c>
      <c r="E1687" s="19" t="str">
        <f>VLOOKUP($D1687,[1]Sheet1!$A:$D,3,FALSE)</f>
        <v>C1</v>
      </c>
      <c r="F1687" s="19" t="str">
        <f>VLOOKUP($D1687,[1]Sheet1!$A:$D,4,FALSE)</f>
        <v>C1 COARSE</v>
      </c>
      <c r="G1687" s="2">
        <v>6</v>
      </c>
      <c r="H1687" s="2">
        <v>4.5</v>
      </c>
      <c r="I1687" s="2">
        <v>4</v>
      </c>
      <c r="J1687" s="2">
        <v>0.25</v>
      </c>
      <c r="K1687" s="2">
        <v>0.5</v>
      </c>
      <c r="L1687" s="2"/>
      <c r="M1687" s="2">
        <v>2.5</v>
      </c>
      <c r="N1687" s="2">
        <v>0.5</v>
      </c>
      <c r="O1687" s="2">
        <v>1.75</v>
      </c>
      <c r="P1687" s="32">
        <f t="shared" si="37"/>
        <v>2.2222222222222223</v>
      </c>
      <c r="Q1687" s="33">
        <v>2.2222222222222223</v>
      </c>
      <c r="R1687" s="33">
        <v>2.2222222222222223</v>
      </c>
      <c r="S1687" s="33">
        <v>2.2222222222222223</v>
      </c>
      <c r="T1687" s="33">
        <v>2.2222222222222223</v>
      </c>
      <c r="U1687" s="33">
        <v>2.2222222222222223</v>
      </c>
      <c r="V1687" s="33">
        <v>2.2222222222222223</v>
      </c>
      <c r="W1687" s="33">
        <v>2.2222222222222223</v>
      </c>
      <c r="X1687" s="33">
        <v>2.2222222222222223</v>
      </c>
      <c r="Y1687" s="33">
        <v>2.2222222222222223</v>
      </c>
      <c r="Z1687" s="33">
        <v>2.2222222222222223</v>
      </c>
      <c r="AA1687" s="33">
        <v>2.2222222222222223</v>
      </c>
      <c r="AB1687" s="33">
        <v>2.2222222222222223</v>
      </c>
      <c r="AC1687" s="33">
        <v>2.2222222222222223</v>
      </c>
    </row>
    <row r="1688" spans="1:29" hidden="1" x14ac:dyDescent="0.3">
      <c r="A1688" s="19" t="s">
        <v>474</v>
      </c>
      <c r="B1688" s="1" t="s">
        <v>89</v>
      </c>
      <c r="C1688" s="1" t="s">
        <v>555</v>
      </c>
      <c r="D1688" t="s">
        <v>42</v>
      </c>
      <c r="E1688" s="19" t="str">
        <f>VLOOKUP($D1688,[1]Sheet1!$A:$D,3,FALSE)</f>
        <v>CASTER</v>
      </c>
      <c r="F1688" s="19" t="str">
        <f>VLOOKUP($D1688,[1]Sheet1!$A:$D,4,FALSE)</f>
        <v>CASTER</v>
      </c>
      <c r="G1688" s="2">
        <v>3</v>
      </c>
      <c r="H1688" s="2">
        <v>1.75</v>
      </c>
      <c r="I1688" s="2">
        <v>2.8</v>
      </c>
      <c r="J1688" s="2">
        <v>3.3</v>
      </c>
      <c r="K1688" s="2">
        <v>4.75</v>
      </c>
      <c r="L1688" s="2">
        <v>0.95</v>
      </c>
      <c r="M1688" s="2">
        <v>1</v>
      </c>
      <c r="N1688" s="2">
        <v>2</v>
      </c>
      <c r="O1688" s="2">
        <v>0.5</v>
      </c>
      <c r="P1688" s="32">
        <f t="shared" si="37"/>
        <v>2.2277777777777779</v>
      </c>
      <c r="Q1688" s="33">
        <v>2.2277777777777779</v>
      </c>
      <c r="R1688" s="33">
        <v>2.2277777777777779</v>
      </c>
      <c r="S1688" s="33">
        <v>2.2277777777777779</v>
      </c>
      <c r="T1688" s="33">
        <v>2.2277777777777779</v>
      </c>
      <c r="U1688" s="33">
        <v>2.2277777777777779</v>
      </c>
      <c r="V1688" s="33">
        <v>2.2277777777777779</v>
      </c>
      <c r="W1688" s="33">
        <v>2.2277777777777779</v>
      </c>
      <c r="X1688" s="33">
        <v>2.2277777777777779</v>
      </c>
      <c r="Y1688" s="33">
        <v>2.2277777777777779</v>
      </c>
      <c r="Z1688" s="33">
        <v>2.2277777777777779</v>
      </c>
      <c r="AA1688" s="33">
        <v>2.2277777777777779</v>
      </c>
      <c r="AB1688" s="33">
        <v>2.2277777777777779</v>
      </c>
      <c r="AC1688" s="33">
        <v>2.2277777777777779</v>
      </c>
    </row>
    <row r="1689" spans="1:29" hidden="1" x14ac:dyDescent="0.3">
      <c r="A1689" s="19" t="s">
        <v>474</v>
      </c>
      <c r="B1689" s="1" t="s">
        <v>89</v>
      </c>
      <c r="C1689" s="1" t="s">
        <v>555</v>
      </c>
      <c r="D1689" t="s">
        <v>91</v>
      </c>
      <c r="E1689" s="19" t="str">
        <f>VLOOKUP($D1689,[1]Sheet1!$A:$D,3,FALSE)</f>
        <v>BROWN</v>
      </c>
      <c r="F1689" s="19" t="str">
        <f>VLOOKUP($D1689,[1]Sheet1!$A:$D,4,FALSE)</f>
        <v>Coarse Brown</v>
      </c>
      <c r="G1689" s="2"/>
      <c r="H1689" s="2"/>
      <c r="I1689" s="2">
        <v>1</v>
      </c>
      <c r="J1689" s="2">
        <v>1.05</v>
      </c>
      <c r="K1689" s="2"/>
      <c r="L1689" s="2"/>
      <c r="M1689" s="2"/>
      <c r="N1689" s="2"/>
      <c r="O1689" s="2"/>
      <c r="P1689" s="32">
        <f t="shared" si="37"/>
        <v>0.22777777777777775</v>
      </c>
      <c r="Q1689" s="33">
        <v>0.22777777777777775</v>
      </c>
      <c r="R1689" s="33">
        <v>0.22777777777777775</v>
      </c>
      <c r="S1689" s="33">
        <v>0.22777777777777775</v>
      </c>
      <c r="T1689" s="33">
        <v>0.22777777777777775</v>
      </c>
      <c r="U1689" s="33">
        <v>0.22777777777777775</v>
      </c>
      <c r="V1689" s="33">
        <v>0.22777777777777775</v>
      </c>
      <c r="W1689" s="33">
        <v>0.22777777777777775</v>
      </c>
      <c r="X1689" s="33">
        <v>0.22777777777777775</v>
      </c>
      <c r="Y1689" s="33">
        <v>0.22777777777777775</v>
      </c>
      <c r="Z1689" s="33">
        <v>0.22777777777777775</v>
      </c>
      <c r="AA1689" s="33">
        <v>0.22777777777777775</v>
      </c>
      <c r="AB1689" s="33">
        <v>0.22777777777777775</v>
      </c>
      <c r="AC1689" s="33">
        <v>0.22777777777777775</v>
      </c>
    </row>
    <row r="1690" spans="1:29" hidden="1" x14ac:dyDescent="0.3">
      <c r="A1690" s="19" t="s">
        <v>474</v>
      </c>
      <c r="B1690" s="1" t="s">
        <v>89</v>
      </c>
      <c r="C1690" s="1" t="s">
        <v>555</v>
      </c>
      <c r="D1690" t="s">
        <v>201</v>
      </c>
      <c r="E1690" s="19" t="str">
        <f>VLOOKUP($D1690,[1]Sheet1!$A:$D,3,FALSE)</f>
        <v>BROWN</v>
      </c>
      <c r="F1690" s="19" t="str">
        <f>VLOOKUP($D1690,[1]Sheet1!$A:$D,4,FALSE)</f>
        <v>Golden Brown</v>
      </c>
      <c r="G1690" s="2"/>
      <c r="H1690" s="2"/>
      <c r="I1690" s="2"/>
      <c r="J1690" s="2">
        <v>0.5</v>
      </c>
      <c r="K1690" s="2">
        <v>-0.5</v>
      </c>
      <c r="L1690" s="2"/>
      <c r="M1690" s="2"/>
      <c r="N1690" s="2"/>
      <c r="O1690" s="2"/>
      <c r="P1690" s="32">
        <f t="shared" si="37"/>
        <v>0</v>
      </c>
      <c r="Q1690" s="33">
        <v>0</v>
      </c>
      <c r="R1690" s="33">
        <v>0</v>
      </c>
      <c r="S1690" s="33">
        <v>0</v>
      </c>
      <c r="T1690" s="33">
        <v>0</v>
      </c>
      <c r="U1690" s="33">
        <v>0</v>
      </c>
      <c r="V1690" s="33">
        <v>0</v>
      </c>
      <c r="W1690" s="33">
        <v>0</v>
      </c>
      <c r="X1690" s="33">
        <v>0</v>
      </c>
      <c r="Y1690" s="33">
        <v>0</v>
      </c>
      <c r="Z1690" s="33">
        <v>0</v>
      </c>
      <c r="AA1690" s="33">
        <v>0</v>
      </c>
      <c r="AB1690" s="33">
        <v>0</v>
      </c>
      <c r="AC1690" s="33">
        <v>0</v>
      </c>
    </row>
    <row r="1691" spans="1:29" hidden="1" x14ac:dyDescent="0.3">
      <c r="A1691" s="19" t="s">
        <v>474</v>
      </c>
      <c r="B1691" s="1" t="s">
        <v>89</v>
      </c>
      <c r="C1691" s="1" t="s">
        <v>555</v>
      </c>
      <c r="D1691" t="s">
        <v>164</v>
      </c>
      <c r="E1691" s="19" t="str">
        <f>VLOOKUP($D1691,[1]Sheet1!$A:$D,3,FALSE)</f>
        <v>IG Fine</v>
      </c>
      <c r="F1691" s="19" t="str">
        <f>VLOOKUP($D1691,[1]Sheet1!$A:$D,4,FALSE)</f>
        <v xml:space="preserve">IG  </v>
      </c>
      <c r="G1691" s="2"/>
      <c r="H1691" s="2"/>
      <c r="I1691" s="2">
        <v>2.5</v>
      </c>
      <c r="J1691" s="2"/>
      <c r="K1691" s="2"/>
      <c r="L1691" s="2"/>
      <c r="M1691" s="2"/>
      <c r="N1691" s="2"/>
      <c r="O1691" s="2"/>
      <c r="P1691" s="32">
        <f t="shared" si="37"/>
        <v>0.27777777777777779</v>
      </c>
      <c r="Q1691" s="33">
        <v>0.27777777777777779</v>
      </c>
      <c r="R1691" s="33">
        <v>0.27777777777777779</v>
      </c>
      <c r="S1691" s="33">
        <v>0.27777777777777779</v>
      </c>
      <c r="T1691" s="33">
        <v>0.27777777777777779</v>
      </c>
      <c r="U1691" s="33">
        <v>0.27777777777777779</v>
      </c>
      <c r="V1691" s="33">
        <v>0.27777777777777779</v>
      </c>
      <c r="W1691" s="33">
        <v>0.27777777777777779</v>
      </c>
      <c r="X1691" s="33">
        <v>0.27777777777777779</v>
      </c>
      <c r="Y1691" s="33">
        <v>0.27777777777777779</v>
      </c>
      <c r="Z1691" s="33">
        <v>0.27777777777777779</v>
      </c>
      <c r="AA1691" s="33">
        <v>0.27777777777777779</v>
      </c>
      <c r="AB1691" s="33">
        <v>0.27777777777777779</v>
      </c>
      <c r="AC1691" s="33">
        <v>0.27777777777777779</v>
      </c>
    </row>
    <row r="1692" spans="1:29" hidden="1" x14ac:dyDescent="0.3">
      <c r="A1692" s="19" t="s">
        <v>474</v>
      </c>
      <c r="B1692" s="1" t="s">
        <v>89</v>
      </c>
      <c r="C1692" s="1" t="s">
        <v>555</v>
      </c>
      <c r="D1692" t="s">
        <v>43</v>
      </c>
      <c r="E1692" s="19" t="str">
        <f>VLOOKUP($D1692,[1]Sheet1!$A:$D,3,FALSE)</f>
        <v>BROWN</v>
      </c>
      <c r="F1692" s="19" t="str">
        <f>VLOOKUP($D1692,[1]Sheet1!$A:$D,4,FALSE)</f>
        <v>Soft Brown</v>
      </c>
      <c r="G1692" s="2">
        <v>7.25</v>
      </c>
      <c r="H1692" s="2">
        <v>5.5</v>
      </c>
      <c r="I1692" s="2">
        <v>-0.35</v>
      </c>
      <c r="J1692" s="2">
        <v>5.5</v>
      </c>
      <c r="K1692" s="2">
        <v>1.2</v>
      </c>
      <c r="L1692" s="2">
        <v>3.05</v>
      </c>
      <c r="M1692" s="2">
        <v>3</v>
      </c>
      <c r="N1692" s="2">
        <v>2.5</v>
      </c>
      <c r="O1692" s="2">
        <v>3</v>
      </c>
      <c r="P1692" s="32">
        <f t="shared" si="37"/>
        <v>3.4055555555555554</v>
      </c>
      <c r="Q1692" s="33">
        <v>3.4055555555555554</v>
      </c>
      <c r="R1692" s="33">
        <v>3.4055555555555554</v>
      </c>
      <c r="S1692" s="33">
        <v>3.4055555555555554</v>
      </c>
      <c r="T1692" s="33">
        <v>3.4055555555555554</v>
      </c>
      <c r="U1692" s="33">
        <v>3.4055555555555554</v>
      </c>
      <c r="V1692" s="33">
        <v>3.4055555555555554</v>
      </c>
      <c r="W1692" s="33">
        <v>3.4055555555555554</v>
      </c>
      <c r="X1692" s="33">
        <v>3.4055555555555554</v>
      </c>
      <c r="Y1692" s="33">
        <v>3.4055555555555554</v>
      </c>
      <c r="Z1692" s="33">
        <v>3.4055555555555554</v>
      </c>
      <c r="AA1692" s="33">
        <v>3.4055555555555554</v>
      </c>
      <c r="AB1692" s="33">
        <v>3.4055555555555554</v>
      </c>
      <c r="AC1692" s="33">
        <v>3.4055555555555554</v>
      </c>
    </row>
    <row r="1693" spans="1:29" hidden="1" x14ac:dyDescent="0.3">
      <c r="A1693" s="19" t="s">
        <v>474</v>
      </c>
      <c r="B1693" s="1" t="s">
        <v>89</v>
      </c>
      <c r="C1693" s="1" t="s">
        <v>555</v>
      </c>
      <c r="D1693" t="s">
        <v>25</v>
      </c>
      <c r="E1693" s="19" t="str">
        <f>VLOOKUP($D1693,[1]Sheet1!$A:$D,3,FALSE)</f>
        <v>CASTER</v>
      </c>
      <c r="F1693" s="19" t="str">
        <f>VLOOKUP($D1693,[1]Sheet1!$A:$D,4,FALSE)</f>
        <v>CASTER</v>
      </c>
      <c r="G1693" s="2">
        <v>1.44</v>
      </c>
      <c r="H1693" s="2">
        <v>0.34799999999999998</v>
      </c>
      <c r="I1693" s="2">
        <v>0.51600000000000001</v>
      </c>
      <c r="J1693" s="2">
        <v>2.16</v>
      </c>
      <c r="K1693" s="2">
        <v>1.08</v>
      </c>
      <c r="L1693" s="2">
        <v>1.08</v>
      </c>
      <c r="M1693" s="2">
        <v>0.48</v>
      </c>
      <c r="N1693" s="2">
        <v>1.08</v>
      </c>
      <c r="O1693" s="2">
        <v>1.08</v>
      </c>
      <c r="P1693" s="32">
        <f t="shared" si="37"/>
        <v>1.0293333333333334</v>
      </c>
      <c r="Q1693" s="33">
        <v>1.0293333333333334</v>
      </c>
      <c r="R1693" s="33">
        <v>1.0293333333333334</v>
      </c>
      <c r="S1693" s="33">
        <v>1.0293333333333334</v>
      </c>
      <c r="T1693" s="33">
        <v>1.0293333333333334</v>
      </c>
      <c r="U1693" s="33">
        <v>1.0293333333333334</v>
      </c>
      <c r="V1693" s="33">
        <v>1.0293333333333334</v>
      </c>
      <c r="W1693" s="33">
        <v>1.0293333333333334</v>
      </c>
      <c r="X1693" s="33">
        <v>1.0293333333333334</v>
      </c>
      <c r="Y1693" s="33">
        <v>1.0293333333333334</v>
      </c>
      <c r="Z1693" s="33">
        <v>1.0293333333333334</v>
      </c>
      <c r="AA1693" s="33">
        <v>1.0293333333333334</v>
      </c>
      <c r="AB1693" s="33">
        <v>1.0293333333333334</v>
      </c>
      <c r="AC1693" s="33">
        <v>1.0293333333333334</v>
      </c>
    </row>
    <row r="1694" spans="1:29" hidden="1" x14ac:dyDescent="0.3">
      <c r="A1694" s="19" t="s">
        <v>474</v>
      </c>
      <c r="B1694" s="1" t="s">
        <v>89</v>
      </c>
      <c r="C1694" s="1" t="s">
        <v>555</v>
      </c>
      <c r="D1694" t="s">
        <v>26</v>
      </c>
      <c r="E1694" s="19" t="str">
        <f>VLOOKUP($D1694,[1]Sheet1!$A:$D,3,FALSE)</f>
        <v>BROWN</v>
      </c>
      <c r="F1694" s="19" t="str">
        <f>VLOOKUP($D1694,[1]Sheet1!$A:$D,4,FALSE)</f>
        <v>Coarse Brown</v>
      </c>
      <c r="G1694" s="2">
        <v>0.12</v>
      </c>
      <c r="H1694" s="2">
        <v>0.24</v>
      </c>
      <c r="I1694" s="2">
        <v>0.48</v>
      </c>
      <c r="J1694" s="2">
        <v>0.12</v>
      </c>
      <c r="K1694" s="2"/>
      <c r="L1694" s="2">
        <v>0.24</v>
      </c>
      <c r="M1694" s="2">
        <v>0.12</v>
      </c>
      <c r="N1694" s="2">
        <v>0.24</v>
      </c>
      <c r="O1694" s="2">
        <v>0.24</v>
      </c>
      <c r="P1694" s="32">
        <f t="shared" si="37"/>
        <v>0.19999999999999998</v>
      </c>
      <c r="Q1694" s="33">
        <v>0.19999999999999998</v>
      </c>
      <c r="R1694" s="33">
        <v>0.19999999999999998</v>
      </c>
      <c r="S1694" s="33">
        <v>0.19999999999999998</v>
      </c>
      <c r="T1694" s="33">
        <v>0.19999999999999998</v>
      </c>
      <c r="U1694" s="33">
        <v>0.19999999999999998</v>
      </c>
      <c r="V1694" s="33">
        <v>0.19999999999999998</v>
      </c>
      <c r="W1694" s="33">
        <v>0.19999999999999998</v>
      </c>
      <c r="X1694" s="33">
        <v>0.19999999999999998</v>
      </c>
      <c r="Y1694" s="33">
        <v>0.19999999999999998</v>
      </c>
      <c r="Z1694" s="33">
        <v>0.19999999999999998</v>
      </c>
      <c r="AA1694" s="33">
        <v>0.19999999999999998</v>
      </c>
      <c r="AB1694" s="33">
        <v>0.19999999999999998</v>
      </c>
      <c r="AC1694" s="33">
        <v>0.19999999999999998</v>
      </c>
    </row>
    <row r="1695" spans="1:29" hidden="1" x14ac:dyDescent="0.3">
      <c r="A1695" s="19" t="s">
        <v>474</v>
      </c>
      <c r="B1695" s="1" t="s">
        <v>89</v>
      </c>
      <c r="C1695" s="1" t="s">
        <v>555</v>
      </c>
      <c r="D1695" t="s">
        <v>27</v>
      </c>
      <c r="E1695" s="19" t="str">
        <f>VLOOKUP($D1695,[1]Sheet1!$A:$D,3,FALSE)</f>
        <v>C1</v>
      </c>
      <c r="F1695" s="19" t="str">
        <f>VLOOKUP($D1695,[1]Sheet1!$A:$D,4,FALSE)</f>
        <v>C1 COARSE</v>
      </c>
      <c r="G1695" s="2">
        <v>13.356000000000002</v>
      </c>
      <c r="H1695" s="2">
        <v>15.948</v>
      </c>
      <c r="I1695" s="2">
        <v>14.712</v>
      </c>
      <c r="J1695" s="2">
        <v>29.28</v>
      </c>
      <c r="K1695" s="2">
        <v>2.3879999999999999</v>
      </c>
      <c r="L1695" s="2">
        <v>-0.06</v>
      </c>
      <c r="M1695" s="2">
        <v>7.5600000000000005</v>
      </c>
      <c r="N1695" s="2">
        <v>1.2</v>
      </c>
      <c r="O1695" s="2">
        <v>32.880000000000003</v>
      </c>
      <c r="P1695" s="32">
        <f t="shared" si="37"/>
        <v>13.029333333333334</v>
      </c>
      <c r="Q1695" s="33">
        <v>13.029333333333334</v>
      </c>
      <c r="R1695" s="33">
        <v>13.029333333333334</v>
      </c>
      <c r="S1695" s="33">
        <v>13.029333333333334</v>
      </c>
      <c r="T1695" s="33">
        <v>13.029333333333334</v>
      </c>
      <c r="U1695" s="33">
        <v>13.029333333333334</v>
      </c>
      <c r="V1695" s="33">
        <v>13.029333333333334</v>
      </c>
      <c r="W1695" s="33">
        <v>13.029333333333334</v>
      </c>
      <c r="X1695" s="33">
        <v>13.029333333333334</v>
      </c>
      <c r="Y1695" s="33">
        <v>13.029333333333334</v>
      </c>
      <c r="Z1695" s="33">
        <v>13.029333333333334</v>
      </c>
      <c r="AA1695" s="33">
        <v>13.029333333333334</v>
      </c>
      <c r="AB1695" s="33">
        <v>13.029333333333334</v>
      </c>
      <c r="AC1695" s="33">
        <v>13.029333333333334</v>
      </c>
    </row>
    <row r="1696" spans="1:29" hidden="1" x14ac:dyDescent="0.3">
      <c r="A1696" s="19" t="s">
        <v>474</v>
      </c>
      <c r="B1696" s="1" t="s">
        <v>89</v>
      </c>
      <c r="C1696" s="1" t="s">
        <v>555</v>
      </c>
      <c r="D1696" t="s">
        <v>30</v>
      </c>
      <c r="E1696" s="19" t="str">
        <f>VLOOKUP($D1696,[1]Sheet1!$A:$D,3,FALSE)</f>
        <v>A1 (Fine)</v>
      </c>
      <c r="F1696" s="19" t="str">
        <f>VLOOKUP($D1696,[1]Sheet1!$A:$D,4,FALSE)</f>
        <v>A1</v>
      </c>
      <c r="G1696" s="2">
        <v>4.8719999999999999</v>
      </c>
      <c r="H1696" s="2">
        <v>2.1120000000000001</v>
      </c>
      <c r="I1696" s="2">
        <v>5.4</v>
      </c>
      <c r="J1696" s="2">
        <v>5.4</v>
      </c>
      <c r="K1696" s="2">
        <v>1.056</v>
      </c>
      <c r="L1696" s="2">
        <v>-2.4E-2</v>
      </c>
      <c r="M1696" s="2">
        <v>2.16</v>
      </c>
      <c r="N1696" s="2">
        <v>1.08</v>
      </c>
      <c r="O1696" s="2">
        <v>5.4</v>
      </c>
      <c r="P1696" s="32">
        <f t="shared" si="37"/>
        <v>3.0506666666666664</v>
      </c>
      <c r="Q1696" s="33">
        <v>3.0506666666666664</v>
      </c>
      <c r="R1696" s="33">
        <v>3.0506666666666664</v>
      </c>
      <c r="S1696" s="33">
        <v>3.0506666666666664</v>
      </c>
      <c r="T1696" s="33">
        <v>3.0506666666666664</v>
      </c>
      <c r="U1696" s="33">
        <v>3.0506666666666664</v>
      </c>
      <c r="V1696" s="33">
        <v>3.0506666666666664</v>
      </c>
      <c r="W1696" s="33">
        <v>3.0506666666666664</v>
      </c>
      <c r="X1696" s="33">
        <v>3.0506666666666664</v>
      </c>
      <c r="Y1696" s="33">
        <v>3.0506666666666664</v>
      </c>
      <c r="Z1696" s="33">
        <v>3.0506666666666664</v>
      </c>
      <c r="AA1696" s="33">
        <v>3.0506666666666664</v>
      </c>
      <c r="AB1696" s="33">
        <v>3.0506666666666664</v>
      </c>
      <c r="AC1696" s="33">
        <v>3.0506666666666664</v>
      </c>
    </row>
    <row r="1697" spans="1:29" hidden="1" x14ac:dyDescent="0.3">
      <c r="A1697" s="19" t="s">
        <v>474</v>
      </c>
      <c r="B1697" s="1" t="s">
        <v>89</v>
      </c>
      <c r="C1697" s="1" t="s">
        <v>555</v>
      </c>
      <c r="D1697" t="s">
        <v>31</v>
      </c>
      <c r="E1697" s="19" t="str">
        <f>VLOOKUP($D1697,[1]Sheet1!$A:$D,3,FALSE)</f>
        <v>BROWN</v>
      </c>
      <c r="F1697" s="19" t="str">
        <f>VLOOKUP($D1697,[1]Sheet1!$A:$D,4,FALSE)</f>
        <v>Golden Brown</v>
      </c>
      <c r="G1697" s="2"/>
      <c r="H1697" s="2"/>
      <c r="I1697" s="2"/>
      <c r="J1697" s="2"/>
      <c r="K1697" s="2"/>
      <c r="L1697" s="2"/>
      <c r="M1697" s="2"/>
      <c r="N1697" s="2"/>
      <c r="O1697" s="2">
        <v>0.24</v>
      </c>
      <c r="P1697" s="32">
        <f t="shared" si="37"/>
        <v>2.6666666666666665E-2</v>
      </c>
      <c r="Q1697" s="33">
        <v>2.6666666666666665E-2</v>
      </c>
      <c r="R1697" s="33">
        <v>2.6666666666666665E-2</v>
      </c>
      <c r="S1697" s="33">
        <v>2.6666666666666665E-2</v>
      </c>
      <c r="T1697" s="33">
        <v>2.6666666666666665E-2</v>
      </c>
      <c r="U1697" s="33">
        <v>2.6666666666666665E-2</v>
      </c>
      <c r="V1697" s="33">
        <v>2.6666666666666665E-2</v>
      </c>
      <c r="W1697" s="33">
        <v>2.6666666666666665E-2</v>
      </c>
      <c r="X1697" s="33">
        <v>2.6666666666666665E-2</v>
      </c>
      <c r="Y1697" s="33">
        <v>2.6666666666666665E-2</v>
      </c>
      <c r="Z1697" s="33">
        <v>2.6666666666666665E-2</v>
      </c>
      <c r="AA1697" s="33">
        <v>2.6666666666666665E-2</v>
      </c>
      <c r="AB1697" s="33">
        <v>2.6666666666666665E-2</v>
      </c>
      <c r="AC1697" s="33">
        <v>2.6666666666666665E-2</v>
      </c>
    </row>
    <row r="1698" spans="1:29" hidden="1" x14ac:dyDescent="0.3">
      <c r="A1698" s="19" t="s">
        <v>474</v>
      </c>
      <c r="B1698" s="1" t="s">
        <v>89</v>
      </c>
      <c r="C1698" s="1" t="s">
        <v>555</v>
      </c>
      <c r="D1698" t="s">
        <v>47</v>
      </c>
      <c r="E1698" s="19" t="str">
        <f>VLOOKUP($D1698,[1]Sheet1!$A:$D,3,FALSE)</f>
        <v>ICING</v>
      </c>
      <c r="F1698" s="19" t="str">
        <f>VLOOKUP($D1698,[1]Sheet1!$A:$D,4,FALSE)</f>
        <v>ICING</v>
      </c>
      <c r="G1698" s="2">
        <v>0.5</v>
      </c>
      <c r="H1698" s="2">
        <v>0.5</v>
      </c>
      <c r="I1698" s="2">
        <v>1</v>
      </c>
      <c r="J1698" s="2">
        <v>1</v>
      </c>
      <c r="K1698" s="2">
        <v>2</v>
      </c>
      <c r="L1698" s="2"/>
      <c r="M1698" s="2"/>
      <c r="N1698" s="2">
        <v>0.5</v>
      </c>
      <c r="O1698" s="2">
        <v>0.25</v>
      </c>
      <c r="P1698" s="32">
        <f t="shared" si="37"/>
        <v>0.63888888888888884</v>
      </c>
      <c r="Q1698" s="33">
        <v>0.63888888888888884</v>
      </c>
      <c r="R1698" s="33">
        <v>0.63888888888888884</v>
      </c>
      <c r="S1698" s="33">
        <v>0.63888888888888884</v>
      </c>
      <c r="T1698" s="33">
        <v>0.63888888888888884</v>
      </c>
      <c r="U1698" s="33">
        <v>0.63888888888888884</v>
      </c>
      <c r="V1698" s="33">
        <v>0.63888888888888884</v>
      </c>
      <c r="W1698" s="33">
        <v>0.63888888888888884</v>
      </c>
      <c r="X1698" s="33">
        <v>0.63888888888888884</v>
      </c>
      <c r="Y1698" s="33">
        <v>0.63888888888888884</v>
      </c>
      <c r="Z1698" s="33">
        <v>0.63888888888888884</v>
      </c>
      <c r="AA1698" s="33">
        <v>0.63888888888888884</v>
      </c>
      <c r="AB1698" s="33">
        <v>0.63888888888888884</v>
      </c>
      <c r="AC1698" s="33">
        <v>0.63888888888888884</v>
      </c>
    </row>
    <row r="1699" spans="1:29" hidden="1" x14ac:dyDescent="0.3">
      <c r="A1699" s="19" t="s">
        <v>474</v>
      </c>
      <c r="B1699" s="1" t="s">
        <v>89</v>
      </c>
      <c r="C1699" s="1" t="s">
        <v>555</v>
      </c>
      <c r="D1699" t="s">
        <v>32</v>
      </c>
      <c r="E1699" s="19" t="str">
        <f>VLOOKUP($D1699,[1]Sheet1!$A:$D,3,FALSE)</f>
        <v>ICING</v>
      </c>
      <c r="F1699" s="19" t="str">
        <f>VLOOKUP($D1699,[1]Sheet1!$A:$D,4,FALSE)</f>
        <v>ICING</v>
      </c>
      <c r="G1699" s="2">
        <v>0.12</v>
      </c>
      <c r="H1699" s="2">
        <v>0.12</v>
      </c>
      <c r="I1699" s="2"/>
      <c r="J1699" s="2">
        <v>0.6</v>
      </c>
      <c r="K1699" s="2"/>
      <c r="L1699" s="2">
        <v>0.22799999999999998</v>
      </c>
      <c r="M1699" s="2">
        <v>0.24</v>
      </c>
      <c r="N1699" s="2">
        <v>0.36</v>
      </c>
      <c r="O1699" s="2">
        <v>0.24</v>
      </c>
      <c r="P1699" s="32">
        <f t="shared" si="37"/>
        <v>0.21200000000000002</v>
      </c>
      <c r="Q1699" s="33">
        <v>0.21200000000000002</v>
      </c>
      <c r="R1699" s="33">
        <v>0.21200000000000002</v>
      </c>
      <c r="S1699" s="33">
        <v>0.21200000000000002</v>
      </c>
      <c r="T1699" s="33">
        <v>0.21200000000000002</v>
      </c>
      <c r="U1699" s="33">
        <v>0.21200000000000002</v>
      </c>
      <c r="V1699" s="33">
        <v>0.21200000000000002</v>
      </c>
      <c r="W1699" s="33">
        <v>0.21200000000000002</v>
      </c>
      <c r="X1699" s="33">
        <v>0.21200000000000002</v>
      </c>
      <c r="Y1699" s="33">
        <v>0.21200000000000002</v>
      </c>
      <c r="Z1699" s="33">
        <v>0.21200000000000002</v>
      </c>
      <c r="AA1699" s="33">
        <v>0.21200000000000002</v>
      </c>
      <c r="AB1699" s="33">
        <v>0.21200000000000002</v>
      </c>
      <c r="AC1699" s="33">
        <v>0.21200000000000002</v>
      </c>
    </row>
    <row r="1700" spans="1:29" hidden="1" x14ac:dyDescent="0.3">
      <c r="A1700" s="19" t="s">
        <v>474</v>
      </c>
      <c r="B1700" s="1" t="s">
        <v>89</v>
      </c>
      <c r="C1700" s="1" t="s">
        <v>555</v>
      </c>
      <c r="D1700" t="s">
        <v>34</v>
      </c>
      <c r="E1700" s="19" t="str">
        <f>VLOOKUP($D1700,[1]Sheet1!$A:$D,3,FALSE)</f>
        <v>BROWN</v>
      </c>
      <c r="F1700" s="19" t="str">
        <f>VLOOKUP($D1700,[1]Sheet1!$A:$D,4,FALSE)</f>
        <v>Soft Brown</v>
      </c>
      <c r="G1700" s="2">
        <v>2.3040000000000003</v>
      </c>
      <c r="H1700" s="2"/>
      <c r="I1700" s="2">
        <v>1.08</v>
      </c>
      <c r="J1700" s="2">
        <v>1.8</v>
      </c>
      <c r="K1700" s="2">
        <v>2.16</v>
      </c>
      <c r="L1700" s="2">
        <v>2.1360000000000001</v>
      </c>
      <c r="M1700" s="2">
        <v>3.24</v>
      </c>
      <c r="N1700" s="2">
        <v>2.16</v>
      </c>
      <c r="O1700" s="2">
        <v>1.08</v>
      </c>
      <c r="P1700" s="32">
        <f t="shared" si="37"/>
        <v>1.7733333333333334</v>
      </c>
      <c r="Q1700" s="33">
        <v>1.7733333333333334</v>
      </c>
      <c r="R1700" s="33">
        <v>1.7733333333333334</v>
      </c>
      <c r="S1700" s="33">
        <v>1.7733333333333334</v>
      </c>
      <c r="T1700" s="33">
        <v>1.7733333333333334</v>
      </c>
      <c r="U1700" s="33">
        <v>1.7733333333333334</v>
      </c>
      <c r="V1700" s="33">
        <v>1.7733333333333334</v>
      </c>
      <c r="W1700" s="33">
        <v>1.7733333333333334</v>
      </c>
      <c r="X1700" s="33">
        <v>1.7733333333333334</v>
      </c>
      <c r="Y1700" s="33">
        <v>1.7733333333333334</v>
      </c>
      <c r="Z1700" s="33">
        <v>1.7733333333333334</v>
      </c>
      <c r="AA1700" s="33">
        <v>1.7733333333333334</v>
      </c>
      <c r="AB1700" s="33">
        <v>1.7733333333333334</v>
      </c>
      <c r="AC1700" s="33">
        <v>1.7733333333333334</v>
      </c>
    </row>
    <row r="1701" spans="1:29" hidden="1" x14ac:dyDescent="0.3">
      <c r="A1701" s="19" t="s">
        <v>474</v>
      </c>
      <c r="B1701" s="1" t="s">
        <v>89</v>
      </c>
      <c r="C1701" s="1" t="s">
        <v>476</v>
      </c>
      <c r="D1701" t="s">
        <v>61</v>
      </c>
      <c r="E1701" s="19" t="str">
        <f>VLOOKUP($D1701,[1]Sheet1!$A:$D,3,FALSE)</f>
        <v>C1</v>
      </c>
      <c r="F1701" s="19" t="str">
        <f>VLOOKUP($D1701,[1]Sheet1!$A:$D,4,FALSE)</f>
        <v>C1 COARSE</v>
      </c>
      <c r="G1701" s="2"/>
      <c r="H1701" s="2"/>
      <c r="I1701" s="2"/>
      <c r="J1701" s="2">
        <v>20</v>
      </c>
      <c r="K1701" s="2">
        <v>-20</v>
      </c>
      <c r="L1701" s="2"/>
      <c r="M1701" s="2"/>
      <c r="N1701" s="2"/>
      <c r="O1701" s="2"/>
      <c r="P1701" s="32">
        <f t="shared" si="37"/>
        <v>0</v>
      </c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</row>
    <row r="1702" spans="1:29" hidden="1" x14ac:dyDescent="0.3">
      <c r="A1702" s="19" t="s">
        <v>474</v>
      </c>
      <c r="B1702" s="1" t="s">
        <v>89</v>
      </c>
      <c r="C1702" s="1" t="s">
        <v>476</v>
      </c>
      <c r="D1702" t="s">
        <v>27</v>
      </c>
      <c r="E1702" s="19" t="str">
        <f>VLOOKUP($D1702,[1]Sheet1!$A:$D,3,FALSE)</f>
        <v>C1</v>
      </c>
      <c r="F1702" s="19" t="str">
        <f>VLOOKUP($D1702,[1]Sheet1!$A:$D,4,FALSE)</f>
        <v>C1 COARSE</v>
      </c>
      <c r="G1702" s="2">
        <v>5.4</v>
      </c>
      <c r="H1702" s="2">
        <v>5.4</v>
      </c>
      <c r="I1702" s="2">
        <v>10.8</v>
      </c>
      <c r="J1702" s="2"/>
      <c r="K1702" s="2">
        <v>5.4</v>
      </c>
      <c r="L1702" s="2"/>
      <c r="M1702" s="2"/>
      <c r="N1702" s="2">
        <v>5.4</v>
      </c>
      <c r="O1702" s="2">
        <v>5.4</v>
      </c>
      <c r="P1702" s="32">
        <f t="shared" si="37"/>
        <v>4.1999999999999993</v>
      </c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33"/>
    </row>
    <row r="1703" spans="1:29" hidden="1" x14ac:dyDescent="0.3">
      <c r="A1703" s="19" t="s">
        <v>474</v>
      </c>
      <c r="B1703" s="1" t="s">
        <v>89</v>
      </c>
      <c r="C1703" s="1" t="s">
        <v>556</v>
      </c>
      <c r="D1703" t="s">
        <v>43</v>
      </c>
      <c r="E1703" s="19" t="str">
        <f>VLOOKUP($D1703,[1]Sheet1!$A:$D,3,FALSE)</f>
        <v>BROWN</v>
      </c>
      <c r="F1703" s="19" t="str">
        <f>VLOOKUP($D1703,[1]Sheet1!$A:$D,4,FALSE)</f>
        <v>Soft Brown</v>
      </c>
      <c r="G1703" s="2">
        <v>4</v>
      </c>
      <c r="H1703" s="2">
        <v>2</v>
      </c>
      <c r="I1703" s="2">
        <v>4.2</v>
      </c>
      <c r="J1703" s="2">
        <v>3</v>
      </c>
      <c r="K1703" s="2">
        <v>3</v>
      </c>
      <c r="L1703" s="2"/>
      <c r="M1703" s="2">
        <v>3</v>
      </c>
      <c r="N1703" s="2">
        <v>3</v>
      </c>
      <c r="O1703" s="2">
        <v>3</v>
      </c>
      <c r="P1703" s="32">
        <f t="shared" si="37"/>
        <v>2.8</v>
      </c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33"/>
    </row>
    <row r="1704" spans="1:29" hidden="1" x14ac:dyDescent="0.3">
      <c r="A1704" s="19" t="s">
        <v>474</v>
      </c>
      <c r="B1704" s="1" t="s">
        <v>89</v>
      </c>
      <c r="C1704" s="1" t="s">
        <v>557</v>
      </c>
      <c r="D1704" t="s">
        <v>558</v>
      </c>
      <c r="E1704" s="19" t="str">
        <f>VLOOKUP($D1704,[1]Sheet1!$A:$D,3,FALSE)</f>
        <v>BROWN</v>
      </c>
      <c r="F1704" s="19" t="str">
        <f>VLOOKUP($D1704,[1]Sheet1!$A:$D,4,FALSE)</f>
        <v>Golden Brown</v>
      </c>
      <c r="G1704" s="2">
        <v>0.39600000000000002</v>
      </c>
      <c r="H1704" s="2"/>
      <c r="I1704" s="2"/>
      <c r="J1704" s="2"/>
      <c r="K1704" s="2"/>
      <c r="L1704" s="2"/>
      <c r="M1704" s="2"/>
      <c r="N1704" s="2"/>
      <c r="O1704" s="2"/>
      <c r="P1704" s="32">
        <f t="shared" si="37"/>
        <v>4.4000000000000004E-2</v>
      </c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33"/>
    </row>
    <row r="1705" spans="1:29" hidden="1" x14ac:dyDescent="0.3">
      <c r="A1705" s="19" t="s">
        <v>474</v>
      </c>
      <c r="B1705" s="1" t="s">
        <v>89</v>
      </c>
      <c r="C1705" s="1" t="s">
        <v>559</v>
      </c>
      <c r="D1705" t="s">
        <v>91</v>
      </c>
      <c r="E1705" s="19" t="str">
        <f>VLOOKUP($D1705,[1]Sheet1!$A:$D,3,FALSE)</f>
        <v>BROWN</v>
      </c>
      <c r="F1705" s="19" t="str">
        <f>VLOOKUP($D1705,[1]Sheet1!$A:$D,4,FALSE)</f>
        <v>Coarse Brown</v>
      </c>
      <c r="G1705" s="2">
        <v>0.1</v>
      </c>
      <c r="H1705" s="2"/>
      <c r="I1705" s="2">
        <v>0.1</v>
      </c>
      <c r="J1705" s="2">
        <v>0.05</v>
      </c>
      <c r="K1705" s="2">
        <v>0.1</v>
      </c>
      <c r="L1705" s="2">
        <v>0.1</v>
      </c>
      <c r="M1705" s="2">
        <v>0.05</v>
      </c>
      <c r="N1705" s="2"/>
      <c r="O1705" s="2"/>
      <c r="P1705" s="32">
        <f t="shared" si="37"/>
        <v>5.5555555555555552E-2</v>
      </c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33"/>
    </row>
    <row r="1706" spans="1:29" hidden="1" x14ac:dyDescent="0.3">
      <c r="A1706" s="19" t="s">
        <v>474</v>
      </c>
      <c r="B1706" s="1" t="s">
        <v>89</v>
      </c>
      <c r="C1706" s="1" t="s">
        <v>559</v>
      </c>
      <c r="D1706" t="s">
        <v>201</v>
      </c>
      <c r="E1706" s="19" t="str">
        <f>VLOOKUP($D1706,[1]Sheet1!$A:$D,3,FALSE)</f>
        <v>BROWN</v>
      </c>
      <c r="F1706" s="19" t="str">
        <f>VLOOKUP($D1706,[1]Sheet1!$A:$D,4,FALSE)</f>
        <v>Golden Brown</v>
      </c>
      <c r="G1706" s="2">
        <v>1.2</v>
      </c>
      <c r="H1706" s="2"/>
      <c r="I1706" s="2">
        <v>0.95</v>
      </c>
      <c r="J1706" s="2">
        <v>0.5</v>
      </c>
      <c r="K1706" s="2">
        <v>0.6</v>
      </c>
      <c r="L1706" s="2">
        <v>0.75</v>
      </c>
      <c r="M1706" s="2">
        <v>0.5</v>
      </c>
      <c r="N1706" s="2">
        <v>0.8</v>
      </c>
      <c r="O1706" s="2">
        <v>0.5</v>
      </c>
      <c r="P1706" s="32">
        <f t="shared" si="37"/>
        <v>0.64444444444444438</v>
      </c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33"/>
    </row>
    <row r="1707" spans="1:29" hidden="1" x14ac:dyDescent="0.3">
      <c r="A1707" s="19" t="s">
        <v>474</v>
      </c>
      <c r="B1707" s="1" t="s">
        <v>89</v>
      </c>
      <c r="C1707" s="1" t="s">
        <v>559</v>
      </c>
      <c r="D1707" t="s">
        <v>43</v>
      </c>
      <c r="E1707" s="19" t="str">
        <f>VLOOKUP($D1707,[1]Sheet1!$A:$D,3,FALSE)</f>
        <v>BROWN</v>
      </c>
      <c r="F1707" s="19" t="str">
        <f>VLOOKUP($D1707,[1]Sheet1!$A:$D,4,FALSE)</f>
        <v>Soft Brown</v>
      </c>
      <c r="G1707" s="2">
        <v>1.55</v>
      </c>
      <c r="H1707" s="2"/>
      <c r="I1707" s="2"/>
      <c r="J1707" s="2"/>
      <c r="K1707" s="2"/>
      <c r="L1707" s="2">
        <v>0.4</v>
      </c>
      <c r="M1707" s="2"/>
      <c r="N1707" s="2"/>
      <c r="O1707" s="2"/>
      <c r="P1707" s="32">
        <f t="shared" si="37"/>
        <v>0.21666666666666667</v>
      </c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33"/>
    </row>
    <row r="1708" spans="1:29" hidden="1" x14ac:dyDescent="0.3">
      <c r="A1708" s="19" t="s">
        <v>474</v>
      </c>
      <c r="B1708" s="1" t="s">
        <v>89</v>
      </c>
      <c r="C1708" s="1" t="s">
        <v>560</v>
      </c>
      <c r="D1708" t="s">
        <v>61</v>
      </c>
      <c r="E1708" s="19" t="str">
        <f>VLOOKUP($D1708,[1]Sheet1!$A:$D,3,FALSE)</f>
        <v>C1</v>
      </c>
      <c r="F1708" s="19" t="str">
        <f>VLOOKUP($D1708,[1]Sheet1!$A:$D,4,FALSE)</f>
        <v>C1 COARSE</v>
      </c>
      <c r="G1708" s="2">
        <v>1</v>
      </c>
      <c r="H1708" s="2"/>
      <c r="I1708" s="2"/>
      <c r="J1708" s="2">
        <v>1</v>
      </c>
      <c r="K1708" s="2"/>
      <c r="L1708" s="2"/>
      <c r="M1708" s="2"/>
      <c r="N1708" s="2">
        <v>1</v>
      </c>
      <c r="O1708" s="2"/>
      <c r="P1708" s="32">
        <f t="shared" si="37"/>
        <v>0.33333333333333331</v>
      </c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</row>
    <row r="1709" spans="1:29" hidden="1" x14ac:dyDescent="0.3">
      <c r="A1709" s="19" t="s">
        <v>474</v>
      </c>
      <c r="B1709" s="1" t="s">
        <v>89</v>
      </c>
      <c r="C1709" s="1" t="s">
        <v>561</v>
      </c>
      <c r="D1709" t="s">
        <v>47</v>
      </c>
      <c r="E1709" s="19" t="str">
        <f>VLOOKUP($D1709,[1]Sheet1!$A:$D,3,FALSE)</f>
        <v>ICING</v>
      </c>
      <c r="F1709" s="19" t="str">
        <f>VLOOKUP($D1709,[1]Sheet1!$A:$D,4,FALSE)</f>
        <v>ICING</v>
      </c>
      <c r="G1709" s="2"/>
      <c r="H1709" s="2">
        <v>1</v>
      </c>
      <c r="I1709" s="2"/>
      <c r="J1709" s="2"/>
      <c r="K1709" s="2"/>
      <c r="L1709" s="2"/>
      <c r="M1709" s="2"/>
      <c r="N1709" s="2"/>
      <c r="O1709" s="2"/>
      <c r="P1709" s="32">
        <f t="shared" si="37"/>
        <v>0.1111111111111111</v>
      </c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33"/>
    </row>
    <row r="1710" spans="1:29" hidden="1" x14ac:dyDescent="0.3">
      <c r="A1710" s="19" t="s">
        <v>474</v>
      </c>
      <c r="B1710" s="1" t="s">
        <v>89</v>
      </c>
      <c r="C1710" s="1" t="s">
        <v>562</v>
      </c>
      <c r="D1710" t="s">
        <v>61</v>
      </c>
      <c r="E1710" s="19" t="str">
        <f>VLOOKUP($D1710,[1]Sheet1!$A:$D,3,FALSE)</f>
        <v>C1</v>
      </c>
      <c r="F1710" s="19" t="str">
        <f>VLOOKUP($D1710,[1]Sheet1!$A:$D,4,FALSE)</f>
        <v>C1 COARSE</v>
      </c>
      <c r="G1710" s="2">
        <v>1.75</v>
      </c>
      <c r="H1710" s="2"/>
      <c r="I1710" s="2"/>
      <c r="J1710" s="2"/>
      <c r="K1710" s="2"/>
      <c r="L1710" s="2"/>
      <c r="M1710" s="2"/>
      <c r="N1710" s="2"/>
      <c r="O1710" s="2"/>
      <c r="P1710" s="32">
        <f t="shared" si="37"/>
        <v>0.19444444444444445</v>
      </c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33"/>
    </row>
    <row r="1711" spans="1:29" hidden="1" x14ac:dyDescent="0.3">
      <c r="A1711" s="19" t="s">
        <v>474</v>
      </c>
      <c r="B1711" s="1" t="s">
        <v>89</v>
      </c>
      <c r="C1711" s="1" t="s">
        <v>562</v>
      </c>
      <c r="D1711" t="s">
        <v>25</v>
      </c>
      <c r="E1711" s="19" t="str">
        <f>VLOOKUP($D1711,[1]Sheet1!$A:$D,3,FALSE)</f>
        <v>CASTER</v>
      </c>
      <c r="F1711" s="19" t="str">
        <f>VLOOKUP($D1711,[1]Sheet1!$A:$D,4,FALSE)</f>
        <v>CASTER</v>
      </c>
      <c r="G1711" s="2">
        <v>0.06</v>
      </c>
      <c r="H1711" s="2"/>
      <c r="I1711" s="2"/>
      <c r="J1711" s="2"/>
      <c r="K1711" s="2"/>
      <c r="L1711" s="2"/>
      <c r="M1711" s="2"/>
      <c r="N1711" s="2"/>
      <c r="O1711" s="2"/>
      <c r="P1711" s="32">
        <f t="shared" si="37"/>
        <v>6.6666666666666662E-3</v>
      </c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33"/>
    </row>
    <row r="1712" spans="1:29" hidden="1" x14ac:dyDescent="0.3">
      <c r="A1712" s="19" t="s">
        <v>474</v>
      </c>
      <c r="B1712" s="1" t="s">
        <v>89</v>
      </c>
      <c r="C1712" s="1" t="s">
        <v>562</v>
      </c>
      <c r="D1712" t="s">
        <v>27</v>
      </c>
      <c r="E1712" s="19" t="str">
        <f>VLOOKUP($D1712,[1]Sheet1!$A:$D,3,FALSE)</f>
        <v>C1</v>
      </c>
      <c r="F1712" s="19" t="str">
        <f>VLOOKUP($D1712,[1]Sheet1!$A:$D,4,FALSE)</f>
        <v>C1 COARSE</v>
      </c>
      <c r="G1712" s="2">
        <v>19.439999999999998</v>
      </c>
      <c r="H1712" s="2"/>
      <c r="I1712" s="2"/>
      <c r="J1712" s="2"/>
      <c r="K1712" s="2"/>
      <c r="L1712" s="2"/>
      <c r="M1712" s="2"/>
      <c r="N1712" s="2"/>
      <c r="O1712" s="2"/>
      <c r="P1712" s="32">
        <f t="shared" si="37"/>
        <v>2.1599999999999997</v>
      </c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</row>
    <row r="1713" spans="1:29" hidden="1" x14ac:dyDescent="0.3">
      <c r="A1713" s="19" t="s">
        <v>474</v>
      </c>
      <c r="B1713" s="1" t="s">
        <v>89</v>
      </c>
      <c r="C1713" s="1" t="s">
        <v>562</v>
      </c>
      <c r="D1713" t="s">
        <v>47</v>
      </c>
      <c r="E1713" s="19" t="str">
        <f>VLOOKUP($D1713,[1]Sheet1!$A:$D,3,FALSE)</f>
        <v>ICING</v>
      </c>
      <c r="F1713" s="19" t="str">
        <f>VLOOKUP($D1713,[1]Sheet1!$A:$D,4,FALSE)</f>
        <v>ICING</v>
      </c>
      <c r="G1713" s="2">
        <v>0.65</v>
      </c>
      <c r="H1713" s="2"/>
      <c r="I1713" s="2"/>
      <c r="J1713" s="2"/>
      <c r="K1713" s="2"/>
      <c r="L1713" s="2"/>
      <c r="M1713" s="2"/>
      <c r="N1713" s="2"/>
      <c r="O1713" s="2"/>
      <c r="P1713" s="32">
        <f t="shared" si="37"/>
        <v>7.2222222222222229E-2</v>
      </c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33"/>
    </row>
    <row r="1714" spans="1:29" hidden="1" x14ac:dyDescent="0.3">
      <c r="A1714" s="19" t="s">
        <v>474</v>
      </c>
      <c r="B1714" s="1" t="s">
        <v>89</v>
      </c>
      <c r="C1714" s="1" t="s">
        <v>562</v>
      </c>
      <c r="D1714" t="s">
        <v>34</v>
      </c>
      <c r="E1714" s="19" t="str">
        <f>VLOOKUP($D1714,[1]Sheet1!$A:$D,3,FALSE)</f>
        <v>BROWN</v>
      </c>
      <c r="F1714" s="19" t="str">
        <f>VLOOKUP($D1714,[1]Sheet1!$A:$D,4,FALSE)</f>
        <v>Soft Brown</v>
      </c>
      <c r="G1714" s="2">
        <v>0.12</v>
      </c>
      <c r="H1714" s="2"/>
      <c r="I1714" s="2"/>
      <c r="J1714" s="2"/>
      <c r="K1714" s="2"/>
      <c r="L1714" s="2"/>
      <c r="M1714" s="2"/>
      <c r="N1714" s="2"/>
      <c r="O1714" s="2"/>
      <c r="P1714" s="32">
        <f t="shared" si="37"/>
        <v>1.3333333333333332E-2</v>
      </c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</row>
    <row r="1715" spans="1:29" hidden="1" x14ac:dyDescent="0.3">
      <c r="A1715" s="19" t="s">
        <v>474</v>
      </c>
      <c r="B1715" s="1" t="s">
        <v>89</v>
      </c>
      <c r="C1715" s="1" t="s">
        <v>563</v>
      </c>
      <c r="D1715" t="s">
        <v>42</v>
      </c>
      <c r="E1715" s="19" t="str">
        <f>VLOOKUP($D1715,[1]Sheet1!$A:$D,3,FALSE)</f>
        <v>CASTER</v>
      </c>
      <c r="F1715" s="19" t="str">
        <f>VLOOKUP($D1715,[1]Sheet1!$A:$D,4,FALSE)</f>
        <v>CASTER</v>
      </c>
      <c r="G1715" s="2">
        <v>8.3999999999999986</v>
      </c>
      <c r="H1715" s="2">
        <v>1.45</v>
      </c>
      <c r="I1715" s="2">
        <v>4.25</v>
      </c>
      <c r="J1715" s="2">
        <v>5.5</v>
      </c>
      <c r="K1715" s="2">
        <v>4</v>
      </c>
      <c r="L1715" s="2">
        <v>4</v>
      </c>
      <c r="M1715" s="2">
        <v>5</v>
      </c>
      <c r="N1715" s="2">
        <v>4.6500000000000004</v>
      </c>
      <c r="O1715" s="2">
        <v>3.25</v>
      </c>
      <c r="P1715" s="32">
        <f t="shared" si="37"/>
        <v>4.4999999999999991</v>
      </c>
      <c r="Q1715" s="33">
        <v>4.4999999999999991</v>
      </c>
      <c r="R1715" s="33">
        <v>4.4999999999999991</v>
      </c>
      <c r="S1715" s="33">
        <v>4.4999999999999991</v>
      </c>
      <c r="T1715" s="33">
        <v>4.4999999999999991</v>
      </c>
      <c r="U1715" s="33">
        <v>4.4999999999999991</v>
      </c>
      <c r="V1715" s="33">
        <v>4.4999999999999991</v>
      </c>
      <c r="W1715" s="33">
        <v>4.4999999999999991</v>
      </c>
      <c r="X1715" s="33">
        <v>4.4999999999999991</v>
      </c>
      <c r="Y1715" s="33">
        <v>4.4999999999999991</v>
      </c>
      <c r="Z1715" s="33">
        <v>4.4999999999999991</v>
      </c>
      <c r="AA1715" s="33">
        <v>4.4999999999999991</v>
      </c>
      <c r="AB1715" s="33">
        <v>4.4999999999999991</v>
      </c>
      <c r="AC1715" s="33">
        <v>4.4999999999999991</v>
      </c>
    </row>
    <row r="1716" spans="1:29" hidden="1" x14ac:dyDescent="0.3">
      <c r="A1716" s="19" t="s">
        <v>474</v>
      </c>
      <c r="B1716" s="1" t="s">
        <v>89</v>
      </c>
      <c r="C1716" s="1" t="s">
        <v>563</v>
      </c>
      <c r="D1716" t="s">
        <v>91</v>
      </c>
      <c r="E1716" s="19" t="str">
        <f>VLOOKUP($D1716,[1]Sheet1!$A:$D,3,FALSE)</f>
        <v>BROWN</v>
      </c>
      <c r="F1716" s="19" t="str">
        <f>VLOOKUP($D1716,[1]Sheet1!$A:$D,4,FALSE)</f>
        <v>Coarse Brown</v>
      </c>
      <c r="G1716" s="2">
        <v>0.15</v>
      </c>
      <c r="H1716" s="2">
        <v>0.1</v>
      </c>
      <c r="I1716" s="2">
        <v>0.35</v>
      </c>
      <c r="J1716" s="2"/>
      <c r="K1716" s="2"/>
      <c r="L1716" s="2">
        <v>0.1</v>
      </c>
      <c r="M1716" s="2">
        <v>0.1</v>
      </c>
      <c r="N1716" s="2">
        <v>0.1</v>
      </c>
      <c r="O1716" s="2">
        <v>0.1</v>
      </c>
      <c r="P1716" s="32">
        <f t="shared" ref="P1716:P1747" si="38">SUM(G1716:O1716)/9</f>
        <v>0.1111111111111111</v>
      </c>
      <c r="Q1716" s="33">
        <v>0.1111111111111111</v>
      </c>
      <c r="R1716" s="33">
        <v>0.1111111111111111</v>
      </c>
      <c r="S1716" s="33">
        <v>0.1111111111111111</v>
      </c>
      <c r="T1716" s="33">
        <v>0.1111111111111111</v>
      </c>
      <c r="U1716" s="33">
        <v>0.1111111111111111</v>
      </c>
      <c r="V1716" s="33">
        <v>0.1111111111111111</v>
      </c>
      <c r="W1716" s="33">
        <v>0.1111111111111111</v>
      </c>
      <c r="X1716" s="33">
        <v>0.1111111111111111</v>
      </c>
      <c r="Y1716" s="33">
        <v>0.1111111111111111</v>
      </c>
      <c r="Z1716" s="33">
        <v>0.1111111111111111</v>
      </c>
      <c r="AA1716" s="33">
        <v>0.1111111111111111</v>
      </c>
      <c r="AB1716" s="33">
        <v>0.1111111111111111</v>
      </c>
      <c r="AC1716" s="33">
        <v>0.1111111111111111</v>
      </c>
    </row>
    <row r="1717" spans="1:29" hidden="1" x14ac:dyDescent="0.3">
      <c r="A1717" s="19" t="s">
        <v>474</v>
      </c>
      <c r="B1717" s="1" t="s">
        <v>89</v>
      </c>
      <c r="C1717" s="1" t="s">
        <v>563</v>
      </c>
      <c r="D1717" t="s">
        <v>43</v>
      </c>
      <c r="E1717" s="19" t="str">
        <f>VLOOKUP($D1717,[1]Sheet1!$A:$D,3,FALSE)</f>
        <v>BROWN</v>
      </c>
      <c r="F1717" s="19" t="str">
        <f>VLOOKUP($D1717,[1]Sheet1!$A:$D,4,FALSE)</f>
        <v>Soft Brown</v>
      </c>
      <c r="G1717" s="2">
        <v>12.75</v>
      </c>
      <c r="H1717" s="2">
        <v>-0.30000000000000004</v>
      </c>
      <c r="I1717" s="2">
        <v>7.5</v>
      </c>
      <c r="J1717" s="2">
        <v>2.5</v>
      </c>
      <c r="K1717" s="2">
        <v>6</v>
      </c>
      <c r="L1717" s="2">
        <v>2</v>
      </c>
      <c r="M1717" s="2">
        <v>0.25</v>
      </c>
      <c r="N1717" s="2">
        <v>4.5</v>
      </c>
      <c r="O1717" s="2">
        <v>4.75</v>
      </c>
      <c r="P1717" s="32">
        <f t="shared" si="38"/>
        <v>4.4388888888888891</v>
      </c>
      <c r="Q1717" s="33">
        <v>4.4388888888888891</v>
      </c>
      <c r="R1717" s="33">
        <v>4.4388888888888891</v>
      </c>
      <c r="S1717" s="33">
        <v>4.4388888888888891</v>
      </c>
      <c r="T1717" s="33">
        <v>4.4388888888888891</v>
      </c>
      <c r="U1717" s="33">
        <v>4.4388888888888891</v>
      </c>
      <c r="V1717" s="33">
        <v>4.4388888888888891</v>
      </c>
      <c r="W1717" s="33">
        <v>4.4388888888888891</v>
      </c>
      <c r="X1717" s="33">
        <v>4.4388888888888891</v>
      </c>
      <c r="Y1717" s="33">
        <v>4.4388888888888891</v>
      </c>
      <c r="Z1717" s="33">
        <v>4.4388888888888891</v>
      </c>
      <c r="AA1717" s="33">
        <v>4.4388888888888891</v>
      </c>
      <c r="AB1717" s="33">
        <v>4.4388888888888891</v>
      </c>
      <c r="AC1717" s="33">
        <v>4.4388888888888891</v>
      </c>
    </row>
    <row r="1718" spans="1:29" hidden="1" x14ac:dyDescent="0.3">
      <c r="A1718" s="19" t="s">
        <v>474</v>
      </c>
      <c r="B1718" s="1" t="s">
        <v>89</v>
      </c>
      <c r="C1718" s="1" t="s">
        <v>563</v>
      </c>
      <c r="D1718" t="s">
        <v>27</v>
      </c>
      <c r="E1718" s="19" t="str">
        <f>VLOOKUP($D1718,[1]Sheet1!$A:$D,3,FALSE)</f>
        <v>C1</v>
      </c>
      <c r="F1718" s="19" t="str">
        <f>VLOOKUP($D1718,[1]Sheet1!$A:$D,4,FALSE)</f>
        <v>C1 COARSE</v>
      </c>
      <c r="G1718" s="2">
        <v>0.12</v>
      </c>
      <c r="H1718" s="2"/>
      <c r="I1718" s="2"/>
      <c r="J1718" s="2">
        <v>0.12</v>
      </c>
      <c r="K1718" s="2"/>
      <c r="L1718" s="2">
        <v>0.12</v>
      </c>
      <c r="M1718" s="2"/>
      <c r="N1718" s="2">
        <v>0.12</v>
      </c>
      <c r="O1718" s="2">
        <v>0.12</v>
      </c>
      <c r="P1718" s="32">
        <f t="shared" si="38"/>
        <v>6.6666666666666666E-2</v>
      </c>
      <c r="Q1718" s="33">
        <v>6.6666666666666666E-2</v>
      </c>
      <c r="R1718" s="33">
        <v>6.6666666666666666E-2</v>
      </c>
      <c r="S1718" s="33">
        <v>6.6666666666666666E-2</v>
      </c>
      <c r="T1718" s="33">
        <v>6.6666666666666666E-2</v>
      </c>
      <c r="U1718" s="33">
        <v>6.6666666666666666E-2</v>
      </c>
      <c r="V1718" s="33">
        <v>6.6666666666666666E-2</v>
      </c>
      <c r="W1718" s="33">
        <v>6.6666666666666666E-2</v>
      </c>
      <c r="X1718" s="33">
        <v>6.6666666666666666E-2</v>
      </c>
      <c r="Y1718" s="33">
        <v>6.6666666666666666E-2</v>
      </c>
      <c r="Z1718" s="33">
        <v>6.6666666666666666E-2</v>
      </c>
      <c r="AA1718" s="33">
        <v>6.6666666666666666E-2</v>
      </c>
      <c r="AB1718" s="33">
        <v>6.6666666666666666E-2</v>
      </c>
      <c r="AC1718" s="33">
        <v>6.6666666666666666E-2</v>
      </c>
    </row>
    <row r="1719" spans="1:29" hidden="1" x14ac:dyDescent="0.3">
      <c r="A1719" s="19" t="s">
        <v>474</v>
      </c>
      <c r="B1719" s="1" t="s">
        <v>89</v>
      </c>
      <c r="C1719" s="1" t="s">
        <v>563</v>
      </c>
      <c r="D1719" t="s">
        <v>30</v>
      </c>
      <c r="E1719" s="19" t="str">
        <f>VLOOKUP($D1719,[1]Sheet1!$A:$D,3,FALSE)</f>
        <v>A1 (Fine)</v>
      </c>
      <c r="F1719" s="19" t="str">
        <f>VLOOKUP($D1719,[1]Sheet1!$A:$D,4,FALSE)</f>
        <v>A1</v>
      </c>
      <c r="G1719" s="2">
        <v>1.968</v>
      </c>
      <c r="H1719" s="2">
        <v>0.6</v>
      </c>
      <c r="I1719" s="2">
        <v>1.38</v>
      </c>
      <c r="J1719" s="2">
        <v>1.44</v>
      </c>
      <c r="K1719" s="2"/>
      <c r="L1719" s="2">
        <v>0.72</v>
      </c>
      <c r="M1719" s="2">
        <v>1.3199999999999998</v>
      </c>
      <c r="N1719" s="2">
        <v>1.3199999999999998</v>
      </c>
      <c r="O1719" s="2">
        <v>0.6</v>
      </c>
      <c r="P1719" s="32">
        <f t="shared" si="38"/>
        <v>1.0386666666666666</v>
      </c>
      <c r="Q1719" s="33">
        <v>1.0386666666666666</v>
      </c>
      <c r="R1719" s="33">
        <v>1.0386666666666666</v>
      </c>
      <c r="S1719" s="33">
        <v>1.0386666666666666</v>
      </c>
      <c r="T1719" s="33">
        <v>1.0386666666666666</v>
      </c>
      <c r="U1719" s="33">
        <v>1.0386666666666666</v>
      </c>
      <c r="V1719" s="33">
        <v>1.0386666666666666</v>
      </c>
      <c r="W1719" s="33">
        <v>1.0386666666666666</v>
      </c>
      <c r="X1719" s="33">
        <v>1.0386666666666666</v>
      </c>
      <c r="Y1719" s="33">
        <v>1.0386666666666666</v>
      </c>
      <c r="Z1719" s="33">
        <v>1.0386666666666666</v>
      </c>
      <c r="AA1719" s="33">
        <v>1.0386666666666666</v>
      </c>
      <c r="AB1719" s="33">
        <v>1.0386666666666666</v>
      </c>
      <c r="AC1719" s="33">
        <v>1.0386666666666666</v>
      </c>
    </row>
    <row r="1720" spans="1:29" hidden="1" x14ac:dyDescent="0.3">
      <c r="A1720" s="19" t="s">
        <v>474</v>
      </c>
      <c r="B1720" s="1" t="s">
        <v>89</v>
      </c>
      <c r="C1720" s="1" t="s">
        <v>563</v>
      </c>
      <c r="D1720" t="s">
        <v>47</v>
      </c>
      <c r="E1720" s="19" t="str">
        <f>VLOOKUP($D1720,[1]Sheet1!$A:$D,3,FALSE)</f>
        <v>ICING</v>
      </c>
      <c r="F1720" s="19" t="str">
        <f>VLOOKUP($D1720,[1]Sheet1!$A:$D,4,FALSE)</f>
        <v>ICING</v>
      </c>
      <c r="G1720" s="2">
        <v>1.95</v>
      </c>
      <c r="H1720" s="2">
        <v>0.35</v>
      </c>
      <c r="I1720" s="2">
        <v>0.5</v>
      </c>
      <c r="J1720" s="2">
        <v>0.9</v>
      </c>
      <c r="K1720" s="2">
        <v>0.75</v>
      </c>
      <c r="L1720" s="2">
        <v>0.75</v>
      </c>
      <c r="M1720" s="2">
        <v>0.25</v>
      </c>
      <c r="N1720" s="2">
        <v>0.5</v>
      </c>
      <c r="O1720" s="2">
        <v>0.5</v>
      </c>
      <c r="P1720" s="32">
        <f t="shared" si="38"/>
        <v>0.71666666666666656</v>
      </c>
      <c r="Q1720" s="33">
        <v>0.71666666666666656</v>
      </c>
      <c r="R1720" s="33">
        <v>0.71666666666666656</v>
      </c>
      <c r="S1720" s="33">
        <v>0.71666666666666656</v>
      </c>
      <c r="T1720" s="33">
        <v>0.71666666666666656</v>
      </c>
      <c r="U1720" s="33">
        <v>0.71666666666666656</v>
      </c>
      <c r="V1720" s="33">
        <v>0.71666666666666656</v>
      </c>
      <c r="W1720" s="33">
        <v>0.71666666666666656</v>
      </c>
      <c r="X1720" s="33">
        <v>0.71666666666666656</v>
      </c>
      <c r="Y1720" s="33">
        <v>0.71666666666666656</v>
      </c>
      <c r="Z1720" s="33">
        <v>0.71666666666666656</v>
      </c>
      <c r="AA1720" s="33">
        <v>0.71666666666666656</v>
      </c>
      <c r="AB1720" s="33">
        <v>0.71666666666666656</v>
      </c>
      <c r="AC1720" s="33">
        <v>0.71666666666666656</v>
      </c>
    </row>
    <row r="1721" spans="1:29" hidden="1" x14ac:dyDescent="0.3">
      <c r="A1721" s="19" t="s">
        <v>474</v>
      </c>
      <c r="B1721" s="1" t="s">
        <v>89</v>
      </c>
      <c r="C1721" s="1" t="s">
        <v>564</v>
      </c>
      <c r="D1721" t="s">
        <v>42</v>
      </c>
      <c r="E1721" s="19" t="str">
        <f>VLOOKUP($D1721,[1]Sheet1!$A:$D,3,FALSE)</f>
        <v>CASTER</v>
      </c>
      <c r="F1721" s="19" t="str">
        <f>VLOOKUP($D1721,[1]Sheet1!$A:$D,4,FALSE)</f>
        <v>CASTER</v>
      </c>
      <c r="G1721" s="2">
        <v>2</v>
      </c>
      <c r="H1721" s="2"/>
      <c r="I1721" s="2"/>
      <c r="J1721" s="2"/>
      <c r="K1721" s="2"/>
      <c r="L1721" s="2"/>
      <c r="M1721" s="2"/>
      <c r="N1721" s="2"/>
      <c r="O1721" s="2"/>
      <c r="P1721" s="32">
        <f t="shared" si="38"/>
        <v>0.22222222222222221</v>
      </c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33"/>
    </row>
    <row r="1722" spans="1:29" hidden="1" x14ac:dyDescent="0.3">
      <c r="A1722" s="19" t="s">
        <v>474</v>
      </c>
      <c r="B1722" s="1" t="s">
        <v>89</v>
      </c>
      <c r="C1722" s="1" t="s">
        <v>564</v>
      </c>
      <c r="D1722" t="s">
        <v>43</v>
      </c>
      <c r="E1722" s="19" t="str">
        <f>VLOOKUP($D1722,[1]Sheet1!$A:$D,3,FALSE)</f>
        <v>BROWN</v>
      </c>
      <c r="F1722" s="19" t="str">
        <f>VLOOKUP($D1722,[1]Sheet1!$A:$D,4,FALSE)</f>
        <v>Soft Brown</v>
      </c>
      <c r="G1722" s="2">
        <v>10</v>
      </c>
      <c r="H1722" s="2"/>
      <c r="I1722" s="2"/>
      <c r="J1722" s="2"/>
      <c r="K1722" s="2"/>
      <c r="L1722" s="2"/>
      <c r="M1722" s="2"/>
      <c r="N1722" s="2"/>
      <c r="O1722" s="2"/>
      <c r="P1722" s="32">
        <f t="shared" si="38"/>
        <v>1.1111111111111112</v>
      </c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33"/>
    </row>
    <row r="1723" spans="1:29" hidden="1" x14ac:dyDescent="0.3">
      <c r="A1723" s="19" t="s">
        <v>474</v>
      </c>
      <c r="B1723" s="1" t="s">
        <v>89</v>
      </c>
      <c r="C1723" s="1" t="s">
        <v>564</v>
      </c>
      <c r="D1723" t="s">
        <v>47</v>
      </c>
      <c r="E1723" s="19" t="str">
        <f>VLOOKUP($D1723,[1]Sheet1!$A:$D,3,FALSE)</f>
        <v>ICING</v>
      </c>
      <c r="F1723" s="19" t="str">
        <f>VLOOKUP($D1723,[1]Sheet1!$A:$D,4,FALSE)</f>
        <v>ICING</v>
      </c>
      <c r="G1723" s="2">
        <v>3</v>
      </c>
      <c r="H1723" s="2"/>
      <c r="I1723" s="2"/>
      <c r="J1723" s="2"/>
      <c r="K1723" s="2"/>
      <c r="L1723" s="2"/>
      <c r="M1723" s="2"/>
      <c r="N1723" s="2"/>
      <c r="O1723" s="2"/>
      <c r="P1723" s="32">
        <f t="shared" si="38"/>
        <v>0.33333333333333331</v>
      </c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33"/>
    </row>
    <row r="1724" spans="1:29" hidden="1" x14ac:dyDescent="0.3">
      <c r="A1724" s="19" t="s">
        <v>474</v>
      </c>
      <c r="B1724" s="1" t="s">
        <v>89</v>
      </c>
      <c r="C1724" s="1" t="s">
        <v>477</v>
      </c>
      <c r="D1724" t="s">
        <v>61</v>
      </c>
      <c r="E1724" s="19" t="str">
        <f>VLOOKUP($D1724,[1]Sheet1!$A:$D,3,FALSE)</f>
        <v>C1</v>
      </c>
      <c r="F1724" s="19" t="str">
        <f>VLOOKUP($D1724,[1]Sheet1!$A:$D,4,FALSE)</f>
        <v>C1 COARSE</v>
      </c>
      <c r="G1724" s="2">
        <v>1.5</v>
      </c>
      <c r="H1724" s="2"/>
      <c r="I1724" s="2"/>
      <c r="J1724" s="2">
        <v>1.5</v>
      </c>
      <c r="K1724" s="2"/>
      <c r="L1724" s="2"/>
      <c r="M1724" s="2"/>
      <c r="N1724" s="2"/>
      <c r="O1724" s="2"/>
      <c r="P1724" s="32">
        <f t="shared" si="38"/>
        <v>0.33333333333333331</v>
      </c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33"/>
    </row>
    <row r="1725" spans="1:29" hidden="1" x14ac:dyDescent="0.3">
      <c r="A1725" s="19" t="s">
        <v>474</v>
      </c>
      <c r="B1725" s="1" t="s">
        <v>89</v>
      </c>
      <c r="C1725" s="1" t="s">
        <v>477</v>
      </c>
      <c r="D1725" t="s">
        <v>27</v>
      </c>
      <c r="E1725" s="19" t="str">
        <f>VLOOKUP($D1725,[1]Sheet1!$A:$D,3,FALSE)</f>
        <v>C1</v>
      </c>
      <c r="F1725" s="19" t="str">
        <f>VLOOKUP($D1725,[1]Sheet1!$A:$D,4,FALSE)</f>
        <v>C1 COARSE</v>
      </c>
      <c r="G1725" s="2">
        <v>163.86</v>
      </c>
      <c r="H1725" s="2"/>
      <c r="I1725" s="2"/>
      <c r="J1725" s="2">
        <v>23.76</v>
      </c>
      <c r="K1725" s="2"/>
      <c r="L1725" s="2"/>
      <c r="M1725" s="2"/>
      <c r="N1725" s="2"/>
      <c r="O1725" s="2"/>
      <c r="P1725" s="32">
        <f t="shared" si="38"/>
        <v>20.846666666666668</v>
      </c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33"/>
    </row>
    <row r="1726" spans="1:29" hidden="1" x14ac:dyDescent="0.3">
      <c r="A1726" s="19" t="s">
        <v>474</v>
      </c>
      <c r="B1726" s="1" t="s">
        <v>89</v>
      </c>
      <c r="C1726" s="1" t="s">
        <v>565</v>
      </c>
      <c r="D1726" t="s">
        <v>61</v>
      </c>
      <c r="E1726" s="19" t="str">
        <f>VLOOKUP($D1726,[1]Sheet1!$A:$D,3,FALSE)</f>
        <v>C1</v>
      </c>
      <c r="F1726" s="19" t="str">
        <f>VLOOKUP($D1726,[1]Sheet1!$A:$D,4,FALSE)</f>
        <v>C1 COARSE</v>
      </c>
      <c r="G1726" s="2"/>
      <c r="H1726" s="2"/>
      <c r="I1726" s="2"/>
      <c r="J1726" s="2"/>
      <c r="K1726" s="2"/>
      <c r="L1726" s="2">
        <v>0.1</v>
      </c>
      <c r="M1726" s="2"/>
      <c r="N1726" s="2"/>
      <c r="O1726" s="2"/>
      <c r="P1726" s="32">
        <f t="shared" si="38"/>
        <v>1.1111111111111112E-2</v>
      </c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33"/>
    </row>
    <row r="1727" spans="1:29" hidden="1" x14ac:dyDescent="0.3">
      <c r="A1727" s="19" t="s">
        <v>474</v>
      </c>
      <c r="B1727" s="1" t="s">
        <v>89</v>
      </c>
      <c r="C1727" s="1" t="s">
        <v>565</v>
      </c>
      <c r="D1727" t="s">
        <v>25</v>
      </c>
      <c r="E1727" s="19" t="str">
        <f>VLOOKUP($D1727,[1]Sheet1!$A:$D,3,FALSE)</f>
        <v>CASTER</v>
      </c>
      <c r="F1727" s="19" t="str">
        <f>VLOOKUP($D1727,[1]Sheet1!$A:$D,4,FALSE)</f>
        <v>CASTER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32">
        <f t="shared" si="38"/>
        <v>0</v>
      </c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33"/>
    </row>
    <row r="1728" spans="1:29" hidden="1" x14ac:dyDescent="0.3">
      <c r="A1728" s="19" t="s">
        <v>474</v>
      </c>
      <c r="B1728" s="1" t="s">
        <v>89</v>
      </c>
      <c r="C1728" s="1" t="s">
        <v>565</v>
      </c>
      <c r="D1728" t="s">
        <v>27</v>
      </c>
      <c r="E1728" s="19" t="str">
        <f>VLOOKUP($D1728,[1]Sheet1!$A:$D,3,FALSE)</f>
        <v>C1</v>
      </c>
      <c r="F1728" s="19" t="str">
        <f>VLOOKUP($D1728,[1]Sheet1!$A:$D,4,FALSE)</f>
        <v>C1 COARSE</v>
      </c>
      <c r="G1728" s="2">
        <v>0.66</v>
      </c>
      <c r="H1728" s="2"/>
      <c r="I1728" s="2"/>
      <c r="J1728" s="2">
        <v>0.66</v>
      </c>
      <c r="K1728" s="2"/>
      <c r="L1728" s="2">
        <v>0.84</v>
      </c>
      <c r="M1728" s="2"/>
      <c r="N1728" s="2"/>
      <c r="O1728" s="2"/>
      <c r="P1728" s="32">
        <f t="shared" si="38"/>
        <v>0.24000000000000002</v>
      </c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</row>
    <row r="1729" spans="1:29" hidden="1" x14ac:dyDescent="0.3">
      <c r="A1729" s="19" t="s">
        <v>474</v>
      </c>
      <c r="B1729" s="1" t="s">
        <v>89</v>
      </c>
      <c r="C1729" s="1" t="s">
        <v>565</v>
      </c>
      <c r="D1729" t="s">
        <v>32</v>
      </c>
      <c r="E1729" s="19" t="str">
        <f>VLOOKUP($D1729,[1]Sheet1!$A:$D,3,FALSE)</f>
        <v>ICING</v>
      </c>
      <c r="F1729" s="19" t="str">
        <f>VLOOKUP($D1729,[1]Sheet1!$A:$D,4,FALSE)</f>
        <v>ICING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32">
        <f t="shared" si="38"/>
        <v>0</v>
      </c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33"/>
    </row>
    <row r="1730" spans="1:29" hidden="1" x14ac:dyDescent="0.3">
      <c r="A1730" s="19" t="s">
        <v>474</v>
      </c>
      <c r="B1730" s="1" t="s">
        <v>89</v>
      </c>
      <c r="C1730" s="1" t="s">
        <v>565</v>
      </c>
      <c r="D1730" t="s">
        <v>34</v>
      </c>
      <c r="E1730" s="19" t="str">
        <f>VLOOKUP($D1730,[1]Sheet1!$A:$D,3,FALSE)</f>
        <v>BROWN</v>
      </c>
      <c r="F1730" s="19" t="str">
        <f>VLOOKUP($D1730,[1]Sheet1!$A:$D,4,FALSE)</f>
        <v>Soft Brown</v>
      </c>
      <c r="G1730" s="2">
        <v>0.36</v>
      </c>
      <c r="H1730" s="2"/>
      <c r="I1730" s="2"/>
      <c r="J1730" s="2"/>
      <c r="K1730" s="2">
        <v>0.36</v>
      </c>
      <c r="L1730" s="2">
        <v>0.12</v>
      </c>
      <c r="M1730" s="2"/>
      <c r="N1730" s="2"/>
      <c r="O1730" s="2"/>
      <c r="P1730" s="32">
        <f t="shared" si="38"/>
        <v>9.3333333333333324E-2</v>
      </c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33"/>
    </row>
    <row r="1731" spans="1:29" hidden="1" x14ac:dyDescent="0.3">
      <c r="A1731" s="19" t="s">
        <v>474</v>
      </c>
      <c r="B1731" s="1" t="s">
        <v>89</v>
      </c>
      <c r="C1731" s="1" t="s">
        <v>566</v>
      </c>
      <c r="D1731" t="s">
        <v>26</v>
      </c>
      <c r="E1731" s="19" t="str">
        <f>VLOOKUP($D1731,[1]Sheet1!$A:$D,3,FALSE)</f>
        <v>BROWN</v>
      </c>
      <c r="F1731" s="19" t="str">
        <f>VLOOKUP($D1731,[1]Sheet1!$A:$D,4,FALSE)</f>
        <v>Coarse Brown</v>
      </c>
      <c r="G1731" s="2">
        <v>0.12</v>
      </c>
      <c r="H1731" s="2"/>
      <c r="I1731" s="2"/>
      <c r="J1731" s="2"/>
      <c r="K1731" s="2"/>
      <c r="L1731" s="2"/>
      <c r="M1731" s="2"/>
      <c r="N1731" s="2"/>
      <c r="O1731" s="2"/>
      <c r="P1731" s="32">
        <f t="shared" si="38"/>
        <v>1.3333333333333332E-2</v>
      </c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33"/>
    </row>
    <row r="1732" spans="1:29" hidden="1" x14ac:dyDescent="0.3">
      <c r="A1732" s="19" t="s">
        <v>474</v>
      </c>
      <c r="B1732" s="1" t="s">
        <v>89</v>
      </c>
      <c r="C1732" s="1" t="s">
        <v>566</v>
      </c>
      <c r="D1732" t="s">
        <v>31</v>
      </c>
      <c r="E1732" s="19" t="str">
        <f>VLOOKUP($D1732,[1]Sheet1!$A:$D,3,FALSE)</f>
        <v>BROWN</v>
      </c>
      <c r="F1732" s="19" t="str">
        <f>VLOOKUP($D1732,[1]Sheet1!$A:$D,4,FALSE)</f>
        <v>Golden Brown</v>
      </c>
      <c r="G1732" s="2">
        <v>9.6000000000000002E-2</v>
      </c>
      <c r="H1732" s="2"/>
      <c r="I1732" s="2"/>
      <c r="J1732" s="2"/>
      <c r="K1732" s="2"/>
      <c r="L1732" s="2"/>
      <c r="M1732" s="2"/>
      <c r="N1732" s="2"/>
      <c r="O1732" s="2"/>
      <c r="P1732" s="32">
        <f t="shared" si="38"/>
        <v>1.0666666666666666E-2</v>
      </c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</row>
    <row r="1733" spans="1:29" hidden="1" x14ac:dyDescent="0.3">
      <c r="A1733" s="19" t="s">
        <v>474</v>
      </c>
      <c r="B1733" s="1" t="s">
        <v>89</v>
      </c>
      <c r="C1733" s="1" t="s">
        <v>566</v>
      </c>
      <c r="D1733" t="s">
        <v>34</v>
      </c>
      <c r="E1733" s="19" t="str">
        <f>VLOOKUP($D1733,[1]Sheet1!$A:$D,3,FALSE)</f>
        <v>BROWN</v>
      </c>
      <c r="F1733" s="19" t="str">
        <f>VLOOKUP($D1733,[1]Sheet1!$A:$D,4,FALSE)</f>
        <v>Soft Brown</v>
      </c>
      <c r="G1733" s="2">
        <v>9.6000000000000002E-2</v>
      </c>
      <c r="H1733" s="2"/>
      <c r="I1733" s="2"/>
      <c r="J1733" s="2"/>
      <c r="K1733" s="2"/>
      <c r="L1733" s="2"/>
      <c r="M1733" s="2"/>
      <c r="N1733" s="2"/>
      <c r="O1733" s="2"/>
      <c r="P1733" s="32">
        <f t="shared" si="38"/>
        <v>1.0666666666666666E-2</v>
      </c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33"/>
    </row>
    <row r="1734" spans="1:29" hidden="1" x14ac:dyDescent="0.3">
      <c r="A1734" s="19" t="s">
        <v>474</v>
      </c>
      <c r="B1734" s="1" t="s">
        <v>89</v>
      </c>
      <c r="C1734" s="1" t="s">
        <v>567</v>
      </c>
      <c r="D1734" t="s">
        <v>74</v>
      </c>
      <c r="E1734" s="19" t="str">
        <f>VLOOKUP($D1734,[1]Sheet1!$A:$D,3,FALSE)</f>
        <v>A1 (Fine)</v>
      </c>
      <c r="F1734" s="19" t="str">
        <f>VLOOKUP($D1734,[1]Sheet1!$A:$D,4,FALSE)</f>
        <v xml:space="preserve">A1 </v>
      </c>
      <c r="G1734" s="2"/>
      <c r="H1734" s="2"/>
      <c r="I1734" s="2"/>
      <c r="J1734" s="2"/>
      <c r="K1734" s="2"/>
      <c r="L1734" s="2"/>
      <c r="M1734" s="2"/>
      <c r="N1734" s="2">
        <v>3.5</v>
      </c>
      <c r="O1734" s="2">
        <v>3.5</v>
      </c>
      <c r="P1734" s="32">
        <f t="shared" si="38"/>
        <v>0.77777777777777779</v>
      </c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</row>
    <row r="1735" spans="1:29" hidden="1" x14ac:dyDescent="0.3">
      <c r="A1735" s="19" t="s">
        <v>474</v>
      </c>
      <c r="B1735" s="1" t="s">
        <v>89</v>
      </c>
      <c r="C1735" s="1" t="s">
        <v>567</v>
      </c>
      <c r="D1735" t="s">
        <v>61</v>
      </c>
      <c r="E1735" s="19" t="str">
        <f>VLOOKUP($D1735,[1]Sheet1!$A:$D,3,FALSE)</f>
        <v>C1</v>
      </c>
      <c r="F1735" s="19" t="str">
        <f>VLOOKUP($D1735,[1]Sheet1!$A:$D,4,FALSE)</f>
        <v>C1 COARSE</v>
      </c>
      <c r="G1735" s="2"/>
      <c r="H1735" s="2"/>
      <c r="I1735" s="2"/>
      <c r="J1735" s="2"/>
      <c r="K1735" s="2"/>
      <c r="L1735" s="2"/>
      <c r="M1735" s="2"/>
      <c r="N1735" s="2"/>
      <c r="O1735" s="2">
        <v>1.5</v>
      </c>
      <c r="P1735" s="32">
        <f t="shared" si="38"/>
        <v>0.16666666666666666</v>
      </c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33"/>
    </row>
    <row r="1736" spans="1:29" hidden="1" x14ac:dyDescent="0.3">
      <c r="A1736" s="19" t="s">
        <v>474</v>
      </c>
      <c r="B1736" s="1" t="s">
        <v>89</v>
      </c>
      <c r="C1736" s="1" t="s">
        <v>567</v>
      </c>
      <c r="D1736" t="s">
        <v>42</v>
      </c>
      <c r="E1736" s="19" t="str">
        <f>VLOOKUP($D1736,[1]Sheet1!$A:$D,3,FALSE)</f>
        <v>CASTER</v>
      </c>
      <c r="F1736" s="19" t="str">
        <f>VLOOKUP($D1736,[1]Sheet1!$A:$D,4,FALSE)</f>
        <v>CASTER</v>
      </c>
      <c r="G1736" s="2"/>
      <c r="H1736" s="2"/>
      <c r="I1736" s="2"/>
      <c r="J1736" s="2"/>
      <c r="K1736" s="2"/>
      <c r="L1736" s="2"/>
      <c r="M1736" s="2"/>
      <c r="N1736" s="2">
        <v>1.5</v>
      </c>
      <c r="O1736" s="2"/>
      <c r="P1736" s="32">
        <f t="shared" si="38"/>
        <v>0.16666666666666666</v>
      </c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33"/>
    </row>
    <row r="1737" spans="1:29" hidden="1" x14ac:dyDescent="0.3">
      <c r="A1737" s="19" t="s">
        <v>474</v>
      </c>
      <c r="B1737" s="1" t="s">
        <v>89</v>
      </c>
      <c r="C1737" s="1" t="s">
        <v>568</v>
      </c>
      <c r="D1737" t="s">
        <v>74</v>
      </c>
      <c r="E1737" s="19" t="str">
        <f>VLOOKUP($D1737,[1]Sheet1!$A:$D,3,FALSE)</f>
        <v>A1 (Fine)</v>
      </c>
      <c r="F1737" s="19" t="str">
        <f>VLOOKUP($D1737,[1]Sheet1!$A:$D,4,FALSE)</f>
        <v xml:space="preserve">A1 </v>
      </c>
      <c r="G1737" s="2">
        <v>8.5</v>
      </c>
      <c r="H1737" s="2">
        <v>3.5</v>
      </c>
      <c r="I1737" s="2">
        <v>5.5</v>
      </c>
      <c r="J1737" s="2">
        <v>5</v>
      </c>
      <c r="K1737" s="2">
        <v>4</v>
      </c>
      <c r="L1737" s="2"/>
      <c r="M1737" s="2">
        <v>5</v>
      </c>
      <c r="N1737" s="2">
        <v>2</v>
      </c>
      <c r="O1737" s="2">
        <v>3</v>
      </c>
      <c r="P1737" s="32">
        <f t="shared" si="38"/>
        <v>4.0555555555555554</v>
      </c>
      <c r="Q1737" s="33">
        <v>4.0555555555555554</v>
      </c>
      <c r="R1737" s="33">
        <v>4.0555555555555554</v>
      </c>
      <c r="S1737" s="33">
        <v>4.0555555555555554</v>
      </c>
      <c r="T1737" s="33">
        <v>4.0555555555555554</v>
      </c>
      <c r="U1737" s="33">
        <v>4.0555555555555554</v>
      </c>
      <c r="V1737" s="33">
        <v>4.0555555555555554</v>
      </c>
      <c r="W1737" s="33">
        <v>4.0555555555555554</v>
      </c>
      <c r="X1737" s="33">
        <v>4.0555555555555554</v>
      </c>
      <c r="Y1737" s="33">
        <v>4.0555555555555554</v>
      </c>
      <c r="Z1737" s="33">
        <v>4.0555555555555554</v>
      </c>
      <c r="AA1737" s="33">
        <v>4.0555555555555554</v>
      </c>
      <c r="AB1737" s="33">
        <v>4.0555555555555554</v>
      </c>
      <c r="AC1737" s="33">
        <v>4.0555555555555554</v>
      </c>
    </row>
    <row r="1738" spans="1:29" hidden="1" x14ac:dyDescent="0.3">
      <c r="A1738" s="19" t="s">
        <v>474</v>
      </c>
      <c r="B1738" s="1" t="s">
        <v>89</v>
      </c>
      <c r="C1738" s="1" t="s">
        <v>568</v>
      </c>
      <c r="D1738" t="s">
        <v>61</v>
      </c>
      <c r="E1738" s="19" t="str">
        <f>VLOOKUP($D1738,[1]Sheet1!$A:$D,3,FALSE)</f>
        <v>C1</v>
      </c>
      <c r="F1738" s="19" t="str">
        <f>VLOOKUP($D1738,[1]Sheet1!$A:$D,4,FALSE)</f>
        <v>C1 COARSE</v>
      </c>
      <c r="G1738" s="2">
        <v>14.5</v>
      </c>
      <c r="H1738" s="2">
        <v>5</v>
      </c>
      <c r="I1738" s="2">
        <v>9</v>
      </c>
      <c r="J1738" s="2">
        <v>6.5</v>
      </c>
      <c r="K1738" s="2">
        <v>8.5</v>
      </c>
      <c r="L1738" s="2">
        <v>7.5</v>
      </c>
      <c r="M1738" s="2">
        <v>13</v>
      </c>
      <c r="N1738" s="2">
        <v>12</v>
      </c>
      <c r="O1738" s="2">
        <v>10.5</v>
      </c>
      <c r="P1738" s="32">
        <f t="shared" si="38"/>
        <v>9.6111111111111107</v>
      </c>
      <c r="Q1738" s="33">
        <v>9.6111111111111107</v>
      </c>
      <c r="R1738" s="33">
        <v>9.6111111111111107</v>
      </c>
      <c r="S1738" s="33">
        <v>9.6111111111111107</v>
      </c>
      <c r="T1738" s="33">
        <v>9.6111111111111107</v>
      </c>
      <c r="U1738" s="33">
        <v>9.6111111111111107</v>
      </c>
      <c r="V1738" s="33">
        <v>9.6111111111111107</v>
      </c>
      <c r="W1738" s="33">
        <v>9.6111111111111107</v>
      </c>
      <c r="X1738" s="33">
        <v>9.6111111111111107</v>
      </c>
      <c r="Y1738" s="33">
        <v>9.6111111111111107</v>
      </c>
      <c r="Z1738" s="33">
        <v>9.6111111111111107</v>
      </c>
      <c r="AA1738" s="33">
        <v>9.6111111111111107</v>
      </c>
      <c r="AB1738" s="33">
        <v>9.6111111111111107</v>
      </c>
      <c r="AC1738" s="33">
        <v>9.6111111111111107</v>
      </c>
    </row>
    <row r="1739" spans="1:29" hidden="1" x14ac:dyDescent="0.3">
      <c r="A1739" s="19" t="s">
        <v>474</v>
      </c>
      <c r="B1739" s="1" t="s">
        <v>89</v>
      </c>
      <c r="C1739" s="1" t="s">
        <v>568</v>
      </c>
      <c r="D1739" t="s">
        <v>42</v>
      </c>
      <c r="E1739" s="19" t="str">
        <f>VLOOKUP($D1739,[1]Sheet1!$A:$D,3,FALSE)</f>
        <v>CASTER</v>
      </c>
      <c r="F1739" s="19" t="str">
        <f>VLOOKUP($D1739,[1]Sheet1!$A:$D,4,FALSE)</f>
        <v>CASTER</v>
      </c>
      <c r="G1739" s="2">
        <v>5</v>
      </c>
      <c r="H1739" s="2">
        <v>4</v>
      </c>
      <c r="I1739" s="2">
        <v>9</v>
      </c>
      <c r="J1739" s="2">
        <v>7</v>
      </c>
      <c r="K1739" s="2">
        <v>5</v>
      </c>
      <c r="L1739" s="2">
        <v>4</v>
      </c>
      <c r="M1739" s="2">
        <v>8</v>
      </c>
      <c r="N1739" s="2">
        <v>2</v>
      </c>
      <c r="O1739" s="2">
        <v>8</v>
      </c>
      <c r="P1739" s="32">
        <f t="shared" si="38"/>
        <v>5.7777777777777777</v>
      </c>
      <c r="Q1739" s="33">
        <v>5.7777777777777777</v>
      </c>
      <c r="R1739" s="33">
        <v>5.7777777777777777</v>
      </c>
      <c r="S1739" s="33">
        <v>5.7777777777777777</v>
      </c>
      <c r="T1739" s="33">
        <v>5.7777777777777777</v>
      </c>
      <c r="U1739" s="33">
        <v>5.7777777777777777</v>
      </c>
      <c r="V1739" s="33">
        <v>5.7777777777777777</v>
      </c>
      <c r="W1739" s="33">
        <v>5.7777777777777777</v>
      </c>
      <c r="X1739" s="33">
        <v>5.7777777777777777</v>
      </c>
      <c r="Y1739" s="33">
        <v>5.7777777777777777</v>
      </c>
      <c r="Z1739" s="33">
        <v>5.7777777777777777</v>
      </c>
      <c r="AA1739" s="33">
        <v>5.7777777777777777</v>
      </c>
      <c r="AB1739" s="33">
        <v>5.7777777777777777</v>
      </c>
      <c r="AC1739" s="33">
        <v>5.7777777777777777</v>
      </c>
    </row>
    <row r="1740" spans="1:29" hidden="1" x14ac:dyDescent="0.3">
      <c r="A1740" s="19" t="s">
        <v>474</v>
      </c>
      <c r="B1740" s="1" t="s">
        <v>89</v>
      </c>
      <c r="C1740" s="1" t="s">
        <v>568</v>
      </c>
      <c r="D1740" t="s">
        <v>201</v>
      </c>
      <c r="E1740" s="19" t="str">
        <f>VLOOKUP($D1740,[1]Sheet1!$A:$D,3,FALSE)</f>
        <v>BROWN</v>
      </c>
      <c r="F1740" s="19" t="str">
        <f>VLOOKUP($D1740,[1]Sheet1!$A:$D,4,FALSE)</f>
        <v>Golden Brown</v>
      </c>
      <c r="G1740" s="2"/>
      <c r="H1740" s="2"/>
      <c r="I1740" s="2">
        <v>0.15</v>
      </c>
      <c r="J1740" s="2">
        <v>0.15</v>
      </c>
      <c r="K1740" s="2"/>
      <c r="L1740" s="2"/>
      <c r="M1740" s="2">
        <v>0.15</v>
      </c>
      <c r="N1740" s="2"/>
      <c r="O1740" s="2">
        <v>0.15</v>
      </c>
      <c r="P1740" s="32">
        <f t="shared" si="38"/>
        <v>6.6666666666666666E-2</v>
      </c>
      <c r="Q1740" s="33">
        <v>6.6666666666666666E-2</v>
      </c>
      <c r="R1740" s="33">
        <v>6.6666666666666666E-2</v>
      </c>
      <c r="S1740" s="33">
        <v>6.6666666666666666E-2</v>
      </c>
      <c r="T1740" s="33">
        <v>6.6666666666666666E-2</v>
      </c>
      <c r="U1740" s="33">
        <v>6.6666666666666666E-2</v>
      </c>
      <c r="V1740" s="33">
        <v>6.6666666666666666E-2</v>
      </c>
      <c r="W1740" s="33">
        <v>6.6666666666666666E-2</v>
      </c>
      <c r="X1740" s="33">
        <v>6.6666666666666666E-2</v>
      </c>
      <c r="Y1740" s="33">
        <v>6.6666666666666666E-2</v>
      </c>
      <c r="Z1740" s="33">
        <v>6.6666666666666666E-2</v>
      </c>
      <c r="AA1740" s="33">
        <v>6.6666666666666666E-2</v>
      </c>
      <c r="AB1740" s="33">
        <v>6.6666666666666666E-2</v>
      </c>
      <c r="AC1740" s="33">
        <v>6.6666666666666666E-2</v>
      </c>
    </row>
    <row r="1741" spans="1:29" hidden="1" x14ac:dyDescent="0.3">
      <c r="A1741" s="19" t="s">
        <v>474</v>
      </c>
      <c r="B1741" s="1" t="s">
        <v>89</v>
      </c>
      <c r="C1741" s="1" t="s">
        <v>568</v>
      </c>
      <c r="D1741" t="s">
        <v>43</v>
      </c>
      <c r="E1741" s="19" t="str">
        <f>VLOOKUP($D1741,[1]Sheet1!$A:$D,3,FALSE)</f>
        <v>BROWN</v>
      </c>
      <c r="F1741" s="19" t="str">
        <f>VLOOKUP($D1741,[1]Sheet1!$A:$D,4,FALSE)</f>
        <v>Soft Brown</v>
      </c>
      <c r="G1741" s="2">
        <v>2.5</v>
      </c>
      <c r="H1741" s="2">
        <v>0.5</v>
      </c>
      <c r="I1741" s="2">
        <v>1.5</v>
      </c>
      <c r="J1741" s="2">
        <v>2</v>
      </c>
      <c r="K1741" s="2"/>
      <c r="L1741" s="2"/>
      <c r="M1741" s="2">
        <v>1</v>
      </c>
      <c r="N1741" s="2"/>
      <c r="O1741" s="2">
        <v>1</v>
      </c>
      <c r="P1741" s="32">
        <f t="shared" si="38"/>
        <v>0.94444444444444442</v>
      </c>
      <c r="Q1741" s="33">
        <v>0.94444444444444442</v>
      </c>
      <c r="R1741" s="33">
        <v>0.94444444444444442</v>
      </c>
      <c r="S1741" s="33">
        <v>0.94444444444444442</v>
      </c>
      <c r="T1741" s="33">
        <v>0.94444444444444442</v>
      </c>
      <c r="U1741" s="33">
        <v>0.94444444444444442</v>
      </c>
      <c r="V1741" s="33">
        <v>0.94444444444444442</v>
      </c>
      <c r="W1741" s="33">
        <v>0.94444444444444442</v>
      </c>
      <c r="X1741" s="33">
        <v>0.94444444444444442</v>
      </c>
      <c r="Y1741" s="33">
        <v>0.94444444444444442</v>
      </c>
      <c r="Z1741" s="33">
        <v>0.94444444444444442</v>
      </c>
      <c r="AA1741" s="33">
        <v>0.94444444444444442</v>
      </c>
      <c r="AB1741" s="33">
        <v>0.94444444444444442</v>
      </c>
      <c r="AC1741" s="33">
        <v>0.94444444444444442</v>
      </c>
    </row>
    <row r="1742" spans="1:29" hidden="1" x14ac:dyDescent="0.3">
      <c r="A1742" s="19" t="s">
        <v>474</v>
      </c>
      <c r="B1742" s="1" t="s">
        <v>89</v>
      </c>
      <c r="C1742" s="1" t="s">
        <v>568</v>
      </c>
      <c r="D1742" t="s">
        <v>25</v>
      </c>
      <c r="E1742" s="19" t="str">
        <f>VLOOKUP($D1742,[1]Sheet1!$A:$D,3,FALSE)</f>
        <v>CASTER</v>
      </c>
      <c r="F1742" s="19" t="str">
        <f>VLOOKUP($D1742,[1]Sheet1!$A:$D,4,FALSE)</f>
        <v>CASTER</v>
      </c>
      <c r="G1742" s="2">
        <v>0.24</v>
      </c>
      <c r="H1742" s="2">
        <v>0.6</v>
      </c>
      <c r="I1742" s="2">
        <v>0.48</v>
      </c>
      <c r="J1742" s="2"/>
      <c r="K1742" s="2">
        <v>0.6</v>
      </c>
      <c r="L1742" s="2"/>
      <c r="M1742" s="2">
        <v>0.12</v>
      </c>
      <c r="N1742" s="2">
        <v>0.24</v>
      </c>
      <c r="O1742" s="2">
        <v>0.18</v>
      </c>
      <c r="P1742" s="32">
        <f t="shared" si="38"/>
        <v>0.27333333333333337</v>
      </c>
      <c r="Q1742" s="33">
        <v>0.27333333333333337</v>
      </c>
      <c r="R1742" s="33">
        <v>0.27333333333333337</v>
      </c>
      <c r="S1742" s="33">
        <v>0.27333333333333337</v>
      </c>
      <c r="T1742" s="33">
        <v>0.27333333333333337</v>
      </c>
      <c r="U1742" s="33">
        <v>0.27333333333333337</v>
      </c>
      <c r="V1742" s="33">
        <v>0.27333333333333337</v>
      </c>
      <c r="W1742" s="33">
        <v>0.27333333333333337</v>
      </c>
      <c r="X1742" s="33">
        <v>0.27333333333333337</v>
      </c>
      <c r="Y1742" s="33">
        <v>0.27333333333333337</v>
      </c>
      <c r="Z1742" s="33">
        <v>0.27333333333333337</v>
      </c>
      <c r="AA1742" s="33">
        <v>0.27333333333333337</v>
      </c>
      <c r="AB1742" s="33">
        <v>0.27333333333333337</v>
      </c>
      <c r="AC1742" s="33">
        <v>0.27333333333333337</v>
      </c>
    </row>
    <row r="1743" spans="1:29" hidden="1" x14ac:dyDescent="0.3">
      <c r="A1743" s="19" t="s">
        <v>474</v>
      </c>
      <c r="B1743" s="1" t="s">
        <v>89</v>
      </c>
      <c r="C1743" s="1" t="s">
        <v>568</v>
      </c>
      <c r="D1743" t="s">
        <v>27</v>
      </c>
      <c r="E1743" s="19" t="str">
        <f>VLOOKUP($D1743,[1]Sheet1!$A:$D,3,FALSE)</f>
        <v>C1</v>
      </c>
      <c r="F1743" s="19" t="str">
        <f>VLOOKUP($D1743,[1]Sheet1!$A:$D,4,FALSE)</f>
        <v>C1 COARSE</v>
      </c>
      <c r="G1743" s="2">
        <v>23.76</v>
      </c>
      <c r="H1743" s="2">
        <v>8.64</v>
      </c>
      <c r="I1743" s="2">
        <v>17.28</v>
      </c>
      <c r="J1743" s="2">
        <v>14.040000000000001</v>
      </c>
      <c r="K1743" s="2">
        <v>20.520000000000003</v>
      </c>
      <c r="L1743" s="2">
        <v>9.7200000000000006</v>
      </c>
      <c r="M1743" s="2">
        <v>10.8</v>
      </c>
      <c r="N1743" s="2">
        <v>7.5600000000000005</v>
      </c>
      <c r="O1743" s="2">
        <v>12.96</v>
      </c>
      <c r="P1743" s="32">
        <f t="shared" si="38"/>
        <v>13.92</v>
      </c>
      <c r="Q1743" s="33">
        <v>13.92</v>
      </c>
      <c r="R1743" s="33">
        <v>13.92</v>
      </c>
      <c r="S1743" s="33">
        <v>13.92</v>
      </c>
      <c r="T1743" s="33">
        <v>13.92</v>
      </c>
      <c r="U1743" s="33">
        <v>13.92</v>
      </c>
      <c r="V1743" s="33">
        <v>13.92</v>
      </c>
      <c r="W1743" s="33">
        <v>13.92</v>
      </c>
      <c r="X1743" s="33">
        <v>13.92</v>
      </c>
      <c r="Y1743" s="33">
        <v>13.92</v>
      </c>
      <c r="Z1743" s="33">
        <v>13.92</v>
      </c>
      <c r="AA1743" s="33">
        <v>13.92</v>
      </c>
      <c r="AB1743" s="33">
        <v>13.92</v>
      </c>
      <c r="AC1743" s="33">
        <v>13.92</v>
      </c>
    </row>
    <row r="1744" spans="1:29" hidden="1" x14ac:dyDescent="0.3">
      <c r="A1744" s="19" t="s">
        <v>474</v>
      </c>
      <c r="B1744" s="1" t="s">
        <v>89</v>
      </c>
      <c r="C1744" s="1" t="s">
        <v>568</v>
      </c>
      <c r="D1744" t="s">
        <v>30</v>
      </c>
      <c r="E1744" s="19" t="str">
        <f>VLOOKUP($D1744,[1]Sheet1!$A:$D,3,FALSE)</f>
        <v>A1 (Fine)</v>
      </c>
      <c r="F1744" s="19" t="str">
        <f>VLOOKUP($D1744,[1]Sheet1!$A:$D,4,FALSE)</f>
        <v>A1</v>
      </c>
      <c r="G1744" s="2">
        <v>4.32</v>
      </c>
      <c r="H1744" s="2">
        <v>1.08</v>
      </c>
      <c r="I1744" s="2">
        <v>1.08</v>
      </c>
      <c r="J1744" s="2">
        <v>2.16</v>
      </c>
      <c r="K1744" s="2">
        <v>3.24</v>
      </c>
      <c r="L1744" s="2">
        <v>2.16</v>
      </c>
      <c r="M1744" s="2">
        <v>2.16</v>
      </c>
      <c r="N1744" s="2">
        <v>1.08</v>
      </c>
      <c r="O1744" s="2">
        <v>4.32</v>
      </c>
      <c r="P1744" s="32">
        <f t="shared" si="38"/>
        <v>2.4000000000000004</v>
      </c>
      <c r="Q1744" s="33">
        <v>2.4000000000000004</v>
      </c>
      <c r="R1744" s="33">
        <v>2.4000000000000004</v>
      </c>
      <c r="S1744" s="33">
        <v>2.4000000000000004</v>
      </c>
      <c r="T1744" s="33">
        <v>2.4000000000000004</v>
      </c>
      <c r="U1744" s="33">
        <v>2.4000000000000004</v>
      </c>
      <c r="V1744" s="33">
        <v>2.4000000000000004</v>
      </c>
      <c r="W1744" s="33">
        <v>2.4000000000000004</v>
      </c>
      <c r="X1744" s="33">
        <v>2.4000000000000004</v>
      </c>
      <c r="Y1744" s="33">
        <v>2.4000000000000004</v>
      </c>
      <c r="Z1744" s="33">
        <v>2.4000000000000004</v>
      </c>
      <c r="AA1744" s="33">
        <v>2.4000000000000004</v>
      </c>
      <c r="AB1744" s="33">
        <v>2.4000000000000004</v>
      </c>
      <c r="AC1744" s="33">
        <v>2.4000000000000004</v>
      </c>
    </row>
    <row r="1745" spans="1:29" hidden="1" x14ac:dyDescent="0.3">
      <c r="A1745" s="19" t="s">
        <v>474</v>
      </c>
      <c r="B1745" s="1" t="s">
        <v>89</v>
      </c>
      <c r="C1745" s="1" t="s">
        <v>568</v>
      </c>
      <c r="D1745" t="s">
        <v>31</v>
      </c>
      <c r="E1745" s="19" t="str">
        <f>VLOOKUP($D1745,[1]Sheet1!$A:$D,3,FALSE)</f>
        <v>BROWN</v>
      </c>
      <c r="F1745" s="19" t="str">
        <f>VLOOKUP($D1745,[1]Sheet1!$A:$D,4,FALSE)</f>
        <v>Golden Brown</v>
      </c>
      <c r="G1745" s="2">
        <v>0.9</v>
      </c>
      <c r="H1745" s="2">
        <v>0.36</v>
      </c>
      <c r="I1745" s="2">
        <v>0.24</v>
      </c>
      <c r="J1745" s="2">
        <v>0.48</v>
      </c>
      <c r="K1745" s="2">
        <v>0.6</v>
      </c>
      <c r="L1745" s="2">
        <v>0.24</v>
      </c>
      <c r="M1745" s="2">
        <v>0.48</v>
      </c>
      <c r="N1745" s="2">
        <v>0.36</v>
      </c>
      <c r="O1745" s="2">
        <v>0.72</v>
      </c>
      <c r="P1745" s="32">
        <f t="shared" si="38"/>
        <v>0.48666666666666664</v>
      </c>
      <c r="Q1745" s="33">
        <v>0.48666666666666664</v>
      </c>
      <c r="R1745" s="33">
        <v>0.48666666666666664</v>
      </c>
      <c r="S1745" s="33">
        <v>0.48666666666666664</v>
      </c>
      <c r="T1745" s="33">
        <v>0.48666666666666664</v>
      </c>
      <c r="U1745" s="33">
        <v>0.48666666666666664</v>
      </c>
      <c r="V1745" s="33">
        <v>0.48666666666666664</v>
      </c>
      <c r="W1745" s="33">
        <v>0.48666666666666664</v>
      </c>
      <c r="X1745" s="33">
        <v>0.48666666666666664</v>
      </c>
      <c r="Y1745" s="33">
        <v>0.48666666666666664</v>
      </c>
      <c r="Z1745" s="33">
        <v>0.48666666666666664</v>
      </c>
      <c r="AA1745" s="33">
        <v>0.48666666666666664</v>
      </c>
      <c r="AB1745" s="33">
        <v>0.48666666666666664</v>
      </c>
      <c r="AC1745" s="33">
        <v>0.48666666666666664</v>
      </c>
    </row>
    <row r="1746" spans="1:29" hidden="1" x14ac:dyDescent="0.3">
      <c r="A1746" s="19" t="s">
        <v>474</v>
      </c>
      <c r="B1746" s="1" t="s">
        <v>89</v>
      </c>
      <c r="C1746" s="1" t="s">
        <v>568</v>
      </c>
      <c r="D1746" t="s">
        <v>47</v>
      </c>
      <c r="E1746" s="19" t="str">
        <f>VLOOKUP($D1746,[1]Sheet1!$A:$D,3,FALSE)</f>
        <v>ICING</v>
      </c>
      <c r="F1746" s="19" t="str">
        <f>VLOOKUP($D1746,[1]Sheet1!$A:$D,4,FALSE)</f>
        <v>ICING</v>
      </c>
      <c r="G1746" s="2">
        <v>3</v>
      </c>
      <c r="H1746" s="2">
        <v>2</v>
      </c>
      <c r="I1746" s="2">
        <v>1</v>
      </c>
      <c r="J1746" s="2">
        <v>4.5</v>
      </c>
      <c r="K1746" s="2">
        <v>3</v>
      </c>
      <c r="L1746" s="2">
        <v>2</v>
      </c>
      <c r="M1746" s="2"/>
      <c r="N1746" s="2"/>
      <c r="O1746" s="2"/>
      <c r="P1746" s="32">
        <f t="shared" si="38"/>
        <v>1.7222222222222223</v>
      </c>
      <c r="Q1746" s="33">
        <v>1.7222222222222223</v>
      </c>
      <c r="R1746" s="33">
        <v>1.7222222222222223</v>
      </c>
      <c r="S1746" s="33">
        <v>1.7222222222222223</v>
      </c>
      <c r="T1746" s="33">
        <v>1.7222222222222223</v>
      </c>
      <c r="U1746" s="33">
        <v>1.7222222222222223</v>
      </c>
      <c r="V1746" s="33">
        <v>1.7222222222222223</v>
      </c>
      <c r="W1746" s="33">
        <v>1.7222222222222223</v>
      </c>
      <c r="X1746" s="33">
        <v>1.7222222222222223</v>
      </c>
      <c r="Y1746" s="33">
        <v>1.7222222222222223</v>
      </c>
      <c r="Z1746" s="33">
        <v>1.7222222222222223</v>
      </c>
      <c r="AA1746" s="33">
        <v>1.7222222222222223</v>
      </c>
      <c r="AB1746" s="33">
        <v>1.7222222222222223</v>
      </c>
      <c r="AC1746" s="33">
        <v>1.7222222222222223</v>
      </c>
    </row>
    <row r="1747" spans="1:29" hidden="1" x14ac:dyDescent="0.3">
      <c r="A1747" s="19" t="s">
        <v>474</v>
      </c>
      <c r="B1747" s="1" t="s">
        <v>89</v>
      </c>
      <c r="C1747" s="1" t="s">
        <v>568</v>
      </c>
      <c r="D1747" t="s">
        <v>32</v>
      </c>
      <c r="E1747" s="19" t="str">
        <f>VLOOKUP($D1747,[1]Sheet1!$A:$D,3,FALSE)</f>
        <v>ICING</v>
      </c>
      <c r="F1747" s="19" t="str">
        <f>VLOOKUP($D1747,[1]Sheet1!$A:$D,4,FALSE)</f>
        <v>ICING</v>
      </c>
      <c r="G1747" s="2">
        <v>0.12</v>
      </c>
      <c r="H1747" s="2"/>
      <c r="I1747" s="2"/>
      <c r="J1747" s="2">
        <v>0.06</v>
      </c>
      <c r="K1747" s="2">
        <v>0.12</v>
      </c>
      <c r="L1747" s="2">
        <v>0.06</v>
      </c>
      <c r="M1747" s="2">
        <v>0.06</v>
      </c>
      <c r="N1747" s="2">
        <v>0.06</v>
      </c>
      <c r="O1747" s="2">
        <v>0.06</v>
      </c>
      <c r="P1747" s="32">
        <f t="shared" si="38"/>
        <v>6.0000000000000005E-2</v>
      </c>
      <c r="Q1747" s="33">
        <v>6.0000000000000005E-2</v>
      </c>
      <c r="R1747" s="33">
        <v>6.0000000000000005E-2</v>
      </c>
      <c r="S1747" s="33">
        <v>6.0000000000000005E-2</v>
      </c>
      <c r="T1747" s="33">
        <v>6.0000000000000005E-2</v>
      </c>
      <c r="U1747" s="33">
        <v>6.0000000000000005E-2</v>
      </c>
      <c r="V1747" s="33">
        <v>6.0000000000000005E-2</v>
      </c>
      <c r="W1747" s="33">
        <v>6.0000000000000005E-2</v>
      </c>
      <c r="X1747" s="33">
        <v>6.0000000000000005E-2</v>
      </c>
      <c r="Y1747" s="33">
        <v>6.0000000000000005E-2</v>
      </c>
      <c r="Z1747" s="33">
        <v>6.0000000000000005E-2</v>
      </c>
      <c r="AA1747" s="33">
        <v>6.0000000000000005E-2</v>
      </c>
      <c r="AB1747" s="33">
        <v>6.0000000000000005E-2</v>
      </c>
      <c r="AC1747" s="33">
        <v>6.0000000000000005E-2</v>
      </c>
    </row>
    <row r="1748" spans="1:29" hidden="1" x14ac:dyDescent="0.3">
      <c r="A1748" s="19" t="s">
        <v>474</v>
      </c>
      <c r="B1748" s="1" t="s">
        <v>89</v>
      </c>
      <c r="C1748" s="1" t="s">
        <v>568</v>
      </c>
      <c r="D1748" t="s">
        <v>33</v>
      </c>
      <c r="E1748" s="19" t="str">
        <f>VLOOKUP($D1748,[1]Sheet1!$A:$D,3,FALSE)</f>
        <v>Better Brown</v>
      </c>
      <c r="F1748" s="19" t="str">
        <f>VLOOKUP($D1748,[1]Sheet1!$A:$D,4,FALSE)</f>
        <v>LG</v>
      </c>
      <c r="G1748" s="2"/>
      <c r="H1748" s="2"/>
      <c r="I1748" s="2"/>
      <c r="J1748" s="2"/>
      <c r="K1748" s="2"/>
      <c r="L1748" s="2"/>
      <c r="M1748" s="2">
        <v>0.24</v>
      </c>
      <c r="N1748" s="2">
        <v>0.06</v>
      </c>
      <c r="O1748" s="2">
        <v>0.60000000000000009</v>
      </c>
      <c r="P1748" s="32">
        <f t="shared" ref="P1748:P1773" si="39">SUM(G1748:O1748)/9</f>
        <v>0.10000000000000002</v>
      </c>
      <c r="Q1748" s="33">
        <v>2.16</v>
      </c>
      <c r="R1748" s="33">
        <v>2.16</v>
      </c>
      <c r="S1748" s="33">
        <v>2.16</v>
      </c>
      <c r="T1748" s="33">
        <v>2.16</v>
      </c>
      <c r="U1748" s="33">
        <v>2.16</v>
      </c>
      <c r="V1748" s="33">
        <v>2.16</v>
      </c>
      <c r="W1748" s="33">
        <v>2.16</v>
      </c>
      <c r="X1748" s="33">
        <v>2.16</v>
      </c>
      <c r="Y1748" s="33">
        <v>2.16</v>
      </c>
      <c r="Z1748" s="33">
        <v>2.16</v>
      </c>
      <c r="AA1748" s="33">
        <v>2.16</v>
      </c>
      <c r="AB1748" s="33">
        <v>2.16</v>
      </c>
      <c r="AC1748" s="33">
        <v>2.16</v>
      </c>
    </row>
    <row r="1749" spans="1:29" hidden="1" x14ac:dyDescent="0.3">
      <c r="A1749" s="19" t="s">
        <v>474</v>
      </c>
      <c r="B1749" s="1" t="s">
        <v>89</v>
      </c>
      <c r="C1749" s="1" t="s">
        <v>568</v>
      </c>
      <c r="D1749" t="s">
        <v>102</v>
      </c>
      <c r="E1749" s="19" t="str">
        <f>VLOOKUP($D1749,[1]Sheet1!$A:$D,3,FALSE)</f>
        <v>Better Brown</v>
      </c>
      <c r="F1749" s="19" t="str">
        <f>VLOOKUP($D1749,[1]Sheet1!$A:$D,4,FALSE)</f>
        <v>LG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32">
        <f t="shared" si="39"/>
        <v>0</v>
      </c>
      <c r="Q1749" s="33">
        <v>2.16</v>
      </c>
      <c r="R1749" s="33">
        <v>2.16</v>
      </c>
      <c r="S1749" s="33">
        <v>2.16</v>
      </c>
      <c r="T1749" s="33">
        <v>2.16</v>
      </c>
      <c r="U1749" s="33">
        <v>2.16</v>
      </c>
      <c r="V1749" s="33">
        <v>2.16</v>
      </c>
      <c r="W1749" s="33">
        <v>2.16</v>
      </c>
      <c r="X1749" s="33">
        <v>5.4</v>
      </c>
      <c r="Y1749" s="33">
        <v>5.4</v>
      </c>
      <c r="Z1749" s="33">
        <v>5.4</v>
      </c>
      <c r="AA1749" s="33">
        <v>10.8</v>
      </c>
      <c r="AB1749" s="33">
        <v>10.8</v>
      </c>
      <c r="AC1749" s="33">
        <v>10.8</v>
      </c>
    </row>
    <row r="1750" spans="1:29" hidden="1" x14ac:dyDescent="0.3">
      <c r="A1750" s="19" t="s">
        <v>474</v>
      </c>
      <c r="B1750" s="1" t="s">
        <v>89</v>
      </c>
      <c r="C1750" s="1" t="s">
        <v>568</v>
      </c>
      <c r="D1750" t="s">
        <v>34</v>
      </c>
      <c r="E1750" s="19" t="str">
        <f>VLOOKUP($D1750,[1]Sheet1!$A:$D,3,FALSE)</f>
        <v>BROWN</v>
      </c>
      <c r="F1750" s="19" t="str">
        <f>VLOOKUP($D1750,[1]Sheet1!$A:$D,4,FALSE)</f>
        <v>Soft Brown</v>
      </c>
      <c r="G1750" s="2">
        <v>1.08</v>
      </c>
      <c r="H1750" s="2"/>
      <c r="I1750" s="2"/>
      <c r="J1750" s="2"/>
      <c r="K1750" s="2">
        <v>0.36</v>
      </c>
      <c r="L1750" s="2">
        <v>0.24</v>
      </c>
      <c r="M1750" s="2"/>
      <c r="N1750" s="2">
        <v>0.48</v>
      </c>
      <c r="O1750" s="2">
        <v>0.6</v>
      </c>
      <c r="P1750" s="32">
        <f t="shared" si="39"/>
        <v>0.3066666666666667</v>
      </c>
      <c r="Q1750" s="33">
        <v>0.3066666666666667</v>
      </c>
      <c r="R1750" s="33">
        <v>0.3066666666666667</v>
      </c>
      <c r="S1750" s="33">
        <v>0.3066666666666667</v>
      </c>
      <c r="T1750" s="33">
        <v>0.3066666666666667</v>
      </c>
      <c r="U1750" s="33">
        <v>0.3066666666666667</v>
      </c>
      <c r="V1750" s="33">
        <v>0.3066666666666667</v>
      </c>
      <c r="W1750" s="33">
        <v>0.3066666666666667</v>
      </c>
      <c r="X1750" s="33">
        <v>0.3066666666666667</v>
      </c>
      <c r="Y1750" s="33">
        <v>0.3066666666666667</v>
      </c>
      <c r="Z1750" s="33">
        <v>0.3066666666666667</v>
      </c>
      <c r="AA1750" s="33">
        <v>0.3066666666666667</v>
      </c>
      <c r="AB1750" s="33">
        <v>0.3066666666666667</v>
      </c>
      <c r="AC1750" s="33">
        <v>0.3066666666666667</v>
      </c>
    </row>
    <row r="1751" spans="1:29" hidden="1" x14ac:dyDescent="0.3">
      <c r="A1751" s="19" t="s">
        <v>474</v>
      </c>
      <c r="B1751" s="1" t="s">
        <v>89</v>
      </c>
      <c r="C1751" s="1" t="s">
        <v>569</v>
      </c>
      <c r="D1751" t="s">
        <v>61</v>
      </c>
      <c r="E1751" s="19" t="str">
        <f>VLOOKUP($D1751,[1]Sheet1!$A:$D,3,FALSE)</f>
        <v>C1</v>
      </c>
      <c r="F1751" s="19" t="str">
        <f>VLOOKUP($D1751,[1]Sheet1!$A:$D,4,FALSE)</f>
        <v>C1 COARSE</v>
      </c>
      <c r="G1751" s="2"/>
      <c r="H1751" s="2"/>
      <c r="I1751" s="2"/>
      <c r="J1751" s="2"/>
      <c r="K1751" s="2"/>
      <c r="L1751" s="2"/>
      <c r="M1751" s="2"/>
      <c r="N1751" s="2">
        <v>1</v>
      </c>
      <c r="O1751" s="2"/>
      <c r="P1751" s="32">
        <f t="shared" si="39"/>
        <v>0.1111111111111111</v>
      </c>
      <c r="Q1751" s="33">
        <v>0.1111111111111111</v>
      </c>
      <c r="R1751" s="33">
        <v>0.1111111111111111</v>
      </c>
      <c r="S1751" s="33">
        <v>0.1111111111111111</v>
      </c>
      <c r="T1751" s="33">
        <v>0.1111111111111111</v>
      </c>
      <c r="U1751" s="33">
        <v>0.1111111111111111</v>
      </c>
      <c r="V1751" s="33">
        <v>0.1111111111111111</v>
      </c>
      <c r="W1751" s="33">
        <v>0.1111111111111111</v>
      </c>
      <c r="X1751" s="33">
        <v>0.1111111111111111</v>
      </c>
      <c r="Y1751" s="33">
        <v>0.1111111111111111</v>
      </c>
      <c r="Z1751" s="33">
        <v>0.1111111111111111</v>
      </c>
      <c r="AA1751" s="33">
        <v>0.1111111111111111</v>
      </c>
      <c r="AB1751" s="33">
        <v>0.1111111111111111</v>
      </c>
      <c r="AC1751" s="33">
        <v>0.1111111111111111</v>
      </c>
    </row>
    <row r="1752" spans="1:29" hidden="1" x14ac:dyDescent="0.3">
      <c r="A1752" s="19" t="s">
        <v>474</v>
      </c>
      <c r="B1752" s="1" t="s">
        <v>89</v>
      </c>
      <c r="C1752" s="1" t="s">
        <v>569</v>
      </c>
      <c r="D1752" t="s">
        <v>27</v>
      </c>
      <c r="E1752" s="19" t="str">
        <f>VLOOKUP($D1752,[1]Sheet1!$A:$D,3,FALSE)</f>
        <v>C1</v>
      </c>
      <c r="F1752" s="19" t="str">
        <f>VLOOKUP($D1752,[1]Sheet1!$A:$D,4,FALSE)</f>
        <v>C1 COARSE</v>
      </c>
      <c r="G1752" s="2">
        <v>9.7200000000000006</v>
      </c>
      <c r="H1752" s="2"/>
      <c r="I1752" s="2">
        <v>11.88</v>
      </c>
      <c r="J1752" s="2"/>
      <c r="K1752" s="2">
        <v>10.8</v>
      </c>
      <c r="L1752" s="2"/>
      <c r="M1752" s="2">
        <v>4.32</v>
      </c>
      <c r="N1752" s="2">
        <v>9.7200000000000006</v>
      </c>
      <c r="O1752" s="2"/>
      <c r="P1752" s="32">
        <f t="shared" si="39"/>
        <v>5.16</v>
      </c>
      <c r="Q1752" s="33">
        <v>5.16</v>
      </c>
      <c r="R1752" s="33">
        <v>5.16</v>
      </c>
      <c r="S1752" s="33">
        <v>5.16</v>
      </c>
      <c r="T1752" s="33">
        <v>5.16</v>
      </c>
      <c r="U1752" s="33">
        <v>5.16</v>
      </c>
      <c r="V1752" s="33">
        <v>5.16</v>
      </c>
      <c r="W1752" s="33">
        <v>5.16</v>
      </c>
      <c r="X1752" s="33">
        <v>5.16</v>
      </c>
      <c r="Y1752" s="33">
        <v>5.16</v>
      </c>
      <c r="Z1752" s="33">
        <v>5.16</v>
      </c>
      <c r="AA1752" s="33">
        <v>5.16</v>
      </c>
      <c r="AB1752" s="33">
        <v>5.16</v>
      </c>
      <c r="AC1752" s="33">
        <v>5.16</v>
      </c>
    </row>
    <row r="1753" spans="1:29" hidden="1" x14ac:dyDescent="0.3">
      <c r="A1753" s="19" t="s">
        <v>474</v>
      </c>
      <c r="B1753" s="1" t="s">
        <v>89</v>
      </c>
      <c r="C1753" s="1" t="s">
        <v>569</v>
      </c>
      <c r="D1753" t="s">
        <v>30</v>
      </c>
      <c r="E1753" s="19" t="str">
        <f>VLOOKUP($D1753,[1]Sheet1!$A:$D,3,FALSE)</f>
        <v>A1 (Fine)</v>
      </c>
      <c r="F1753" s="19" t="str">
        <f>VLOOKUP($D1753,[1]Sheet1!$A:$D,4,FALSE)</f>
        <v>A1</v>
      </c>
      <c r="G1753" s="2">
        <v>0.24</v>
      </c>
      <c r="H1753" s="2"/>
      <c r="I1753" s="2">
        <v>0.24</v>
      </c>
      <c r="J1753" s="2"/>
      <c r="K1753" s="2">
        <v>0.12</v>
      </c>
      <c r="L1753" s="2"/>
      <c r="M1753" s="2"/>
      <c r="N1753" s="2"/>
      <c r="O1753" s="2"/>
      <c r="P1753" s="32">
        <f t="shared" si="39"/>
        <v>6.6666666666666666E-2</v>
      </c>
      <c r="Q1753" s="33">
        <v>6.6666666666666666E-2</v>
      </c>
      <c r="R1753" s="33">
        <v>6.6666666666666666E-2</v>
      </c>
      <c r="S1753" s="33">
        <v>6.6666666666666666E-2</v>
      </c>
      <c r="T1753" s="33">
        <v>6.6666666666666666E-2</v>
      </c>
      <c r="U1753" s="33">
        <v>6.6666666666666666E-2</v>
      </c>
      <c r="V1753" s="33">
        <v>6.6666666666666666E-2</v>
      </c>
      <c r="W1753" s="33">
        <v>6.6666666666666666E-2</v>
      </c>
      <c r="X1753" s="33">
        <v>6.6666666666666666E-2</v>
      </c>
      <c r="Y1753" s="33">
        <v>6.6666666666666666E-2</v>
      </c>
      <c r="Z1753" s="33">
        <v>6.6666666666666666E-2</v>
      </c>
      <c r="AA1753" s="33">
        <v>6.6666666666666666E-2</v>
      </c>
      <c r="AB1753" s="33">
        <v>6.6666666666666666E-2</v>
      </c>
      <c r="AC1753" s="33">
        <v>6.6666666666666666E-2</v>
      </c>
    </row>
    <row r="1754" spans="1:29" hidden="1" x14ac:dyDescent="0.3">
      <c r="A1754" s="19" t="s">
        <v>474</v>
      </c>
      <c r="B1754" s="1" t="s">
        <v>89</v>
      </c>
      <c r="C1754" s="1" t="s">
        <v>569</v>
      </c>
      <c r="D1754" t="s">
        <v>31</v>
      </c>
      <c r="E1754" s="19" t="str">
        <f>VLOOKUP($D1754,[1]Sheet1!$A:$D,3,FALSE)</f>
        <v>BROWN</v>
      </c>
      <c r="F1754" s="19" t="str">
        <f>VLOOKUP($D1754,[1]Sheet1!$A:$D,4,FALSE)</f>
        <v>Golden Brown</v>
      </c>
      <c r="G1754" s="2">
        <v>0.48</v>
      </c>
      <c r="H1754" s="2"/>
      <c r="I1754" s="2">
        <v>0.6</v>
      </c>
      <c r="J1754" s="2"/>
      <c r="K1754" s="2">
        <v>0.36</v>
      </c>
      <c r="L1754" s="2"/>
      <c r="M1754" s="2">
        <v>0.24</v>
      </c>
      <c r="N1754" s="2">
        <v>0.6</v>
      </c>
      <c r="O1754" s="2"/>
      <c r="P1754" s="32">
        <f t="shared" si="39"/>
        <v>0.2533333333333333</v>
      </c>
      <c r="Q1754" s="33">
        <v>0.2533333333333333</v>
      </c>
      <c r="R1754" s="33">
        <v>0.2533333333333333</v>
      </c>
      <c r="S1754" s="33">
        <v>0.2533333333333333</v>
      </c>
      <c r="T1754" s="33">
        <v>0.2533333333333333</v>
      </c>
      <c r="U1754" s="33">
        <v>0.2533333333333333</v>
      </c>
      <c r="V1754" s="33">
        <v>0.2533333333333333</v>
      </c>
      <c r="W1754" s="33">
        <v>0.2533333333333333</v>
      </c>
      <c r="X1754" s="33">
        <v>0.2533333333333333</v>
      </c>
      <c r="Y1754" s="33">
        <v>0.2533333333333333</v>
      </c>
      <c r="Z1754" s="33">
        <v>0.2533333333333333</v>
      </c>
      <c r="AA1754" s="33">
        <v>0.2533333333333333</v>
      </c>
      <c r="AB1754" s="33">
        <v>0.2533333333333333</v>
      </c>
      <c r="AC1754" s="33">
        <v>0.2533333333333333</v>
      </c>
    </row>
    <row r="1755" spans="1:29" hidden="1" x14ac:dyDescent="0.3">
      <c r="A1755" s="19" t="s">
        <v>474</v>
      </c>
      <c r="B1755" s="1" t="s">
        <v>89</v>
      </c>
      <c r="C1755" s="1" t="s">
        <v>569</v>
      </c>
      <c r="D1755" t="s">
        <v>47</v>
      </c>
      <c r="E1755" s="19" t="str">
        <f>VLOOKUP($D1755,[1]Sheet1!$A:$D,3,FALSE)</f>
        <v>ICING</v>
      </c>
      <c r="F1755" s="19" t="str">
        <f>VLOOKUP($D1755,[1]Sheet1!$A:$D,4,FALSE)</f>
        <v>ICING</v>
      </c>
      <c r="G1755" s="2">
        <v>0.25</v>
      </c>
      <c r="H1755" s="2"/>
      <c r="I1755" s="2">
        <v>1</v>
      </c>
      <c r="J1755" s="2"/>
      <c r="K1755" s="2">
        <v>1.125</v>
      </c>
      <c r="L1755" s="2"/>
      <c r="M1755" s="2"/>
      <c r="N1755" s="2">
        <v>0.125</v>
      </c>
      <c r="O1755" s="2"/>
      <c r="P1755" s="32">
        <f t="shared" si="39"/>
        <v>0.27777777777777779</v>
      </c>
      <c r="Q1755" s="33">
        <v>0.27777777777777779</v>
      </c>
      <c r="R1755" s="33">
        <v>0.27777777777777779</v>
      </c>
      <c r="S1755" s="33">
        <v>0.27777777777777779</v>
      </c>
      <c r="T1755" s="33">
        <v>0.27777777777777779</v>
      </c>
      <c r="U1755" s="33">
        <v>0.27777777777777779</v>
      </c>
      <c r="V1755" s="33">
        <v>0.27777777777777779</v>
      </c>
      <c r="W1755" s="33">
        <v>0.27777777777777779</v>
      </c>
      <c r="X1755" s="33">
        <v>0.27777777777777779</v>
      </c>
      <c r="Y1755" s="33">
        <v>0.27777777777777779</v>
      </c>
      <c r="Z1755" s="33">
        <v>0.27777777777777779</v>
      </c>
      <c r="AA1755" s="33">
        <v>0.27777777777777779</v>
      </c>
      <c r="AB1755" s="33">
        <v>0.27777777777777779</v>
      </c>
      <c r="AC1755" s="33">
        <v>0.27777777777777779</v>
      </c>
    </row>
    <row r="1756" spans="1:29" hidden="1" x14ac:dyDescent="0.3">
      <c r="A1756" s="19" t="s">
        <v>474</v>
      </c>
      <c r="B1756" s="1" t="s">
        <v>89</v>
      </c>
      <c r="C1756" s="1" t="s">
        <v>569</v>
      </c>
      <c r="D1756" t="s">
        <v>34</v>
      </c>
      <c r="E1756" s="19" t="str">
        <f>VLOOKUP($D1756,[1]Sheet1!$A:$D,3,FALSE)</f>
        <v>BROWN</v>
      </c>
      <c r="F1756" s="19" t="str">
        <f>VLOOKUP($D1756,[1]Sheet1!$A:$D,4,FALSE)</f>
        <v>Soft Brown</v>
      </c>
      <c r="G1756" s="2">
        <v>0.6</v>
      </c>
      <c r="H1756" s="2"/>
      <c r="I1756" s="2"/>
      <c r="J1756" s="2"/>
      <c r="K1756" s="2"/>
      <c r="L1756" s="2"/>
      <c r="M1756" s="2"/>
      <c r="N1756" s="2">
        <v>0.12</v>
      </c>
      <c r="O1756" s="2"/>
      <c r="P1756" s="32">
        <f t="shared" si="39"/>
        <v>0.08</v>
      </c>
      <c r="Q1756" s="33">
        <v>0.08</v>
      </c>
      <c r="R1756" s="33">
        <v>0.08</v>
      </c>
      <c r="S1756" s="33">
        <v>0.08</v>
      </c>
      <c r="T1756" s="33">
        <v>0.08</v>
      </c>
      <c r="U1756" s="33">
        <v>0.08</v>
      </c>
      <c r="V1756" s="33">
        <v>0.08</v>
      </c>
      <c r="W1756" s="33">
        <v>0.08</v>
      </c>
      <c r="X1756" s="33">
        <v>0.08</v>
      </c>
      <c r="Y1756" s="33">
        <v>0.08</v>
      </c>
      <c r="Z1756" s="33">
        <v>0.08</v>
      </c>
      <c r="AA1756" s="33">
        <v>0.08</v>
      </c>
      <c r="AB1756" s="33">
        <v>0.08</v>
      </c>
      <c r="AC1756" s="33">
        <v>0.08</v>
      </c>
    </row>
    <row r="1757" spans="1:29" hidden="1" x14ac:dyDescent="0.3">
      <c r="A1757" s="19" t="s">
        <v>474</v>
      </c>
      <c r="B1757" s="1" t="s">
        <v>89</v>
      </c>
      <c r="C1757" s="1" t="s">
        <v>570</v>
      </c>
      <c r="D1757" t="s">
        <v>43</v>
      </c>
      <c r="E1757" s="19" t="str">
        <f>VLOOKUP($D1757,[1]Sheet1!$A:$D,3,FALSE)</f>
        <v>BROWN</v>
      </c>
      <c r="F1757" s="19" t="str">
        <f>VLOOKUP($D1757,[1]Sheet1!$A:$D,4,FALSE)</f>
        <v>Soft Brown</v>
      </c>
      <c r="G1757" s="2">
        <v>2</v>
      </c>
      <c r="H1757" s="2"/>
      <c r="I1757" s="2">
        <v>2</v>
      </c>
      <c r="J1757" s="2"/>
      <c r="K1757" s="2"/>
      <c r="L1757" s="2"/>
      <c r="M1757" s="2"/>
      <c r="N1757" s="2"/>
      <c r="O1757" s="2"/>
      <c r="P1757" s="32">
        <f t="shared" si="39"/>
        <v>0.44444444444444442</v>
      </c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33"/>
    </row>
    <row r="1758" spans="1:29" hidden="1" x14ac:dyDescent="0.3">
      <c r="A1758" s="19" t="s">
        <v>474</v>
      </c>
      <c r="B1758" s="1" t="s">
        <v>89</v>
      </c>
      <c r="C1758" s="1" t="s">
        <v>473</v>
      </c>
      <c r="D1758" t="s">
        <v>74</v>
      </c>
      <c r="E1758" s="19" t="str">
        <f>VLOOKUP($D1758,[1]Sheet1!$A:$D,3,FALSE)</f>
        <v>A1 (Fine)</v>
      </c>
      <c r="F1758" s="19" t="str">
        <f>VLOOKUP($D1758,[1]Sheet1!$A:$D,4,FALSE)</f>
        <v xml:space="preserve">A1 </v>
      </c>
      <c r="G1758" s="2"/>
      <c r="H1758" s="2"/>
      <c r="I1758" s="2"/>
      <c r="J1758" s="2"/>
      <c r="K1758" s="2"/>
      <c r="L1758" s="2"/>
      <c r="M1758" s="2">
        <v>6</v>
      </c>
      <c r="N1758" s="2"/>
      <c r="O1758" s="2">
        <v>-0.05</v>
      </c>
      <c r="P1758" s="32">
        <f t="shared" si="39"/>
        <v>0.66111111111111109</v>
      </c>
      <c r="Q1758" s="33">
        <v>0.66111111111111109</v>
      </c>
      <c r="R1758" s="33">
        <v>0.66111111111111109</v>
      </c>
      <c r="S1758" s="33">
        <v>0.66111111111111109</v>
      </c>
      <c r="T1758" s="33">
        <v>0.66111111111111109</v>
      </c>
      <c r="U1758" s="33">
        <v>0.66111111111111109</v>
      </c>
      <c r="V1758" s="33">
        <v>0.66111111111111109</v>
      </c>
      <c r="W1758" s="33">
        <v>0.66111111111111109</v>
      </c>
      <c r="X1758" s="33">
        <v>0.66111111111111109</v>
      </c>
      <c r="Y1758" s="33">
        <v>0.66111111111111109</v>
      </c>
      <c r="Z1758" s="33">
        <v>0.66111111111111109</v>
      </c>
      <c r="AA1758" s="33">
        <v>0.66111111111111109</v>
      </c>
      <c r="AB1758" s="33">
        <v>0.66111111111111109</v>
      </c>
      <c r="AC1758" s="33">
        <v>0.66111111111111109</v>
      </c>
    </row>
    <row r="1759" spans="1:29" hidden="1" x14ac:dyDescent="0.3">
      <c r="A1759" s="19" t="s">
        <v>474</v>
      </c>
      <c r="B1759" s="1" t="s">
        <v>89</v>
      </c>
      <c r="C1759" s="1" t="s">
        <v>473</v>
      </c>
      <c r="D1759" t="s">
        <v>61</v>
      </c>
      <c r="E1759" s="19" t="str">
        <f>VLOOKUP($D1759,[1]Sheet1!$A:$D,3,FALSE)</f>
        <v>C1</v>
      </c>
      <c r="F1759" s="19" t="str">
        <f>VLOOKUP($D1759,[1]Sheet1!$A:$D,4,FALSE)</f>
        <v>C1 COARSE</v>
      </c>
      <c r="G1759" s="2"/>
      <c r="H1759" s="2">
        <v>2</v>
      </c>
      <c r="I1759" s="2">
        <v>6</v>
      </c>
      <c r="J1759" s="2">
        <v>13</v>
      </c>
      <c r="K1759" s="2">
        <v>8</v>
      </c>
      <c r="L1759" s="2">
        <v>7.95</v>
      </c>
      <c r="M1759" s="2">
        <v>4</v>
      </c>
      <c r="N1759" s="2">
        <v>7</v>
      </c>
      <c r="O1759" s="2">
        <v>4.8</v>
      </c>
      <c r="P1759" s="32">
        <f t="shared" si="39"/>
        <v>5.8611111111111107</v>
      </c>
      <c r="Q1759" s="33">
        <v>5.8611111111111107</v>
      </c>
      <c r="R1759" s="33">
        <v>5.8611111111111107</v>
      </c>
      <c r="S1759" s="33">
        <v>5.8611111111111107</v>
      </c>
      <c r="T1759" s="33">
        <v>5.8611111111111107</v>
      </c>
      <c r="U1759" s="33">
        <v>5.8611111111111107</v>
      </c>
      <c r="V1759" s="33">
        <v>5.8611111111111107</v>
      </c>
      <c r="W1759" s="33">
        <v>5.8611111111111107</v>
      </c>
      <c r="X1759" s="33">
        <v>5.8611111111111107</v>
      </c>
      <c r="Y1759" s="33">
        <v>5.8611111111111107</v>
      </c>
      <c r="Z1759" s="33">
        <v>5.8611111111111107</v>
      </c>
      <c r="AA1759" s="33">
        <v>5.8611111111111107</v>
      </c>
      <c r="AB1759" s="33">
        <v>5.8611111111111107</v>
      </c>
      <c r="AC1759" s="33">
        <v>5.8611111111111107</v>
      </c>
    </row>
    <row r="1760" spans="1:29" hidden="1" x14ac:dyDescent="0.3">
      <c r="A1760" s="19" t="s">
        <v>474</v>
      </c>
      <c r="B1760" s="1" t="s">
        <v>89</v>
      </c>
      <c r="C1760" s="1" t="s">
        <v>473</v>
      </c>
      <c r="D1760" t="s">
        <v>25</v>
      </c>
      <c r="E1760" s="19" t="str">
        <f>VLOOKUP($D1760,[1]Sheet1!$A:$D,3,FALSE)</f>
        <v>CASTER</v>
      </c>
      <c r="F1760" s="19" t="str">
        <f>VLOOKUP($D1760,[1]Sheet1!$A:$D,4,FALSE)</f>
        <v>CASTER</v>
      </c>
      <c r="G1760" s="2">
        <v>0.54</v>
      </c>
      <c r="H1760" s="2">
        <v>1.08</v>
      </c>
      <c r="I1760" s="2">
        <v>2.16</v>
      </c>
      <c r="J1760" s="2">
        <v>1.08</v>
      </c>
      <c r="K1760" s="2">
        <v>1.08</v>
      </c>
      <c r="L1760" s="2"/>
      <c r="M1760" s="2">
        <v>7.5600000000000005</v>
      </c>
      <c r="N1760" s="2">
        <v>1.08</v>
      </c>
      <c r="O1760" s="2">
        <v>8.64</v>
      </c>
      <c r="P1760" s="32">
        <f t="shared" si="39"/>
        <v>2.58</v>
      </c>
      <c r="Q1760" s="33">
        <v>2.58</v>
      </c>
      <c r="R1760" s="33">
        <v>2.58</v>
      </c>
      <c r="S1760" s="33">
        <v>2.58</v>
      </c>
      <c r="T1760" s="33">
        <v>2.58</v>
      </c>
      <c r="U1760" s="33">
        <v>2.58</v>
      </c>
      <c r="V1760" s="33">
        <v>2.58</v>
      </c>
      <c r="W1760" s="33">
        <v>2.58</v>
      </c>
      <c r="X1760" s="33">
        <v>2.58</v>
      </c>
      <c r="Y1760" s="33">
        <v>2.58</v>
      </c>
      <c r="Z1760" s="33">
        <v>2.58</v>
      </c>
      <c r="AA1760" s="33">
        <v>2.58</v>
      </c>
      <c r="AB1760" s="33">
        <v>2.58</v>
      </c>
      <c r="AC1760" s="33">
        <v>2.58</v>
      </c>
    </row>
    <row r="1761" spans="1:29" hidden="1" x14ac:dyDescent="0.3">
      <c r="A1761" s="19" t="s">
        <v>474</v>
      </c>
      <c r="B1761" s="1" t="s">
        <v>89</v>
      </c>
      <c r="C1761" s="1" t="s">
        <v>473</v>
      </c>
      <c r="D1761" t="s">
        <v>26</v>
      </c>
      <c r="E1761" s="19" t="str">
        <f>VLOOKUP($D1761,[1]Sheet1!$A:$D,3,FALSE)</f>
        <v>BROWN</v>
      </c>
      <c r="F1761" s="19" t="str">
        <f>VLOOKUP($D1761,[1]Sheet1!$A:$D,4,FALSE)</f>
        <v>Coarse Brown</v>
      </c>
      <c r="G1761" s="2"/>
      <c r="H1761" s="2"/>
      <c r="I1761" s="2"/>
      <c r="J1761" s="2">
        <v>2.16</v>
      </c>
      <c r="K1761" s="2">
        <v>1.08</v>
      </c>
      <c r="L1761" s="2">
        <v>1.08</v>
      </c>
      <c r="M1761" s="2">
        <v>2.16</v>
      </c>
      <c r="N1761" s="2">
        <v>1.08</v>
      </c>
      <c r="O1761" s="2">
        <v>1.08</v>
      </c>
      <c r="P1761" s="32">
        <f t="shared" si="39"/>
        <v>0.96000000000000008</v>
      </c>
      <c r="Q1761" s="33">
        <v>0.96000000000000008</v>
      </c>
      <c r="R1761" s="33">
        <v>0.96000000000000008</v>
      </c>
      <c r="S1761" s="33">
        <v>0.96000000000000008</v>
      </c>
      <c r="T1761" s="33">
        <v>0.96000000000000008</v>
      </c>
      <c r="U1761" s="33">
        <v>0.96000000000000008</v>
      </c>
      <c r="V1761" s="33">
        <v>0.96000000000000008</v>
      </c>
      <c r="W1761" s="33">
        <v>0.96000000000000008</v>
      </c>
      <c r="X1761" s="33">
        <v>0.96000000000000008</v>
      </c>
      <c r="Y1761" s="33">
        <v>0.96000000000000008</v>
      </c>
      <c r="Z1761" s="33">
        <v>0.96000000000000008</v>
      </c>
      <c r="AA1761" s="33">
        <v>0.96000000000000008</v>
      </c>
      <c r="AB1761" s="33">
        <v>0.96000000000000008</v>
      </c>
      <c r="AC1761" s="33">
        <v>0.96000000000000008</v>
      </c>
    </row>
    <row r="1762" spans="1:29" hidden="1" x14ac:dyDescent="0.3">
      <c r="A1762" s="19" t="s">
        <v>474</v>
      </c>
      <c r="B1762" s="1" t="s">
        <v>89</v>
      </c>
      <c r="C1762" s="1" t="s">
        <v>473</v>
      </c>
      <c r="D1762" t="s">
        <v>27</v>
      </c>
      <c r="E1762" s="19" t="str">
        <f>VLOOKUP($D1762,[1]Sheet1!$A:$D,3,FALSE)</f>
        <v>C1</v>
      </c>
      <c r="F1762" s="19" t="str">
        <f>VLOOKUP($D1762,[1]Sheet1!$A:$D,4,FALSE)</f>
        <v>C1 COARSE</v>
      </c>
      <c r="G1762" s="2">
        <v>129.58799999999999</v>
      </c>
      <c r="H1762" s="2">
        <v>10.8</v>
      </c>
      <c r="I1762" s="2">
        <v>103.65600000000001</v>
      </c>
      <c r="J1762" s="2">
        <v>115.56</v>
      </c>
      <c r="K1762" s="2">
        <v>115.548</v>
      </c>
      <c r="L1762" s="2">
        <v>36.72</v>
      </c>
      <c r="M1762" s="2">
        <v>134.56100000000001</v>
      </c>
      <c r="N1762" s="2">
        <v>120.96</v>
      </c>
      <c r="O1762" s="2">
        <v>208.44</v>
      </c>
      <c r="P1762" s="32">
        <f t="shared" si="39"/>
        <v>108.42588888888889</v>
      </c>
      <c r="Q1762" s="33">
        <v>108.42588888888889</v>
      </c>
      <c r="R1762" s="33">
        <v>108.42588888888889</v>
      </c>
      <c r="S1762" s="33">
        <v>108.42588888888889</v>
      </c>
      <c r="T1762" s="33">
        <v>108.42588888888889</v>
      </c>
      <c r="U1762" s="33">
        <v>108.42588888888889</v>
      </c>
      <c r="V1762" s="33">
        <v>108.42588888888889</v>
      </c>
      <c r="W1762" s="33">
        <v>108.42588888888889</v>
      </c>
      <c r="X1762" s="33">
        <v>108.42588888888889</v>
      </c>
      <c r="Y1762" s="33">
        <v>108.42588888888889</v>
      </c>
      <c r="Z1762" s="33">
        <v>108.42588888888889</v>
      </c>
      <c r="AA1762" s="33">
        <v>108.42588888888889</v>
      </c>
      <c r="AB1762" s="33">
        <v>108.42588888888889</v>
      </c>
      <c r="AC1762" s="33">
        <v>108.42588888888889</v>
      </c>
    </row>
    <row r="1763" spans="1:29" hidden="1" x14ac:dyDescent="0.3">
      <c r="A1763" s="19" t="s">
        <v>474</v>
      </c>
      <c r="B1763" s="1" t="s">
        <v>89</v>
      </c>
      <c r="C1763" s="1" t="s">
        <v>473</v>
      </c>
      <c r="D1763" t="s">
        <v>29</v>
      </c>
      <c r="E1763" s="19" t="str">
        <f>VLOOKUP($D1763,[1]Sheet1!$A:$D,3,FALSE)</f>
        <v>BROWN</v>
      </c>
      <c r="F1763" s="19" t="str">
        <f>VLOOKUP($D1763,[1]Sheet1!$A:$D,4,FALSE)</f>
        <v>Coarse Brown</v>
      </c>
      <c r="G1763" s="2">
        <v>0.504</v>
      </c>
      <c r="H1763" s="2"/>
      <c r="I1763" s="2">
        <v>-0.11088000000000003</v>
      </c>
      <c r="J1763" s="2"/>
      <c r="K1763" s="2"/>
      <c r="L1763" s="2"/>
      <c r="M1763" s="2"/>
      <c r="N1763" s="2"/>
      <c r="O1763" s="2"/>
      <c r="P1763" s="32">
        <f t="shared" si="39"/>
        <v>4.3679999999999997E-2</v>
      </c>
      <c r="Q1763" s="33">
        <v>4.3679999999999997E-2</v>
      </c>
      <c r="R1763" s="33">
        <v>4.3679999999999997E-2</v>
      </c>
      <c r="S1763" s="33">
        <v>4.3679999999999997E-2</v>
      </c>
      <c r="T1763" s="33">
        <v>4.3679999999999997E-2</v>
      </c>
      <c r="U1763" s="33">
        <v>4.3679999999999997E-2</v>
      </c>
      <c r="V1763" s="33">
        <v>4.3679999999999997E-2</v>
      </c>
      <c r="W1763" s="33">
        <v>4.3679999999999997E-2</v>
      </c>
      <c r="X1763" s="33">
        <v>4.3679999999999997E-2</v>
      </c>
      <c r="Y1763" s="33">
        <v>4.3679999999999997E-2</v>
      </c>
      <c r="Z1763" s="33">
        <v>4.3679999999999997E-2</v>
      </c>
      <c r="AA1763" s="33">
        <v>4.3679999999999997E-2</v>
      </c>
      <c r="AB1763" s="33">
        <v>4.3679999999999997E-2</v>
      </c>
      <c r="AC1763" s="33">
        <v>4.3679999999999997E-2</v>
      </c>
    </row>
    <row r="1764" spans="1:29" hidden="1" x14ac:dyDescent="0.3">
      <c r="A1764" s="19" t="s">
        <v>474</v>
      </c>
      <c r="B1764" s="1" t="s">
        <v>89</v>
      </c>
      <c r="C1764" s="1" t="s">
        <v>473</v>
      </c>
      <c r="D1764" t="s">
        <v>30</v>
      </c>
      <c r="E1764" s="19" t="str">
        <f>VLOOKUP($D1764,[1]Sheet1!$A:$D,3,FALSE)</f>
        <v>A1 (Fine)</v>
      </c>
      <c r="F1764" s="19" t="str">
        <f>VLOOKUP($D1764,[1]Sheet1!$A:$D,4,FALSE)</f>
        <v>A1</v>
      </c>
      <c r="G1764" s="2">
        <v>2.16</v>
      </c>
      <c r="H1764" s="2">
        <v>4.32</v>
      </c>
      <c r="I1764" s="2"/>
      <c r="J1764" s="2"/>
      <c r="K1764" s="2"/>
      <c r="L1764" s="2">
        <v>1.08</v>
      </c>
      <c r="M1764" s="2">
        <v>7.5590000000000011</v>
      </c>
      <c r="N1764" s="2">
        <v>3.24</v>
      </c>
      <c r="O1764" s="2">
        <v>8.5800000000000018</v>
      </c>
      <c r="P1764" s="32">
        <f t="shared" si="39"/>
        <v>2.9932222222222227</v>
      </c>
      <c r="Q1764" s="33">
        <v>2.9932222222222227</v>
      </c>
      <c r="R1764" s="33">
        <v>2.9932222222222227</v>
      </c>
      <c r="S1764" s="33">
        <v>2.9932222222222227</v>
      </c>
      <c r="T1764" s="33">
        <v>2.9932222222222227</v>
      </c>
      <c r="U1764" s="33">
        <v>2.9932222222222227</v>
      </c>
      <c r="V1764" s="33">
        <v>2.9932222222222227</v>
      </c>
      <c r="W1764" s="33">
        <v>2.9932222222222227</v>
      </c>
      <c r="X1764" s="33">
        <v>2.9932222222222227</v>
      </c>
      <c r="Y1764" s="33">
        <v>2.9932222222222227</v>
      </c>
      <c r="Z1764" s="33">
        <v>2.9932222222222227</v>
      </c>
      <c r="AA1764" s="33">
        <v>2.9932222222222227</v>
      </c>
      <c r="AB1764" s="33">
        <v>2.9932222222222227</v>
      </c>
      <c r="AC1764" s="33">
        <v>2.9932222222222227</v>
      </c>
    </row>
    <row r="1765" spans="1:29" hidden="1" x14ac:dyDescent="0.3">
      <c r="A1765" s="19" t="s">
        <v>474</v>
      </c>
      <c r="B1765" s="1" t="s">
        <v>89</v>
      </c>
      <c r="C1765" s="1" t="s">
        <v>473</v>
      </c>
      <c r="D1765" t="s">
        <v>37</v>
      </c>
      <c r="E1765" s="19" t="str">
        <f>VLOOKUP($D1765,[1]Sheet1!$A:$D,3,FALSE)</f>
        <v>BROWN</v>
      </c>
      <c r="F1765" s="19" t="str">
        <f>VLOOKUP($D1765,[1]Sheet1!$A:$D,4,FALSE)</f>
        <v>GMW</v>
      </c>
      <c r="G1765" s="2">
        <v>0.32400000000000001</v>
      </c>
      <c r="H1765" s="2">
        <v>0.64800000000000002</v>
      </c>
      <c r="I1765" s="2">
        <v>1.1880000000000002</v>
      </c>
      <c r="J1765" s="2"/>
      <c r="K1765" s="2"/>
      <c r="L1765" s="2"/>
      <c r="M1765" s="2">
        <v>0.64755000000000007</v>
      </c>
      <c r="N1765" s="2"/>
      <c r="O1765" s="2"/>
      <c r="P1765" s="32">
        <f t="shared" si="39"/>
        <v>0.31195000000000001</v>
      </c>
      <c r="Q1765" s="33">
        <v>0.31195000000000001</v>
      </c>
      <c r="R1765" s="33">
        <v>0.31195000000000001</v>
      </c>
      <c r="S1765" s="33">
        <v>0.31195000000000001</v>
      </c>
      <c r="T1765" s="33">
        <v>0.31195000000000001</v>
      </c>
      <c r="U1765" s="33">
        <v>0.31195000000000001</v>
      </c>
      <c r="V1765" s="33">
        <v>0.31195000000000001</v>
      </c>
      <c r="W1765" s="33">
        <v>0.31195000000000001</v>
      </c>
      <c r="X1765" s="33">
        <v>0.31195000000000001</v>
      </c>
      <c r="Y1765" s="33">
        <v>0.31195000000000001</v>
      </c>
      <c r="Z1765" s="33">
        <v>0.31195000000000001</v>
      </c>
      <c r="AA1765" s="33">
        <v>0.31195000000000001</v>
      </c>
      <c r="AB1765" s="33">
        <v>0.31195000000000001</v>
      </c>
      <c r="AC1765" s="33">
        <v>0.31195000000000001</v>
      </c>
    </row>
    <row r="1766" spans="1:29" hidden="1" x14ac:dyDescent="0.3">
      <c r="A1766" s="19" t="s">
        <v>474</v>
      </c>
      <c r="B1766" s="1" t="s">
        <v>89</v>
      </c>
      <c r="C1766" s="1" t="s">
        <v>473</v>
      </c>
      <c r="D1766" t="s">
        <v>31</v>
      </c>
      <c r="E1766" s="19" t="str">
        <f>VLOOKUP($D1766,[1]Sheet1!$A:$D,3,FALSE)</f>
        <v>BROWN</v>
      </c>
      <c r="F1766" s="19" t="str">
        <f>VLOOKUP($D1766,[1]Sheet1!$A:$D,4,FALSE)</f>
        <v>Golden Brown</v>
      </c>
      <c r="G1766" s="2">
        <v>0.54</v>
      </c>
      <c r="H1766" s="2">
        <v>1.08</v>
      </c>
      <c r="I1766" s="2">
        <v>0.72</v>
      </c>
      <c r="J1766" s="2"/>
      <c r="K1766" s="2">
        <v>1.08</v>
      </c>
      <c r="L1766" s="2"/>
      <c r="M1766" s="2">
        <v>1.08</v>
      </c>
      <c r="N1766" s="2"/>
      <c r="O1766" s="2"/>
      <c r="P1766" s="32">
        <f t="shared" si="39"/>
        <v>0.5</v>
      </c>
      <c r="Q1766" s="33">
        <v>0.5</v>
      </c>
      <c r="R1766" s="33">
        <v>0.5</v>
      </c>
      <c r="S1766" s="33">
        <v>0.5</v>
      </c>
      <c r="T1766" s="33">
        <v>0.5</v>
      </c>
      <c r="U1766" s="33">
        <v>0.5</v>
      </c>
      <c r="V1766" s="33">
        <v>0.5</v>
      </c>
      <c r="W1766" s="33">
        <v>0.5</v>
      </c>
      <c r="X1766" s="33">
        <v>0.5</v>
      </c>
      <c r="Y1766" s="33">
        <v>0.5</v>
      </c>
      <c r="Z1766" s="33">
        <v>0.5</v>
      </c>
      <c r="AA1766" s="33">
        <v>0.5</v>
      </c>
      <c r="AB1766" s="33">
        <v>0.5</v>
      </c>
      <c r="AC1766" s="33">
        <v>0.5</v>
      </c>
    </row>
    <row r="1767" spans="1:29" hidden="1" x14ac:dyDescent="0.3">
      <c r="A1767" s="19" t="s">
        <v>474</v>
      </c>
      <c r="B1767" s="1" t="s">
        <v>89</v>
      </c>
      <c r="C1767" s="1" t="s">
        <v>473</v>
      </c>
      <c r="D1767" t="s">
        <v>46</v>
      </c>
      <c r="E1767" s="19" t="str">
        <f>VLOOKUP($D1767,[1]Sheet1!$A:$D,3,FALSE)</f>
        <v>BROWN</v>
      </c>
      <c r="F1767" s="19" t="str">
        <f>VLOOKUP($D1767,[1]Sheet1!$A:$D,4,FALSE)</f>
        <v>Golden Brown</v>
      </c>
      <c r="G1767" s="2">
        <v>0.32400000000000001</v>
      </c>
      <c r="H1767" s="2">
        <v>0.64800000000000002</v>
      </c>
      <c r="I1767" s="2">
        <v>3.8879999999999999</v>
      </c>
      <c r="J1767" s="2"/>
      <c r="K1767" s="2">
        <v>0.64800000000000002</v>
      </c>
      <c r="L1767" s="2"/>
      <c r="M1767" s="2">
        <v>0.64800000000000002</v>
      </c>
      <c r="N1767" s="2"/>
      <c r="O1767" s="2"/>
      <c r="P1767" s="32">
        <f t="shared" si="39"/>
        <v>0.68399999999999983</v>
      </c>
      <c r="Q1767" s="33">
        <v>0.68399999999999983</v>
      </c>
      <c r="R1767" s="33">
        <v>0.68399999999999983</v>
      </c>
      <c r="S1767" s="33">
        <v>0.68399999999999983</v>
      </c>
      <c r="T1767" s="33">
        <v>0.68399999999999983</v>
      </c>
      <c r="U1767" s="33">
        <v>0.68399999999999983</v>
      </c>
      <c r="V1767" s="33">
        <v>0.68399999999999983</v>
      </c>
      <c r="W1767" s="33">
        <v>0.68399999999999983</v>
      </c>
      <c r="X1767" s="33">
        <v>0.68399999999999983</v>
      </c>
      <c r="Y1767" s="33">
        <v>0.68399999999999983</v>
      </c>
      <c r="Z1767" s="33">
        <v>0.68399999999999983</v>
      </c>
      <c r="AA1767" s="33">
        <v>0.68399999999999983</v>
      </c>
      <c r="AB1767" s="33">
        <v>0.68399999999999983</v>
      </c>
      <c r="AC1767" s="33">
        <v>0.68399999999999983</v>
      </c>
    </row>
    <row r="1768" spans="1:29" hidden="1" x14ac:dyDescent="0.3">
      <c r="A1768" s="19" t="s">
        <v>474</v>
      </c>
      <c r="B1768" s="1" t="s">
        <v>89</v>
      </c>
      <c r="C1768" s="1" t="s">
        <v>473</v>
      </c>
      <c r="D1768" t="s">
        <v>32</v>
      </c>
      <c r="E1768" s="19" t="str">
        <f>VLOOKUP($D1768,[1]Sheet1!$A:$D,3,FALSE)</f>
        <v>ICING</v>
      </c>
      <c r="F1768" s="19" t="str">
        <f>VLOOKUP($D1768,[1]Sheet1!$A:$D,4,FALSE)</f>
        <v>ICING</v>
      </c>
      <c r="G1768" s="2">
        <v>0.36</v>
      </c>
      <c r="H1768" s="2">
        <v>0.72</v>
      </c>
      <c r="I1768" s="2">
        <v>1.44</v>
      </c>
      <c r="J1768" s="2">
        <v>0.72</v>
      </c>
      <c r="K1768" s="2">
        <v>0.72</v>
      </c>
      <c r="L1768" s="2"/>
      <c r="M1768" s="2">
        <v>4.3199999999999994</v>
      </c>
      <c r="N1768" s="2">
        <v>0.72</v>
      </c>
      <c r="O1768" s="2">
        <v>5.04</v>
      </c>
      <c r="P1768" s="32">
        <f t="shared" si="39"/>
        <v>1.5599999999999998</v>
      </c>
      <c r="Q1768" s="33">
        <v>1.5599999999999998</v>
      </c>
      <c r="R1768" s="33">
        <v>1.5599999999999998</v>
      </c>
      <c r="S1768" s="33">
        <v>1.5599999999999998</v>
      </c>
      <c r="T1768" s="33">
        <v>1.5599999999999998</v>
      </c>
      <c r="U1768" s="33">
        <v>1.5599999999999998</v>
      </c>
      <c r="V1768" s="33">
        <v>1.5599999999999998</v>
      </c>
      <c r="W1768" s="33">
        <v>1.5599999999999998</v>
      </c>
      <c r="X1768" s="33">
        <v>1.5599999999999998</v>
      </c>
      <c r="Y1768" s="33">
        <v>1.5599999999999998</v>
      </c>
      <c r="Z1768" s="33">
        <v>1.5599999999999998</v>
      </c>
      <c r="AA1768" s="33">
        <v>1.5599999999999998</v>
      </c>
      <c r="AB1768" s="33">
        <v>1.5599999999999998</v>
      </c>
      <c r="AC1768" s="33">
        <v>1.5599999999999998</v>
      </c>
    </row>
    <row r="1769" spans="1:29" hidden="1" x14ac:dyDescent="0.3">
      <c r="A1769" s="19" t="s">
        <v>474</v>
      </c>
      <c r="B1769" s="1" t="s">
        <v>89</v>
      </c>
      <c r="C1769" s="1" t="s">
        <v>473</v>
      </c>
      <c r="D1769" t="s">
        <v>38</v>
      </c>
      <c r="E1769" s="19" t="str">
        <f>VLOOKUP($D1769,[1]Sheet1!$A:$D,3,FALSE)</f>
        <v>STEVIA</v>
      </c>
      <c r="F1769" s="19" t="str">
        <f>VLOOKUP($D1769,[1]Sheet1!$A:$D,4,FALSE)</f>
        <v>STEVIA</v>
      </c>
      <c r="G1769" s="2">
        <v>0.36</v>
      </c>
      <c r="H1769" s="2"/>
      <c r="I1769" s="2"/>
      <c r="J1769" s="2"/>
      <c r="K1769" s="2"/>
      <c r="L1769" s="2"/>
      <c r="M1769" s="2"/>
      <c r="N1769" s="2"/>
      <c r="O1769" s="2"/>
      <c r="P1769" s="32">
        <f t="shared" si="39"/>
        <v>0.04</v>
      </c>
      <c r="Q1769" s="33">
        <v>0.04</v>
      </c>
      <c r="R1769" s="33">
        <v>0.04</v>
      </c>
      <c r="S1769" s="33">
        <v>0.04</v>
      </c>
      <c r="T1769" s="33">
        <v>0.04</v>
      </c>
      <c r="U1769" s="33">
        <v>0.04</v>
      </c>
      <c r="V1769" s="33">
        <v>0.04</v>
      </c>
      <c r="W1769" s="33">
        <v>0.04</v>
      </c>
      <c r="X1769" s="33">
        <v>0.04</v>
      </c>
      <c r="Y1769" s="33">
        <v>0.04</v>
      </c>
      <c r="Z1769" s="33">
        <v>0.04</v>
      </c>
      <c r="AA1769" s="33">
        <v>0.04</v>
      </c>
      <c r="AB1769" s="33">
        <v>0.04</v>
      </c>
      <c r="AC1769" s="33">
        <v>0.04</v>
      </c>
    </row>
    <row r="1770" spans="1:29" hidden="1" x14ac:dyDescent="0.3">
      <c r="A1770" s="19" t="s">
        <v>474</v>
      </c>
      <c r="B1770" s="1" t="s">
        <v>89</v>
      </c>
      <c r="C1770" s="1" t="s">
        <v>473</v>
      </c>
      <c r="D1770" t="s">
        <v>33</v>
      </c>
      <c r="E1770" s="19" t="str">
        <f>VLOOKUP($D1770,[1]Sheet1!$A:$D,3,FALSE)</f>
        <v>Better Brown</v>
      </c>
      <c r="F1770" s="19" t="str">
        <f>VLOOKUP($D1770,[1]Sheet1!$A:$D,4,FALSE)</f>
        <v>LG</v>
      </c>
      <c r="G1770" s="2">
        <v>0.54</v>
      </c>
      <c r="H1770" s="2">
        <v>1.08</v>
      </c>
      <c r="I1770" s="2">
        <v>7.5600000000000005</v>
      </c>
      <c r="J1770" s="2">
        <v>7.5600000000000005</v>
      </c>
      <c r="K1770" s="2">
        <v>2.16</v>
      </c>
      <c r="L1770" s="2">
        <v>1.08</v>
      </c>
      <c r="M1770" s="2">
        <v>5.375</v>
      </c>
      <c r="N1770" s="2"/>
      <c r="O1770" s="2">
        <v>2.16</v>
      </c>
      <c r="P1770" s="32">
        <f t="shared" si="39"/>
        <v>3.0572222222222227</v>
      </c>
      <c r="Q1770" s="33">
        <v>3.0572222222222227</v>
      </c>
      <c r="R1770" s="33">
        <v>3.0572222222222227</v>
      </c>
      <c r="S1770" s="33">
        <v>3.0572222222222227</v>
      </c>
      <c r="T1770" s="33">
        <v>3.0572222222222227</v>
      </c>
      <c r="U1770" s="33">
        <v>3.0572222222222227</v>
      </c>
      <c r="V1770" s="33">
        <v>3.0572222222222227</v>
      </c>
      <c r="W1770" s="33">
        <v>3.0572222222222227</v>
      </c>
      <c r="X1770" s="33">
        <v>3.0572222222222227</v>
      </c>
      <c r="Y1770" s="33">
        <v>3.0572222222222227</v>
      </c>
      <c r="Z1770" s="33">
        <v>3.0572222222222227</v>
      </c>
      <c r="AA1770" s="33">
        <v>3.0572222222222227</v>
      </c>
      <c r="AB1770" s="33">
        <v>3.0572222222222227</v>
      </c>
      <c r="AC1770" s="33">
        <v>3.0572222222222227</v>
      </c>
    </row>
    <row r="1771" spans="1:29" hidden="1" x14ac:dyDescent="0.3">
      <c r="A1771" s="19" t="s">
        <v>474</v>
      </c>
      <c r="B1771" s="1" t="s">
        <v>89</v>
      </c>
      <c r="C1771" s="1" t="s">
        <v>473</v>
      </c>
      <c r="D1771" t="s">
        <v>102</v>
      </c>
      <c r="E1771" s="19" t="str">
        <f>VLOOKUP($D1771,[1]Sheet1!$A:$D,3,FALSE)</f>
        <v>Better Brown</v>
      </c>
      <c r="F1771" s="19" t="str">
        <f>VLOOKUP($D1771,[1]Sheet1!$A:$D,4,FALSE)</f>
        <v>LG</v>
      </c>
      <c r="G1771" s="2"/>
      <c r="H1771" s="2"/>
      <c r="I1771" s="2"/>
      <c r="J1771" s="2"/>
      <c r="K1771" s="2"/>
      <c r="L1771" s="2"/>
      <c r="M1771" s="2"/>
      <c r="N1771" s="2">
        <v>0.64800000000000002</v>
      </c>
      <c r="O1771" s="2"/>
      <c r="P1771" s="32">
        <f t="shared" si="39"/>
        <v>7.2000000000000008E-2</v>
      </c>
      <c r="Q1771" s="33">
        <v>7.2000000000000008E-2</v>
      </c>
      <c r="R1771" s="33">
        <v>7.2000000000000008E-2</v>
      </c>
      <c r="S1771" s="33">
        <v>7.2000000000000008E-2</v>
      </c>
      <c r="T1771" s="33">
        <v>7.2000000000000008E-2</v>
      </c>
      <c r="U1771" s="33">
        <v>7.2000000000000008E-2</v>
      </c>
      <c r="V1771" s="33">
        <v>7.2000000000000008E-2</v>
      </c>
      <c r="W1771" s="33">
        <v>7.2000000000000008E-2</v>
      </c>
      <c r="X1771" s="33">
        <v>5.4</v>
      </c>
      <c r="Y1771" s="33">
        <v>5.4</v>
      </c>
      <c r="Z1771" s="33">
        <v>5.4</v>
      </c>
      <c r="AA1771" s="33">
        <v>5.4</v>
      </c>
      <c r="AB1771" s="33">
        <v>5.4</v>
      </c>
      <c r="AC1771" s="33">
        <v>5.4</v>
      </c>
    </row>
    <row r="1772" spans="1:29" hidden="1" x14ac:dyDescent="0.3">
      <c r="A1772" s="19" t="s">
        <v>474</v>
      </c>
      <c r="B1772" s="1" t="s">
        <v>89</v>
      </c>
      <c r="C1772" s="1" t="s">
        <v>473</v>
      </c>
      <c r="D1772" t="s">
        <v>34</v>
      </c>
      <c r="E1772" s="19" t="str">
        <f>VLOOKUP($D1772,[1]Sheet1!$A:$D,3,FALSE)</f>
        <v>BROWN</v>
      </c>
      <c r="F1772" s="19" t="str">
        <f>VLOOKUP($D1772,[1]Sheet1!$A:$D,4,FALSE)</f>
        <v>Soft Brown</v>
      </c>
      <c r="G1772" s="2">
        <v>0.54</v>
      </c>
      <c r="H1772" s="2"/>
      <c r="I1772" s="2">
        <v>1.08</v>
      </c>
      <c r="J1772" s="2"/>
      <c r="K1772" s="2"/>
      <c r="L1772" s="2"/>
      <c r="M1772" s="2">
        <v>3.24</v>
      </c>
      <c r="N1772" s="2">
        <v>2.16</v>
      </c>
      <c r="O1772" s="2">
        <v>3.24</v>
      </c>
      <c r="P1772" s="32">
        <f t="shared" si="39"/>
        <v>1.1400000000000001</v>
      </c>
      <c r="Q1772" s="33">
        <v>1.1400000000000001</v>
      </c>
      <c r="R1772" s="33">
        <v>1.1400000000000001</v>
      </c>
      <c r="S1772" s="33">
        <v>1.1400000000000001</v>
      </c>
      <c r="T1772" s="33">
        <v>1.1400000000000001</v>
      </c>
      <c r="U1772" s="33">
        <v>1.1400000000000001</v>
      </c>
      <c r="V1772" s="33">
        <v>1.1400000000000001</v>
      </c>
      <c r="W1772" s="33">
        <v>1.1400000000000001</v>
      </c>
      <c r="X1772" s="33">
        <v>1.1400000000000001</v>
      </c>
      <c r="Y1772" s="33">
        <v>1.1400000000000001</v>
      </c>
      <c r="Z1772" s="33">
        <v>1.1400000000000001</v>
      </c>
      <c r="AA1772" s="33">
        <v>1.1400000000000001</v>
      </c>
      <c r="AB1772" s="33">
        <v>1.1400000000000001</v>
      </c>
      <c r="AC1772" s="33">
        <v>1.1400000000000001</v>
      </c>
    </row>
    <row r="1773" spans="1:29" hidden="1" x14ac:dyDescent="0.3">
      <c r="A1773" s="19" t="s">
        <v>474</v>
      </c>
      <c r="B1773" s="1" t="s">
        <v>89</v>
      </c>
      <c r="C1773" s="1" t="s">
        <v>473</v>
      </c>
      <c r="D1773" t="s">
        <v>49</v>
      </c>
      <c r="E1773" s="19" t="str">
        <f>VLOOKUP($D1773,[1]Sheet1!$A:$D,3,FALSE)</f>
        <v>BROWN</v>
      </c>
      <c r="F1773" s="19" t="str">
        <f>VLOOKUP($D1773,[1]Sheet1!$A:$D,4,FALSE)</f>
        <v>Soft Brown</v>
      </c>
      <c r="G1773" s="2">
        <v>0.32400000000000001</v>
      </c>
      <c r="H1773" s="2">
        <v>0.52800000000000002</v>
      </c>
      <c r="I1773" s="2">
        <v>2.2248000000000001</v>
      </c>
      <c r="J1773" s="2"/>
      <c r="K1773" s="2">
        <v>0.64800000000000002</v>
      </c>
      <c r="L1773" s="2"/>
      <c r="M1773" s="2">
        <v>2.5920000000000001</v>
      </c>
      <c r="N1773" s="2">
        <v>2.5920000000000001</v>
      </c>
      <c r="O1773" s="2">
        <v>3.24</v>
      </c>
      <c r="P1773" s="32">
        <f t="shared" si="39"/>
        <v>1.3498666666666668</v>
      </c>
      <c r="Q1773" s="33">
        <v>1.3498666666666668</v>
      </c>
      <c r="R1773" s="33">
        <v>1.3498666666666668</v>
      </c>
      <c r="S1773" s="33">
        <v>1.3498666666666668</v>
      </c>
      <c r="T1773" s="33">
        <v>1.3498666666666668</v>
      </c>
      <c r="U1773" s="33">
        <v>1.3498666666666668</v>
      </c>
      <c r="V1773" s="33">
        <v>1.3498666666666668</v>
      </c>
      <c r="W1773" s="33">
        <v>1.3498666666666668</v>
      </c>
      <c r="X1773" s="33">
        <v>1.3498666666666668</v>
      </c>
      <c r="Y1773" s="33">
        <v>1.3498666666666668</v>
      </c>
      <c r="Z1773" s="33">
        <v>1.3498666666666668</v>
      </c>
      <c r="AA1773" s="33">
        <v>1.3498666666666668</v>
      </c>
      <c r="AB1773" s="33">
        <v>1.3498666666666668</v>
      </c>
      <c r="AC1773" s="33">
        <v>1.3498666666666668</v>
      </c>
    </row>
    <row r="1774" spans="1:29" hidden="1" x14ac:dyDescent="0.3">
      <c r="A1774" s="19" t="s">
        <v>474</v>
      </c>
      <c r="B1774" s="1" t="s">
        <v>89</v>
      </c>
      <c r="C1774" s="1" t="s">
        <v>571</v>
      </c>
      <c r="D1774" t="s">
        <v>61</v>
      </c>
      <c r="E1774" s="19" t="str">
        <f>VLOOKUP($D1774,[1]Sheet1!$A:$D,3,FALSE)</f>
        <v>C1</v>
      </c>
      <c r="F1774" s="19" t="str">
        <f>VLOOKUP($D1774,[1]Sheet1!$A:$D,4,FALSE)</f>
        <v>C1 COARSE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32">
        <f>SUM(G1774:O1774)/3</f>
        <v>0</v>
      </c>
      <c r="Q1774" s="33">
        <v>0</v>
      </c>
      <c r="R1774" s="33">
        <v>0</v>
      </c>
      <c r="S1774" s="33">
        <v>0</v>
      </c>
      <c r="T1774" s="33">
        <v>0</v>
      </c>
      <c r="U1774" s="33">
        <v>0</v>
      </c>
      <c r="V1774" s="33">
        <v>0</v>
      </c>
      <c r="W1774" s="33">
        <v>0</v>
      </c>
      <c r="X1774" s="33">
        <v>0</v>
      </c>
      <c r="Y1774" s="33">
        <v>0</v>
      </c>
      <c r="Z1774" s="33">
        <v>0</v>
      </c>
      <c r="AA1774" s="33">
        <v>0</v>
      </c>
      <c r="AB1774" s="33">
        <v>0</v>
      </c>
      <c r="AC1774" s="33">
        <v>0</v>
      </c>
    </row>
    <row r="1775" spans="1:29" hidden="1" x14ac:dyDescent="0.3">
      <c r="A1775" s="19" t="s">
        <v>474</v>
      </c>
      <c r="B1775" s="1" t="s">
        <v>89</v>
      </c>
      <c r="C1775" s="1" t="s">
        <v>571</v>
      </c>
      <c r="D1775" t="s">
        <v>25</v>
      </c>
      <c r="E1775" s="19" t="str">
        <f>VLOOKUP($D1775,[1]Sheet1!$A:$D,3,FALSE)</f>
        <v>CASTER</v>
      </c>
      <c r="F1775" s="19" t="str">
        <f>VLOOKUP($D1775,[1]Sheet1!$A:$D,4,FALSE)</f>
        <v>CASTER</v>
      </c>
      <c r="G1775" s="2"/>
      <c r="H1775" s="2"/>
      <c r="I1775" s="2"/>
      <c r="J1775" s="2"/>
      <c r="K1775" s="2"/>
      <c r="L1775" s="2"/>
      <c r="M1775" s="2"/>
      <c r="N1775" s="2"/>
      <c r="O1775" s="2">
        <v>0.54</v>
      </c>
      <c r="P1775" s="32">
        <f>SUM(G1775:O1775)/3</f>
        <v>0.18000000000000002</v>
      </c>
      <c r="Q1775" s="33">
        <v>0.18000000000000002</v>
      </c>
      <c r="R1775" s="33">
        <v>0.18000000000000002</v>
      </c>
      <c r="S1775" s="33">
        <v>0.18000000000000002</v>
      </c>
      <c r="T1775" s="33">
        <v>0.18000000000000002</v>
      </c>
      <c r="U1775" s="33">
        <v>0.18000000000000002</v>
      </c>
      <c r="V1775" s="33">
        <v>0.18000000000000002</v>
      </c>
      <c r="W1775" s="33">
        <v>0.18000000000000002</v>
      </c>
      <c r="X1775" s="33">
        <v>0.18000000000000002</v>
      </c>
      <c r="Y1775" s="33">
        <v>0.18000000000000002</v>
      </c>
      <c r="Z1775" s="33">
        <v>0.18000000000000002</v>
      </c>
      <c r="AA1775" s="33">
        <v>0.18000000000000002</v>
      </c>
      <c r="AB1775" s="33">
        <v>0.18000000000000002</v>
      </c>
      <c r="AC1775" s="33">
        <v>0.18000000000000002</v>
      </c>
    </row>
    <row r="1776" spans="1:29" hidden="1" x14ac:dyDescent="0.3">
      <c r="A1776" s="19" t="s">
        <v>474</v>
      </c>
      <c r="B1776" s="1" t="s">
        <v>89</v>
      </c>
      <c r="C1776" s="1" t="s">
        <v>571</v>
      </c>
      <c r="D1776" t="s">
        <v>27</v>
      </c>
      <c r="E1776" s="19" t="str">
        <f>VLOOKUP($D1776,[1]Sheet1!$A:$D,3,FALSE)</f>
        <v>C1</v>
      </c>
      <c r="F1776" s="19" t="str">
        <f>VLOOKUP($D1776,[1]Sheet1!$A:$D,4,FALSE)</f>
        <v>C1 COARSE</v>
      </c>
      <c r="G1776" s="2"/>
      <c r="H1776" s="2"/>
      <c r="I1776" s="2"/>
      <c r="J1776" s="2"/>
      <c r="K1776" s="2"/>
      <c r="L1776" s="2"/>
      <c r="M1776" s="2"/>
      <c r="N1776" s="2"/>
      <c r="O1776" s="2">
        <v>43.2</v>
      </c>
      <c r="P1776" s="32">
        <f>SUM(G1776:O1776)/1</f>
        <v>43.2</v>
      </c>
      <c r="Q1776" s="33">
        <v>43.2</v>
      </c>
      <c r="R1776" s="33">
        <v>43.2</v>
      </c>
      <c r="S1776" s="33">
        <v>43.2</v>
      </c>
      <c r="T1776" s="33">
        <v>43.2</v>
      </c>
      <c r="U1776" s="33">
        <v>43.2</v>
      </c>
      <c r="V1776" s="33">
        <v>43.2</v>
      </c>
      <c r="W1776" s="33">
        <v>43.2</v>
      </c>
      <c r="X1776" s="33">
        <v>43.2</v>
      </c>
      <c r="Y1776" s="33">
        <v>43.2</v>
      </c>
      <c r="Z1776" s="33">
        <v>43.2</v>
      </c>
      <c r="AA1776" s="33">
        <v>43.2</v>
      </c>
      <c r="AB1776" s="33">
        <v>43.2</v>
      </c>
      <c r="AC1776" s="33">
        <v>43.2</v>
      </c>
    </row>
    <row r="1777" spans="1:29" hidden="1" x14ac:dyDescent="0.3">
      <c r="A1777" s="19" t="s">
        <v>474</v>
      </c>
      <c r="B1777" s="1" t="s">
        <v>89</v>
      </c>
      <c r="C1777" s="1" t="s">
        <v>571</v>
      </c>
      <c r="D1777" t="s">
        <v>30</v>
      </c>
      <c r="E1777" s="19" t="str">
        <f>VLOOKUP($D1777,[1]Sheet1!$A:$D,3,FALSE)</f>
        <v>A1 (Fine)</v>
      </c>
      <c r="F1777" s="19" t="str">
        <f>VLOOKUP($D1777,[1]Sheet1!$A:$D,4,FALSE)</f>
        <v>A1</v>
      </c>
      <c r="G1777" s="2"/>
      <c r="H1777" s="2"/>
      <c r="I1777" s="2"/>
      <c r="J1777" s="2"/>
      <c r="K1777" s="2"/>
      <c r="L1777" s="2"/>
      <c r="M1777" s="2"/>
      <c r="N1777" s="2"/>
      <c r="O1777" s="2">
        <v>1.08</v>
      </c>
      <c r="P1777" s="32">
        <f t="shared" ref="P1777:P1783" si="40">SUM(G1777:O1777)/3</f>
        <v>0.36000000000000004</v>
      </c>
      <c r="Q1777" s="33">
        <v>0.36000000000000004</v>
      </c>
      <c r="R1777" s="33">
        <v>0.36000000000000004</v>
      </c>
      <c r="S1777" s="33">
        <v>0.36000000000000004</v>
      </c>
      <c r="T1777" s="33">
        <v>0.36000000000000004</v>
      </c>
      <c r="U1777" s="33">
        <v>0.36000000000000004</v>
      </c>
      <c r="V1777" s="33">
        <v>0.36000000000000004</v>
      </c>
      <c r="W1777" s="33">
        <v>0.36000000000000004</v>
      </c>
      <c r="X1777" s="33">
        <v>0.36000000000000004</v>
      </c>
      <c r="Y1777" s="33">
        <v>0.36000000000000004</v>
      </c>
      <c r="Z1777" s="33">
        <v>0.36000000000000004</v>
      </c>
      <c r="AA1777" s="33">
        <v>0.36000000000000004</v>
      </c>
      <c r="AB1777" s="33">
        <v>0.36000000000000004</v>
      </c>
      <c r="AC1777" s="33">
        <v>0.36000000000000004</v>
      </c>
    </row>
    <row r="1778" spans="1:29" hidden="1" x14ac:dyDescent="0.3">
      <c r="A1778" s="19" t="s">
        <v>474</v>
      </c>
      <c r="B1778" s="1" t="s">
        <v>89</v>
      </c>
      <c r="C1778" s="1" t="s">
        <v>571</v>
      </c>
      <c r="D1778" t="s">
        <v>37</v>
      </c>
      <c r="E1778" s="19" t="str">
        <f>VLOOKUP($D1778,[1]Sheet1!$A:$D,3,FALSE)</f>
        <v>BROWN</v>
      </c>
      <c r="F1778" s="19" t="str">
        <f>VLOOKUP($D1778,[1]Sheet1!$A:$D,4,FALSE)</f>
        <v>GMW</v>
      </c>
      <c r="G1778" s="2"/>
      <c r="H1778" s="2"/>
      <c r="I1778" s="2"/>
      <c r="J1778" s="2"/>
      <c r="K1778" s="2"/>
      <c r="L1778" s="2"/>
      <c r="M1778" s="2"/>
      <c r="N1778" s="2"/>
      <c r="O1778" s="2">
        <v>0.32400000000000001</v>
      </c>
      <c r="P1778" s="32">
        <f t="shared" si="40"/>
        <v>0.108</v>
      </c>
      <c r="Q1778" s="33">
        <v>0.108</v>
      </c>
      <c r="R1778" s="33">
        <v>0.108</v>
      </c>
      <c r="S1778" s="33">
        <v>0.108</v>
      </c>
      <c r="T1778" s="33">
        <v>0.108</v>
      </c>
      <c r="U1778" s="33">
        <v>0.108</v>
      </c>
      <c r="V1778" s="33">
        <v>0.108</v>
      </c>
      <c r="W1778" s="33">
        <v>0.108</v>
      </c>
      <c r="X1778" s="33">
        <v>0.108</v>
      </c>
      <c r="Y1778" s="33">
        <v>0.108</v>
      </c>
      <c r="Z1778" s="33">
        <v>0.108</v>
      </c>
      <c r="AA1778" s="33">
        <v>0.108</v>
      </c>
      <c r="AB1778" s="33">
        <v>0.108</v>
      </c>
      <c r="AC1778" s="33">
        <v>0.108</v>
      </c>
    </row>
    <row r="1779" spans="1:29" hidden="1" x14ac:dyDescent="0.3">
      <c r="A1779" s="19" t="s">
        <v>474</v>
      </c>
      <c r="B1779" s="1" t="s">
        <v>89</v>
      </c>
      <c r="C1779" s="1" t="s">
        <v>571</v>
      </c>
      <c r="D1779" t="s">
        <v>31</v>
      </c>
      <c r="E1779" s="19" t="str">
        <f>VLOOKUP($D1779,[1]Sheet1!$A:$D,3,FALSE)</f>
        <v>BROWN</v>
      </c>
      <c r="F1779" s="19" t="str">
        <f>VLOOKUP($D1779,[1]Sheet1!$A:$D,4,FALSE)</f>
        <v>Golden Brown</v>
      </c>
      <c r="G1779" s="2"/>
      <c r="H1779" s="2"/>
      <c r="I1779" s="2"/>
      <c r="J1779" s="2"/>
      <c r="K1779" s="2"/>
      <c r="L1779" s="2"/>
      <c r="M1779" s="2"/>
      <c r="N1779" s="2"/>
      <c r="O1779" s="2">
        <v>0.54</v>
      </c>
      <c r="P1779" s="32">
        <f t="shared" si="40"/>
        <v>0.18000000000000002</v>
      </c>
      <c r="Q1779" s="33">
        <v>0.18000000000000002</v>
      </c>
      <c r="R1779" s="33">
        <v>0.18000000000000002</v>
      </c>
      <c r="S1779" s="33">
        <v>0.18000000000000002</v>
      </c>
      <c r="T1779" s="33">
        <v>0.18000000000000002</v>
      </c>
      <c r="U1779" s="33">
        <v>0.18000000000000002</v>
      </c>
      <c r="V1779" s="33">
        <v>0.18000000000000002</v>
      </c>
      <c r="W1779" s="33">
        <v>0.18000000000000002</v>
      </c>
      <c r="X1779" s="33">
        <v>0.18000000000000002</v>
      </c>
      <c r="Y1779" s="33">
        <v>0.18000000000000002</v>
      </c>
      <c r="Z1779" s="33">
        <v>0.18000000000000002</v>
      </c>
      <c r="AA1779" s="33">
        <v>0.18000000000000002</v>
      </c>
      <c r="AB1779" s="33">
        <v>0.18000000000000002</v>
      </c>
      <c r="AC1779" s="33">
        <v>0.18000000000000002</v>
      </c>
    </row>
    <row r="1780" spans="1:29" hidden="1" x14ac:dyDescent="0.3">
      <c r="A1780" s="19" t="s">
        <v>474</v>
      </c>
      <c r="B1780" s="1" t="s">
        <v>89</v>
      </c>
      <c r="C1780" s="1" t="s">
        <v>571</v>
      </c>
      <c r="D1780" t="s">
        <v>32</v>
      </c>
      <c r="E1780" s="19" t="str">
        <f>VLOOKUP($D1780,[1]Sheet1!$A:$D,3,FALSE)</f>
        <v>ICING</v>
      </c>
      <c r="F1780" s="19" t="str">
        <f>VLOOKUP($D1780,[1]Sheet1!$A:$D,4,FALSE)</f>
        <v>ICING</v>
      </c>
      <c r="G1780" s="2"/>
      <c r="H1780" s="2"/>
      <c r="I1780" s="2"/>
      <c r="J1780" s="2"/>
      <c r="K1780" s="2"/>
      <c r="L1780" s="2"/>
      <c r="M1780" s="2"/>
      <c r="N1780" s="2"/>
      <c r="O1780" s="2">
        <v>0.36</v>
      </c>
      <c r="P1780" s="32">
        <f t="shared" si="40"/>
        <v>0.12</v>
      </c>
      <c r="Q1780" s="33">
        <v>0.12</v>
      </c>
      <c r="R1780" s="33">
        <v>0.12</v>
      </c>
      <c r="S1780" s="33">
        <v>0.12</v>
      </c>
      <c r="T1780" s="33">
        <v>0.12</v>
      </c>
      <c r="U1780" s="33">
        <v>0.12</v>
      </c>
      <c r="V1780" s="33">
        <v>0.12</v>
      </c>
      <c r="W1780" s="33">
        <v>0.12</v>
      </c>
      <c r="X1780" s="33">
        <v>0.12</v>
      </c>
      <c r="Y1780" s="33">
        <v>0.12</v>
      </c>
      <c r="Z1780" s="33">
        <v>0.12</v>
      </c>
      <c r="AA1780" s="33">
        <v>0.12</v>
      </c>
      <c r="AB1780" s="33">
        <v>0.12</v>
      </c>
      <c r="AC1780" s="33">
        <v>0.12</v>
      </c>
    </row>
    <row r="1781" spans="1:29" hidden="1" x14ac:dyDescent="0.3">
      <c r="A1781" s="19" t="s">
        <v>474</v>
      </c>
      <c r="B1781" s="1" t="s">
        <v>89</v>
      </c>
      <c r="C1781" s="1" t="s">
        <v>571</v>
      </c>
      <c r="D1781" t="s">
        <v>33</v>
      </c>
      <c r="E1781" s="19" t="str">
        <f>VLOOKUP($D1781,[1]Sheet1!$A:$D,3,FALSE)</f>
        <v>Better Brown</v>
      </c>
      <c r="F1781" s="19" t="str">
        <f>VLOOKUP($D1781,[1]Sheet1!$A:$D,4,FALSE)</f>
        <v>LG</v>
      </c>
      <c r="G1781" s="2"/>
      <c r="H1781" s="2"/>
      <c r="I1781" s="2"/>
      <c r="J1781" s="2"/>
      <c r="K1781" s="2"/>
      <c r="L1781" s="2"/>
      <c r="M1781" s="2">
        <v>4.32</v>
      </c>
      <c r="N1781" s="2">
        <v>-0.12</v>
      </c>
      <c r="O1781" s="2">
        <v>8.64</v>
      </c>
      <c r="P1781" s="32">
        <f t="shared" si="40"/>
        <v>4.28</v>
      </c>
      <c r="Q1781" s="33">
        <v>4.28</v>
      </c>
      <c r="R1781" s="33">
        <v>10.8</v>
      </c>
      <c r="S1781" s="33">
        <v>10.8</v>
      </c>
      <c r="T1781" s="33">
        <v>10.8</v>
      </c>
      <c r="U1781" s="33">
        <v>10.8</v>
      </c>
      <c r="V1781" s="33">
        <v>10.8</v>
      </c>
      <c r="W1781" s="33">
        <v>10.8</v>
      </c>
      <c r="X1781" s="33">
        <v>10.8</v>
      </c>
      <c r="Y1781" s="33">
        <v>10.8</v>
      </c>
      <c r="Z1781" s="33">
        <v>10.8</v>
      </c>
      <c r="AA1781" s="33">
        <v>10.8</v>
      </c>
      <c r="AB1781" s="33">
        <v>10.8</v>
      </c>
      <c r="AC1781" s="33">
        <v>10.8</v>
      </c>
    </row>
    <row r="1782" spans="1:29" hidden="1" x14ac:dyDescent="0.3">
      <c r="A1782" s="19" t="s">
        <v>474</v>
      </c>
      <c r="B1782" s="1" t="s">
        <v>89</v>
      </c>
      <c r="C1782" s="1" t="s">
        <v>571</v>
      </c>
      <c r="D1782" t="s">
        <v>102</v>
      </c>
      <c r="E1782" s="19" t="str">
        <f>VLOOKUP($D1782,[1]Sheet1!$A:$D,3,FALSE)</f>
        <v>Better Brown</v>
      </c>
      <c r="F1782" s="19" t="str">
        <f>VLOOKUP($D1782,[1]Sheet1!$A:$D,4,FALSE)</f>
        <v>LG</v>
      </c>
      <c r="G1782" s="2"/>
      <c r="H1782" s="2"/>
      <c r="I1782" s="2"/>
      <c r="J1782" s="2"/>
      <c r="K1782" s="2"/>
      <c r="L1782" s="2"/>
      <c r="M1782" s="2"/>
      <c r="N1782" s="2"/>
      <c r="O1782" s="2">
        <v>0.48599999999999999</v>
      </c>
      <c r="P1782" s="32">
        <f t="shared" si="40"/>
        <v>0.16200000000000001</v>
      </c>
      <c r="Q1782" s="33">
        <v>0.16200000000000001</v>
      </c>
      <c r="R1782" s="33">
        <v>16.2</v>
      </c>
      <c r="S1782" s="33">
        <v>16.2</v>
      </c>
      <c r="T1782" s="33">
        <v>16.2</v>
      </c>
      <c r="U1782" s="33">
        <v>20.52</v>
      </c>
      <c r="V1782" s="33">
        <v>20.52</v>
      </c>
      <c r="W1782" s="33">
        <v>20.52</v>
      </c>
      <c r="X1782" s="33">
        <v>20.52</v>
      </c>
      <c r="Y1782" s="33">
        <v>20.52</v>
      </c>
      <c r="Z1782" s="33">
        <v>20.52</v>
      </c>
      <c r="AA1782" s="33">
        <v>24.84</v>
      </c>
      <c r="AB1782" s="33">
        <v>24.84</v>
      </c>
      <c r="AC1782" s="33">
        <v>24.84</v>
      </c>
    </row>
    <row r="1783" spans="1:29" hidden="1" x14ac:dyDescent="0.3">
      <c r="A1783" s="19" t="s">
        <v>474</v>
      </c>
      <c r="B1783" s="1" t="s">
        <v>89</v>
      </c>
      <c r="C1783" s="1" t="s">
        <v>571</v>
      </c>
      <c r="D1783" t="s">
        <v>34</v>
      </c>
      <c r="E1783" s="19" t="str">
        <f>VLOOKUP($D1783,[1]Sheet1!$A:$D,3,FALSE)</f>
        <v>BROWN</v>
      </c>
      <c r="F1783" s="19" t="str">
        <f>VLOOKUP($D1783,[1]Sheet1!$A:$D,4,FALSE)</f>
        <v>Soft Brown</v>
      </c>
      <c r="G1783" s="2"/>
      <c r="H1783" s="2"/>
      <c r="I1783" s="2"/>
      <c r="J1783" s="2"/>
      <c r="K1783" s="2"/>
      <c r="L1783" s="2"/>
      <c r="M1783" s="2"/>
      <c r="N1783" s="2"/>
      <c r="O1783" s="2">
        <v>0.54</v>
      </c>
      <c r="P1783" s="32">
        <f t="shared" si="40"/>
        <v>0.18000000000000002</v>
      </c>
      <c r="Q1783" s="33">
        <v>0.18000000000000002</v>
      </c>
      <c r="R1783" s="33">
        <v>0.18000000000000002</v>
      </c>
      <c r="S1783" s="33">
        <v>0.18000000000000002</v>
      </c>
      <c r="T1783" s="33">
        <v>0.18000000000000002</v>
      </c>
      <c r="U1783" s="33">
        <v>0.18000000000000002</v>
      </c>
      <c r="V1783" s="33">
        <v>0.18000000000000002</v>
      </c>
      <c r="W1783" s="33">
        <v>0.18000000000000002</v>
      </c>
      <c r="X1783" s="33">
        <v>0.18000000000000002</v>
      </c>
      <c r="Y1783" s="33">
        <v>0.18000000000000002</v>
      </c>
      <c r="Z1783" s="33">
        <v>0.18000000000000002</v>
      </c>
      <c r="AA1783" s="33">
        <v>0.18000000000000002</v>
      </c>
      <c r="AB1783" s="33">
        <v>0.18000000000000002</v>
      </c>
      <c r="AC1783" s="33">
        <v>0.18000000000000002</v>
      </c>
    </row>
    <row r="1784" spans="1:29" hidden="1" x14ac:dyDescent="0.3">
      <c r="A1784" s="19" t="s">
        <v>474</v>
      </c>
      <c r="B1784" s="1" t="s">
        <v>89</v>
      </c>
      <c r="C1784" s="1" t="s">
        <v>572</v>
      </c>
      <c r="D1784" t="s">
        <v>27</v>
      </c>
      <c r="E1784" s="19" t="str">
        <f>VLOOKUP($D1784,[1]Sheet1!$A:$D,3,FALSE)</f>
        <v>C1</v>
      </c>
      <c r="F1784" s="19" t="str">
        <f>VLOOKUP($D1784,[1]Sheet1!$A:$D,4,FALSE)</f>
        <v>C1 COARSE</v>
      </c>
      <c r="G1784" s="2"/>
      <c r="H1784" s="2"/>
      <c r="I1784" s="2"/>
      <c r="J1784" s="2"/>
      <c r="K1784" s="2"/>
      <c r="L1784" s="2"/>
      <c r="M1784" s="2">
        <v>9.6000000000000002E-2</v>
      </c>
      <c r="N1784" s="2">
        <v>0.12</v>
      </c>
      <c r="O1784" s="2">
        <v>0.14399999999999999</v>
      </c>
      <c r="P1784" s="32">
        <f t="shared" ref="P1784:P1791" si="41">SUM(G1784:O1784)/9</f>
        <v>0.04</v>
      </c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33"/>
    </row>
    <row r="1785" spans="1:29" hidden="1" x14ac:dyDescent="0.3">
      <c r="A1785" s="19" t="s">
        <v>474</v>
      </c>
      <c r="B1785" s="1" t="s">
        <v>89</v>
      </c>
      <c r="C1785" s="1" t="s">
        <v>572</v>
      </c>
      <c r="D1785" t="s">
        <v>30</v>
      </c>
      <c r="E1785" s="19" t="str">
        <f>VLOOKUP($D1785,[1]Sheet1!$A:$D,3,FALSE)</f>
        <v>A1 (Fine)</v>
      </c>
      <c r="F1785" s="19" t="str">
        <f>VLOOKUP($D1785,[1]Sheet1!$A:$D,4,FALSE)</f>
        <v>A1</v>
      </c>
      <c r="G1785" s="2"/>
      <c r="H1785" s="2"/>
      <c r="I1785" s="2"/>
      <c r="J1785" s="2"/>
      <c r="K1785" s="2"/>
      <c r="L1785" s="2"/>
      <c r="M1785" s="2">
        <v>0.18</v>
      </c>
      <c r="N1785" s="2">
        <v>0.06</v>
      </c>
      <c r="O1785" s="2">
        <v>9.6000000000000002E-2</v>
      </c>
      <c r="P1785" s="32">
        <f t="shared" si="41"/>
        <v>3.7333333333333329E-2</v>
      </c>
      <c r="Q1785" s="33">
        <v>3.7333333333333329E-2</v>
      </c>
      <c r="R1785" s="33">
        <v>3.7333333333333329E-2</v>
      </c>
      <c r="S1785" s="33">
        <v>3.7333333333333329E-2</v>
      </c>
      <c r="T1785" s="33">
        <v>3.7333333333333329E-2</v>
      </c>
      <c r="U1785" s="33">
        <v>3.7333333333333329E-2</v>
      </c>
      <c r="V1785" s="33">
        <v>3.7333333333333329E-2</v>
      </c>
      <c r="W1785" s="33">
        <v>3.7333333333333329E-2</v>
      </c>
      <c r="X1785" s="33">
        <v>3.7333333333333329E-2</v>
      </c>
      <c r="Y1785" s="33">
        <v>3.7333333333333329E-2</v>
      </c>
      <c r="Z1785" s="33">
        <v>3.7333333333333329E-2</v>
      </c>
      <c r="AA1785" s="33">
        <v>3.7333333333333329E-2</v>
      </c>
      <c r="AB1785" s="33">
        <v>3.7333333333333329E-2</v>
      </c>
      <c r="AC1785" s="33">
        <v>3.7333333333333329E-2</v>
      </c>
    </row>
    <row r="1786" spans="1:29" hidden="1" x14ac:dyDescent="0.3">
      <c r="A1786" s="19" t="s">
        <v>474</v>
      </c>
      <c r="B1786" s="1" t="s">
        <v>89</v>
      </c>
      <c r="C1786" s="1" t="s">
        <v>572</v>
      </c>
      <c r="D1786" t="s">
        <v>49</v>
      </c>
      <c r="E1786" s="19" t="str">
        <f>VLOOKUP($D1786,[1]Sheet1!$A:$D,3,FALSE)</f>
        <v>BROWN</v>
      </c>
      <c r="F1786" s="19" t="str">
        <f>VLOOKUP($D1786,[1]Sheet1!$A:$D,4,FALSE)</f>
        <v>Soft Brown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32">
        <f t="shared" si="41"/>
        <v>0</v>
      </c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33"/>
    </row>
    <row r="1787" spans="1:29" hidden="1" x14ac:dyDescent="0.3">
      <c r="A1787" s="19" t="s">
        <v>474</v>
      </c>
      <c r="B1787" s="1" t="s">
        <v>89</v>
      </c>
      <c r="C1787" s="1" t="s">
        <v>573</v>
      </c>
      <c r="D1787" t="s">
        <v>31</v>
      </c>
      <c r="E1787" s="19" t="str">
        <f>VLOOKUP($D1787,[1]Sheet1!$A:$D,3,FALSE)</f>
        <v>BROWN</v>
      </c>
      <c r="F1787" s="19" t="str">
        <f>VLOOKUP($D1787,[1]Sheet1!$A:$D,4,FALSE)</f>
        <v>Golden Brown</v>
      </c>
      <c r="G1787" s="2">
        <v>-1.2E-2</v>
      </c>
      <c r="H1787" s="2"/>
      <c r="I1787" s="2"/>
      <c r="J1787" s="2"/>
      <c r="K1787" s="2"/>
      <c r="L1787" s="2"/>
      <c r="M1787" s="2"/>
      <c r="N1787" s="2"/>
      <c r="O1787" s="2"/>
      <c r="P1787" s="32">
        <f t="shared" si="41"/>
        <v>-1.3333333333333333E-3</v>
      </c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33"/>
    </row>
    <row r="1788" spans="1:29" hidden="1" x14ac:dyDescent="0.3">
      <c r="A1788" s="19" t="s">
        <v>474</v>
      </c>
      <c r="B1788" s="1" t="s">
        <v>89</v>
      </c>
      <c r="C1788" s="1" t="s">
        <v>68</v>
      </c>
      <c r="D1788" t="s">
        <v>38</v>
      </c>
      <c r="E1788" s="19" t="str">
        <f>VLOOKUP($D1788,[1]Sheet1!$A:$D,3,FALSE)</f>
        <v>STEVIA</v>
      </c>
      <c r="F1788" s="19" t="str">
        <f>VLOOKUP($D1788,[1]Sheet1!$A:$D,4,FALSE)</f>
        <v>STEVIA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32">
        <f t="shared" si="41"/>
        <v>0</v>
      </c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</row>
    <row r="1789" spans="1:29" hidden="1" x14ac:dyDescent="0.3">
      <c r="A1789" s="19" t="s">
        <v>474</v>
      </c>
      <c r="B1789" s="1" t="s">
        <v>89</v>
      </c>
      <c r="C1789" s="1" t="s">
        <v>574</v>
      </c>
      <c r="D1789" t="s">
        <v>27</v>
      </c>
      <c r="E1789" s="19" t="str">
        <f>VLOOKUP($D1789,[1]Sheet1!$A:$D,3,FALSE)</f>
        <v>C1</v>
      </c>
      <c r="F1789" s="19" t="str">
        <f>VLOOKUP($D1789,[1]Sheet1!$A:$D,4,FALSE)</f>
        <v>C1 COARSE</v>
      </c>
      <c r="G1789" s="2"/>
      <c r="H1789" s="2"/>
      <c r="I1789" s="2">
        <v>-0.8</v>
      </c>
      <c r="J1789" s="2">
        <v>-2.56</v>
      </c>
      <c r="K1789" s="2">
        <v>-1.321</v>
      </c>
      <c r="L1789" s="2">
        <v>-1.04</v>
      </c>
      <c r="M1789" s="2"/>
      <c r="N1789" s="2"/>
      <c r="O1789" s="2"/>
      <c r="P1789" s="32">
        <f t="shared" si="41"/>
        <v>-0.63566666666666671</v>
      </c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33"/>
    </row>
    <row r="1790" spans="1:29" hidden="1" x14ac:dyDescent="0.3">
      <c r="A1790" s="19" t="s">
        <v>474</v>
      </c>
      <c r="B1790" s="1" t="s">
        <v>407</v>
      </c>
      <c r="C1790" s="1" t="s">
        <v>575</v>
      </c>
      <c r="D1790" t="s">
        <v>61</v>
      </c>
      <c r="E1790" s="19" t="str">
        <f>VLOOKUP($D1790,[1]Sheet1!$A:$D,3,FALSE)</f>
        <v>C1</v>
      </c>
      <c r="F1790" s="19" t="str">
        <f>VLOOKUP($D1790,[1]Sheet1!$A:$D,4,FALSE)</f>
        <v>C1 COARSE</v>
      </c>
      <c r="G1790" s="2">
        <v>20</v>
      </c>
      <c r="H1790" s="2">
        <v>10</v>
      </c>
      <c r="I1790" s="2">
        <v>30</v>
      </c>
      <c r="J1790" s="2"/>
      <c r="K1790" s="2"/>
      <c r="L1790" s="2">
        <v>5</v>
      </c>
      <c r="M1790" s="2"/>
      <c r="N1790" s="2">
        <v>7.5</v>
      </c>
      <c r="O1790" s="2">
        <v>5</v>
      </c>
      <c r="P1790" s="32">
        <f t="shared" si="41"/>
        <v>8.6111111111111107</v>
      </c>
      <c r="Q1790" s="33">
        <v>8.6111111111111107</v>
      </c>
      <c r="R1790" s="33">
        <v>8.6111111111111107</v>
      </c>
      <c r="S1790" s="33">
        <v>8.6111111111111107</v>
      </c>
      <c r="T1790" s="33">
        <v>8.6111111111111107</v>
      </c>
      <c r="U1790" s="33">
        <v>8.6111111111111107</v>
      </c>
      <c r="V1790" s="33">
        <v>8.6111111111111107</v>
      </c>
      <c r="W1790" s="33">
        <v>8.6111111111111107</v>
      </c>
      <c r="X1790" s="33">
        <v>8.6111111111111107</v>
      </c>
      <c r="Y1790" s="33">
        <v>8.6111111111111107</v>
      </c>
      <c r="Z1790" s="33">
        <v>8.6111111111111107</v>
      </c>
      <c r="AA1790" s="33">
        <v>8.6111111111111107</v>
      </c>
      <c r="AB1790" s="33">
        <v>8.6111111111111107</v>
      </c>
      <c r="AC1790" s="33">
        <v>8.6111111111111107</v>
      </c>
    </row>
    <row r="1791" spans="1:29" hidden="1" x14ac:dyDescent="0.3">
      <c r="A1791" s="19" t="s">
        <v>474</v>
      </c>
      <c r="B1791" s="1" t="s">
        <v>407</v>
      </c>
      <c r="C1791" s="1" t="s">
        <v>575</v>
      </c>
      <c r="D1791" t="s">
        <v>25</v>
      </c>
      <c r="E1791" s="19" t="str">
        <f>VLOOKUP($D1791,[1]Sheet1!$A:$D,3,FALSE)</f>
        <v>CASTER</v>
      </c>
      <c r="F1791" s="19" t="str">
        <f>VLOOKUP($D1791,[1]Sheet1!$A:$D,4,FALSE)</f>
        <v>CASTER</v>
      </c>
      <c r="G1791" s="2"/>
      <c r="H1791" s="2"/>
      <c r="I1791" s="2"/>
      <c r="J1791" s="2"/>
      <c r="K1791" s="2">
        <v>0.48</v>
      </c>
      <c r="L1791" s="2"/>
      <c r="M1791" s="2"/>
      <c r="N1791" s="2"/>
      <c r="O1791" s="2"/>
      <c r="P1791" s="32">
        <f t="shared" si="41"/>
        <v>5.333333333333333E-2</v>
      </c>
      <c r="Q1791" s="33">
        <v>5.333333333333333E-2</v>
      </c>
      <c r="R1791" s="33">
        <v>5.333333333333333E-2</v>
      </c>
      <c r="S1791" s="33">
        <v>5.333333333333333E-2</v>
      </c>
      <c r="T1791" s="33">
        <v>5.333333333333333E-2</v>
      </c>
      <c r="U1791" s="33">
        <v>5.333333333333333E-2</v>
      </c>
      <c r="V1791" s="33">
        <v>5.333333333333333E-2</v>
      </c>
      <c r="W1791" s="33">
        <v>5.333333333333333E-2</v>
      </c>
      <c r="X1791" s="33">
        <v>5.333333333333333E-2</v>
      </c>
      <c r="Y1791" s="33">
        <v>5.333333333333333E-2</v>
      </c>
      <c r="Z1791" s="33">
        <v>5.333333333333333E-2</v>
      </c>
      <c r="AA1791" s="33">
        <v>5.333333333333333E-2</v>
      </c>
      <c r="AB1791" s="33">
        <v>5.333333333333333E-2</v>
      </c>
      <c r="AC1791" s="33">
        <v>5.333333333333333E-2</v>
      </c>
    </row>
    <row r="1792" spans="1:29" hidden="1" x14ac:dyDescent="0.3">
      <c r="A1792" s="19" t="s">
        <v>474</v>
      </c>
      <c r="B1792" s="1" t="s">
        <v>407</v>
      </c>
      <c r="C1792" s="1" t="s">
        <v>575</v>
      </c>
      <c r="D1792" t="s">
        <v>102</v>
      </c>
      <c r="E1792" s="19" t="str">
        <f>VLOOKUP($D1792,[1]Sheet1!$A:$D,3,FALSE)</f>
        <v>Better Brown</v>
      </c>
      <c r="F1792" s="19" t="str">
        <f>VLOOKUP($D1792,[1]Sheet1!$A:$D,4,FALSE)</f>
        <v>LG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32"/>
      <c r="Q1792" s="33"/>
      <c r="R1792" s="33"/>
      <c r="S1792" s="33"/>
      <c r="T1792" s="33"/>
      <c r="U1792" s="33"/>
      <c r="V1792" s="33"/>
      <c r="W1792" s="33"/>
      <c r="X1792" s="33">
        <v>1.08</v>
      </c>
      <c r="Y1792" s="33">
        <v>1.08</v>
      </c>
      <c r="Z1792" s="33">
        <v>1.08</v>
      </c>
      <c r="AA1792" s="33">
        <v>2.16</v>
      </c>
      <c r="AB1792" s="33">
        <v>2.16</v>
      </c>
      <c r="AC1792" s="33">
        <v>2.16</v>
      </c>
    </row>
    <row r="1793" spans="1:29" hidden="1" x14ac:dyDescent="0.3">
      <c r="A1793" s="19" t="s">
        <v>474</v>
      </c>
      <c r="B1793" s="1" t="s">
        <v>407</v>
      </c>
      <c r="C1793" s="1" t="s">
        <v>575</v>
      </c>
      <c r="D1793" t="s">
        <v>27</v>
      </c>
      <c r="E1793" s="19" t="str">
        <f>VLOOKUP($D1793,[1]Sheet1!$A:$D,3,FALSE)</f>
        <v>C1</v>
      </c>
      <c r="F1793" s="19" t="str">
        <f>VLOOKUP($D1793,[1]Sheet1!$A:$D,4,FALSE)</f>
        <v>C1 COARSE</v>
      </c>
      <c r="G1793" s="2">
        <v>81</v>
      </c>
      <c r="H1793" s="2">
        <v>20.52</v>
      </c>
      <c r="I1793" s="2">
        <v>103.68</v>
      </c>
      <c r="J1793" s="2"/>
      <c r="K1793" s="2">
        <v>71.28</v>
      </c>
      <c r="L1793" s="2">
        <v>25.92</v>
      </c>
      <c r="M1793" s="2">
        <v>60.48</v>
      </c>
      <c r="N1793" s="2">
        <v>27</v>
      </c>
      <c r="O1793" s="2">
        <v>25.92</v>
      </c>
      <c r="P1793" s="32">
        <f t="shared" ref="P1793:P1822" si="42">SUM(G1793:O1793)/9</f>
        <v>46.20000000000001</v>
      </c>
      <c r="Q1793" s="33">
        <v>46.20000000000001</v>
      </c>
      <c r="R1793" s="33">
        <v>46.20000000000001</v>
      </c>
      <c r="S1793" s="33">
        <v>46.20000000000001</v>
      </c>
      <c r="T1793" s="33">
        <v>46.20000000000001</v>
      </c>
      <c r="U1793" s="33">
        <v>46.20000000000001</v>
      </c>
      <c r="V1793" s="33">
        <v>46.20000000000001</v>
      </c>
      <c r="W1793" s="33">
        <v>46.20000000000001</v>
      </c>
      <c r="X1793" s="33">
        <v>46.20000000000001</v>
      </c>
      <c r="Y1793" s="33">
        <v>46.20000000000001</v>
      </c>
      <c r="Z1793" s="33">
        <v>46.20000000000001</v>
      </c>
      <c r="AA1793" s="33">
        <v>46.20000000000001</v>
      </c>
      <c r="AB1793" s="33">
        <v>46.20000000000001</v>
      </c>
      <c r="AC1793" s="33">
        <v>46.20000000000001</v>
      </c>
    </row>
    <row r="1794" spans="1:29" hidden="1" x14ac:dyDescent="0.3">
      <c r="A1794" s="19" t="s">
        <v>474</v>
      </c>
      <c r="B1794" s="1" t="s">
        <v>407</v>
      </c>
      <c r="C1794" s="1" t="s">
        <v>575</v>
      </c>
      <c r="D1794" t="s">
        <v>34</v>
      </c>
      <c r="E1794" s="19" t="str">
        <f>VLOOKUP($D1794,[1]Sheet1!$A:$D,3,FALSE)</f>
        <v>BROWN</v>
      </c>
      <c r="F1794" s="19" t="str">
        <f>VLOOKUP($D1794,[1]Sheet1!$A:$D,4,FALSE)</f>
        <v>Soft Brown</v>
      </c>
      <c r="G1794" s="2"/>
      <c r="H1794" s="2"/>
      <c r="I1794" s="2"/>
      <c r="J1794" s="2"/>
      <c r="K1794" s="2">
        <v>0.24</v>
      </c>
      <c r="L1794" s="2"/>
      <c r="M1794" s="2"/>
      <c r="N1794" s="2"/>
      <c r="O1794" s="2"/>
      <c r="P1794" s="32">
        <f t="shared" si="42"/>
        <v>2.6666666666666665E-2</v>
      </c>
      <c r="Q1794" s="33">
        <v>2.6666666666666665E-2</v>
      </c>
      <c r="R1794" s="33">
        <v>2.6666666666666665E-2</v>
      </c>
      <c r="S1794" s="33">
        <v>2.6666666666666665E-2</v>
      </c>
      <c r="T1794" s="33">
        <v>2.6666666666666665E-2</v>
      </c>
      <c r="U1794" s="33">
        <v>2.6666666666666665E-2</v>
      </c>
      <c r="V1794" s="33">
        <v>2.6666666666666665E-2</v>
      </c>
      <c r="W1794" s="33">
        <v>2.6666666666666665E-2</v>
      </c>
      <c r="X1794" s="33">
        <v>2.6666666666666665E-2</v>
      </c>
      <c r="Y1794" s="33">
        <v>2.6666666666666665E-2</v>
      </c>
      <c r="Z1794" s="33">
        <v>2.6666666666666665E-2</v>
      </c>
      <c r="AA1794" s="33">
        <v>2.6666666666666665E-2</v>
      </c>
      <c r="AB1794" s="33">
        <v>2.6666666666666665E-2</v>
      </c>
      <c r="AC1794" s="33">
        <v>2.6666666666666665E-2</v>
      </c>
    </row>
    <row r="1795" spans="1:29" hidden="1" x14ac:dyDescent="0.3">
      <c r="A1795" s="19" t="s">
        <v>474</v>
      </c>
      <c r="B1795" s="1" t="s">
        <v>407</v>
      </c>
      <c r="C1795" s="1" t="s">
        <v>576</v>
      </c>
      <c r="D1795" t="s">
        <v>74</v>
      </c>
      <c r="E1795" s="19" t="str">
        <f>VLOOKUP($D1795,[1]Sheet1!$A:$D,3,FALSE)</f>
        <v>A1 (Fine)</v>
      </c>
      <c r="F1795" s="19" t="str">
        <f>VLOOKUP($D1795,[1]Sheet1!$A:$D,4,FALSE)</f>
        <v xml:space="preserve">A1 </v>
      </c>
      <c r="G1795" s="2">
        <v>2</v>
      </c>
      <c r="H1795" s="2">
        <v>1.5</v>
      </c>
      <c r="I1795" s="2">
        <v>3</v>
      </c>
      <c r="J1795" s="2">
        <v>8</v>
      </c>
      <c r="K1795" s="2">
        <v>2</v>
      </c>
      <c r="L1795" s="2">
        <v>2</v>
      </c>
      <c r="M1795" s="2">
        <v>1.75</v>
      </c>
      <c r="N1795" s="2">
        <v>5.5</v>
      </c>
      <c r="O1795" s="2"/>
      <c r="P1795" s="32">
        <f t="shared" si="42"/>
        <v>2.8611111111111112</v>
      </c>
      <c r="Q1795" s="33">
        <v>2.8611111111111112</v>
      </c>
      <c r="R1795" s="33">
        <v>2.8611111111111112</v>
      </c>
      <c r="S1795" s="33">
        <v>2.8611111111111112</v>
      </c>
      <c r="T1795" s="33">
        <v>2.8611111111111112</v>
      </c>
      <c r="U1795" s="33">
        <v>2.8611111111111112</v>
      </c>
      <c r="V1795" s="33">
        <v>2.8611111111111112</v>
      </c>
      <c r="W1795" s="33">
        <v>2.8611111111111112</v>
      </c>
      <c r="X1795" s="33">
        <v>2.8611111111111112</v>
      </c>
      <c r="Y1795" s="33">
        <v>2.8611111111111112</v>
      </c>
      <c r="Z1795" s="33">
        <v>2.8611111111111112</v>
      </c>
      <c r="AA1795" s="33">
        <v>2.8611111111111112</v>
      </c>
      <c r="AB1795" s="33">
        <v>2.8611111111111112</v>
      </c>
      <c r="AC1795" s="33">
        <v>2.8611111111111112</v>
      </c>
    </row>
    <row r="1796" spans="1:29" hidden="1" x14ac:dyDescent="0.3">
      <c r="A1796" s="19" t="s">
        <v>474</v>
      </c>
      <c r="B1796" s="1" t="s">
        <v>407</v>
      </c>
      <c r="C1796" s="1" t="s">
        <v>576</v>
      </c>
      <c r="D1796" t="s">
        <v>61</v>
      </c>
      <c r="E1796" s="19" t="str">
        <f>VLOOKUP($D1796,[1]Sheet1!$A:$D,3,FALSE)</f>
        <v>C1</v>
      </c>
      <c r="F1796" s="19" t="str">
        <f>VLOOKUP($D1796,[1]Sheet1!$A:$D,4,FALSE)</f>
        <v>C1 COARSE</v>
      </c>
      <c r="G1796" s="2">
        <v>7.5</v>
      </c>
      <c r="H1796" s="2">
        <v>4</v>
      </c>
      <c r="I1796" s="2">
        <v>10</v>
      </c>
      <c r="J1796" s="2">
        <v>7</v>
      </c>
      <c r="K1796" s="2">
        <v>6</v>
      </c>
      <c r="L1796" s="2">
        <v>8.5</v>
      </c>
      <c r="M1796" s="2">
        <v>2</v>
      </c>
      <c r="N1796" s="2">
        <v>11</v>
      </c>
      <c r="O1796" s="2">
        <v>3</v>
      </c>
      <c r="P1796" s="32">
        <f t="shared" si="42"/>
        <v>6.5555555555555554</v>
      </c>
      <c r="Q1796" s="33">
        <v>6.5555555555555554</v>
      </c>
      <c r="R1796" s="33">
        <v>6.5555555555555554</v>
      </c>
      <c r="S1796" s="33">
        <v>6.5555555555555554</v>
      </c>
      <c r="T1796" s="33">
        <v>6.5555555555555554</v>
      </c>
      <c r="U1796" s="33">
        <v>6.5555555555555554</v>
      </c>
      <c r="V1796" s="33">
        <v>6.5555555555555554</v>
      </c>
      <c r="W1796" s="33">
        <v>6.5555555555555554</v>
      </c>
      <c r="X1796" s="33">
        <v>6.5555555555555554</v>
      </c>
      <c r="Y1796" s="33">
        <v>6.5555555555555554</v>
      </c>
      <c r="Z1796" s="33">
        <v>6.5555555555555554</v>
      </c>
      <c r="AA1796" s="33">
        <v>6.5555555555555554</v>
      </c>
      <c r="AB1796" s="33">
        <v>6.5555555555555554</v>
      </c>
      <c r="AC1796" s="33">
        <v>6.5555555555555554</v>
      </c>
    </row>
    <row r="1797" spans="1:29" hidden="1" x14ac:dyDescent="0.3">
      <c r="A1797" s="19" t="s">
        <v>474</v>
      </c>
      <c r="B1797" s="1" t="s">
        <v>407</v>
      </c>
      <c r="C1797" s="1" t="s">
        <v>576</v>
      </c>
      <c r="D1797" t="s">
        <v>42</v>
      </c>
      <c r="E1797" s="19" t="str">
        <f>VLOOKUP($D1797,[1]Sheet1!$A:$D,3,FALSE)</f>
        <v>CASTER</v>
      </c>
      <c r="F1797" s="19" t="str">
        <f>VLOOKUP($D1797,[1]Sheet1!$A:$D,4,FALSE)</f>
        <v>CASTER</v>
      </c>
      <c r="G1797" s="2">
        <v>2</v>
      </c>
      <c r="H1797" s="2"/>
      <c r="I1797" s="2">
        <v>1</v>
      </c>
      <c r="J1797" s="2">
        <v>1</v>
      </c>
      <c r="K1797" s="2">
        <v>2</v>
      </c>
      <c r="L1797" s="2"/>
      <c r="M1797" s="2">
        <v>0</v>
      </c>
      <c r="N1797" s="2">
        <v>1.25</v>
      </c>
      <c r="O1797" s="2"/>
      <c r="P1797" s="32">
        <f t="shared" si="42"/>
        <v>0.80555555555555558</v>
      </c>
      <c r="Q1797" s="33">
        <v>0.80555555555555558</v>
      </c>
      <c r="R1797" s="33">
        <v>0.80555555555555558</v>
      </c>
      <c r="S1797" s="33">
        <v>0.80555555555555558</v>
      </c>
      <c r="T1797" s="33">
        <v>0.80555555555555558</v>
      </c>
      <c r="U1797" s="33">
        <v>0.80555555555555558</v>
      </c>
      <c r="V1797" s="33">
        <v>0.80555555555555558</v>
      </c>
      <c r="W1797" s="33">
        <v>0.80555555555555558</v>
      </c>
      <c r="X1797" s="33">
        <v>0.80555555555555558</v>
      </c>
      <c r="Y1797" s="33">
        <v>0.80555555555555558</v>
      </c>
      <c r="Z1797" s="33">
        <v>0.80555555555555558</v>
      </c>
      <c r="AA1797" s="33">
        <v>0.80555555555555558</v>
      </c>
      <c r="AB1797" s="33">
        <v>0.80555555555555558</v>
      </c>
      <c r="AC1797" s="33">
        <v>0.80555555555555558</v>
      </c>
    </row>
    <row r="1798" spans="1:29" hidden="1" x14ac:dyDescent="0.3">
      <c r="A1798" s="19" t="s">
        <v>474</v>
      </c>
      <c r="B1798" s="1" t="s">
        <v>407</v>
      </c>
      <c r="C1798" s="1" t="s">
        <v>576</v>
      </c>
      <c r="D1798" t="s">
        <v>43</v>
      </c>
      <c r="E1798" s="19" t="str">
        <f>VLOOKUP($D1798,[1]Sheet1!$A:$D,3,FALSE)</f>
        <v>BROWN</v>
      </c>
      <c r="F1798" s="19" t="str">
        <f>VLOOKUP($D1798,[1]Sheet1!$A:$D,4,FALSE)</f>
        <v>Soft Brown</v>
      </c>
      <c r="G1798" s="2">
        <v>1</v>
      </c>
      <c r="H1798" s="2">
        <v>0.5</v>
      </c>
      <c r="I1798" s="2">
        <v>1.5</v>
      </c>
      <c r="J1798" s="2">
        <v>2</v>
      </c>
      <c r="K1798" s="2">
        <v>5</v>
      </c>
      <c r="L1798" s="2"/>
      <c r="M1798" s="2"/>
      <c r="N1798" s="2">
        <v>1.5</v>
      </c>
      <c r="O1798" s="2">
        <v>1</v>
      </c>
      <c r="P1798" s="32">
        <f t="shared" si="42"/>
        <v>1.3888888888888888</v>
      </c>
      <c r="Q1798" s="33">
        <v>1.3888888888888888</v>
      </c>
      <c r="R1798" s="33">
        <v>1.3888888888888888</v>
      </c>
      <c r="S1798" s="33">
        <v>1.3888888888888888</v>
      </c>
      <c r="T1798" s="33">
        <v>1.3888888888888888</v>
      </c>
      <c r="U1798" s="33">
        <v>1.3888888888888888</v>
      </c>
      <c r="V1798" s="33">
        <v>1.3888888888888888</v>
      </c>
      <c r="W1798" s="33">
        <v>1.3888888888888888</v>
      </c>
      <c r="X1798" s="33">
        <v>1.3888888888888888</v>
      </c>
      <c r="Y1798" s="33">
        <v>1.3888888888888888</v>
      </c>
      <c r="Z1798" s="33">
        <v>1.3888888888888888</v>
      </c>
      <c r="AA1798" s="33">
        <v>1.3888888888888888</v>
      </c>
      <c r="AB1798" s="33">
        <v>1.3888888888888888</v>
      </c>
      <c r="AC1798" s="33">
        <v>1.3888888888888888</v>
      </c>
    </row>
    <row r="1799" spans="1:29" hidden="1" x14ac:dyDescent="0.3">
      <c r="A1799" s="19" t="s">
        <v>474</v>
      </c>
      <c r="B1799" s="1" t="s">
        <v>407</v>
      </c>
      <c r="C1799" s="1" t="s">
        <v>576</v>
      </c>
      <c r="D1799" t="s">
        <v>25</v>
      </c>
      <c r="E1799" s="19" t="str">
        <f>VLOOKUP($D1799,[1]Sheet1!$A:$D,3,FALSE)</f>
        <v>CASTER</v>
      </c>
      <c r="F1799" s="19" t="str">
        <f>VLOOKUP($D1799,[1]Sheet1!$A:$D,4,FALSE)</f>
        <v>CASTER</v>
      </c>
      <c r="G1799" s="2"/>
      <c r="H1799" s="2">
        <v>0.24</v>
      </c>
      <c r="I1799" s="2"/>
      <c r="J1799" s="2"/>
      <c r="K1799" s="2">
        <v>0.84</v>
      </c>
      <c r="L1799" s="2"/>
      <c r="M1799" s="2"/>
      <c r="N1799" s="2">
        <v>0.12</v>
      </c>
      <c r="O1799" s="2"/>
      <c r="P1799" s="32">
        <f t="shared" si="42"/>
        <v>0.13333333333333336</v>
      </c>
      <c r="Q1799" s="33">
        <v>0.13333333333333336</v>
      </c>
      <c r="R1799" s="33">
        <v>0.13333333333333336</v>
      </c>
      <c r="S1799" s="33">
        <v>0.13333333333333336</v>
      </c>
      <c r="T1799" s="33">
        <v>0.13333333333333336</v>
      </c>
      <c r="U1799" s="33">
        <v>0.13333333333333336</v>
      </c>
      <c r="V1799" s="33">
        <v>0.13333333333333336</v>
      </c>
      <c r="W1799" s="33">
        <v>0.13333333333333336</v>
      </c>
      <c r="X1799" s="33">
        <v>0.13333333333333336</v>
      </c>
      <c r="Y1799" s="33">
        <v>0.13333333333333336</v>
      </c>
      <c r="Z1799" s="33">
        <v>0.13333333333333336</v>
      </c>
      <c r="AA1799" s="33">
        <v>0.13333333333333336</v>
      </c>
      <c r="AB1799" s="33">
        <v>0.13333333333333336</v>
      </c>
      <c r="AC1799" s="33">
        <v>0.13333333333333336</v>
      </c>
    </row>
    <row r="1800" spans="1:29" hidden="1" x14ac:dyDescent="0.3">
      <c r="A1800" s="19" t="s">
        <v>474</v>
      </c>
      <c r="B1800" s="1" t="s">
        <v>407</v>
      </c>
      <c r="C1800" s="1" t="s">
        <v>576</v>
      </c>
      <c r="D1800" t="s">
        <v>27</v>
      </c>
      <c r="E1800" s="19" t="str">
        <f>VLOOKUP($D1800,[1]Sheet1!$A:$D,3,FALSE)</f>
        <v>C1</v>
      </c>
      <c r="F1800" s="19" t="str">
        <f>VLOOKUP($D1800,[1]Sheet1!$A:$D,4,FALSE)</f>
        <v>C1 COARSE</v>
      </c>
      <c r="G1800" s="2">
        <v>84.240000000000009</v>
      </c>
      <c r="H1800" s="2">
        <v>115.56</v>
      </c>
      <c r="I1800" s="2">
        <v>135</v>
      </c>
      <c r="J1800" s="2">
        <v>116.63999999999999</v>
      </c>
      <c r="K1800" s="2">
        <v>151.19999999999999</v>
      </c>
      <c r="L1800" s="2">
        <v>137.16</v>
      </c>
      <c r="M1800" s="2">
        <v>73.44</v>
      </c>
      <c r="N1800" s="2">
        <v>132.96</v>
      </c>
      <c r="O1800" s="2">
        <v>55.08</v>
      </c>
      <c r="P1800" s="32">
        <f t="shared" si="42"/>
        <v>111.25333333333334</v>
      </c>
      <c r="Q1800" s="33">
        <v>111.25333333333334</v>
      </c>
      <c r="R1800" s="33">
        <v>111.25333333333334</v>
      </c>
      <c r="S1800" s="33">
        <v>111.25333333333334</v>
      </c>
      <c r="T1800" s="33">
        <v>111.25333333333334</v>
      </c>
      <c r="U1800" s="33">
        <v>111.25333333333334</v>
      </c>
      <c r="V1800" s="33">
        <v>111.25333333333334</v>
      </c>
      <c r="W1800" s="33">
        <v>111.25333333333334</v>
      </c>
      <c r="X1800" s="33">
        <v>111.25333333333334</v>
      </c>
      <c r="Y1800" s="33">
        <v>111.25333333333334</v>
      </c>
      <c r="Z1800" s="33">
        <v>111.25333333333334</v>
      </c>
      <c r="AA1800" s="33">
        <v>111.25333333333334</v>
      </c>
      <c r="AB1800" s="33">
        <v>111.25333333333334</v>
      </c>
      <c r="AC1800" s="33">
        <v>111.25333333333334</v>
      </c>
    </row>
    <row r="1801" spans="1:29" hidden="1" x14ac:dyDescent="0.3">
      <c r="A1801" s="19" t="s">
        <v>474</v>
      </c>
      <c r="B1801" s="1" t="s">
        <v>407</v>
      </c>
      <c r="C1801" s="1" t="s">
        <v>576</v>
      </c>
      <c r="D1801" t="s">
        <v>30</v>
      </c>
      <c r="E1801" s="19" t="str">
        <f>VLOOKUP($D1801,[1]Sheet1!$A:$D,3,FALSE)</f>
        <v>A1 (Fine)</v>
      </c>
      <c r="F1801" s="19" t="str">
        <f>VLOOKUP($D1801,[1]Sheet1!$A:$D,4,FALSE)</f>
        <v>A1</v>
      </c>
      <c r="G1801" s="2">
        <v>2.16</v>
      </c>
      <c r="H1801" s="2">
        <v>1.08</v>
      </c>
      <c r="I1801" s="2">
        <v>3.24</v>
      </c>
      <c r="J1801" s="2">
        <v>3.9120000000000004</v>
      </c>
      <c r="K1801" s="2">
        <v>2.16</v>
      </c>
      <c r="L1801" s="2">
        <v>3.24</v>
      </c>
      <c r="M1801" s="2"/>
      <c r="N1801" s="2">
        <v>2.16</v>
      </c>
      <c r="O1801" s="2">
        <v>1.08</v>
      </c>
      <c r="P1801" s="32">
        <f t="shared" si="42"/>
        <v>2.1146666666666669</v>
      </c>
      <c r="Q1801" s="33">
        <v>2.1146666666666669</v>
      </c>
      <c r="R1801" s="33">
        <v>2.1146666666666669</v>
      </c>
      <c r="S1801" s="33">
        <v>2.1146666666666669</v>
      </c>
      <c r="T1801" s="33">
        <v>2.1146666666666669</v>
      </c>
      <c r="U1801" s="33">
        <v>2.1146666666666669</v>
      </c>
      <c r="V1801" s="33">
        <v>2.1146666666666669</v>
      </c>
      <c r="W1801" s="33">
        <v>2.1146666666666669</v>
      </c>
      <c r="X1801" s="33">
        <v>2.1146666666666669</v>
      </c>
      <c r="Y1801" s="33">
        <v>2.1146666666666669</v>
      </c>
      <c r="Z1801" s="33">
        <v>2.1146666666666669</v>
      </c>
      <c r="AA1801" s="33">
        <v>2.1146666666666669</v>
      </c>
      <c r="AB1801" s="33">
        <v>2.1146666666666669</v>
      </c>
      <c r="AC1801" s="33">
        <v>2.1146666666666669</v>
      </c>
    </row>
    <row r="1802" spans="1:29" hidden="1" x14ac:dyDescent="0.3">
      <c r="A1802" s="19" t="s">
        <v>474</v>
      </c>
      <c r="B1802" s="1" t="s">
        <v>407</v>
      </c>
      <c r="C1802" s="1" t="s">
        <v>576</v>
      </c>
      <c r="D1802" t="s">
        <v>31</v>
      </c>
      <c r="E1802" s="19" t="str">
        <f>VLOOKUP($D1802,[1]Sheet1!$A:$D,3,FALSE)</f>
        <v>BROWN</v>
      </c>
      <c r="F1802" s="19" t="str">
        <f>VLOOKUP($D1802,[1]Sheet1!$A:$D,4,FALSE)</f>
        <v>Golden Brown</v>
      </c>
      <c r="G1802" s="2">
        <v>3.5999999999999997E-2</v>
      </c>
      <c r="H1802" s="2"/>
      <c r="I1802" s="2"/>
      <c r="J1802" s="2">
        <v>7.1999999999999995E-2</v>
      </c>
      <c r="K1802" s="2">
        <v>4.8000000000000001E-2</v>
      </c>
      <c r="L1802" s="2">
        <v>7.1999999999999995E-2</v>
      </c>
      <c r="M1802" s="2">
        <v>3.5999999999999997E-2</v>
      </c>
      <c r="N1802" s="2">
        <v>0.192</v>
      </c>
      <c r="O1802" s="2"/>
      <c r="P1802" s="32">
        <f t="shared" si="42"/>
        <v>5.0666666666666665E-2</v>
      </c>
      <c r="Q1802" s="33">
        <v>5.0666666666666665E-2</v>
      </c>
      <c r="R1802" s="33">
        <v>5.0666666666666665E-2</v>
      </c>
      <c r="S1802" s="33">
        <v>5.0666666666666665E-2</v>
      </c>
      <c r="T1802" s="33">
        <v>5.0666666666666665E-2</v>
      </c>
      <c r="U1802" s="33">
        <v>5.0666666666666665E-2</v>
      </c>
      <c r="V1802" s="33">
        <v>5.0666666666666665E-2</v>
      </c>
      <c r="W1802" s="33">
        <v>5.0666666666666665E-2</v>
      </c>
      <c r="X1802" s="33">
        <v>5.0666666666666665E-2</v>
      </c>
      <c r="Y1802" s="33">
        <v>5.0666666666666665E-2</v>
      </c>
      <c r="Z1802" s="33">
        <v>5.0666666666666665E-2</v>
      </c>
      <c r="AA1802" s="33">
        <v>5.0666666666666665E-2</v>
      </c>
      <c r="AB1802" s="33">
        <v>5.0666666666666665E-2</v>
      </c>
      <c r="AC1802" s="33">
        <v>5.0666666666666665E-2</v>
      </c>
    </row>
    <row r="1803" spans="1:29" hidden="1" x14ac:dyDescent="0.3">
      <c r="A1803" s="19" t="s">
        <v>474</v>
      </c>
      <c r="B1803" s="1" t="s">
        <v>407</v>
      </c>
      <c r="C1803" s="1" t="s">
        <v>576</v>
      </c>
      <c r="D1803" t="s">
        <v>47</v>
      </c>
      <c r="E1803" s="19" t="str">
        <f>VLOOKUP($D1803,[1]Sheet1!$A:$D,3,FALSE)</f>
        <v>ICING</v>
      </c>
      <c r="F1803" s="19" t="str">
        <f>VLOOKUP($D1803,[1]Sheet1!$A:$D,4,FALSE)</f>
        <v>ICING</v>
      </c>
      <c r="G1803" s="2">
        <v>0.75</v>
      </c>
      <c r="H1803" s="2">
        <v>1.25</v>
      </c>
      <c r="I1803" s="2">
        <v>1.5</v>
      </c>
      <c r="J1803" s="2">
        <v>4</v>
      </c>
      <c r="K1803" s="2">
        <v>3.75</v>
      </c>
      <c r="L1803" s="2"/>
      <c r="M1803" s="2"/>
      <c r="N1803" s="2">
        <v>1.5</v>
      </c>
      <c r="O1803" s="2"/>
      <c r="P1803" s="32">
        <f t="shared" si="42"/>
        <v>1.4166666666666667</v>
      </c>
      <c r="Q1803" s="33">
        <v>1.4166666666666667</v>
      </c>
      <c r="R1803" s="33">
        <v>1.4166666666666667</v>
      </c>
      <c r="S1803" s="33">
        <v>1.4166666666666667</v>
      </c>
      <c r="T1803" s="33">
        <v>1.4166666666666667</v>
      </c>
      <c r="U1803" s="33">
        <v>1.4166666666666667</v>
      </c>
      <c r="V1803" s="33">
        <v>1.4166666666666667</v>
      </c>
      <c r="W1803" s="33">
        <v>1.4166666666666667</v>
      </c>
      <c r="X1803" s="33">
        <v>1.4166666666666667</v>
      </c>
      <c r="Y1803" s="33">
        <v>1.4166666666666667</v>
      </c>
      <c r="Z1803" s="33">
        <v>1.4166666666666667</v>
      </c>
      <c r="AA1803" s="33">
        <v>1.4166666666666667</v>
      </c>
      <c r="AB1803" s="33">
        <v>1.4166666666666667</v>
      </c>
      <c r="AC1803" s="33">
        <v>1.4166666666666667</v>
      </c>
    </row>
    <row r="1804" spans="1:29" hidden="1" x14ac:dyDescent="0.3">
      <c r="A1804" s="19" t="s">
        <v>474</v>
      </c>
      <c r="B1804" s="1" t="s">
        <v>407</v>
      </c>
      <c r="C1804" s="1" t="s">
        <v>576</v>
      </c>
      <c r="D1804" t="s">
        <v>32</v>
      </c>
      <c r="E1804" s="19" t="str">
        <f>VLOOKUP($D1804,[1]Sheet1!$A:$D,3,FALSE)</f>
        <v>ICING</v>
      </c>
      <c r="F1804" s="19" t="str">
        <f>VLOOKUP($D1804,[1]Sheet1!$A:$D,4,FALSE)</f>
        <v>ICING</v>
      </c>
      <c r="G1804" s="2"/>
      <c r="H1804" s="2">
        <v>0.24</v>
      </c>
      <c r="I1804" s="2">
        <v>0.12</v>
      </c>
      <c r="J1804" s="2">
        <v>0.36</v>
      </c>
      <c r="K1804" s="2">
        <v>0.24</v>
      </c>
      <c r="L1804" s="2"/>
      <c r="M1804" s="2"/>
      <c r="N1804" s="2">
        <v>0.24</v>
      </c>
      <c r="O1804" s="2"/>
      <c r="P1804" s="32">
        <f t="shared" si="42"/>
        <v>0.13333333333333333</v>
      </c>
      <c r="Q1804" s="33">
        <v>0.13333333333333333</v>
      </c>
      <c r="R1804" s="33">
        <v>0.13333333333333333</v>
      </c>
      <c r="S1804" s="33">
        <v>0.13333333333333333</v>
      </c>
      <c r="T1804" s="33">
        <v>0.13333333333333333</v>
      </c>
      <c r="U1804" s="33">
        <v>0.13333333333333333</v>
      </c>
      <c r="V1804" s="33">
        <v>0.13333333333333333</v>
      </c>
      <c r="W1804" s="33">
        <v>0.13333333333333333</v>
      </c>
      <c r="X1804" s="33">
        <v>0.13333333333333333</v>
      </c>
      <c r="Y1804" s="33">
        <v>0.13333333333333333</v>
      </c>
      <c r="Z1804" s="33">
        <v>0.13333333333333333</v>
      </c>
      <c r="AA1804" s="33">
        <v>0.13333333333333333</v>
      </c>
      <c r="AB1804" s="33">
        <v>0.13333333333333333</v>
      </c>
      <c r="AC1804" s="33">
        <v>0.13333333333333333</v>
      </c>
    </row>
    <row r="1805" spans="1:29" hidden="1" x14ac:dyDescent="0.3">
      <c r="A1805" s="19" t="s">
        <v>474</v>
      </c>
      <c r="B1805" s="1" t="s">
        <v>407</v>
      </c>
      <c r="C1805" s="1" t="s">
        <v>576</v>
      </c>
      <c r="D1805" t="s">
        <v>33</v>
      </c>
      <c r="E1805" s="19" t="str">
        <f>VLOOKUP($D1805,[1]Sheet1!$A:$D,3,FALSE)</f>
        <v>Better Brown</v>
      </c>
      <c r="F1805" s="19" t="str">
        <f>VLOOKUP($D1805,[1]Sheet1!$A:$D,4,FALSE)</f>
        <v>LG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32">
        <f t="shared" si="42"/>
        <v>0</v>
      </c>
      <c r="Q1805" s="33">
        <v>0</v>
      </c>
      <c r="R1805" s="33">
        <v>0</v>
      </c>
      <c r="S1805" s="33">
        <v>0</v>
      </c>
      <c r="T1805" s="33">
        <v>0</v>
      </c>
      <c r="U1805" s="33">
        <v>0</v>
      </c>
      <c r="V1805" s="33">
        <v>0</v>
      </c>
      <c r="W1805" s="33">
        <v>0</v>
      </c>
      <c r="X1805" s="33">
        <v>2.16</v>
      </c>
      <c r="Y1805" s="33">
        <v>2.16</v>
      </c>
      <c r="Z1805" s="33">
        <v>2.16</v>
      </c>
      <c r="AA1805" s="33">
        <v>2.16</v>
      </c>
      <c r="AB1805" s="33">
        <v>2.16</v>
      </c>
      <c r="AC1805" s="33">
        <v>2.16</v>
      </c>
    </row>
    <row r="1806" spans="1:29" hidden="1" x14ac:dyDescent="0.3">
      <c r="A1806" s="19" t="s">
        <v>474</v>
      </c>
      <c r="B1806" s="1" t="s">
        <v>407</v>
      </c>
      <c r="C1806" s="1" t="s">
        <v>576</v>
      </c>
      <c r="D1806" t="s">
        <v>102</v>
      </c>
      <c r="E1806" s="19" t="str">
        <f>VLOOKUP($D1806,[1]Sheet1!$A:$D,3,FALSE)</f>
        <v>Better Brown</v>
      </c>
      <c r="F1806" s="19" t="str">
        <f>VLOOKUP($D1806,[1]Sheet1!$A:$D,4,FALSE)</f>
        <v>LG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32">
        <f t="shared" si="42"/>
        <v>0</v>
      </c>
      <c r="Q1806" s="33">
        <v>0</v>
      </c>
      <c r="R1806" s="33">
        <v>0</v>
      </c>
      <c r="S1806" s="33">
        <v>0</v>
      </c>
      <c r="T1806" s="33">
        <v>0</v>
      </c>
      <c r="U1806" s="33">
        <v>0</v>
      </c>
      <c r="V1806" s="33">
        <v>0</v>
      </c>
      <c r="W1806" s="33">
        <v>0</v>
      </c>
      <c r="X1806" s="33">
        <v>5.4</v>
      </c>
      <c r="Y1806" s="33">
        <v>5.4</v>
      </c>
      <c r="Z1806" s="33">
        <v>5.4</v>
      </c>
      <c r="AA1806" s="33">
        <v>5.4</v>
      </c>
      <c r="AB1806" s="33">
        <v>5.4</v>
      </c>
      <c r="AC1806" s="33">
        <v>5.4</v>
      </c>
    </row>
    <row r="1807" spans="1:29" hidden="1" x14ac:dyDescent="0.3">
      <c r="A1807" s="19" t="s">
        <v>474</v>
      </c>
      <c r="B1807" s="1" t="s">
        <v>407</v>
      </c>
      <c r="C1807" s="1" t="s">
        <v>576</v>
      </c>
      <c r="D1807" t="s">
        <v>34</v>
      </c>
      <c r="E1807" s="19" t="str">
        <f>VLOOKUP($D1807,[1]Sheet1!$A:$D,3,FALSE)</f>
        <v>BROWN</v>
      </c>
      <c r="F1807" s="19" t="str">
        <f>VLOOKUP($D1807,[1]Sheet1!$A:$D,4,FALSE)</f>
        <v>Soft Brown</v>
      </c>
      <c r="G1807" s="2">
        <v>3.5999999999999997E-2</v>
      </c>
      <c r="H1807" s="2"/>
      <c r="I1807" s="2">
        <v>3.5999999999999997E-2</v>
      </c>
      <c r="J1807" s="2"/>
      <c r="K1807" s="2">
        <v>8.3999999999999991E-2</v>
      </c>
      <c r="L1807" s="2">
        <v>0.10799999999999998</v>
      </c>
      <c r="M1807" s="2">
        <v>3.5999999999999997E-2</v>
      </c>
      <c r="N1807" s="2">
        <v>0.12</v>
      </c>
      <c r="O1807" s="2"/>
      <c r="P1807" s="32">
        <f t="shared" si="42"/>
        <v>4.6666666666666662E-2</v>
      </c>
      <c r="Q1807" s="33">
        <v>4.6666666666666662E-2</v>
      </c>
      <c r="R1807" s="33">
        <v>4.6666666666666662E-2</v>
      </c>
      <c r="S1807" s="33">
        <v>4.6666666666666662E-2</v>
      </c>
      <c r="T1807" s="33">
        <v>4.6666666666666662E-2</v>
      </c>
      <c r="U1807" s="33">
        <v>4.6666666666666662E-2</v>
      </c>
      <c r="V1807" s="33">
        <v>4.6666666666666662E-2</v>
      </c>
      <c r="W1807" s="33">
        <v>4.6666666666666662E-2</v>
      </c>
      <c r="X1807" s="33">
        <v>4.6666666666666662E-2</v>
      </c>
      <c r="Y1807" s="33">
        <v>4.6666666666666662E-2</v>
      </c>
      <c r="Z1807" s="33">
        <v>4.6666666666666662E-2</v>
      </c>
      <c r="AA1807" s="33">
        <v>4.6666666666666662E-2</v>
      </c>
      <c r="AB1807" s="33">
        <v>4.6666666666666662E-2</v>
      </c>
      <c r="AC1807" s="33">
        <v>4.6666666666666662E-2</v>
      </c>
    </row>
    <row r="1808" spans="1:29" hidden="1" x14ac:dyDescent="0.3">
      <c r="A1808" s="19" t="s">
        <v>474</v>
      </c>
      <c r="B1808" s="1" t="s">
        <v>407</v>
      </c>
      <c r="C1808" s="1" t="s">
        <v>577</v>
      </c>
      <c r="D1808" t="s">
        <v>27</v>
      </c>
      <c r="E1808" s="19" t="str">
        <f>VLOOKUP($D1808,[1]Sheet1!$A:$D,3,FALSE)</f>
        <v>C1</v>
      </c>
      <c r="F1808" s="19" t="str">
        <f>VLOOKUP($D1808,[1]Sheet1!$A:$D,4,FALSE)</f>
        <v>C1 COARSE</v>
      </c>
      <c r="G1808" s="2">
        <v>19.440000000000001</v>
      </c>
      <c r="H1808" s="2">
        <v>38.880000000000003</v>
      </c>
      <c r="I1808" s="2">
        <v>38.880000000000003</v>
      </c>
      <c r="J1808" s="2">
        <v>19.440000000000001</v>
      </c>
      <c r="K1808" s="2"/>
      <c r="L1808" s="2"/>
      <c r="M1808" s="2"/>
      <c r="N1808" s="2">
        <v>30.24</v>
      </c>
      <c r="O1808" s="2"/>
      <c r="P1808" s="32">
        <f t="shared" si="42"/>
        <v>16.320000000000004</v>
      </c>
      <c r="Q1808" s="33">
        <v>30.24</v>
      </c>
      <c r="R1808" s="33">
        <v>30.24</v>
      </c>
      <c r="S1808" s="33">
        <v>30.24</v>
      </c>
      <c r="T1808" s="33">
        <v>30.24</v>
      </c>
      <c r="U1808" s="33">
        <v>30.24</v>
      </c>
      <c r="V1808" s="33">
        <v>30.24</v>
      </c>
      <c r="W1808" s="33">
        <v>30.24</v>
      </c>
      <c r="X1808" s="33">
        <v>30.24</v>
      </c>
      <c r="Y1808" s="33">
        <v>30.24</v>
      </c>
      <c r="Z1808" s="33">
        <v>30.24</v>
      </c>
      <c r="AA1808" s="33">
        <v>30.24</v>
      </c>
      <c r="AB1808" s="33">
        <v>30.24</v>
      </c>
      <c r="AC1808" s="33">
        <v>30.24</v>
      </c>
    </row>
    <row r="1809" spans="1:29" hidden="1" x14ac:dyDescent="0.3">
      <c r="A1809" s="19" t="s">
        <v>474</v>
      </c>
      <c r="B1809" s="1" t="s">
        <v>89</v>
      </c>
      <c r="C1809" s="1" t="s">
        <v>578</v>
      </c>
      <c r="D1809" t="s">
        <v>27</v>
      </c>
      <c r="E1809" s="19" t="str">
        <f>VLOOKUP($D1809,[1]Sheet1!$A:$D,3,FALSE)</f>
        <v>C1</v>
      </c>
      <c r="F1809" s="19" t="str">
        <f>VLOOKUP($D1809,[1]Sheet1!$A:$D,4,FALSE)</f>
        <v>C1 COARSE</v>
      </c>
      <c r="G1809" s="2"/>
      <c r="H1809" s="2"/>
      <c r="I1809" s="2"/>
      <c r="J1809" s="2">
        <v>30</v>
      </c>
      <c r="K1809" s="2"/>
      <c r="L1809" s="2"/>
      <c r="M1809" s="2"/>
      <c r="N1809" s="2">
        <v>30</v>
      </c>
      <c r="O1809" s="2"/>
      <c r="P1809" s="32">
        <f t="shared" si="42"/>
        <v>6.666666666666667</v>
      </c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33"/>
    </row>
    <row r="1810" spans="1:29" hidden="1" x14ac:dyDescent="0.3">
      <c r="A1810" s="19" t="s">
        <v>474</v>
      </c>
      <c r="B1810" s="1" t="s">
        <v>89</v>
      </c>
      <c r="C1810" s="1" t="s">
        <v>578</v>
      </c>
      <c r="D1810" t="s">
        <v>33</v>
      </c>
      <c r="E1810" s="19" t="str">
        <f>VLOOKUP($D1810,[1]Sheet1!$A:$D,3,FALSE)</f>
        <v>Better Brown</v>
      </c>
      <c r="F1810" s="19" t="str">
        <f>VLOOKUP($D1810,[1]Sheet1!$A:$D,4,FALSE)</f>
        <v>LG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32">
        <f t="shared" si="42"/>
        <v>0</v>
      </c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33"/>
    </row>
    <row r="1811" spans="1:29" hidden="1" x14ac:dyDescent="0.3">
      <c r="A1811" s="19" t="s">
        <v>474</v>
      </c>
      <c r="B1811" s="1" t="s">
        <v>89</v>
      </c>
      <c r="C1811" s="1" t="s">
        <v>473</v>
      </c>
      <c r="D1811" t="s">
        <v>25</v>
      </c>
      <c r="E1811" s="19" t="str">
        <f>VLOOKUP($D1811,[1]Sheet1!$A:$D,3,FALSE)</f>
        <v>CASTER</v>
      </c>
      <c r="F1811" s="19" t="str">
        <f>VLOOKUP($D1811,[1]Sheet1!$A:$D,4,FALSE)</f>
        <v>CASTER</v>
      </c>
      <c r="G1811" s="2"/>
      <c r="H1811" s="2"/>
      <c r="I1811" s="2"/>
      <c r="J1811" s="2"/>
      <c r="K1811" s="2">
        <v>0.12</v>
      </c>
      <c r="L1811" s="2"/>
      <c r="M1811" s="2"/>
      <c r="N1811" s="2">
        <v>0.12</v>
      </c>
      <c r="O1811" s="2"/>
      <c r="P1811" s="32">
        <f t="shared" si="42"/>
        <v>2.6666666666666665E-2</v>
      </c>
      <c r="Q1811" s="33">
        <v>2.6666666666666665E-2</v>
      </c>
      <c r="R1811" s="33">
        <v>2.6666666666666665E-2</v>
      </c>
      <c r="S1811" s="33">
        <v>2.6666666666666665E-2</v>
      </c>
      <c r="T1811" s="33">
        <v>2.6666666666666665E-2</v>
      </c>
      <c r="U1811" s="33">
        <v>2.6666666666666665E-2</v>
      </c>
      <c r="V1811" s="33">
        <v>2.6666666666666665E-2</v>
      </c>
      <c r="W1811" s="33">
        <v>2.6666666666666665E-2</v>
      </c>
      <c r="X1811" s="33">
        <v>2.6666666666666665E-2</v>
      </c>
      <c r="Y1811" s="33">
        <v>2.6666666666666665E-2</v>
      </c>
      <c r="Z1811" s="33">
        <v>2.6666666666666665E-2</v>
      </c>
      <c r="AA1811" s="33">
        <v>2.6666666666666665E-2</v>
      </c>
      <c r="AB1811" s="33">
        <v>2.6666666666666665E-2</v>
      </c>
      <c r="AC1811" s="33">
        <v>2.6666666666666665E-2</v>
      </c>
    </row>
    <row r="1812" spans="1:29" hidden="1" x14ac:dyDescent="0.3">
      <c r="A1812" s="19" t="s">
        <v>474</v>
      </c>
      <c r="B1812" s="1" t="s">
        <v>89</v>
      </c>
      <c r="C1812" s="1" t="s">
        <v>473</v>
      </c>
      <c r="D1812" t="s">
        <v>26</v>
      </c>
      <c r="E1812" s="19" t="str">
        <f>VLOOKUP($D1812,[1]Sheet1!$A:$D,3,FALSE)</f>
        <v>BROWN</v>
      </c>
      <c r="F1812" s="19" t="str">
        <f>VLOOKUP($D1812,[1]Sheet1!$A:$D,4,FALSE)</f>
        <v>Coarse Brown</v>
      </c>
      <c r="G1812" s="2"/>
      <c r="H1812" s="2"/>
      <c r="I1812" s="2"/>
      <c r="J1812" s="2"/>
      <c r="K1812" s="2">
        <v>0.3</v>
      </c>
      <c r="L1812" s="2"/>
      <c r="M1812" s="2"/>
      <c r="N1812" s="2">
        <v>0.36</v>
      </c>
      <c r="O1812" s="2"/>
      <c r="P1812" s="32">
        <f t="shared" si="42"/>
        <v>7.333333333333332E-2</v>
      </c>
      <c r="Q1812" s="33">
        <v>7.333333333333332E-2</v>
      </c>
      <c r="R1812" s="33">
        <v>7.333333333333332E-2</v>
      </c>
      <c r="S1812" s="33">
        <v>7.333333333333332E-2</v>
      </c>
      <c r="T1812" s="33">
        <v>7.333333333333332E-2</v>
      </c>
      <c r="U1812" s="33">
        <v>7.333333333333332E-2</v>
      </c>
      <c r="V1812" s="33">
        <v>7.333333333333332E-2</v>
      </c>
      <c r="W1812" s="33">
        <v>7.333333333333332E-2</v>
      </c>
      <c r="X1812" s="33">
        <v>7.333333333333332E-2</v>
      </c>
      <c r="Y1812" s="33">
        <v>7.333333333333332E-2</v>
      </c>
      <c r="Z1812" s="33">
        <v>7.333333333333332E-2</v>
      </c>
      <c r="AA1812" s="33">
        <v>7.333333333333332E-2</v>
      </c>
      <c r="AB1812" s="33">
        <v>7.333333333333332E-2</v>
      </c>
      <c r="AC1812" s="33">
        <v>7.333333333333332E-2</v>
      </c>
    </row>
    <row r="1813" spans="1:29" hidden="1" x14ac:dyDescent="0.3">
      <c r="A1813" s="19" t="s">
        <v>474</v>
      </c>
      <c r="B1813" s="1" t="s">
        <v>89</v>
      </c>
      <c r="C1813" s="1" t="s">
        <v>473</v>
      </c>
      <c r="D1813" t="s">
        <v>27</v>
      </c>
      <c r="E1813" s="19" t="str">
        <f>VLOOKUP($D1813,[1]Sheet1!$A:$D,3,FALSE)</f>
        <v>C1</v>
      </c>
      <c r="F1813" s="19" t="str">
        <f>VLOOKUP($D1813,[1]Sheet1!$A:$D,4,FALSE)</f>
        <v>C1 COARSE</v>
      </c>
      <c r="G1813" s="2"/>
      <c r="H1813" s="2"/>
      <c r="I1813" s="2">
        <v>22.68</v>
      </c>
      <c r="J1813" s="2"/>
      <c r="K1813" s="2">
        <v>22.68</v>
      </c>
      <c r="L1813" s="2"/>
      <c r="M1813" s="2"/>
      <c r="N1813" s="2">
        <v>20.52</v>
      </c>
      <c r="O1813" s="2"/>
      <c r="P1813" s="32">
        <f t="shared" si="42"/>
        <v>7.3199999999999994</v>
      </c>
      <c r="Q1813" s="33">
        <v>7.3199999999999994</v>
      </c>
      <c r="R1813" s="33">
        <v>7.3199999999999994</v>
      </c>
      <c r="S1813" s="33">
        <v>7.3199999999999994</v>
      </c>
      <c r="T1813" s="33">
        <v>7.3199999999999994</v>
      </c>
      <c r="U1813" s="33">
        <v>7.3199999999999994</v>
      </c>
      <c r="V1813" s="33">
        <v>7.3199999999999994</v>
      </c>
      <c r="W1813" s="33">
        <v>7.3199999999999994</v>
      </c>
      <c r="X1813" s="33">
        <v>7.3199999999999994</v>
      </c>
      <c r="Y1813" s="33">
        <v>7.3199999999999994</v>
      </c>
      <c r="Z1813" s="33">
        <v>7.3199999999999994</v>
      </c>
      <c r="AA1813" s="33">
        <v>7.3199999999999994</v>
      </c>
      <c r="AB1813" s="33">
        <v>7.3199999999999994</v>
      </c>
      <c r="AC1813" s="33">
        <v>7.3199999999999994</v>
      </c>
    </row>
    <row r="1814" spans="1:29" hidden="1" x14ac:dyDescent="0.3">
      <c r="A1814" s="19" t="s">
        <v>474</v>
      </c>
      <c r="B1814" s="1" t="s">
        <v>89</v>
      </c>
      <c r="C1814" s="1" t="s">
        <v>473</v>
      </c>
      <c r="D1814" t="s">
        <v>30</v>
      </c>
      <c r="E1814" s="19" t="str">
        <f>VLOOKUP($D1814,[1]Sheet1!$A:$D,3,FALSE)</f>
        <v>A1 (Fine)</v>
      </c>
      <c r="F1814" s="19" t="str">
        <f>VLOOKUP($D1814,[1]Sheet1!$A:$D,4,FALSE)</f>
        <v>A1</v>
      </c>
      <c r="G1814" s="2"/>
      <c r="H1814" s="2"/>
      <c r="I1814" s="2"/>
      <c r="J1814" s="2"/>
      <c r="K1814" s="2">
        <v>0.3</v>
      </c>
      <c r="L1814" s="2"/>
      <c r="M1814" s="2"/>
      <c r="N1814" s="2">
        <v>0.24</v>
      </c>
      <c r="O1814" s="2"/>
      <c r="P1814" s="32">
        <f t="shared" si="42"/>
        <v>6.0000000000000005E-2</v>
      </c>
      <c r="Q1814" s="33">
        <v>6.0000000000000005E-2</v>
      </c>
      <c r="R1814" s="33">
        <v>6.0000000000000005E-2</v>
      </c>
      <c r="S1814" s="33">
        <v>6.0000000000000005E-2</v>
      </c>
      <c r="T1814" s="33">
        <v>6.0000000000000005E-2</v>
      </c>
      <c r="U1814" s="33">
        <v>6.0000000000000005E-2</v>
      </c>
      <c r="V1814" s="33">
        <v>6.0000000000000005E-2</v>
      </c>
      <c r="W1814" s="33">
        <v>6.0000000000000005E-2</v>
      </c>
      <c r="X1814" s="33">
        <v>6.0000000000000005E-2</v>
      </c>
      <c r="Y1814" s="33">
        <v>6.0000000000000005E-2</v>
      </c>
      <c r="Z1814" s="33">
        <v>6.0000000000000005E-2</v>
      </c>
      <c r="AA1814" s="33">
        <v>6.0000000000000005E-2</v>
      </c>
      <c r="AB1814" s="33">
        <v>6.0000000000000005E-2</v>
      </c>
      <c r="AC1814" s="33">
        <v>6.0000000000000005E-2</v>
      </c>
    </row>
    <row r="1815" spans="1:29" hidden="1" x14ac:dyDescent="0.3">
      <c r="A1815" s="19" t="s">
        <v>474</v>
      </c>
      <c r="B1815" s="1" t="s">
        <v>89</v>
      </c>
      <c r="C1815" s="1" t="s">
        <v>473</v>
      </c>
      <c r="D1815" t="s">
        <v>37</v>
      </c>
      <c r="E1815" s="19" t="str">
        <f>VLOOKUP($D1815,[1]Sheet1!$A:$D,3,FALSE)</f>
        <v>BROWN</v>
      </c>
      <c r="F1815" s="19" t="str">
        <f>VLOOKUP($D1815,[1]Sheet1!$A:$D,4,FALSE)</f>
        <v>GMW</v>
      </c>
      <c r="G1815" s="2"/>
      <c r="H1815" s="2"/>
      <c r="I1815" s="2"/>
      <c r="J1815" s="2"/>
      <c r="K1815" s="2"/>
      <c r="L1815" s="2"/>
      <c r="M1815" s="2"/>
      <c r="N1815" s="2">
        <v>0.216</v>
      </c>
      <c r="O1815" s="2"/>
      <c r="P1815" s="32">
        <f t="shared" si="42"/>
        <v>2.4E-2</v>
      </c>
      <c r="Q1815" s="33">
        <v>2.4E-2</v>
      </c>
      <c r="R1815" s="33">
        <v>2.4E-2</v>
      </c>
      <c r="S1815" s="33">
        <v>2.4E-2</v>
      </c>
      <c r="T1815" s="33">
        <v>2.4E-2</v>
      </c>
      <c r="U1815" s="33">
        <v>2.4E-2</v>
      </c>
      <c r="V1815" s="33">
        <v>2.4E-2</v>
      </c>
      <c r="W1815" s="33">
        <v>2.4E-2</v>
      </c>
      <c r="X1815" s="33">
        <v>2.4E-2</v>
      </c>
      <c r="Y1815" s="33">
        <v>2.4E-2</v>
      </c>
      <c r="Z1815" s="33">
        <v>2.4E-2</v>
      </c>
      <c r="AA1815" s="33">
        <v>2.4E-2</v>
      </c>
      <c r="AB1815" s="33">
        <v>2.4E-2</v>
      </c>
      <c r="AC1815" s="33">
        <v>2.4E-2</v>
      </c>
    </row>
    <row r="1816" spans="1:29" hidden="1" x14ac:dyDescent="0.3">
      <c r="A1816" s="19" t="s">
        <v>474</v>
      </c>
      <c r="B1816" s="1" t="s">
        <v>89</v>
      </c>
      <c r="C1816" s="1" t="s">
        <v>473</v>
      </c>
      <c r="D1816" t="s">
        <v>31</v>
      </c>
      <c r="E1816" s="19" t="str">
        <f>VLOOKUP($D1816,[1]Sheet1!$A:$D,3,FALSE)</f>
        <v>BROWN</v>
      </c>
      <c r="F1816" s="19" t="str">
        <f>VLOOKUP($D1816,[1]Sheet1!$A:$D,4,FALSE)</f>
        <v>Golden Brown</v>
      </c>
      <c r="G1816" s="2"/>
      <c r="H1816" s="2"/>
      <c r="I1816" s="2"/>
      <c r="J1816" s="2"/>
      <c r="K1816" s="2"/>
      <c r="L1816" s="2"/>
      <c r="M1816" s="2"/>
      <c r="N1816" s="2">
        <v>0.24</v>
      </c>
      <c r="O1816" s="2">
        <v>-2.4E-2</v>
      </c>
      <c r="P1816" s="32">
        <f t="shared" si="42"/>
        <v>2.4E-2</v>
      </c>
      <c r="Q1816" s="33">
        <v>2.4E-2</v>
      </c>
      <c r="R1816" s="33">
        <v>2.4E-2</v>
      </c>
      <c r="S1816" s="33">
        <v>2.4E-2</v>
      </c>
      <c r="T1816" s="33">
        <v>2.4E-2</v>
      </c>
      <c r="U1816" s="33">
        <v>2.4E-2</v>
      </c>
      <c r="V1816" s="33">
        <v>2.4E-2</v>
      </c>
      <c r="W1816" s="33">
        <v>2.4E-2</v>
      </c>
      <c r="X1816" s="33">
        <v>2.4E-2</v>
      </c>
      <c r="Y1816" s="33">
        <v>2.4E-2</v>
      </c>
      <c r="Z1816" s="33">
        <v>2.4E-2</v>
      </c>
      <c r="AA1816" s="33">
        <v>2.4E-2</v>
      </c>
      <c r="AB1816" s="33">
        <v>2.4E-2</v>
      </c>
      <c r="AC1816" s="33">
        <v>2.4E-2</v>
      </c>
    </row>
    <row r="1817" spans="1:29" hidden="1" x14ac:dyDescent="0.3">
      <c r="A1817" s="19" t="s">
        <v>474</v>
      </c>
      <c r="B1817" s="1" t="s">
        <v>89</v>
      </c>
      <c r="C1817" s="1" t="s">
        <v>473</v>
      </c>
      <c r="D1817" t="s">
        <v>46</v>
      </c>
      <c r="E1817" s="19" t="str">
        <f>VLOOKUP($D1817,[1]Sheet1!$A:$D,3,FALSE)</f>
        <v>BROWN</v>
      </c>
      <c r="F1817" s="19" t="str">
        <f>VLOOKUP($D1817,[1]Sheet1!$A:$D,4,FALSE)</f>
        <v>Golden Brown</v>
      </c>
      <c r="G1817" s="2"/>
      <c r="H1817" s="2"/>
      <c r="I1817" s="2"/>
      <c r="J1817" s="2"/>
      <c r="K1817" s="2"/>
      <c r="L1817" s="2"/>
      <c r="M1817" s="2"/>
      <c r="N1817" s="2">
        <v>0.216</v>
      </c>
      <c r="O1817" s="2">
        <v>-1.0800000000000001E-2</v>
      </c>
      <c r="P1817" s="32">
        <f t="shared" si="42"/>
        <v>2.2800000000000001E-2</v>
      </c>
      <c r="Q1817" s="33">
        <v>2.2800000000000001E-2</v>
      </c>
      <c r="R1817" s="33">
        <v>2.2800000000000001E-2</v>
      </c>
      <c r="S1817" s="33">
        <v>2.2800000000000001E-2</v>
      </c>
      <c r="T1817" s="33">
        <v>2.2800000000000001E-2</v>
      </c>
      <c r="U1817" s="33">
        <v>2.2800000000000001E-2</v>
      </c>
      <c r="V1817" s="33">
        <v>2.2800000000000001E-2</v>
      </c>
      <c r="W1817" s="33">
        <v>2.2800000000000001E-2</v>
      </c>
      <c r="X1817" s="33">
        <v>2.2800000000000001E-2</v>
      </c>
      <c r="Y1817" s="33">
        <v>2.2800000000000001E-2</v>
      </c>
      <c r="Z1817" s="33">
        <v>2.2800000000000001E-2</v>
      </c>
      <c r="AA1817" s="33">
        <v>2.2800000000000001E-2</v>
      </c>
      <c r="AB1817" s="33">
        <v>2.2800000000000001E-2</v>
      </c>
      <c r="AC1817" s="33">
        <v>2.2800000000000001E-2</v>
      </c>
    </row>
    <row r="1818" spans="1:29" hidden="1" x14ac:dyDescent="0.3">
      <c r="A1818" s="19" t="s">
        <v>474</v>
      </c>
      <c r="B1818" s="1" t="s">
        <v>89</v>
      </c>
      <c r="C1818" s="1" t="s">
        <v>473</v>
      </c>
      <c r="D1818" t="s">
        <v>32</v>
      </c>
      <c r="E1818" s="19" t="str">
        <f>VLOOKUP($D1818,[1]Sheet1!$A:$D,3,FALSE)</f>
        <v>ICING</v>
      </c>
      <c r="F1818" s="19" t="str">
        <f>VLOOKUP($D1818,[1]Sheet1!$A:$D,4,FALSE)</f>
        <v>ICING</v>
      </c>
      <c r="G1818" s="2"/>
      <c r="H1818" s="2"/>
      <c r="I1818" s="2"/>
      <c r="J1818" s="2"/>
      <c r="K1818" s="2">
        <v>0.12</v>
      </c>
      <c r="L1818" s="2"/>
      <c r="M1818" s="2"/>
      <c r="N1818" s="2">
        <v>0.12</v>
      </c>
      <c r="O1818" s="2"/>
      <c r="P1818" s="32">
        <f t="shared" si="42"/>
        <v>2.6666666666666665E-2</v>
      </c>
      <c r="Q1818" s="33">
        <v>2.6666666666666665E-2</v>
      </c>
      <c r="R1818" s="33">
        <v>2.6666666666666665E-2</v>
      </c>
      <c r="S1818" s="33">
        <v>2.6666666666666665E-2</v>
      </c>
      <c r="T1818" s="33">
        <v>2.6666666666666665E-2</v>
      </c>
      <c r="U1818" s="33">
        <v>2.6666666666666665E-2</v>
      </c>
      <c r="V1818" s="33">
        <v>2.6666666666666665E-2</v>
      </c>
      <c r="W1818" s="33">
        <v>2.6666666666666665E-2</v>
      </c>
      <c r="X1818" s="33">
        <v>2.6666666666666665E-2</v>
      </c>
      <c r="Y1818" s="33">
        <v>2.6666666666666665E-2</v>
      </c>
      <c r="Z1818" s="33">
        <v>2.6666666666666665E-2</v>
      </c>
      <c r="AA1818" s="33">
        <v>2.6666666666666665E-2</v>
      </c>
      <c r="AB1818" s="33">
        <v>2.6666666666666665E-2</v>
      </c>
      <c r="AC1818" s="33">
        <v>2.6666666666666665E-2</v>
      </c>
    </row>
    <row r="1819" spans="1:29" hidden="1" x14ac:dyDescent="0.3">
      <c r="A1819" s="19" t="s">
        <v>474</v>
      </c>
      <c r="B1819" s="1" t="s">
        <v>89</v>
      </c>
      <c r="C1819" s="1" t="s">
        <v>473</v>
      </c>
      <c r="D1819" t="s">
        <v>33</v>
      </c>
      <c r="E1819" s="19" t="str">
        <f>VLOOKUP($D1819,[1]Sheet1!$A:$D,3,FALSE)</f>
        <v>Better Brown</v>
      </c>
      <c r="F1819" s="19" t="str">
        <f>VLOOKUP($D1819,[1]Sheet1!$A:$D,4,FALSE)</f>
        <v>LG</v>
      </c>
      <c r="G1819" s="2"/>
      <c r="H1819" s="2"/>
      <c r="I1819" s="2">
        <v>0.36</v>
      </c>
      <c r="J1819" s="2"/>
      <c r="K1819" s="2"/>
      <c r="L1819" s="2"/>
      <c r="M1819" s="2"/>
      <c r="N1819" s="2">
        <v>1.08</v>
      </c>
      <c r="O1819" s="2"/>
      <c r="P1819" s="32">
        <f t="shared" si="42"/>
        <v>0.16</v>
      </c>
      <c r="Q1819" s="33">
        <v>0.16</v>
      </c>
      <c r="R1819" s="33">
        <v>0.16</v>
      </c>
      <c r="S1819" s="33">
        <v>0.16</v>
      </c>
      <c r="T1819" s="33">
        <v>0.16</v>
      </c>
      <c r="U1819" s="33">
        <v>0.16</v>
      </c>
      <c r="V1819" s="33">
        <v>0.16</v>
      </c>
      <c r="W1819" s="33">
        <v>0.16</v>
      </c>
      <c r="X1819" s="33">
        <v>0.16</v>
      </c>
      <c r="Y1819" s="33">
        <v>0.16</v>
      </c>
      <c r="Z1819" s="33">
        <v>0.16</v>
      </c>
      <c r="AA1819" s="33">
        <v>0.16</v>
      </c>
      <c r="AB1819" s="33">
        <v>0.16</v>
      </c>
      <c r="AC1819" s="33">
        <v>0.16</v>
      </c>
    </row>
    <row r="1820" spans="1:29" hidden="1" x14ac:dyDescent="0.3">
      <c r="A1820" s="19" t="s">
        <v>474</v>
      </c>
      <c r="B1820" s="1" t="s">
        <v>89</v>
      </c>
      <c r="C1820" s="1" t="s">
        <v>473</v>
      </c>
      <c r="D1820" t="s">
        <v>102</v>
      </c>
      <c r="E1820" s="19" t="str">
        <f>VLOOKUP($D1820,[1]Sheet1!$A:$D,3,FALSE)</f>
        <v>Better Brown</v>
      </c>
      <c r="F1820" s="19" t="str">
        <f>VLOOKUP($D1820,[1]Sheet1!$A:$D,4,FALSE)</f>
        <v>LG</v>
      </c>
      <c r="G1820" s="2"/>
      <c r="H1820" s="2"/>
      <c r="I1820" s="2"/>
      <c r="J1820" s="2"/>
      <c r="K1820" s="2"/>
      <c r="L1820" s="2"/>
      <c r="M1820" s="2"/>
      <c r="N1820" s="2">
        <v>0.216</v>
      </c>
      <c r="O1820" s="2"/>
      <c r="P1820" s="32">
        <f t="shared" si="42"/>
        <v>2.4E-2</v>
      </c>
      <c r="Q1820" s="33">
        <v>2.4E-2</v>
      </c>
      <c r="R1820" s="33">
        <v>2.4E-2</v>
      </c>
      <c r="S1820" s="33">
        <v>2.4E-2</v>
      </c>
      <c r="T1820" s="33">
        <v>2.4E-2</v>
      </c>
      <c r="U1820" s="33">
        <v>2.4E-2</v>
      </c>
      <c r="V1820" s="33">
        <v>2.4E-2</v>
      </c>
      <c r="W1820" s="33">
        <v>2.4E-2</v>
      </c>
      <c r="X1820" s="33">
        <v>2.4E-2</v>
      </c>
      <c r="Y1820" s="33">
        <v>2.4E-2</v>
      </c>
      <c r="Z1820" s="33">
        <v>2.4E-2</v>
      </c>
      <c r="AA1820" s="33">
        <v>2.4E-2</v>
      </c>
      <c r="AB1820" s="33">
        <v>2.4E-2</v>
      </c>
      <c r="AC1820" s="33">
        <v>2.4E-2</v>
      </c>
    </row>
    <row r="1821" spans="1:29" hidden="1" x14ac:dyDescent="0.3">
      <c r="A1821" s="19" t="s">
        <v>474</v>
      </c>
      <c r="B1821" s="1" t="s">
        <v>89</v>
      </c>
      <c r="C1821" s="1" t="s">
        <v>473</v>
      </c>
      <c r="D1821" t="s">
        <v>34</v>
      </c>
      <c r="E1821" s="19" t="str">
        <f>VLOOKUP($D1821,[1]Sheet1!$A:$D,3,FALSE)</f>
        <v>BROWN</v>
      </c>
      <c r="F1821" s="19" t="str">
        <f>VLOOKUP($D1821,[1]Sheet1!$A:$D,4,FALSE)</f>
        <v>Soft Brown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32">
        <f t="shared" si="42"/>
        <v>0</v>
      </c>
      <c r="Q1821" s="33">
        <v>0</v>
      </c>
      <c r="R1821" s="33">
        <v>0</v>
      </c>
      <c r="S1821" s="33">
        <v>0</v>
      </c>
      <c r="T1821" s="33">
        <v>0</v>
      </c>
      <c r="U1821" s="33">
        <v>0</v>
      </c>
      <c r="V1821" s="33">
        <v>0</v>
      </c>
      <c r="W1821" s="33">
        <v>0</v>
      </c>
      <c r="X1821" s="33">
        <v>0</v>
      </c>
      <c r="Y1821" s="33">
        <v>0</v>
      </c>
      <c r="Z1821" s="33">
        <v>0</v>
      </c>
      <c r="AA1821" s="33">
        <v>0</v>
      </c>
      <c r="AB1821" s="33">
        <v>0</v>
      </c>
      <c r="AC1821" s="33">
        <v>0</v>
      </c>
    </row>
    <row r="1822" spans="1:29" hidden="1" x14ac:dyDescent="0.3">
      <c r="A1822" s="19" t="s">
        <v>474</v>
      </c>
      <c r="B1822" s="1" t="s">
        <v>407</v>
      </c>
      <c r="C1822" s="1" t="s">
        <v>579</v>
      </c>
      <c r="D1822" t="s">
        <v>27</v>
      </c>
      <c r="E1822" s="19" t="str">
        <f>VLOOKUP($D1822,[1]Sheet1!$A:$D,3,FALSE)</f>
        <v>C1</v>
      </c>
      <c r="F1822" s="19" t="str">
        <f>VLOOKUP($D1822,[1]Sheet1!$A:$D,4,FALSE)</f>
        <v>C1 COARSE</v>
      </c>
      <c r="G1822" s="2">
        <v>103.68</v>
      </c>
      <c r="H1822" s="2">
        <v>106.92</v>
      </c>
      <c r="I1822" s="2">
        <v>106.92</v>
      </c>
      <c r="J1822" s="2">
        <v>135</v>
      </c>
      <c r="K1822" s="2">
        <v>32.4</v>
      </c>
      <c r="L1822" s="2">
        <v>132.51399999999998</v>
      </c>
      <c r="M1822" s="2"/>
      <c r="N1822" s="2">
        <v>138.24</v>
      </c>
      <c r="O1822" s="2">
        <v>138.24</v>
      </c>
      <c r="P1822" s="32">
        <f t="shared" si="42"/>
        <v>99.323777777777778</v>
      </c>
      <c r="Q1822" s="33">
        <v>129.6</v>
      </c>
      <c r="R1822" s="33">
        <v>129.6</v>
      </c>
      <c r="S1822" s="33">
        <v>129.6</v>
      </c>
      <c r="T1822" s="33">
        <v>129.6</v>
      </c>
      <c r="U1822" s="33">
        <v>129.6</v>
      </c>
      <c r="V1822" s="33">
        <v>129.6</v>
      </c>
      <c r="W1822" s="33">
        <v>129.6</v>
      </c>
      <c r="X1822" s="33">
        <v>129.6</v>
      </c>
      <c r="Y1822" s="33">
        <v>129.6</v>
      </c>
      <c r="Z1822" s="33">
        <v>129.6</v>
      </c>
      <c r="AA1822" s="33">
        <v>129.6</v>
      </c>
      <c r="AB1822" s="33">
        <v>129.6</v>
      </c>
      <c r="AC1822" s="33">
        <v>129.6</v>
      </c>
    </row>
    <row r="1823" spans="1:29" hidden="1" x14ac:dyDescent="0.3">
      <c r="A1823" s="19" t="s">
        <v>474</v>
      </c>
      <c r="B1823" s="1" t="s">
        <v>407</v>
      </c>
      <c r="C1823" s="1" t="s">
        <v>579</v>
      </c>
      <c r="D1823" t="s">
        <v>33</v>
      </c>
      <c r="E1823" s="19" t="str">
        <f>VLOOKUP($D1823,[1]Sheet1!$A:$D,3,FALSE)</f>
        <v>Better Brown</v>
      </c>
      <c r="F1823" s="19" t="str">
        <f>VLOOKUP($D1823,[1]Sheet1!$A:$D,4,FALSE)</f>
        <v>LG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32"/>
      <c r="Q1823" s="33"/>
      <c r="R1823" s="33"/>
      <c r="S1823" s="33"/>
      <c r="T1823" s="33"/>
      <c r="U1823" s="33"/>
      <c r="V1823" s="33"/>
      <c r="W1823" s="33"/>
      <c r="X1823" s="33">
        <v>1.08</v>
      </c>
      <c r="Y1823" s="33">
        <v>1.08</v>
      </c>
      <c r="Z1823" s="33">
        <v>1.08</v>
      </c>
      <c r="AA1823" s="33">
        <v>1.08</v>
      </c>
      <c r="AB1823" s="33">
        <v>1.08</v>
      </c>
      <c r="AC1823" s="33">
        <v>1.08</v>
      </c>
    </row>
    <row r="1824" spans="1:29" hidden="1" x14ac:dyDescent="0.3">
      <c r="A1824" s="19" t="s">
        <v>474</v>
      </c>
      <c r="B1824" s="1" t="s">
        <v>407</v>
      </c>
      <c r="C1824" s="1" t="s">
        <v>579</v>
      </c>
      <c r="D1824" t="s">
        <v>102</v>
      </c>
      <c r="E1824" s="19" t="str">
        <f>VLOOKUP($D1824,[1]Sheet1!$A:$D,3,FALSE)</f>
        <v>Better Brown</v>
      </c>
      <c r="F1824" s="19" t="str">
        <f>VLOOKUP($D1824,[1]Sheet1!$A:$D,4,FALSE)</f>
        <v>LG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32"/>
      <c r="Q1824" s="33"/>
      <c r="R1824" s="33"/>
      <c r="S1824" s="33"/>
      <c r="T1824" s="33"/>
      <c r="U1824" s="33"/>
      <c r="V1824" s="33"/>
      <c r="W1824" s="33"/>
      <c r="X1824" s="33">
        <v>1.08</v>
      </c>
      <c r="Y1824" s="33">
        <v>1.08</v>
      </c>
      <c r="Z1824" s="33">
        <v>1.08</v>
      </c>
      <c r="AA1824" s="33">
        <v>1.08</v>
      </c>
      <c r="AB1824" s="33">
        <v>1.08</v>
      </c>
      <c r="AC1824" s="33">
        <v>1.08</v>
      </c>
    </row>
    <row r="1825" spans="1:29" hidden="1" x14ac:dyDescent="0.3">
      <c r="A1825" s="19" t="s">
        <v>474</v>
      </c>
      <c r="B1825" s="1" t="s">
        <v>89</v>
      </c>
      <c r="C1825" s="1" t="s">
        <v>580</v>
      </c>
      <c r="D1825" t="s">
        <v>27</v>
      </c>
      <c r="E1825" s="19" t="str">
        <f>VLOOKUP($D1825,[1]Sheet1!$A:$D,3,FALSE)</f>
        <v>C1</v>
      </c>
      <c r="F1825" s="19" t="str">
        <f>VLOOKUP($D1825,[1]Sheet1!$A:$D,4,FALSE)</f>
        <v>C1 COARSE</v>
      </c>
      <c r="G1825" s="2"/>
      <c r="H1825" s="2"/>
      <c r="I1825" s="2"/>
      <c r="J1825" s="2"/>
      <c r="K1825" s="2">
        <v>0.9</v>
      </c>
      <c r="L1825" s="2"/>
      <c r="M1825" s="2"/>
      <c r="N1825" s="2"/>
      <c r="O1825" s="2"/>
      <c r="P1825" s="32">
        <f t="shared" ref="P1825:P1834" si="43">SUM(G1825:O1825)/9</f>
        <v>0.1</v>
      </c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</row>
    <row r="1826" spans="1:29" hidden="1" x14ac:dyDescent="0.3">
      <c r="A1826" s="19" t="s">
        <v>474</v>
      </c>
      <c r="B1826" s="1" t="s">
        <v>407</v>
      </c>
      <c r="C1826" s="1" t="s">
        <v>581</v>
      </c>
      <c r="D1826" t="s">
        <v>74</v>
      </c>
      <c r="E1826" s="19" t="str">
        <f>VLOOKUP($D1826,[1]Sheet1!$A:$D,3,FALSE)</f>
        <v>A1 (Fine)</v>
      </c>
      <c r="F1826" s="19" t="str">
        <f>VLOOKUP($D1826,[1]Sheet1!$A:$D,4,FALSE)</f>
        <v xml:space="preserve">A1 </v>
      </c>
      <c r="G1826" s="2"/>
      <c r="H1826" s="2"/>
      <c r="I1826" s="2"/>
      <c r="J1826" s="2">
        <v>3.5</v>
      </c>
      <c r="K1826" s="2">
        <v>4</v>
      </c>
      <c r="L1826" s="2">
        <v>1</v>
      </c>
      <c r="M1826" s="2">
        <v>1</v>
      </c>
      <c r="N1826" s="2">
        <v>3.5</v>
      </c>
      <c r="O1826" s="2">
        <v>2.75</v>
      </c>
      <c r="P1826" s="32">
        <f t="shared" si="43"/>
        <v>1.75</v>
      </c>
      <c r="Q1826" s="33">
        <v>1.75</v>
      </c>
      <c r="R1826" s="33">
        <v>1.75</v>
      </c>
      <c r="S1826" s="33">
        <v>1.75</v>
      </c>
      <c r="T1826" s="33">
        <v>1.75</v>
      </c>
      <c r="U1826" s="33">
        <v>1.75</v>
      </c>
      <c r="V1826" s="33">
        <v>1.75</v>
      </c>
      <c r="W1826" s="33">
        <v>1.75</v>
      </c>
      <c r="X1826" s="33">
        <v>1.75</v>
      </c>
      <c r="Y1826" s="33">
        <v>1.75</v>
      </c>
      <c r="Z1826" s="33">
        <v>1.75</v>
      </c>
      <c r="AA1826" s="33">
        <v>1.75</v>
      </c>
      <c r="AB1826" s="33">
        <v>1.75</v>
      </c>
      <c r="AC1826" s="33">
        <v>1.75</v>
      </c>
    </row>
    <row r="1827" spans="1:29" hidden="1" x14ac:dyDescent="0.3">
      <c r="A1827" s="19" t="s">
        <v>474</v>
      </c>
      <c r="B1827" s="1" t="s">
        <v>407</v>
      </c>
      <c r="C1827" s="1" t="s">
        <v>581</v>
      </c>
      <c r="D1827" t="s">
        <v>61</v>
      </c>
      <c r="E1827" s="19" t="str">
        <f>VLOOKUP($D1827,[1]Sheet1!$A:$D,3,FALSE)</f>
        <v>C1</v>
      </c>
      <c r="F1827" s="19" t="str">
        <f>VLOOKUP($D1827,[1]Sheet1!$A:$D,4,FALSE)</f>
        <v>C1 COARSE</v>
      </c>
      <c r="G1827" s="2">
        <v>30</v>
      </c>
      <c r="H1827" s="2">
        <v>27</v>
      </c>
      <c r="I1827" s="2">
        <v>47</v>
      </c>
      <c r="J1827" s="2">
        <v>50</v>
      </c>
      <c r="K1827" s="2">
        <v>77.75</v>
      </c>
      <c r="L1827" s="2">
        <v>32</v>
      </c>
      <c r="M1827" s="2">
        <v>82</v>
      </c>
      <c r="N1827" s="2">
        <v>83.25</v>
      </c>
      <c r="O1827" s="2">
        <v>78</v>
      </c>
      <c r="P1827" s="32">
        <f t="shared" si="43"/>
        <v>56.333333333333336</v>
      </c>
      <c r="Q1827" s="33">
        <v>56.333333333333336</v>
      </c>
      <c r="R1827" s="33">
        <v>56.333333333333336</v>
      </c>
      <c r="S1827" s="33">
        <v>56.333333333333336</v>
      </c>
      <c r="T1827" s="33">
        <v>56.333333333333336</v>
      </c>
      <c r="U1827" s="33">
        <v>56.333333333333336</v>
      </c>
      <c r="V1827" s="33">
        <v>56.333333333333336</v>
      </c>
      <c r="W1827" s="33">
        <v>56.333333333333336</v>
      </c>
      <c r="X1827" s="33">
        <v>56.333333333333336</v>
      </c>
      <c r="Y1827" s="33">
        <v>56.333333333333336</v>
      </c>
      <c r="Z1827" s="33">
        <v>56.333333333333336</v>
      </c>
      <c r="AA1827" s="33">
        <v>56.333333333333336</v>
      </c>
      <c r="AB1827" s="33">
        <v>56.333333333333336</v>
      </c>
      <c r="AC1827" s="33">
        <v>56.333333333333336</v>
      </c>
    </row>
    <row r="1828" spans="1:29" hidden="1" x14ac:dyDescent="0.3">
      <c r="A1828" s="19" t="s">
        <v>474</v>
      </c>
      <c r="B1828" s="1" t="s">
        <v>407</v>
      </c>
      <c r="C1828" s="1" t="s">
        <v>581</v>
      </c>
      <c r="D1828" t="s">
        <v>42</v>
      </c>
      <c r="E1828" s="19" t="str">
        <f>VLOOKUP($D1828,[1]Sheet1!$A:$D,3,FALSE)</f>
        <v>CASTER</v>
      </c>
      <c r="F1828" s="19" t="str">
        <f>VLOOKUP($D1828,[1]Sheet1!$A:$D,4,FALSE)</f>
        <v>CASTER</v>
      </c>
      <c r="G1828" s="2">
        <v>0.25</v>
      </c>
      <c r="H1828" s="2">
        <v>0.75</v>
      </c>
      <c r="I1828" s="2">
        <v>0.75</v>
      </c>
      <c r="J1828" s="2">
        <v>1.5</v>
      </c>
      <c r="K1828" s="2">
        <v>1.75</v>
      </c>
      <c r="L1828" s="2"/>
      <c r="M1828" s="2"/>
      <c r="N1828" s="2">
        <v>0.5</v>
      </c>
      <c r="O1828" s="2">
        <v>0.5</v>
      </c>
      <c r="P1828" s="32">
        <f t="shared" si="43"/>
        <v>0.66666666666666663</v>
      </c>
      <c r="Q1828" s="33">
        <v>0.66666666666666663</v>
      </c>
      <c r="R1828" s="33">
        <v>0.66666666666666663</v>
      </c>
      <c r="S1828" s="33">
        <v>0.66666666666666663</v>
      </c>
      <c r="T1828" s="33">
        <v>0.66666666666666663</v>
      </c>
      <c r="U1828" s="33">
        <v>0.66666666666666663</v>
      </c>
      <c r="V1828" s="33">
        <v>0.66666666666666663</v>
      </c>
      <c r="W1828" s="33">
        <v>0.66666666666666663</v>
      </c>
      <c r="X1828" s="33">
        <v>0.66666666666666663</v>
      </c>
      <c r="Y1828" s="33">
        <v>0.66666666666666663</v>
      </c>
      <c r="Z1828" s="33">
        <v>0.66666666666666663</v>
      </c>
      <c r="AA1828" s="33">
        <v>0.66666666666666663</v>
      </c>
      <c r="AB1828" s="33">
        <v>0.66666666666666663</v>
      </c>
      <c r="AC1828" s="33">
        <v>0.66666666666666663</v>
      </c>
    </row>
    <row r="1829" spans="1:29" hidden="1" x14ac:dyDescent="0.3">
      <c r="A1829" s="19" t="s">
        <v>474</v>
      </c>
      <c r="B1829" s="1" t="s">
        <v>407</v>
      </c>
      <c r="C1829" s="1" t="s">
        <v>581</v>
      </c>
      <c r="D1829" t="s">
        <v>43</v>
      </c>
      <c r="E1829" s="19" t="str">
        <f>VLOOKUP($D1829,[1]Sheet1!$A:$D,3,FALSE)</f>
        <v>BROWN</v>
      </c>
      <c r="F1829" s="19" t="str">
        <f>VLOOKUP($D1829,[1]Sheet1!$A:$D,4,FALSE)</f>
        <v>Soft Brown</v>
      </c>
      <c r="G1829" s="2">
        <v>0.5</v>
      </c>
      <c r="H1829" s="2">
        <v>0.75</v>
      </c>
      <c r="I1829" s="2">
        <v>0.5</v>
      </c>
      <c r="J1829" s="2">
        <v>1.5</v>
      </c>
      <c r="K1829" s="2">
        <v>0.5</v>
      </c>
      <c r="L1829" s="2"/>
      <c r="M1829" s="2"/>
      <c r="N1829" s="2"/>
      <c r="O1829" s="2">
        <v>0.25</v>
      </c>
      <c r="P1829" s="32">
        <f t="shared" si="43"/>
        <v>0.44444444444444442</v>
      </c>
      <c r="Q1829" s="33">
        <v>0.44444444444444442</v>
      </c>
      <c r="R1829" s="33">
        <v>0.44444444444444442</v>
      </c>
      <c r="S1829" s="33">
        <v>0.44444444444444442</v>
      </c>
      <c r="T1829" s="33">
        <v>0.44444444444444442</v>
      </c>
      <c r="U1829" s="33">
        <v>0.44444444444444442</v>
      </c>
      <c r="V1829" s="33">
        <v>0.44444444444444442</v>
      </c>
      <c r="W1829" s="33">
        <v>0.44444444444444442</v>
      </c>
      <c r="X1829" s="33">
        <v>0.44444444444444442</v>
      </c>
      <c r="Y1829" s="33">
        <v>0.44444444444444442</v>
      </c>
      <c r="Z1829" s="33">
        <v>0.44444444444444442</v>
      </c>
      <c r="AA1829" s="33">
        <v>0.44444444444444442</v>
      </c>
      <c r="AB1829" s="33">
        <v>0.44444444444444442</v>
      </c>
      <c r="AC1829" s="33">
        <v>0.44444444444444442</v>
      </c>
    </row>
    <row r="1830" spans="1:29" hidden="1" x14ac:dyDescent="0.3">
      <c r="A1830" s="19" t="s">
        <v>474</v>
      </c>
      <c r="B1830" s="1" t="s">
        <v>407</v>
      </c>
      <c r="C1830" s="1" t="s">
        <v>581</v>
      </c>
      <c r="D1830" t="s">
        <v>25</v>
      </c>
      <c r="E1830" s="19" t="str">
        <f>VLOOKUP($D1830,[1]Sheet1!$A:$D,3,FALSE)</f>
        <v>CASTER</v>
      </c>
      <c r="F1830" s="19" t="str">
        <f>VLOOKUP($D1830,[1]Sheet1!$A:$D,4,FALSE)</f>
        <v>CASTER</v>
      </c>
      <c r="G1830" s="2"/>
      <c r="H1830" s="2">
        <v>0.36</v>
      </c>
      <c r="I1830" s="2">
        <v>0.48</v>
      </c>
      <c r="J1830" s="2">
        <v>0.24</v>
      </c>
      <c r="K1830" s="2">
        <v>0.36</v>
      </c>
      <c r="L1830" s="2">
        <v>0.24</v>
      </c>
      <c r="M1830" s="2">
        <v>0.18</v>
      </c>
      <c r="N1830" s="2">
        <v>0.36</v>
      </c>
      <c r="O1830" s="2">
        <v>0.24</v>
      </c>
      <c r="P1830" s="32">
        <f t="shared" si="43"/>
        <v>0.27333333333333332</v>
      </c>
      <c r="Q1830" s="33">
        <v>0.27333333333333332</v>
      </c>
      <c r="R1830" s="33">
        <v>0.27333333333333332</v>
      </c>
      <c r="S1830" s="33">
        <v>0.27333333333333332</v>
      </c>
      <c r="T1830" s="33">
        <v>0.27333333333333332</v>
      </c>
      <c r="U1830" s="33">
        <v>0.27333333333333332</v>
      </c>
      <c r="V1830" s="33">
        <v>0.27333333333333332</v>
      </c>
      <c r="W1830" s="33">
        <v>0.27333333333333332</v>
      </c>
      <c r="X1830" s="33">
        <v>0.27333333333333332</v>
      </c>
      <c r="Y1830" s="33">
        <v>0.27333333333333332</v>
      </c>
      <c r="Z1830" s="33">
        <v>0.27333333333333332</v>
      </c>
      <c r="AA1830" s="33">
        <v>0.27333333333333332</v>
      </c>
      <c r="AB1830" s="33">
        <v>0.27333333333333332</v>
      </c>
      <c r="AC1830" s="33">
        <v>0.27333333333333332</v>
      </c>
    </row>
    <row r="1831" spans="1:29" hidden="1" x14ac:dyDescent="0.3">
      <c r="A1831" s="19" t="s">
        <v>474</v>
      </c>
      <c r="B1831" s="1" t="s">
        <v>407</v>
      </c>
      <c r="C1831" s="1" t="s">
        <v>581</v>
      </c>
      <c r="D1831" t="s">
        <v>27</v>
      </c>
      <c r="E1831" s="19" t="str">
        <f>VLOOKUP($D1831,[1]Sheet1!$A:$D,3,FALSE)</f>
        <v>C1</v>
      </c>
      <c r="F1831" s="19" t="str">
        <f>VLOOKUP($D1831,[1]Sheet1!$A:$D,4,FALSE)</f>
        <v>C1 COARSE</v>
      </c>
      <c r="G1831" s="2">
        <v>228.95999999999995</v>
      </c>
      <c r="H1831" s="2">
        <v>250.55999999999997</v>
      </c>
      <c r="I1831" s="2">
        <v>275.39999999999998</v>
      </c>
      <c r="J1831" s="2">
        <v>160.91999999999999</v>
      </c>
      <c r="K1831" s="2">
        <v>474.12000000000006</v>
      </c>
      <c r="L1831" s="2">
        <v>179.28</v>
      </c>
      <c r="M1831" s="2">
        <v>390.96000000000004</v>
      </c>
      <c r="N1831" s="2">
        <v>374.76000000000005</v>
      </c>
      <c r="O1831" s="2">
        <v>314.28000000000003</v>
      </c>
      <c r="P1831" s="32">
        <f t="shared" si="43"/>
        <v>294.36</v>
      </c>
      <c r="Q1831" s="33">
        <v>432</v>
      </c>
      <c r="R1831" s="33">
        <v>432</v>
      </c>
      <c r="S1831" s="33">
        <v>432</v>
      </c>
      <c r="T1831" s="33">
        <v>432</v>
      </c>
      <c r="U1831" s="33">
        <v>432</v>
      </c>
      <c r="V1831" s="33">
        <v>432</v>
      </c>
      <c r="W1831" s="33">
        <v>432</v>
      </c>
      <c r="X1831" s="33">
        <v>432</v>
      </c>
      <c r="Y1831" s="33">
        <v>432</v>
      </c>
      <c r="Z1831" s="33">
        <v>432</v>
      </c>
      <c r="AA1831" s="33">
        <v>432</v>
      </c>
      <c r="AB1831" s="33">
        <v>432</v>
      </c>
      <c r="AC1831" s="33">
        <v>432</v>
      </c>
    </row>
    <row r="1832" spans="1:29" hidden="1" x14ac:dyDescent="0.3">
      <c r="A1832" s="19" t="s">
        <v>474</v>
      </c>
      <c r="B1832" s="1" t="s">
        <v>407</v>
      </c>
      <c r="C1832" s="1" t="s">
        <v>581</v>
      </c>
      <c r="D1832" t="s">
        <v>28</v>
      </c>
      <c r="E1832" s="19" t="str">
        <f>VLOOKUP($D1832,[1]Sheet1!$A:$D,3,FALSE)</f>
        <v>C1</v>
      </c>
      <c r="F1832" s="19" t="str">
        <f>VLOOKUP($D1832,[1]Sheet1!$A:$D,4,FALSE)</f>
        <v>C1 COARSE</v>
      </c>
      <c r="G1832" s="2">
        <v>8.64</v>
      </c>
      <c r="H1832" s="2">
        <v>3.24</v>
      </c>
      <c r="I1832" s="2"/>
      <c r="J1832" s="2">
        <v>3.24</v>
      </c>
      <c r="K1832" s="2">
        <v>16.200000000000003</v>
      </c>
      <c r="L1832" s="2"/>
      <c r="M1832" s="2">
        <v>3.24</v>
      </c>
      <c r="N1832" s="2">
        <v>6.48</v>
      </c>
      <c r="O1832" s="2">
        <v>6.48</v>
      </c>
      <c r="P1832" s="32">
        <f t="shared" si="43"/>
        <v>5.2800000000000011</v>
      </c>
      <c r="Q1832" s="33">
        <v>5.2800000000000011</v>
      </c>
      <c r="R1832" s="33">
        <v>5.2800000000000011</v>
      </c>
      <c r="S1832" s="33">
        <v>5.2800000000000011</v>
      </c>
      <c r="T1832" s="33">
        <v>5.2800000000000011</v>
      </c>
      <c r="U1832" s="33">
        <v>5.2800000000000011</v>
      </c>
      <c r="V1832" s="33">
        <v>5.2800000000000011</v>
      </c>
      <c r="W1832" s="33">
        <v>5.2800000000000011</v>
      </c>
      <c r="X1832" s="33">
        <v>5.2800000000000011</v>
      </c>
      <c r="Y1832" s="33">
        <v>5.2800000000000011</v>
      </c>
      <c r="Z1832" s="33">
        <v>5.2800000000000011</v>
      </c>
      <c r="AA1832" s="33">
        <v>5.2800000000000011</v>
      </c>
      <c r="AB1832" s="33">
        <v>5.2800000000000011</v>
      </c>
      <c r="AC1832" s="33">
        <v>5.2800000000000011</v>
      </c>
    </row>
    <row r="1833" spans="1:29" hidden="1" x14ac:dyDescent="0.3">
      <c r="A1833" s="19" t="s">
        <v>474</v>
      </c>
      <c r="B1833" s="1" t="s">
        <v>407</v>
      </c>
      <c r="C1833" s="1" t="s">
        <v>581</v>
      </c>
      <c r="D1833" t="s">
        <v>30</v>
      </c>
      <c r="E1833" s="19" t="str">
        <f>VLOOKUP($D1833,[1]Sheet1!$A:$D,3,FALSE)</f>
        <v>A1 (Fine)</v>
      </c>
      <c r="F1833" s="19" t="str">
        <f>VLOOKUP($D1833,[1]Sheet1!$A:$D,4,FALSE)</f>
        <v>A1</v>
      </c>
      <c r="G1833" s="2">
        <v>2.16</v>
      </c>
      <c r="H1833" s="2">
        <v>1.08</v>
      </c>
      <c r="I1833" s="2">
        <v>2.16</v>
      </c>
      <c r="J1833" s="2">
        <v>1.08</v>
      </c>
      <c r="K1833" s="2">
        <v>2.16</v>
      </c>
      <c r="L1833" s="2">
        <v>1.08</v>
      </c>
      <c r="M1833" s="2">
        <v>1.08</v>
      </c>
      <c r="N1833" s="2">
        <v>1.08</v>
      </c>
      <c r="O1833" s="2">
        <v>2.16</v>
      </c>
      <c r="P1833" s="32">
        <f t="shared" si="43"/>
        <v>1.56</v>
      </c>
      <c r="Q1833" s="33">
        <v>1.56</v>
      </c>
      <c r="R1833" s="33">
        <v>1.56</v>
      </c>
      <c r="S1833" s="33">
        <v>1.56</v>
      </c>
      <c r="T1833" s="33">
        <v>1.56</v>
      </c>
      <c r="U1833" s="33">
        <v>1.56</v>
      </c>
      <c r="V1833" s="33">
        <v>1.56</v>
      </c>
      <c r="W1833" s="33">
        <v>1.56</v>
      </c>
      <c r="X1833" s="33">
        <v>1.56</v>
      </c>
      <c r="Y1833" s="33">
        <v>1.56</v>
      </c>
      <c r="Z1833" s="33">
        <v>1.56</v>
      </c>
      <c r="AA1833" s="33">
        <v>1.56</v>
      </c>
      <c r="AB1833" s="33">
        <v>1.56</v>
      </c>
      <c r="AC1833" s="33">
        <v>1.56</v>
      </c>
    </row>
    <row r="1834" spans="1:29" hidden="1" x14ac:dyDescent="0.3">
      <c r="A1834" s="19" t="s">
        <v>474</v>
      </c>
      <c r="B1834" s="1" t="s">
        <v>407</v>
      </c>
      <c r="C1834" s="1" t="s">
        <v>581</v>
      </c>
      <c r="D1834" t="s">
        <v>47</v>
      </c>
      <c r="E1834" s="19" t="str">
        <f>VLOOKUP($D1834,[1]Sheet1!$A:$D,3,FALSE)</f>
        <v>ICING</v>
      </c>
      <c r="F1834" s="19" t="str">
        <f>VLOOKUP($D1834,[1]Sheet1!$A:$D,4,FALSE)</f>
        <v>ICING</v>
      </c>
      <c r="G1834" s="2">
        <v>2.25</v>
      </c>
      <c r="H1834" s="2">
        <v>5.5</v>
      </c>
      <c r="I1834" s="2">
        <v>7.5</v>
      </c>
      <c r="J1834" s="2">
        <v>4.75</v>
      </c>
      <c r="K1834" s="2">
        <v>4.375</v>
      </c>
      <c r="L1834" s="2">
        <v>1.75</v>
      </c>
      <c r="M1834" s="2">
        <v>1.75</v>
      </c>
      <c r="N1834" s="2">
        <v>2.5</v>
      </c>
      <c r="O1834" s="2">
        <v>4.375</v>
      </c>
      <c r="P1834" s="32">
        <f t="shared" si="43"/>
        <v>3.8611111111111112</v>
      </c>
      <c r="Q1834" s="33">
        <v>3.8611111111111112</v>
      </c>
      <c r="R1834" s="33">
        <v>3.8611111111111112</v>
      </c>
      <c r="S1834" s="33">
        <v>3.8611111111111112</v>
      </c>
      <c r="T1834" s="33">
        <v>3.8611111111111112</v>
      </c>
      <c r="U1834" s="33">
        <v>3.8611111111111112</v>
      </c>
      <c r="V1834" s="33">
        <v>3.8611111111111112</v>
      </c>
      <c r="W1834" s="33">
        <v>3.8611111111111112</v>
      </c>
      <c r="X1834" s="33">
        <v>3.8611111111111112</v>
      </c>
      <c r="Y1834" s="33">
        <v>3.8611111111111112</v>
      </c>
      <c r="Z1834" s="33">
        <v>3.8611111111111112</v>
      </c>
      <c r="AA1834" s="33">
        <v>3.8611111111111112</v>
      </c>
      <c r="AB1834" s="33">
        <v>3.8611111111111112</v>
      </c>
      <c r="AC1834" s="33">
        <v>3.8611111111111112</v>
      </c>
    </row>
    <row r="1835" spans="1:29" hidden="1" x14ac:dyDescent="0.3">
      <c r="A1835" s="19" t="s">
        <v>474</v>
      </c>
      <c r="B1835" s="1" t="s">
        <v>407</v>
      </c>
      <c r="C1835" s="1" t="s">
        <v>581</v>
      </c>
      <c r="D1835" t="s">
        <v>33</v>
      </c>
      <c r="E1835" s="19" t="str">
        <f>VLOOKUP($D1835,[1]Sheet1!$A:$D,3,FALSE)</f>
        <v>Better Brown</v>
      </c>
      <c r="F1835" s="19" t="str">
        <f>VLOOKUP($D1835,[1]Sheet1!$A:$D,4,FALSE)</f>
        <v>LG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32"/>
      <c r="Q1835" s="33"/>
      <c r="R1835" s="33"/>
      <c r="S1835" s="33"/>
      <c r="T1835" s="33"/>
      <c r="U1835" s="33"/>
      <c r="V1835" s="33"/>
      <c r="W1835" s="33"/>
      <c r="X1835" s="33">
        <v>2.16</v>
      </c>
      <c r="Y1835" s="33">
        <v>2.16</v>
      </c>
      <c r="Z1835" s="33">
        <v>2.16</v>
      </c>
      <c r="AA1835" s="33">
        <v>5.4</v>
      </c>
      <c r="AB1835" s="33">
        <v>5.4</v>
      </c>
      <c r="AC1835" s="33">
        <v>5.4</v>
      </c>
    </row>
    <row r="1836" spans="1:29" hidden="1" x14ac:dyDescent="0.3">
      <c r="A1836" s="19" t="s">
        <v>474</v>
      </c>
      <c r="B1836" s="1" t="s">
        <v>407</v>
      </c>
      <c r="C1836" s="1" t="s">
        <v>581</v>
      </c>
      <c r="D1836" t="s">
        <v>102</v>
      </c>
      <c r="E1836" s="19" t="str">
        <f>VLOOKUP($D1836,[1]Sheet1!$A:$D,3,FALSE)</f>
        <v>Better Brown</v>
      </c>
      <c r="F1836" s="19" t="str">
        <f>VLOOKUP($D1836,[1]Sheet1!$A:$D,4,FALSE)</f>
        <v>LG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32"/>
      <c r="Q1836" s="33"/>
      <c r="R1836" s="33">
        <v>5.4</v>
      </c>
      <c r="S1836" s="33">
        <v>5.4</v>
      </c>
      <c r="T1836" s="33">
        <v>5.4</v>
      </c>
      <c r="U1836" s="33">
        <v>2.16</v>
      </c>
      <c r="V1836" s="33">
        <v>2.16</v>
      </c>
      <c r="W1836" s="33">
        <v>2.16</v>
      </c>
      <c r="X1836" s="33">
        <v>2.16</v>
      </c>
      <c r="Y1836" s="33">
        <v>2.16</v>
      </c>
      <c r="Z1836" s="33">
        <v>2.16</v>
      </c>
      <c r="AA1836" s="33">
        <v>5.4</v>
      </c>
      <c r="AB1836" s="33">
        <v>5.4</v>
      </c>
      <c r="AC1836" s="33">
        <v>5.4</v>
      </c>
    </row>
    <row r="1837" spans="1:29" hidden="1" x14ac:dyDescent="0.3">
      <c r="A1837" s="19" t="s">
        <v>474</v>
      </c>
      <c r="B1837" s="1" t="s">
        <v>407</v>
      </c>
      <c r="C1837" s="1" t="s">
        <v>581</v>
      </c>
      <c r="D1837" t="s">
        <v>32</v>
      </c>
      <c r="E1837" s="19" t="str">
        <f>VLOOKUP($D1837,[1]Sheet1!$A:$D,3,FALSE)</f>
        <v>ICING</v>
      </c>
      <c r="F1837" s="19" t="str">
        <f>VLOOKUP($D1837,[1]Sheet1!$A:$D,4,FALSE)</f>
        <v>ICING</v>
      </c>
      <c r="G1837" s="2">
        <v>0.06</v>
      </c>
      <c r="H1837" s="2">
        <v>0.12</v>
      </c>
      <c r="I1837" s="2">
        <v>0.06</v>
      </c>
      <c r="J1837" s="2">
        <v>0.42</v>
      </c>
      <c r="K1837" s="2">
        <v>0.12</v>
      </c>
      <c r="L1837" s="2">
        <v>0.12</v>
      </c>
      <c r="M1837" s="2"/>
      <c r="N1837" s="2"/>
      <c r="O1837" s="2"/>
      <c r="P1837" s="32">
        <f t="shared" ref="P1837:P1842" si="44">SUM(G1837:O1837)/9</f>
        <v>9.9999999999999992E-2</v>
      </c>
      <c r="Q1837" s="33">
        <v>9.9999999999999992E-2</v>
      </c>
      <c r="R1837" s="33">
        <v>9.9999999999999992E-2</v>
      </c>
      <c r="S1837" s="33">
        <v>9.9999999999999992E-2</v>
      </c>
      <c r="T1837" s="33">
        <v>9.9999999999999992E-2</v>
      </c>
      <c r="U1837" s="33">
        <v>9.9999999999999992E-2</v>
      </c>
      <c r="V1837" s="33">
        <v>9.9999999999999992E-2</v>
      </c>
      <c r="W1837" s="33">
        <v>9.9999999999999992E-2</v>
      </c>
      <c r="X1837" s="33">
        <v>9.9999999999999992E-2</v>
      </c>
      <c r="Y1837" s="33">
        <v>9.9999999999999992E-2</v>
      </c>
      <c r="Z1837" s="33">
        <v>9.9999999999999992E-2</v>
      </c>
      <c r="AA1837" s="33">
        <v>9.9999999999999992E-2</v>
      </c>
      <c r="AB1837" s="33">
        <v>9.9999999999999992E-2</v>
      </c>
      <c r="AC1837" s="33">
        <v>9.9999999999999992E-2</v>
      </c>
    </row>
    <row r="1838" spans="1:29" hidden="1" x14ac:dyDescent="0.3">
      <c r="A1838" s="19" t="s">
        <v>474</v>
      </c>
      <c r="B1838" s="1" t="s">
        <v>407</v>
      </c>
      <c r="C1838" s="1" t="s">
        <v>581</v>
      </c>
      <c r="D1838" t="s">
        <v>34</v>
      </c>
      <c r="E1838" s="19" t="str">
        <f>VLOOKUP($D1838,[1]Sheet1!$A:$D,3,FALSE)</f>
        <v>BROWN</v>
      </c>
      <c r="F1838" s="19" t="str">
        <f>VLOOKUP($D1838,[1]Sheet1!$A:$D,4,FALSE)</f>
        <v>Soft Brown</v>
      </c>
      <c r="G1838" s="2">
        <v>0.36</v>
      </c>
      <c r="H1838" s="2"/>
      <c r="I1838" s="2">
        <v>0.6</v>
      </c>
      <c r="J1838" s="2">
        <v>0.48</v>
      </c>
      <c r="K1838" s="2">
        <v>0.3</v>
      </c>
      <c r="L1838" s="2">
        <v>0.12</v>
      </c>
      <c r="M1838" s="2">
        <v>0.3</v>
      </c>
      <c r="N1838" s="2">
        <v>0.6</v>
      </c>
      <c r="O1838" s="2">
        <v>0.78</v>
      </c>
      <c r="P1838" s="32">
        <f t="shared" si="44"/>
        <v>0.39333333333333331</v>
      </c>
      <c r="Q1838" s="33">
        <v>0.39333333333333331</v>
      </c>
      <c r="R1838" s="33">
        <v>0.39333333333333331</v>
      </c>
      <c r="S1838" s="33">
        <v>0.39333333333333331</v>
      </c>
      <c r="T1838" s="33">
        <v>0.39333333333333331</v>
      </c>
      <c r="U1838" s="33">
        <v>0.39333333333333331</v>
      </c>
      <c r="V1838" s="33">
        <v>0.39333333333333331</v>
      </c>
      <c r="W1838" s="33">
        <v>0.39333333333333331</v>
      </c>
      <c r="X1838" s="33">
        <v>0.39333333333333331</v>
      </c>
      <c r="Y1838" s="33">
        <v>0.39333333333333331</v>
      </c>
      <c r="Z1838" s="33">
        <v>0.39333333333333331</v>
      </c>
      <c r="AA1838" s="33">
        <v>0.39333333333333331</v>
      </c>
      <c r="AB1838" s="33">
        <v>0.39333333333333331</v>
      </c>
      <c r="AC1838" s="33">
        <v>0.39333333333333331</v>
      </c>
    </row>
    <row r="1839" spans="1:29" hidden="1" x14ac:dyDescent="0.3">
      <c r="A1839" s="19" t="s">
        <v>474</v>
      </c>
      <c r="B1839" s="1" t="s">
        <v>89</v>
      </c>
      <c r="C1839" s="1" t="s">
        <v>582</v>
      </c>
      <c r="D1839" t="s">
        <v>27</v>
      </c>
      <c r="E1839" s="19" t="str">
        <f>VLOOKUP($D1839,[1]Sheet1!$A:$D,3,FALSE)</f>
        <v>C1</v>
      </c>
      <c r="F1839" s="19" t="str">
        <f>VLOOKUP($D1839,[1]Sheet1!$A:$D,4,FALSE)</f>
        <v>C1 COARSE</v>
      </c>
      <c r="G1839" s="2"/>
      <c r="H1839" s="2"/>
      <c r="I1839" s="2"/>
      <c r="J1839" s="2">
        <v>60.48</v>
      </c>
      <c r="K1839" s="2"/>
      <c r="L1839" s="2"/>
      <c r="M1839" s="2"/>
      <c r="N1839" s="2"/>
      <c r="O1839" s="2"/>
      <c r="P1839" s="32">
        <f t="shared" si="44"/>
        <v>6.72</v>
      </c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  <c r="AA1839" s="33"/>
      <c r="AB1839" s="33"/>
      <c r="AC1839" s="33"/>
    </row>
    <row r="1840" spans="1:29" hidden="1" x14ac:dyDescent="0.3">
      <c r="A1840" s="19" t="s">
        <v>474</v>
      </c>
      <c r="B1840" s="1" t="s">
        <v>89</v>
      </c>
      <c r="C1840" s="1" t="s">
        <v>583</v>
      </c>
      <c r="D1840" t="s">
        <v>61</v>
      </c>
      <c r="E1840" s="19" t="str">
        <f>VLOOKUP($D1840,[1]Sheet1!$A:$D,3,FALSE)</f>
        <v>C1</v>
      </c>
      <c r="F1840" s="19" t="str">
        <f>VLOOKUP($D1840,[1]Sheet1!$A:$D,4,FALSE)</f>
        <v>C1 COARSE</v>
      </c>
      <c r="G1840" s="2"/>
      <c r="H1840" s="2">
        <v>1.5</v>
      </c>
      <c r="I1840" s="2"/>
      <c r="J1840" s="2"/>
      <c r="K1840" s="2"/>
      <c r="L1840" s="2"/>
      <c r="M1840" s="2">
        <v>1</v>
      </c>
      <c r="N1840" s="2"/>
      <c r="O1840" s="2"/>
      <c r="P1840" s="32">
        <f t="shared" si="44"/>
        <v>0.27777777777777779</v>
      </c>
      <c r="Q1840" s="33">
        <v>0.27777777777777779</v>
      </c>
      <c r="R1840" s="33">
        <v>0.27777777777777779</v>
      </c>
      <c r="S1840" s="33">
        <v>0.27777777777777779</v>
      </c>
      <c r="T1840" s="33">
        <v>0.27777777777777779</v>
      </c>
      <c r="U1840" s="33">
        <v>0.27777777777777779</v>
      </c>
      <c r="V1840" s="33">
        <v>0.27777777777777779</v>
      </c>
      <c r="W1840" s="33">
        <v>0.27777777777777779</v>
      </c>
      <c r="X1840" s="33">
        <v>0.27777777777777779</v>
      </c>
      <c r="Y1840" s="33">
        <v>0.27777777777777779</v>
      </c>
      <c r="Z1840" s="33">
        <v>0.27777777777777779</v>
      </c>
      <c r="AA1840" s="33">
        <v>0.27777777777777779</v>
      </c>
      <c r="AB1840" s="33">
        <v>0.27777777777777779</v>
      </c>
      <c r="AC1840" s="33">
        <v>0.27777777777777779</v>
      </c>
    </row>
    <row r="1841" spans="1:29" hidden="1" x14ac:dyDescent="0.3">
      <c r="A1841" s="19" t="s">
        <v>474</v>
      </c>
      <c r="B1841" s="1" t="s">
        <v>89</v>
      </c>
      <c r="C1841" s="1" t="s">
        <v>583</v>
      </c>
      <c r="D1841" t="s">
        <v>27</v>
      </c>
      <c r="E1841" s="19" t="str">
        <f>VLOOKUP($D1841,[1]Sheet1!$A:$D,3,FALSE)</f>
        <v>C1</v>
      </c>
      <c r="F1841" s="19" t="str">
        <f>VLOOKUP($D1841,[1]Sheet1!$A:$D,4,FALSE)</f>
        <v>C1 COARSE</v>
      </c>
      <c r="G1841" s="2">
        <v>226.8</v>
      </c>
      <c r="H1841" s="2">
        <v>410.4</v>
      </c>
      <c r="I1841" s="2">
        <v>228.96</v>
      </c>
      <c r="J1841" s="2">
        <v>59.400000000000006</v>
      </c>
      <c r="K1841" s="2">
        <v>287.28000000000003</v>
      </c>
      <c r="L1841" s="2">
        <v>273.24</v>
      </c>
      <c r="M1841" s="2">
        <v>69.12</v>
      </c>
      <c r="N1841" s="2">
        <v>308.59600000000006</v>
      </c>
      <c r="O1841" s="2">
        <v>52.03</v>
      </c>
      <c r="P1841" s="32">
        <f t="shared" si="44"/>
        <v>212.86955555555559</v>
      </c>
      <c r="Q1841" s="33">
        <v>212.86955555555559</v>
      </c>
      <c r="R1841" s="33">
        <v>212.86955555555559</v>
      </c>
      <c r="S1841" s="33">
        <v>212.86955555555559</v>
      </c>
      <c r="T1841" s="33">
        <v>212.86955555555559</v>
      </c>
      <c r="U1841" s="33">
        <v>212.86955555555559</v>
      </c>
      <c r="V1841" s="33">
        <v>212.86955555555559</v>
      </c>
      <c r="W1841" s="33">
        <v>212.86955555555559</v>
      </c>
      <c r="X1841" s="33">
        <v>212.86955555555559</v>
      </c>
      <c r="Y1841" s="33">
        <v>212.86955555555559</v>
      </c>
      <c r="Z1841" s="33">
        <v>212.86955555555559</v>
      </c>
      <c r="AA1841" s="33">
        <v>212.86955555555559</v>
      </c>
      <c r="AB1841" s="33">
        <v>212.86955555555559</v>
      </c>
      <c r="AC1841" s="33">
        <v>212.86955555555559</v>
      </c>
    </row>
    <row r="1842" spans="1:29" hidden="1" x14ac:dyDescent="0.3">
      <c r="A1842" s="19" t="s">
        <v>474</v>
      </c>
      <c r="B1842" s="1" t="s">
        <v>89</v>
      </c>
      <c r="C1842" s="1" t="s">
        <v>413</v>
      </c>
      <c r="D1842" t="s">
        <v>27</v>
      </c>
      <c r="E1842" s="19" t="str">
        <f>VLOOKUP($D1842,[1]Sheet1!$A:$D,3,FALSE)</f>
        <v>C1</v>
      </c>
      <c r="F1842" s="19" t="str">
        <f>VLOOKUP($D1842,[1]Sheet1!$A:$D,4,FALSE)</f>
        <v>C1 COARSE</v>
      </c>
      <c r="G1842" s="2"/>
      <c r="H1842" s="2"/>
      <c r="I1842" s="2"/>
      <c r="J1842" s="2"/>
      <c r="K1842" s="2"/>
      <c r="L1842" s="2"/>
      <c r="M1842" s="2"/>
      <c r="N1842" s="2"/>
      <c r="O1842" s="2">
        <v>32.64</v>
      </c>
      <c r="P1842" s="32">
        <f t="shared" si="44"/>
        <v>3.6266666666666669</v>
      </c>
      <c r="Q1842" s="33"/>
      <c r="R1842" s="33"/>
      <c r="S1842" s="33"/>
      <c r="T1842" s="33"/>
      <c r="U1842" s="33"/>
      <c r="V1842" s="33"/>
      <c r="W1842" s="33"/>
      <c r="X1842" s="33"/>
      <c r="Y1842" s="33"/>
      <c r="Z1842" s="33"/>
      <c r="AA1842" s="33"/>
      <c r="AB1842" s="33"/>
      <c r="AC1842" s="33"/>
    </row>
    <row r="1843" spans="1:29" hidden="1" x14ac:dyDescent="0.3">
      <c r="A1843" s="19" t="s">
        <v>474</v>
      </c>
      <c r="B1843" s="1" t="s">
        <v>89</v>
      </c>
      <c r="C1843" s="1" t="s">
        <v>584</v>
      </c>
      <c r="D1843" t="s">
        <v>61</v>
      </c>
      <c r="E1843" s="19" t="str">
        <f>VLOOKUP($D1843,[1]Sheet1!$A:$D,3,FALSE)</f>
        <v>C1</v>
      </c>
      <c r="F1843" s="19" t="str">
        <f>VLOOKUP($D1843,[1]Sheet1!$A:$D,4,FALSE)</f>
        <v>C1 COARSE</v>
      </c>
      <c r="G1843" s="2"/>
      <c r="H1843" s="2"/>
      <c r="I1843" s="2"/>
      <c r="J1843" s="2"/>
      <c r="K1843" s="2"/>
      <c r="L1843" s="2"/>
      <c r="M1843" s="2"/>
      <c r="N1843" s="2">
        <v>2</v>
      </c>
      <c r="O1843" s="2"/>
      <c r="P1843" s="32">
        <f>SUM(G1843:O1843)/2</f>
        <v>1</v>
      </c>
      <c r="Q1843" s="33">
        <v>1</v>
      </c>
      <c r="R1843" s="33">
        <v>1</v>
      </c>
      <c r="S1843" s="33">
        <v>1</v>
      </c>
      <c r="T1843" s="33">
        <v>1</v>
      </c>
      <c r="U1843" s="33">
        <v>1</v>
      </c>
      <c r="V1843" s="33">
        <v>1</v>
      </c>
      <c r="W1843" s="33">
        <v>1</v>
      </c>
      <c r="X1843" s="33">
        <v>1</v>
      </c>
      <c r="Y1843" s="33">
        <v>1</v>
      </c>
      <c r="Z1843" s="33">
        <v>1</v>
      </c>
      <c r="AA1843" s="33">
        <v>1</v>
      </c>
      <c r="AB1843" s="33">
        <v>1</v>
      </c>
      <c r="AC1843" s="33">
        <v>1</v>
      </c>
    </row>
    <row r="1844" spans="1:29" hidden="1" x14ac:dyDescent="0.3">
      <c r="A1844" s="19" t="s">
        <v>474</v>
      </c>
      <c r="B1844" s="1" t="s">
        <v>89</v>
      </c>
      <c r="C1844" s="1" t="s">
        <v>584</v>
      </c>
      <c r="D1844" t="s">
        <v>164</v>
      </c>
      <c r="E1844" s="19" t="str">
        <f>VLOOKUP($D1844,[1]Sheet1!$A:$D,3,FALSE)</f>
        <v>IG Fine</v>
      </c>
      <c r="F1844" s="19" t="str">
        <f>VLOOKUP($D1844,[1]Sheet1!$A:$D,4,FALSE)</f>
        <v xml:space="preserve">IG  </v>
      </c>
      <c r="G1844" s="2"/>
      <c r="H1844" s="2"/>
      <c r="I1844" s="2"/>
      <c r="J1844" s="2"/>
      <c r="K1844" s="2"/>
      <c r="L1844" s="2"/>
      <c r="M1844" s="2"/>
      <c r="N1844" s="2">
        <v>2</v>
      </c>
      <c r="O1844" s="2">
        <v>4</v>
      </c>
      <c r="P1844" s="32">
        <f>SUM(G1844:O1844)/2</f>
        <v>3</v>
      </c>
      <c r="Q1844" s="33">
        <v>3</v>
      </c>
      <c r="R1844" s="33">
        <v>3</v>
      </c>
      <c r="S1844" s="33">
        <v>3</v>
      </c>
      <c r="T1844" s="33">
        <v>3</v>
      </c>
      <c r="U1844" s="33">
        <v>3</v>
      </c>
      <c r="V1844" s="33">
        <v>3</v>
      </c>
      <c r="W1844" s="33">
        <v>3</v>
      </c>
      <c r="X1844" s="33">
        <v>3</v>
      </c>
      <c r="Y1844" s="33">
        <v>3</v>
      </c>
      <c r="Z1844" s="33">
        <v>3</v>
      </c>
      <c r="AA1844" s="33">
        <v>3</v>
      </c>
      <c r="AB1844" s="33">
        <v>3</v>
      </c>
      <c r="AC1844" s="33">
        <v>3</v>
      </c>
    </row>
    <row r="1845" spans="1:29" hidden="1" x14ac:dyDescent="0.3">
      <c r="A1845" s="19" t="s">
        <v>474</v>
      </c>
      <c r="B1845" s="1" t="s">
        <v>89</v>
      </c>
      <c r="C1845" s="1" t="s">
        <v>584</v>
      </c>
      <c r="D1845" t="s">
        <v>92</v>
      </c>
      <c r="E1845" s="19" t="str">
        <f>VLOOKUP($D1845,[1]Sheet1!$A:$D,3,FALSE)</f>
        <v>Better Brown</v>
      </c>
      <c r="F1845" s="19" t="str">
        <f>VLOOKUP($D1845,[1]Sheet1!$A:$D,4,FALSE)</f>
        <v>LG</v>
      </c>
      <c r="G1845" s="2"/>
      <c r="H1845" s="2"/>
      <c r="I1845" s="2"/>
      <c r="J1845" s="2"/>
      <c r="K1845" s="2"/>
      <c r="L1845" s="2"/>
      <c r="M1845" s="2"/>
      <c r="N1845" s="2"/>
      <c r="O1845" s="2">
        <v>0.5</v>
      </c>
      <c r="P1845" s="32">
        <f>SUM(G1845:O1845)/2</f>
        <v>0.25</v>
      </c>
      <c r="Q1845" s="33">
        <v>0.25</v>
      </c>
      <c r="R1845" s="33">
        <v>0.25</v>
      </c>
      <c r="S1845" s="33">
        <v>0.25</v>
      </c>
      <c r="T1845" s="33">
        <v>0.25</v>
      </c>
      <c r="U1845" s="33">
        <v>0.25</v>
      </c>
      <c r="V1845" s="33">
        <v>0.25</v>
      </c>
      <c r="W1845" s="33">
        <v>0.25</v>
      </c>
      <c r="X1845" s="33">
        <v>0.25</v>
      </c>
      <c r="Y1845" s="33">
        <v>0.25</v>
      </c>
      <c r="Z1845" s="33">
        <v>0.25</v>
      </c>
      <c r="AA1845" s="33">
        <v>0.25</v>
      </c>
      <c r="AB1845" s="33">
        <v>0.25</v>
      </c>
      <c r="AC1845" s="33">
        <v>0.25</v>
      </c>
    </row>
    <row r="1846" spans="1:29" hidden="1" x14ac:dyDescent="0.3">
      <c r="A1846" s="19" t="s">
        <v>474</v>
      </c>
      <c r="B1846" s="1" t="s">
        <v>89</v>
      </c>
      <c r="C1846" s="1" t="s">
        <v>584</v>
      </c>
      <c r="D1846" t="s">
        <v>33</v>
      </c>
      <c r="E1846" s="19" t="str">
        <f>VLOOKUP($D1846,[1]Sheet1!$A:$D,3,FALSE)</f>
        <v>Better Brown</v>
      </c>
      <c r="F1846" s="19" t="str">
        <f>VLOOKUP($D1846,[1]Sheet1!$A:$D,4,FALSE)</f>
        <v>LG</v>
      </c>
      <c r="G1846" s="2"/>
      <c r="H1846" s="2"/>
      <c r="I1846" s="2"/>
      <c r="J1846" s="2"/>
      <c r="K1846" s="2"/>
      <c r="L1846" s="2"/>
      <c r="M1846" s="2"/>
      <c r="N1846" s="2">
        <v>1.2E-2</v>
      </c>
      <c r="O1846" s="2"/>
      <c r="P1846" s="32">
        <f>SUM(G1846:O1846)/2</f>
        <v>6.0000000000000001E-3</v>
      </c>
      <c r="Q1846" s="33">
        <v>6.0000000000000001E-3</v>
      </c>
      <c r="R1846" s="33">
        <v>6.0000000000000001E-3</v>
      </c>
      <c r="S1846" s="33">
        <v>6.0000000000000001E-3</v>
      </c>
      <c r="T1846" s="33">
        <v>6.0000000000000001E-3</v>
      </c>
      <c r="U1846" s="33">
        <v>6.0000000000000001E-3</v>
      </c>
      <c r="V1846" s="33">
        <v>6.0000000000000001E-3</v>
      </c>
      <c r="W1846" s="33">
        <v>6.0000000000000001E-3</v>
      </c>
      <c r="X1846" s="33">
        <v>6.0000000000000001E-3</v>
      </c>
      <c r="Y1846" s="33">
        <v>6.0000000000000001E-3</v>
      </c>
      <c r="Z1846" s="33">
        <v>6.0000000000000001E-3</v>
      </c>
      <c r="AA1846" s="33">
        <v>6.0000000000000001E-3</v>
      </c>
      <c r="AB1846" s="33">
        <v>6.0000000000000001E-3</v>
      </c>
      <c r="AC1846" s="33">
        <v>6.0000000000000001E-3</v>
      </c>
    </row>
    <row r="1847" spans="1:29" hidden="1" x14ac:dyDescent="0.3">
      <c r="A1847" s="19" t="s">
        <v>474</v>
      </c>
      <c r="B1847" s="1" t="s">
        <v>89</v>
      </c>
      <c r="C1847" s="1" t="s">
        <v>475</v>
      </c>
      <c r="D1847" t="s">
        <v>43</v>
      </c>
      <c r="E1847" s="19" t="str">
        <f>VLOOKUP($D1847,[1]Sheet1!$A:$D,3,FALSE)</f>
        <v>BROWN</v>
      </c>
      <c r="F1847" s="19" t="str">
        <f>VLOOKUP($D1847,[1]Sheet1!$A:$D,4,FALSE)</f>
        <v>Soft Brown</v>
      </c>
      <c r="G1847" s="2"/>
      <c r="H1847" s="2">
        <v>5</v>
      </c>
      <c r="I1847" s="2"/>
      <c r="J1847" s="2"/>
      <c r="K1847" s="2"/>
      <c r="L1847" s="2"/>
      <c r="M1847" s="2"/>
      <c r="N1847" s="2"/>
      <c r="O1847" s="2"/>
      <c r="P1847" s="32">
        <f>SUM(G1847:O1847)/9</f>
        <v>0.55555555555555558</v>
      </c>
      <c r="Q1847" s="33"/>
      <c r="R1847" s="33"/>
      <c r="S1847" s="33"/>
      <c r="T1847" s="33"/>
      <c r="U1847" s="33"/>
      <c r="V1847" s="33"/>
      <c r="W1847" s="33"/>
      <c r="X1847" s="33"/>
      <c r="Y1847" s="33"/>
      <c r="Z1847" s="33"/>
      <c r="AA1847" s="33"/>
      <c r="AB1847" s="33"/>
      <c r="AC1847" s="33"/>
    </row>
  </sheetData>
  <autoFilter ref="A2:AC1847" xr:uid="{B2F62216-7899-4ECB-A35A-D83B9D126B54}">
    <filterColumn colId="2">
      <filters>
        <filter val="BAN HOE RICE DEALE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63F4-2C83-4E7B-A914-1F5483C6C665}">
  <sheetPr>
    <tabColor rgb="FFFFC000"/>
  </sheetPr>
  <dimension ref="A1:N1374"/>
  <sheetViews>
    <sheetView zoomScale="89" workbookViewId="0">
      <selection activeCell="B1815" sqref="B1815"/>
    </sheetView>
  </sheetViews>
  <sheetFormatPr defaultRowHeight="14.4" x14ac:dyDescent="0.3"/>
  <cols>
    <col min="1" max="1" width="19.33203125" bestFit="1" customWidth="1"/>
    <col min="2" max="2" width="13.6640625" style="7" bestFit="1" customWidth="1"/>
    <col min="3" max="3" width="13.33203125" bestFit="1" customWidth="1"/>
    <col min="4" max="4" width="13.6640625" bestFit="1" customWidth="1"/>
    <col min="5" max="5" width="14.33203125" bestFit="1" customWidth="1"/>
    <col min="6" max="6" width="13.6640625" bestFit="1" customWidth="1"/>
    <col min="7" max="7" width="14.33203125" bestFit="1" customWidth="1"/>
    <col min="8" max="8" width="13.44140625" bestFit="1" customWidth="1"/>
    <col min="9" max="9" width="12.6640625" bestFit="1" customWidth="1"/>
    <col min="10" max="10" width="14" bestFit="1" customWidth="1"/>
    <col min="11" max="11" width="13.6640625" bestFit="1" customWidth="1"/>
    <col min="12" max="12" width="13.5546875" bestFit="1" customWidth="1"/>
    <col min="13" max="13" width="14.33203125" bestFit="1" customWidth="1"/>
    <col min="14" max="14" width="13.6640625" bestFit="1" customWidth="1"/>
    <col min="15" max="16" width="13.33203125" bestFit="1" customWidth="1"/>
  </cols>
  <sheetData>
    <row r="1" spans="1:14" x14ac:dyDescent="0.3">
      <c r="B1"/>
    </row>
    <row r="2" spans="1:14" x14ac:dyDescent="0.3">
      <c r="A2" s="6" t="s">
        <v>0</v>
      </c>
      <c r="B2" t="s">
        <v>585</v>
      </c>
    </row>
    <row r="3" spans="1:14" x14ac:dyDescent="0.3">
      <c r="A3" s="6" t="s">
        <v>1</v>
      </c>
      <c r="B3" t="s">
        <v>585</v>
      </c>
    </row>
    <row r="5" spans="1:14" x14ac:dyDescent="0.3">
      <c r="B5" s="6" t="s">
        <v>586</v>
      </c>
    </row>
    <row r="6" spans="1:14" x14ac:dyDescent="0.3">
      <c r="A6" s="6" t="s">
        <v>4</v>
      </c>
      <c r="B6" t="s">
        <v>587</v>
      </c>
      <c r="C6" t="s">
        <v>588</v>
      </c>
      <c r="D6" t="s">
        <v>589</v>
      </c>
      <c r="E6" t="s">
        <v>590</v>
      </c>
      <c r="F6" t="s">
        <v>591</v>
      </c>
      <c r="G6" t="s">
        <v>592</v>
      </c>
      <c r="H6" t="s">
        <v>593</v>
      </c>
      <c r="I6" t="s">
        <v>594</v>
      </c>
      <c r="J6" t="s">
        <v>595</v>
      </c>
      <c r="K6" t="s">
        <v>596</v>
      </c>
      <c r="L6" t="s">
        <v>597</v>
      </c>
      <c r="M6" t="s">
        <v>598</v>
      </c>
      <c r="N6" t="s">
        <v>599</v>
      </c>
    </row>
    <row r="7" spans="1:14" x14ac:dyDescent="0.3">
      <c r="A7" t="s">
        <v>600</v>
      </c>
      <c r="B7" s="2">
        <v>5893.6673888888881</v>
      </c>
      <c r="C7" s="2">
        <v>5893.6484605555552</v>
      </c>
      <c r="D7" s="2">
        <v>5959.4204638491647</v>
      </c>
      <c r="E7" s="2">
        <v>6004.7422163193723</v>
      </c>
      <c r="F7" s="2">
        <v>6005.5414623650076</v>
      </c>
      <c r="G7" s="2">
        <v>5887.628957424592</v>
      </c>
      <c r="H7" s="2">
        <v>5954.985835306501</v>
      </c>
      <c r="I7" s="2">
        <v>6063.8319575872401</v>
      </c>
      <c r="J7" s="2">
        <v>6134.618832175538</v>
      </c>
      <c r="K7" s="2">
        <v>6160.3207067638368</v>
      </c>
      <c r="L7" s="2">
        <v>6306.0852781708509</v>
      </c>
      <c r="M7" s="2">
        <v>6281.7021527591496</v>
      </c>
      <c r="N7" s="2">
        <v>6286.9537256503208</v>
      </c>
    </row>
    <row r="8" spans="1:14" x14ac:dyDescent="0.3">
      <c r="A8" t="s">
        <v>601</v>
      </c>
      <c r="B8" s="2">
        <v>331.12655555555551</v>
      </c>
      <c r="C8" s="2">
        <v>742.60055555555596</v>
      </c>
      <c r="D8" s="2">
        <v>821.75055555555548</v>
      </c>
      <c r="E8" s="2">
        <v>852.2905555555551</v>
      </c>
      <c r="F8" s="2">
        <v>1106.380555555555</v>
      </c>
      <c r="G8" s="2">
        <v>1186.0305555555544</v>
      </c>
      <c r="H8" s="2">
        <v>1215.5705555555544</v>
      </c>
      <c r="I8" s="2">
        <v>1419.2685555555543</v>
      </c>
      <c r="J8" s="2">
        <v>1448.4185555555543</v>
      </c>
      <c r="K8" s="2">
        <v>1478.4585555555543</v>
      </c>
      <c r="L8" s="2">
        <v>1654.7285555555554</v>
      </c>
      <c r="M8" s="2">
        <v>1684.0785555555558</v>
      </c>
      <c r="N8" s="2">
        <v>1713.2385555555556</v>
      </c>
    </row>
    <row r="9" spans="1:14" x14ac:dyDescent="0.3">
      <c r="A9" t="s">
        <v>602</v>
      </c>
      <c r="B9" s="2">
        <v>580.27450897332426</v>
      </c>
      <c r="C9" s="2">
        <v>695.45304829422446</v>
      </c>
      <c r="D9" s="2">
        <v>695.62838114649105</v>
      </c>
      <c r="E9" s="2">
        <v>722.96485161328519</v>
      </c>
      <c r="F9" s="2">
        <v>727.1154575056172</v>
      </c>
      <c r="G9" s="2">
        <v>705.37284098666407</v>
      </c>
      <c r="H9" s="2">
        <v>698.50114949690419</v>
      </c>
      <c r="I9" s="2">
        <v>713.34303130770422</v>
      </c>
      <c r="J9" s="2">
        <v>683.90830032456154</v>
      </c>
      <c r="K9" s="2">
        <v>699.26964964562876</v>
      </c>
      <c r="L9" s="2">
        <v>706.75704021577565</v>
      </c>
      <c r="M9" s="2">
        <v>692.59050409460087</v>
      </c>
      <c r="N9" s="2">
        <v>701.68792323406046</v>
      </c>
    </row>
    <row r="10" spans="1:14" x14ac:dyDescent="0.3">
      <c r="A10" t="s">
        <v>603</v>
      </c>
      <c r="B10" s="2">
        <v>17971.168888888882</v>
      </c>
      <c r="C10" s="2">
        <v>15617.905318055567</v>
      </c>
      <c r="D10" s="2">
        <v>16648.938826289588</v>
      </c>
      <c r="E10" s="2">
        <v>18139.079707465095</v>
      </c>
      <c r="F10" s="2">
        <v>17852.940322579183</v>
      </c>
      <c r="G10" s="2">
        <v>15358.92156022816</v>
      </c>
      <c r="H10" s="2">
        <v>16666.508754932933</v>
      </c>
      <c r="I10" s="2">
        <v>17135.407810634777</v>
      </c>
      <c r="J10" s="2">
        <v>16873.827497105522</v>
      </c>
      <c r="K10" s="2">
        <v>16818.342183576271</v>
      </c>
      <c r="L10" s="2">
        <v>17972.427362093789</v>
      </c>
      <c r="M10" s="2">
        <v>17663.037048564536</v>
      </c>
      <c r="N10" s="2">
        <v>17493.444730792475</v>
      </c>
    </row>
    <row r="11" spans="1:14" x14ac:dyDescent="0.3">
      <c r="A11" t="s">
        <v>604</v>
      </c>
      <c r="B11" s="2">
        <v>277.23049999999995</v>
      </c>
      <c r="C11" s="2">
        <v>277.2482428666666</v>
      </c>
      <c r="D11" s="2">
        <v>280.61244299841098</v>
      </c>
      <c r="E11" s="2">
        <v>280.88559309721927</v>
      </c>
      <c r="F11" s="2">
        <v>301.47136293904475</v>
      </c>
      <c r="G11" s="2">
        <v>282.5750627414281</v>
      </c>
      <c r="H11" s="2">
        <v>280.6137378567044</v>
      </c>
      <c r="I11" s="2">
        <v>280.70608274793398</v>
      </c>
      <c r="J11" s="2">
        <v>280.66055773146593</v>
      </c>
      <c r="K11" s="2">
        <v>280.61503271499788</v>
      </c>
      <c r="L11" s="2">
        <v>280.75291557127844</v>
      </c>
      <c r="M11" s="2">
        <v>280.70739055481039</v>
      </c>
      <c r="N11" s="2">
        <v>280.61635347045723</v>
      </c>
    </row>
    <row r="12" spans="1:14" x14ac:dyDescent="0.3">
      <c r="A12" t="s">
        <v>605</v>
      </c>
      <c r="B12" s="2">
        <v>263.95755555555559</v>
      </c>
      <c r="C12" s="2">
        <v>260.07529842222226</v>
      </c>
      <c r="D12" s="2">
        <v>262.03949855396661</v>
      </c>
      <c r="E12" s="2">
        <v>262.3126486527749</v>
      </c>
      <c r="F12" s="2">
        <v>271.42841849460029</v>
      </c>
      <c r="G12" s="2">
        <v>264.58211829698371</v>
      </c>
      <c r="H12" s="2">
        <v>262.54079341226009</v>
      </c>
      <c r="I12" s="2">
        <v>262.1331383034896</v>
      </c>
      <c r="J12" s="2">
        <v>262.08761328702155</v>
      </c>
      <c r="K12" s="2">
        <v>262.04208827055351</v>
      </c>
      <c r="L12" s="2">
        <v>262.67997112683406</v>
      </c>
      <c r="M12" s="2">
        <v>262.03444611036599</v>
      </c>
      <c r="N12" s="2">
        <v>262.54340902601285</v>
      </c>
    </row>
    <row r="13" spans="1:14" x14ac:dyDescent="0.3">
      <c r="A13" t="s">
        <v>606</v>
      </c>
      <c r="B13" s="2">
        <v>2405.4722222222222</v>
      </c>
      <c r="C13" s="2">
        <v>2411.4722222222222</v>
      </c>
      <c r="D13" s="2">
        <v>2419.4722222222222</v>
      </c>
      <c r="E13" s="2">
        <v>2412.4722222222222</v>
      </c>
      <c r="F13" s="2">
        <v>2411.4722222222222</v>
      </c>
      <c r="G13" s="2">
        <v>2405.4722222222222</v>
      </c>
      <c r="H13" s="2">
        <v>2413.4722222222222</v>
      </c>
      <c r="I13" s="2">
        <v>2419.4722222222222</v>
      </c>
      <c r="J13" s="2">
        <v>2419.4722222222222</v>
      </c>
      <c r="K13" s="2">
        <v>2419.4722222222222</v>
      </c>
      <c r="L13" s="2">
        <v>2419.4722222222222</v>
      </c>
      <c r="M13" s="2">
        <v>2419.4722222222222</v>
      </c>
      <c r="N13" s="2">
        <v>2419.4722222222222</v>
      </c>
    </row>
    <row r="14" spans="1:14" x14ac:dyDescent="0.3">
      <c r="A14" t="s">
        <v>607</v>
      </c>
      <c r="B14" s="2">
        <v>1952</v>
      </c>
      <c r="C14" s="2">
        <v>1959</v>
      </c>
      <c r="D14" s="2">
        <v>1959</v>
      </c>
      <c r="E14" s="2">
        <v>1959</v>
      </c>
      <c r="F14" s="2">
        <v>1959</v>
      </c>
      <c r="G14" s="2">
        <v>1959</v>
      </c>
      <c r="H14" s="2">
        <v>1959</v>
      </c>
      <c r="I14" s="2">
        <v>2259</v>
      </c>
      <c r="J14" s="2">
        <v>2259</v>
      </c>
      <c r="K14" s="2">
        <v>2259</v>
      </c>
      <c r="L14" s="2">
        <v>2259</v>
      </c>
      <c r="M14" s="2">
        <v>2259</v>
      </c>
      <c r="N14" s="2">
        <v>2259</v>
      </c>
    </row>
    <row r="15" spans="1:14" x14ac:dyDescent="0.3">
      <c r="A15" t="s">
        <v>608</v>
      </c>
      <c r="B15" s="2">
        <v>0.83000000000000007</v>
      </c>
      <c r="C15" s="2">
        <v>0.83000000000000007</v>
      </c>
      <c r="D15" s="2">
        <v>0.83000000000000007</v>
      </c>
      <c r="E15" s="2">
        <v>0.83000000000000007</v>
      </c>
      <c r="F15" s="2">
        <v>0.83000000000000007</v>
      </c>
      <c r="G15" s="2">
        <v>0.83000000000000007</v>
      </c>
      <c r="H15" s="2">
        <v>0.83000000000000007</v>
      </c>
      <c r="I15" s="2">
        <v>0.83000000000000007</v>
      </c>
      <c r="J15" s="2">
        <v>0.83000000000000007</v>
      </c>
      <c r="K15" s="2">
        <v>0.83000000000000007</v>
      </c>
      <c r="L15" s="2">
        <v>0.83000000000000007</v>
      </c>
      <c r="M15" s="2">
        <v>0.83000000000000007</v>
      </c>
      <c r="N15" s="2">
        <v>0.83000000000000007</v>
      </c>
    </row>
    <row r="16" spans="1:14" x14ac:dyDescent="0.3">
      <c r="A16" t="s">
        <v>609</v>
      </c>
      <c r="B16" s="2">
        <v>6717</v>
      </c>
      <c r="C16" s="2">
        <v>6019.4793480166645</v>
      </c>
      <c r="D16" s="2">
        <v>6578.7963183942311</v>
      </c>
      <c r="E16" s="2">
        <v>6998.2840461774058</v>
      </c>
      <c r="F16" s="2">
        <v>6930.247405929048</v>
      </c>
      <c r="G16" s="2">
        <v>6091.271950362704</v>
      </c>
      <c r="H16" s="2">
        <v>6580.6742994430706</v>
      </c>
      <c r="I16" s="2">
        <v>6722.3815230863029</v>
      </c>
      <c r="J16" s="2">
        <v>6652.4669017891019</v>
      </c>
      <c r="K16" s="2">
        <v>6582.5522804919128</v>
      </c>
      <c r="L16" s="2">
        <v>6794.1929052428268</v>
      </c>
      <c r="M16" s="2">
        <v>6724.2782839456295</v>
      </c>
      <c r="N16" s="2">
        <v>6584.4678211617256</v>
      </c>
    </row>
    <row r="17" spans="1:14" x14ac:dyDescent="0.3">
      <c r="A17" t="s">
        <v>412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610</v>
      </c>
      <c r="B18" s="2">
        <v>36392.727620084435</v>
      </c>
      <c r="C18" s="2">
        <v>33877.712493988685</v>
      </c>
      <c r="D18" s="2">
        <v>35626.488709009638</v>
      </c>
      <c r="E18" s="2">
        <v>37632.861841102931</v>
      </c>
      <c r="F18" s="2">
        <v>37566.427207590285</v>
      </c>
      <c r="G18" s="2">
        <v>34141.685267818313</v>
      </c>
      <c r="H18" s="2">
        <v>36032.697348226153</v>
      </c>
      <c r="I18" s="2">
        <v>37276.374321445226</v>
      </c>
      <c r="J18" s="2">
        <v>37015.29048019099</v>
      </c>
      <c r="K18" s="2">
        <v>36960.902719240985</v>
      </c>
      <c r="L18" s="2">
        <v>38656.92625019914</v>
      </c>
      <c r="M18" s="2">
        <v>38267.730603806871</v>
      </c>
      <c r="N18" s="2">
        <v>38002.254741112833</v>
      </c>
    </row>
    <row r="19" spans="1:14" x14ac:dyDescent="0.3">
      <c r="B19"/>
    </row>
    <row r="20" spans="1:14" x14ac:dyDescent="0.3">
      <c r="B20"/>
    </row>
    <row r="21" spans="1:14" x14ac:dyDescent="0.3">
      <c r="B21"/>
    </row>
    <row r="22" spans="1:14" x14ac:dyDescent="0.3">
      <c r="B22"/>
    </row>
    <row r="23" spans="1:14" x14ac:dyDescent="0.3">
      <c r="B23"/>
    </row>
    <row r="24" spans="1:14" x14ac:dyDescent="0.3">
      <c r="B24"/>
    </row>
    <row r="25" spans="1:14" x14ac:dyDescent="0.3">
      <c r="B25"/>
    </row>
    <row r="26" spans="1:14" x14ac:dyDescent="0.3">
      <c r="B26"/>
    </row>
    <row r="27" spans="1:14" x14ac:dyDescent="0.3">
      <c r="B27"/>
    </row>
    <row r="28" spans="1:14" x14ac:dyDescent="0.3">
      <c r="B28"/>
    </row>
    <row r="29" spans="1:14" x14ac:dyDescent="0.3">
      <c r="B29"/>
    </row>
    <row r="30" spans="1:14" x14ac:dyDescent="0.3">
      <c r="B30"/>
    </row>
    <row r="31" spans="1:14" x14ac:dyDescent="0.3">
      <c r="B31"/>
    </row>
    <row r="32" spans="1:14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A271-68A1-42EF-B8BB-547AA4A466C6}">
  <sheetPr filterMode="1"/>
  <dimension ref="A1:AL1956"/>
  <sheetViews>
    <sheetView showGridLines="0" zoomScale="80" zoomScaleNormal="80" workbookViewId="0">
      <pane xSplit="8" ySplit="2" topLeftCell="T3" activePane="bottomRight" state="frozen"/>
      <selection pane="topRight" activeCell="G1" sqref="G1"/>
      <selection pane="bottomLeft" activeCell="A3" sqref="A3"/>
      <selection pane="bottomRight" activeCell="T1941" sqref="T1941"/>
    </sheetView>
  </sheetViews>
  <sheetFormatPr defaultRowHeight="14.4" outlineLevelCol="1" x14ac:dyDescent="0.3"/>
  <cols>
    <col min="1" max="1" width="0" hidden="1" customWidth="1"/>
    <col min="2" max="2" width="10.6640625" bestFit="1" customWidth="1"/>
    <col min="3" max="3" width="4.33203125" customWidth="1"/>
    <col min="4" max="4" width="12.6640625" customWidth="1"/>
    <col min="5" max="5" width="27.33203125" customWidth="1"/>
    <col min="8" max="8" width="16.33203125" bestFit="1" customWidth="1"/>
    <col min="9" max="17" width="9.33203125" hidden="1" customWidth="1" outlineLevel="1"/>
    <col min="18" max="18" width="13.6640625" hidden="1" customWidth="1" outlineLevel="1"/>
    <col min="19" max="19" width="10.6640625" hidden="1" customWidth="1" outlineLevel="1"/>
    <col min="20" max="20" width="10.6640625" bestFit="1" customWidth="1" collapsed="1"/>
    <col min="21" max="31" width="10.6640625" bestFit="1" customWidth="1"/>
    <col min="32" max="32" width="11.5546875" bestFit="1" customWidth="1"/>
  </cols>
  <sheetData>
    <row r="1" spans="1:38" x14ac:dyDescent="0.3">
      <c r="A1" t="str">
        <f>CONCATENATE(C1,H1)</f>
        <v/>
      </c>
      <c r="T1" s="7">
        <f>SUBTOTAL(9,T3:T1907)</f>
        <v>115</v>
      </c>
      <c r="U1" s="7">
        <f t="shared" ref="U1:AE1" si="0">SUBTOTAL(9,U3:U1907)</f>
        <v>139</v>
      </c>
      <c r="V1" s="7">
        <f t="shared" si="0"/>
        <v>140</v>
      </c>
      <c r="W1" s="7">
        <f t="shared" si="0"/>
        <v>115</v>
      </c>
      <c r="X1" s="7">
        <f t="shared" si="0"/>
        <v>139</v>
      </c>
      <c r="Y1" s="7">
        <f t="shared" si="0"/>
        <v>115</v>
      </c>
      <c r="Z1" s="7">
        <f t="shared" si="0"/>
        <v>115</v>
      </c>
      <c r="AA1" s="7">
        <f t="shared" si="0"/>
        <v>139</v>
      </c>
      <c r="AB1" s="7">
        <f t="shared" si="0"/>
        <v>115</v>
      </c>
      <c r="AC1" s="7">
        <f t="shared" si="0"/>
        <v>115</v>
      </c>
      <c r="AD1" s="7">
        <f t="shared" si="0"/>
        <v>139</v>
      </c>
      <c r="AE1" s="7">
        <f t="shared" si="0"/>
        <v>115</v>
      </c>
    </row>
    <row r="2" spans="1:38" x14ac:dyDescent="0.3">
      <c r="B2" s="61" t="s">
        <v>0</v>
      </c>
      <c r="C2" s="61" t="s">
        <v>611</v>
      </c>
      <c r="D2" s="61" t="s">
        <v>1</v>
      </c>
      <c r="E2" s="61" t="s">
        <v>2</v>
      </c>
      <c r="F2" s="62" t="s">
        <v>3</v>
      </c>
      <c r="G2" s="62" t="s">
        <v>4</v>
      </c>
      <c r="H2" s="62" t="s">
        <v>5</v>
      </c>
      <c r="I2" s="62" t="s">
        <v>6</v>
      </c>
      <c r="J2" s="62" t="s">
        <v>7</v>
      </c>
      <c r="K2" s="62" t="s">
        <v>8</v>
      </c>
      <c r="L2" s="62" t="s">
        <v>9</v>
      </c>
      <c r="M2" s="62" t="s">
        <v>10</v>
      </c>
      <c r="N2" s="62" t="s">
        <v>11</v>
      </c>
      <c r="O2" s="62" t="s">
        <v>12</v>
      </c>
      <c r="P2" s="62" t="s">
        <v>13</v>
      </c>
      <c r="Q2" s="62" t="s">
        <v>14</v>
      </c>
      <c r="R2" s="63" t="s">
        <v>15</v>
      </c>
      <c r="S2" s="64">
        <v>43800</v>
      </c>
      <c r="T2" s="64">
        <v>43831</v>
      </c>
      <c r="U2" s="64">
        <v>43862</v>
      </c>
      <c r="V2" s="64">
        <v>43891</v>
      </c>
      <c r="W2" s="64">
        <v>43922</v>
      </c>
      <c r="X2" s="64">
        <v>43952</v>
      </c>
      <c r="Y2" s="64">
        <v>43983</v>
      </c>
      <c r="Z2" s="64">
        <v>44013</v>
      </c>
      <c r="AA2" s="64">
        <v>44044</v>
      </c>
      <c r="AB2" s="64">
        <v>44075</v>
      </c>
      <c r="AC2" s="64">
        <v>44105</v>
      </c>
      <c r="AD2" s="64">
        <v>44136</v>
      </c>
      <c r="AE2" s="64">
        <v>44166</v>
      </c>
      <c r="AF2" s="64" t="s">
        <v>612</v>
      </c>
      <c r="AH2" s="78" t="s">
        <v>613</v>
      </c>
      <c r="AI2" s="78" t="s">
        <v>614</v>
      </c>
      <c r="AJ2" s="78" t="s">
        <v>615</v>
      </c>
      <c r="AK2" s="78" t="s">
        <v>616</v>
      </c>
      <c r="AL2" s="79" t="s">
        <v>612</v>
      </c>
    </row>
    <row r="3" spans="1:38" hidden="1" x14ac:dyDescent="0.3">
      <c r="A3" t="str">
        <f t="shared" ref="A3:A66" si="1">CONCATENATE(C3,H3)</f>
        <v>SACoarse Brown</v>
      </c>
      <c r="B3" s="5" t="s">
        <v>16</v>
      </c>
      <c r="C3" s="5" t="s">
        <v>617</v>
      </c>
      <c r="D3" s="5" t="s">
        <v>17</v>
      </c>
      <c r="E3" s="65" t="s">
        <v>18</v>
      </c>
      <c r="F3" s="5" t="s">
        <v>19</v>
      </c>
      <c r="G3" s="5" t="s">
        <v>602</v>
      </c>
      <c r="H3" s="5" t="s">
        <v>618</v>
      </c>
      <c r="I3" s="31"/>
      <c r="J3" s="31"/>
      <c r="K3" s="31"/>
      <c r="L3" s="31">
        <v>32.76</v>
      </c>
      <c r="M3" s="31">
        <v>16.690000000000001</v>
      </c>
      <c r="N3" s="31">
        <v>28.390999999999995</v>
      </c>
      <c r="O3" s="31">
        <v>33.300000000000004</v>
      </c>
      <c r="P3" s="31">
        <v>38.258000000000003</v>
      </c>
      <c r="Q3" s="31">
        <v>30.543999999999993</v>
      </c>
      <c r="R3" s="75">
        <f>SUM(I3:Q3)/9</f>
        <v>19.993666666666666</v>
      </c>
      <c r="S3" s="69">
        <v>37.632492963650513</v>
      </c>
      <c r="T3" s="69">
        <v>33.152434277501641</v>
      </c>
      <c r="U3" s="69">
        <v>32.220582070782683</v>
      </c>
      <c r="V3" s="69">
        <v>37.453290616204555</v>
      </c>
      <c r="W3" s="69">
        <v>37.811695311096464</v>
      </c>
      <c r="X3" s="69">
        <v>33.869243667285467</v>
      </c>
      <c r="Y3" s="69">
        <v>33.152434277501641</v>
      </c>
      <c r="Z3" s="69">
        <v>35.840469489190966</v>
      </c>
      <c r="AA3" s="69">
        <v>30.464399065812319</v>
      </c>
      <c r="AB3" s="69">
        <v>33.331636624947599</v>
      </c>
      <c r="AC3" s="69">
        <v>34.586053057069286</v>
      </c>
      <c r="AD3" s="69">
        <v>31.360410803042097</v>
      </c>
      <c r="AE3" s="69">
        <v>33.331636624947599</v>
      </c>
      <c r="AF3" s="69">
        <f t="shared" ref="AF3:AF66" si="2">SUM(T3:AE3)</f>
        <v>406.57428588538227</v>
      </c>
      <c r="AH3" s="31">
        <f t="shared" ref="AH3:AH66" si="3">SUM(T3:V3)</f>
        <v>102.82630696448888</v>
      </c>
      <c r="AI3" s="31">
        <f t="shared" ref="AI3:AI66" si="4">SUM(W3:Y3)</f>
        <v>104.83337325588357</v>
      </c>
      <c r="AJ3" s="31">
        <f t="shared" ref="AJ3:AJ66" si="5">SUM(Z3:AB3)</f>
        <v>99.636505179950888</v>
      </c>
      <c r="AK3" s="31">
        <f t="shared" ref="AK3:AK66" si="6">SUM(AC3:AE3)</f>
        <v>99.278100485058985</v>
      </c>
      <c r="AL3" s="31">
        <f t="shared" ref="AL3:AL66" si="7">SUM(AH3:AK3)</f>
        <v>406.57428588538232</v>
      </c>
    </row>
    <row r="4" spans="1:38" hidden="1" x14ac:dyDescent="0.3">
      <c r="A4" t="str">
        <f t="shared" si="1"/>
        <v>SAC1 COARSE</v>
      </c>
      <c r="B4" s="5" t="s">
        <v>16</v>
      </c>
      <c r="C4" s="5" t="s">
        <v>617</v>
      </c>
      <c r="D4" s="5" t="s">
        <v>17</v>
      </c>
      <c r="E4" s="65" t="s">
        <v>18</v>
      </c>
      <c r="F4" s="5" t="s">
        <v>20</v>
      </c>
      <c r="G4" s="5" t="s">
        <v>603</v>
      </c>
      <c r="H4" s="5" t="s">
        <v>619</v>
      </c>
      <c r="I4" s="31"/>
      <c r="J4" s="31"/>
      <c r="K4" s="31"/>
      <c r="L4" s="31">
        <v>58.8</v>
      </c>
      <c r="M4" s="31">
        <v>268.45000000000016</v>
      </c>
      <c r="N4" s="31">
        <v>191.04300000000001</v>
      </c>
      <c r="O4" s="31">
        <v>137.09199999999998</v>
      </c>
      <c r="P4" s="31">
        <v>152.58500000000001</v>
      </c>
      <c r="Q4" s="31">
        <v>127.569</v>
      </c>
      <c r="R4" s="75">
        <f t="shared" ref="R4:R69" si="8">SUM(I4:Q4)/9</f>
        <v>103.94877777777779</v>
      </c>
      <c r="S4" s="69">
        <v>173.09288938749503</v>
      </c>
      <c r="T4" s="69">
        <v>152.4865930318409</v>
      </c>
      <c r="U4" s="69">
        <v>148.20048338986484</v>
      </c>
      <c r="V4" s="69">
        <v>172.26863753326887</v>
      </c>
      <c r="W4" s="69">
        <v>173.91714124172123</v>
      </c>
      <c r="X4" s="69">
        <v>155.78360044874555</v>
      </c>
      <c r="Y4" s="69">
        <v>152.4865930318409</v>
      </c>
      <c r="Z4" s="69">
        <v>164.85037084523339</v>
      </c>
      <c r="AA4" s="69">
        <v>140.12281521844835</v>
      </c>
      <c r="AB4" s="69">
        <v>153.31084488606706</v>
      </c>
      <c r="AC4" s="69">
        <v>159.08060786565022</v>
      </c>
      <c r="AD4" s="69">
        <v>144.24407448957922</v>
      </c>
      <c r="AE4" s="69">
        <v>153.31084488606706</v>
      </c>
      <c r="AF4" s="69">
        <f t="shared" si="2"/>
        <v>1870.0626068683275</v>
      </c>
      <c r="AH4" s="31">
        <f t="shared" si="3"/>
        <v>472.95571395497461</v>
      </c>
      <c r="AI4" s="31">
        <f t="shared" si="4"/>
        <v>482.1873347223077</v>
      </c>
      <c r="AJ4" s="31">
        <f t="shared" si="5"/>
        <v>458.2840309497488</v>
      </c>
      <c r="AK4" s="31">
        <f t="shared" si="6"/>
        <v>456.63552724129653</v>
      </c>
      <c r="AL4" s="31">
        <f t="shared" si="7"/>
        <v>1870.0626068683277</v>
      </c>
    </row>
    <row r="5" spans="1:38" hidden="1" x14ac:dyDescent="0.3">
      <c r="A5" t="str">
        <f t="shared" si="1"/>
        <v>SAA1</v>
      </c>
      <c r="B5" s="5" t="s">
        <v>16</v>
      </c>
      <c r="C5" s="5" t="s">
        <v>617</v>
      </c>
      <c r="D5" s="5" t="s">
        <v>17</v>
      </c>
      <c r="E5" s="65" t="s">
        <v>18</v>
      </c>
      <c r="F5" s="5" t="s">
        <v>21</v>
      </c>
      <c r="G5" s="5" t="s">
        <v>600</v>
      </c>
      <c r="H5" s="5" t="s">
        <v>620</v>
      </c>
      <c r="I5" s="31"/>
      <c r="J5" s="31"/>
      <c r="K5" s="31"/>
      <c r="L5" s="31">
        <v>112.56000000000002</v>
      </c>
      <c r="M5" s="31">
        <v>159.22700000000003</v>
      </c>
      <c r="N5" s="31">
        <v>139.49900000000002</v>
      </c>
      <c r="O5" s="31">
        <v>129.19200000000001</v>
      </c>
      <c r="P5" s="31">
        <v>185.98400000000007</v>
      </c>
      <c r="Q5" s="31">
        <v>88.039000000000001</v>
      </c>
      <c r="R5" s="75">
        <f t="shared" si="8"/>
        <v>90.500111111111124</v>
      </c>
      <c r="S5" s="69">
        <v>146.4820287356157</v>
      </c>
      <c r="T5" s="69">
        <v>129.04369198137576</v>
      </c>
      <c r="U5" s="69">
        <v>125.41651793649385</v>
      </c>
      <c r="V5" s="69">
        <v>145.78449526544611</v>
      </c>
      <c r="W5" s="69">
        <v>147.17956220578532</v>
      </c>
      <c r="X5" s="69">
        <v>131.83382586205414</v>
      </c>
      <c r="Y5" s="69">
        <v>129.04369198137576</v>
      </c>
      <c r="Z5" s="69">
        <v>139.50669403391973</v>
      </c>
      <c r="AA5" s="69">
        <v>118.58068992883176</v>
      </c>
      <c r="AB5" s="69">
        <v>129.74122545154535</v>
      </c>
      <c r="AC5" s="69">
        <v>134.62395974273255</v>
      </c>
      <c r="AD5" s="69">
        <v>122.06835727967976</v>
      </c>
      <c r="AE5" s="69">
        <v>129.74122545154535</v>
      </c>
      <c r="AF5" s="69">
        <f t="shared" si="2"/>
        <v>1582.5639371207853</v>
      </c>
      <c r="AH5" s="31">
        <f t="shared" si="3"/>
        <v>400.24470518331572</v>
      </c>
      <c r="AI5" s="31">
        <f t="shared" si="4"/>
        <v>408.05708004921519</v>
      </c>
      <c r="AJ5" s="31">
        <f t="shared" si="5"/>
        <v>387.82860941429681</v>
      </c>
      <c r="AK5" s="31">
        <f t="shared" si="6"/>
        <v>386.43354247395769</v>
      </c>
      <c r="AL5" s="31">
        <f t="shared" si="7"/>
        <v>1582.5639371207853</v>
      </c>
    </row>
    <row r="6" spans="1:38" hidden="1" x14ac:dyDescent="0.3">
      <c r="A6" t="str">
        <f t="shared" si="1"/>
        <v>SALG</v>
      </c>
      <c r="B6" s="5" t="s">
        <v>16</v>
      </c>
      <c r="C6" s="5" t="s">
        <v>617</v>
      </c>
      <c r="D6" s="5" t="s">
        <v>17</v>
      </c>
      <c r="E6" s="65" t="s">
        <v>18</v>
      </c>
      <c r="F6" s="5" t="s">
        <v>22</v>
      </c>
      <c r="G6" s="5" t="s">
        <v>601</v>
      </c>
      <c r="H6" s="5" t="s">
        <v>621</v>
      </c>
      <c r="I6" s="31"/>
      <c r="J6" s="31"/>
      <c r="K6" s="31"/>
      <c r="L6" s="31">
        <v>35.28</v>
      </c>
      <c r="M6" s="31">
        <v>62.580999999999996</v>
      </c>
      <c r="N6" s="31">
        <v>18.443999999999999</v>
      </c>
      <c r="O6" s="31">
        <v>33.964999999999996</v>
      </c>
      <c r="P6" s="31">
        <v>43.975999999999992</v>
      </c>
      <c r="Q6" s="31">
        <v>62.611000000000011</v>
      </c>
      <c r="R6" s="75">
        <f t="shared" si="8"/>
        <v>28.539666666666662</v>
      </c>
      <c r="S6" s="69">
        <v>40</v>
      </c>
      <c r="T6" s="69">
        <v>52.433078833593967</v>
      </c>
      <c r="U6" s="69">
        <v>62.919694600312759</v>
      </c>
      <c r="V6" s="69">
        <v>73.406310367031551</v>
      </c>
      <c r="W6" s="69">
        <v>83.89292613375035</v>
      </c>
      <c r="X6" s="69">
        <v>94.379541900469135</v>
      </c>
      <c r="Y6" s="69">
        <v>104.86615766718793</v>
      </c>
      <c r="Z6" s="69">
        <v>115.35277343390672</v>
      </c>
      <c r="AA6" s="69">
        <v>125.83938920062552</v>
      </c>
      <c r="AB6" s="69">
        <v>136.32600496734432</v>
      </c>
      <c r="AC6" s="69">
        <v>146.8126207340631</v>
      </c>
      <c r="AD6" s="69">
        <v>157.29923650078189</v>
      </c>
      <c r="AE6" s="69">
        <v>167.7858522675007</v>
      </c>
      <c r="AF6" s="69">
        <f t="shared" si="2"/>
        <v>1321.3135866065682</v>
      </c>
      <c r="AH6" s="31">
        <f t="shared" si="3"/>
        <v>188.75908380093827</v>
      </c>
      <c r="AI6" s="31">
        <f t="shared" si="4"/>
        <v>283.13862570140742</v>
      </c>
      <c r="AJ6" s="31">
        <f t="shared" si="5"/>
        <v>377.51816760187654</v>
      </c>
      <c r="AK6" s="31">
        <f t="shared" si="6"/>
        <v>471.89770950234572</v>
      </c>
      <c r="AL6" s="31">
        <f t="shared" si="7"/>
        <v>1321.3135866065682</v>
      </c>
    </row>
    <row r="7" spans="1:38" hidden="1" x14ac:dyDescent="0.3">
      <c r="A7" t="str">
        <f t="shared" si="1"/>
        <v>SASoft Brown</v>
      </c>
      <c r="B7" s="5" t="s">
        <v>16</v>
      </c>
      <c r="C7" s="5" t="s">
        <v>617</v>
      </c>
      <c r="D7" s="5" t="s">
        <v>17</v>
      </c>
      <c r="E7" s="65" t="s">
        <v>18</v>
      </c>
      <c r="F7" s="5" t="s">
        <v>23</v>
      </c>
      <c r="G7" s="5" t="s">
        <v>602</v>
      </c>
      <c r="H7" s="5" t="s">
        <v>622</v>
      </c>
      <c r="I7" s="31"/>
      <c r="J7" s="31"/>
      <c r="K7" s="31"/>
      <c r="L7" s="31">
        <v>33.120000000000005</v>
      </c>
      <c r="M7" s="31">
        <v>19.265000000000001</v>
      </c>
      <c r="N7" s="31">
        <v>21.221000000000004</v>
      </c>
      <c r="O7" s="31">
        <v>23.979999999999986</v>
      </c>
      <c r="P7" s="31">
        <v>37.116</v>
      </c>
      <c r="Q7" s="31">
        <v>19.174000000000003</v>
      </c>
      <c r="R7" s="75">
        <f t="shared" si="8"/>
        <v>17.097333333333335</v>
      </c>
      <c r="S7" s="69">
        <v>28.36879432624113</v>
      </c>
      <c r="T7" s="69">
        <v>23.855577047066404</v>
      </c>
      <c r="U7" s="69">
        <v>23.185041908446159</v>
      </c>
      <c r="V7" s="69">
        <v>26.950354609929075</v>
      </c>
      <c r="W7" s="69">
        <v>27.208252740167627</v>
      </c>
      <c r="X7" s="69">
        <v>24.371373307543514</v>
      </c>
      <c r="Y7" s="69">
        <v>23.855577047066404</v>
      </c>
      <c r="Z7" s="69">
        <v>25.789813023855572</v>
      </c>
      <c r="AA7" s="69">
        <v>21.921341070277236</v>
      </c>
      <c r="AB7" s="69">
        <v>23.984526112185684</v>
      </c>
      <c r="AC7" s="69">
        <v>24.887169568020624</v>
      </c>
      <c r="AD7" s="69">
        <v>22.566086395873626</v>
      </c>
      <c r="AE7" s="69">
        <v>23.984526112185684</v>
      </c>
      <c r="AF7" s="69">
        <f t="shared" si="2"/>
        <v>292.5596389426176</v>
      </c>
      <c r="AH7" s="31">
        <f t="shared" si="3"/>
        <v>73.990973565441635</v>
      </c>
      <c r="AI7" s="31">
        <f t="shared" si="4"/>
        <v>75.435203094777549</v>
      </c>
      <c r="AJ7" s="31">
        <f t="shared" si="5"/>
        <v>71.695680206318485</v>
      </c>
      <c r="AK7" s="31">
        <f t="shared" si="6"/>
        <v>71.437782076079941</v>
      </c>
      <c r="AL7" s="31">
        <f t="shared" si="7"/>
        <v>292.55963894261765</v>
      </c>
    </row>
    <row r="8" spans="1:38" hidden="1" x14ac:dyDescent="0.3">
      <c r="A8" t="str">
        <f t="shared" si="1"/>
        <v>SACASTER</v>
      </c>
      <c r="B8" s="5" t="s">
        <v>16</v>
      </c>
      <c r="C8" s="5" t="s">
        <v>617</v>
      </c>
      <c r="D8" s="5" t="s">
        <v>17</v>
      </c>
      <c r="E8" s="65" t="s">
        <v>24</v>
      </c>
      <c r="F8" s="5" t="s">
        <v>25</v>
      </c>
      <c r="G8" s="5" t="s">
        <v>604</v>
      </c>
      <c r="H8" s="5" t="s">
        <v>604</v>
      </c>
      <c r="I8" s="31">
        <v>4.5120000000000005</v>
      </c>
      <c r="J8" s="31">
        <v>1.08</v>
      </c>
      <c r="K8" s="31">
        <v>2.016</v>
      </c>
      <c r="L8" s="31">
        <v>4.1159999999999997</v>
      </c>
      <c r="M8" s="31">
        <v>4.8360000000000003</v>
      </c>
      <c r="N8" s="31">
        <v>2.88</v>
      </c>
      <c r="O8" s="31">
        <v>2.88</v>
      </c>
      <c r="P8" s="31">
        <v>1.92</v>
      </c>
      <c r="Q8" s="31">
        <v>1.92</v>
      </c>
      <c r="R8" s="75">
        <f t="shared" si="8"/>
        <v>2.9066666666666672</v>
      </c>
      <c r="S8" s="69">
        <v>2.88</v>
      </c>
      <c r="T8" s="69">
        <v>2.88</v>
      </c>
      <c r="U8" s="69">
        <v>2.88</v>
      </c>
      <c r="V8" s="69">
        <v>2.88</v>
      </c>
      <c r="W8" s="69">
        <v>4</v>
      </c>
      <c r="X8" s="69">
        <v>4</v>
      </c>
      <c r="Y8" s="69">
        <v>2.88</v>
      </c>
      <c r="Z8" s="69">
        <v>2.88</v>
      </c>
      <c r="AA8" s="69">
        <v>2.88</v>
      </c>
      <c r="AB8" s="69">
        <v>2.88</v>
      </c>
      <c r="AC8" s="69">
        <v>2.88</v>
      </c>
      <c r="AD8" s="69">
        <v>2.88</v>
      </c>
      <c r="AE8" s="69">
        <v>2.88</v>
      </c>
      <c r="AF8" s="69">
        <f t="shared" si="2"/>
        <v>36.799999999999997</v>
      </c>
      <c r="AH8" s="31">
        <f t="shared" si="3"/>
        <v>8.64</v>
      </c>
      <c r="AI8" s="31">
        <f t="shared" si="4"/>
        <v>10.879999999999999</v>
      </c>
      <c r="AJ8" s="31">
        <f t="shared" si="5"/>
        <v>8.64</v>
      </c>
      <c r="AK8" s="31">
        <f t="shared" si="6"/>
        <v>8.64</v>
      </c>
      <c r="AL8" s="31">
        <f t="shared" si="7"/>
        <v>36.799999999999997</v>
      </c>
    </row>
    <row r="9" spans="1:38" hidden="1" x14ac:dyDescent="0.3">
      <c r="A9" t="str">
        <f t="shared" si="1"/>
        <v>SACoarse Brown</v>
      </c>
      <c r="B9" s="5" t="s">
        <v>16</v>
      </c>
      <c r="C9" s="5" t="s">
        <v>617</v>
      </c>
      <c r="D9" s="5" t="s">
        <v>17</v>
      </c>
      <c r="E9" s="65" t="s">
        <v>24</v>
      </c>
      <c r="F9" s="5" t="s">
        <v>26</v>
      </c>
      <c r="G9" s="5" t="s">
        <v>602</v>
      </c>
      <c r="H9" s="5" t="s">
        <v>618</v>
      </c>
      <c r="I9" s="31">
        <v>1.92</v>
      </c>
      <c r="J9" s="31"/>
      <c r="K9" s="31">
        <v>2.88</v>
      </c>
      <c r="L9" s="31">
        <v>3.84</v>
      </c>
      <c r="M9" s="31">
        <v>6.72</v>
      </c>
      <c r="N9" s="31">
        <v>2.88</v>
      </c>
      <c r="O9" s="31">
        <v>4.8</v>
      </c>
      <c r="P9" s="31">
        <v>5.76</v>
      </c>
      <c r="Q9" s="31">
        <v>4.8</v>
      </c>
      <c r="R9" s="75">
        <f t="shared" si="8"/>
        <v>3.7333333333333325</v>
      </c>
      <c r="S9" s="69">
        <v>6.0211988741840816</v>
      </c>
      <c r="T9" s="69">
        <v>5.3043894844002626</v>
      </c>
      <c r="U9" s="69">
        <v>5.1552931313252293</v>
      </c>
      <c r="V9" s="69">
        <v>5.9925264985927296</v>
      </c>
      <c r="W9" s="69">
        <v>6.0498712497754346</v>
      </c>
      <c r="X9" s="69">
        <v>5.4190789867656743</v>
      </c>
      <c r="Y9" s="69">
        <v>5.3043894844002626</v>
      </c>
      <c r="Z9" s="69">
        <v>5.7344751182705549</v>
      </c>
      <c r="AA9" s="69">
        <v>4.8743038505299712</v>
      </c>
      <c r="AB9" s="69">
        <v>5.3330618599916155</v>
      </c>
      <c r="AC9" s="69">
        <v>5.5337684891310861</v>
      </c>
      <c r="AD9" s="69">
        <v>5.0176657284867359</v>
      </c>
      <c r="AE9" s="69">
        <v>5.3330618599916155</v>
      </c>
      <c r="AF9" s="69">
        <f t="shared" si="2"/>
        <v>65.051885741661167</v>
      </c>
      <c r="AH9" s="31">
        <f t="shared" si="3"/>
        <v>16.452209114318222</v>
      </c>
      <c r="AI9" s="31">
        <f t="shared" si="4"/>
        <v>16.773339720941372</v>
      </c>
      <c r="AJ9" s="31">
        <f t="shared" si="5"/>
        <v>15.941840828792142</v>
      </c>
      <c r="AK9" s="31">
        <f t="shared" si="6"/>
        <v>15.884496077609437</v>
      </c>
      <c r="AL9" s="31">
        <f t="shared" si="7"/>
        <v>65.051885741661181</v>
      </c>
    </row>
    <row r="10" spans="1:38" hidden="1" x14ac:dyDescent="0.3">
      <c r="A10" t="str">
        <f t="shared" si="1"/>
        <v>SAC1 COARSE</v>
      </c>
      <c r="B10" s="5" t="s">
        <v>16</v>
      </c>
      <c r="C10" s="5" t="s">
        <v>617</v>
      </c>
      <c r="D10" s="5" t="s">
        <v>17</v>
      </c>
      <c r="E10" s="65" t="s">
        <v>24</v>
      </c>
      <c r="F10" s="5" t="s">
        <v>27</v>
      </c>
      <c r="G10" s="5" t="s">
        <v>603</v>
      </c>
      <c r="H10" s="5" t="s">
        <v>619</v>
      </c>
      <c r="I10" s="31">
        <v>89.28</v>
      </c>
      <c r="J10" s="31">
        <v>48.96</v>
      </c>
      <c r="K10" s="31">
        <v>86.399999999999991</v>
      </c>
      <c r="L10" s="31">
        <v>79.680000000000007</v>
      </c>
      <c r="M10" s="31">
        <v>106.56</v>
      </c>
      <c r="N10" s="31">
        <v>60.480000000000004</v>
      </c>
      <c r="O10" s="31">
        <v>43.199999999999996</v>
      </c>
      <c r="P10" s="31">
        <v>52.8</v>
      </c>
      <c r="Q10" s="31">
        <v>36.480000000000004</v>
      </c>
      <c r="R10" s="75">
        <f t="shared" si="8"/>
        <v>67.093333333333334</v>
      </c>
      <c r="S10" s="69">
        <v>49.955245195148102</v>
      </c>
      <c r="T10" s="69">
        <v>44.008192195725712</v>
      </c>
      <c r="U10" s="69">
        <v>42.771205171845857</v>
      </c>
      <c r="V10" s="69">
        <v>49.717363075171207</v>
      </c>
      <c r="W10" s="69">
        <v>50.193127315125004</v>
      </c>
      <c r="X10" s="69">
        <v>44.959720675633292</v>
      </c>
      <c r="Y10" s="69">
        <v>44.008192195725712</v>
      </c>
      <c r="Z10" s="69">
        <v>47.576423995379152</v>
      </c>
      <c r="AA10" s="69">
        <v>40.439960396072273</v>
      </c>
      <c r="AB10" s="69">
        <v>44.246074315702607</v>
      </c>
      <c r="AC10" s="69">
        <v>45.911249155540879</v>
      </c>
      <c r="AD10" s="69">
        <v>41.629370995956755</v>
      </c>
      <c r="AE10" s="69">
        <v>44.246074315702607</v>
      </c>
      <c r="AF10" s="69">
        <f t="shared" si="2"/>
        <v>539.70695380358109</v>
      </c>
      <c r="AH10" s="31">
        <f t="shared" si="3"/>
        <v>136.49676044274275</v>
      </c>
      <c r="AI10" s="31">
        <f t="shared" si="4"/>
        <v>139.161040186484</v>
      </c>
      <c r="AJ10" s="31">
        <f t="shared" si="5"/>
        <v>132.26245870715402</v>
      </c>
      <c r="AK10" s="31">
        <f t="shared" si="6"/>
        <v>131.78669446720025</v>
      </c>
      <c r="AL10" s="31">
        <f t="shared" si="7"/>
        <v>539.70695380358109</v>
      </c>
    </row>
    <row r="11" spans="1:38" hidden="1" x14ac:dyDescent="0.3">
      <c r="A11" t="str">
        <f t="shared" si="1"/>
        <v>SAC1 COARSE</v>
      </c>
      <c r="B11" s="5" t="s">
        <v>16</v>
      </c>
      <c r="C11" s="5" t="s">
        <v>617</v>
      </c>
      <c r="D11" s="5" t="s">
        <v>17</v>
      </c>
      <c r="E11" s="65" t="s">
        <v>24</v>
      </c>
      <c r="F11" s="5" t="s">
        <v>28</v>
      </c>
      <c r="G11" s="5" t="s">
        <v>603</v>
      </c>
      <c r="H11" s="5" t="s">
        <v>619</v>
      </c>
      <c r="I11" s="31">
        <v>63.36</v>
      </c>
      <c r="J11" s="31">
        <v>27.84</v>
      </c>
      <c r="K11" s="31">
        <v>53.76</v>
      </c>
      <c r="L11" s="31">
        <v>59.519999999999996</v>
      </c>
      <c r="M11" s="31">
        <v>74.88</v>
      </c>
      <c r="N11" s="31">
        <v>37.44</v>
      </c>
      <c r="O11" s="31">
        <v>24.96</v>
      </c>
      <c r="P11" s="31">
        <v>57.599999999999994</v>
      </c>
      <c r="Q11" s="31">
        <v>27.84</v>
      </c>
      <c r="R11" s="75">
        <f t="shared" si="8"/>
        <v>47.466666666666669</v>
      </c>
      <c r="S11" s="69">
        <v>44.49070376840529</v>
      </c>
      <c r="T11" s="69">
        <v>39.19419141502371</v>
      </c>
      <c r="U11" s="69">
        <v>38.092516845520336</v>
      </c>
      <c r="V11" s="69">
        <v>44.278843274270024</v>
      </c>
      <c r="W11" s="69">
        <v>44.702564262540555</v>
      </c>
      <c r="X11" s="69">
        <v>40.041633391564758</v>
      </c>
      <c r="Y11" s="69">
        <v>39.19419141502371</v>
      </c>
      <c r="Z11" s="69">
        <v>42.37209882705266</v>
      </c>
      <c r="AA11" s="69">
        <v>36.016284002994759</v>
      </c>
      <c r="AB11" s="69">
        <v>39.406051909158968</v>
      </c>
      <c r="AC11" s="69">
        <v>40.889075368105814</v>
      </c>
      <c r="AD11" s="69">
        <v>37.075586473671073</v>
      </c>
      <c r="AE11" s="69">
        <v>39.406051909158968</v>
      </c>
      <c r="AF11" s="69">
        <f t="shared" si="2"/>
        <v>480.66908909408539</v>
      </c>
      <c r="AH11" s="31">
        <f t="shared" si="3"/>
        <v>121.56555153481406</v>
      </c>
      <c r="AI11" s="31">
        <f t="shared" si="4"/>
        <v>123.93838906912902</v>
      </c>
      <c r="AJ11" s="31">
        <f t="shared" si="5"/>
        <v>117.79443473920639</v>
      </c>
      <c r="AK11" s="31">
        <f t="shared" si="6"/>
        <v>117.37071375093586</v>
      </c>
      <c r="AL11" s="31">
        <f t="shared" si="7"/>
        <v>480.66908909408534</v>
      </c>
    </row>
    <row r="12" spans="1:38" hidden="1" x14ac:dyDescent="0.3">
      <c r="A12" t="str">
        <f t="shared" si="1"/>
        <v>SACoarse Brown</v>
      </c>
      <c r="B12" s="5" t="s">
        <v>16</v>
      </c>
      <c r="C12" s="5" t="s">
        <v>617</v>
      </c>
      <c r="D12" s="5" t="s">
        <v>17</v>
      </c>
      <c r="E12" s="65" t="s">
        <v>24</v>
      </c>
      <c r="F12" s="5" t="s">
        <v>29</v>
      </c>
      <c r="G12" s="5" t="s">
        <v>602</v>
      </c>
      <c r="H12" s="5" t="s">
        <v>618</v>
      </c>
      <c r="I12" s="31">
        <v>0.68544000000000005</v>
      </c>
      <c r="J12" s="31"/>
      <c r="K12" s="31">
        <v>0.16128000000000001</v>
      </c>
      <c r="L12" s="31">
        <v>0.1008</v>
      </c>
      <c r="M12" s="31">
        <v>-1.008E-2</v>
      </c>
      <c r="N12" s="31"/>
      <c r="O12" s="31"/>
      <c r="P12" s="31"/>
      <c r="Q12" s="31"/>
      <c r="R12" s="75">
        <f t="shared" si="8"/>
        <v>0.10416</v>
      </c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>
        <f t="shared" si="2"/>
        <v>0</v>
      </c>
      <c r="AH12" s="31">
        <f t="shared" si="3"/>
        <v>0</v>
      </c>
      <c r="AI12" s="31">
        <f t="shared" si="4"/>
        <v>0</v>
      </c>
      <c r="AJ12" s="31">
        <f t="shared" si="5"/>
        <v>0</v>
      </c>
      <c r="AK12" s="31">
        <f t="shared" si="6"/>
        <v>0</v>
      </c>
      <c r="AL12" s="31">
        <f t="shared" si="7"/>
        <v>0</v>
      </c>
    </row>
    <row r="13" spans="1:38" hidden="1" x14ac:dyDescent="0.3">
      <c r="A13" t="str">
        <f t="shared" si="1"/>
        <v>SAA1</v>
      </c>
      <c r="B13" s="5" t="s">
        <v>16</v>
      </c>
      <c r="C13" s="5" t="s">
        <v>617</v>
      </c>
      <c r="D13" s="5" t="s">
        <v>17</v>
      </c>
      <c r="E13" s="65" t="s">
        <v>24</v>
      </c>
      <c r="F13" s="5" t="s">
        <v>30</v>
      </c>
      <c r="G13" s="5" t="s">
        <v>600</v>
      </c>
      <c r="H13" s="5" t="s">
        <v>620</v>
      </c>
      <c r="I13" s="31">
        <v>27.84</v>
      </c>
      <c r="J13" s="31">
        <v>6.72</v>
      </c>
      <c r="K13" s="31">
        <v>15.36</v>
      </c>
      <c r="L13" s="31">
        <v>26.880000000000003</v>
      </c>
      <c r="M13" s="31">
        <v>21.119999999999997</v>
      </c>
      <c r="N13" s="31">
        <v>5.76</v>
      </c>
      <c r="O13" s="31">
        <v>30.72</v>
      </c>
      <c r="P13" s="31">
        <v>11.52</v>
      </c>
      <c r="Q13" s="31">
        <v>21.12</v>
      </c>
      <c r="R13" s="75">
        <f t="shared" si="8"/>
        <v>18.560000000000006</v>
      </c>
      <c r="S13" s="69">
        <v>20.913126564100214</v>
      </c>
      <c r="T13" s="69">
        <v>18.423468639802572</v>
      </c>
      <c r="U13" s="69">
        <v>17.905619791548663</v>
      </c>
      <c r="V13" s="69">
        <v>20.813540247128309</v>
      </c>
      <c r="W13" s="69">
        <v>21.012712881072122</v>
      </c>
      <c r="X13" s="69">
        <v>18.821813907690196</v>
      </c>
      <c r="Y13" s="69">
        <v>18.423468639802572</v>
      </c>
      <c r="Z13" s="69">
        <v>19.917263394381159</v>
      </c>
      <c r="AA13" s="69">
        <v>16.929673885223984</v>
      </c>
      <c r="AB13" s="69">
        <v>18.523054956774477</v>
      </c>
      <c r="AC13" s="69">
        <v>19.22015917557782</v>
      </c>
      <c r="AD13" s="69">
        <v>17.427605470083513</v>
      </c>
      <c r="AE13" s="69">
        <v>18.523054956774477</v>
      </c>
      <c r="AF13" s="69">
        <f t="shared" si="2"/>
        <v>225.94143594585987</v>
      </c>
      <c r="AH13" s="31">
        <f t="shared" si="3"/>
        <v>57.142628678479547</v>
      </c>
      <c r="AI13" s="31">
        <f t="shared" si="4"/>
        <v>58.25799542856489</v>
      </c>
      <c r="AJ13" s="31">
        <f t="shared" si="5"/>
        <v>55.369992236379616</v>
      </c>
      <c r="AK13" s="31">
        <f t="shared" si="6"/>
        <v>55.170819602435813</v>
      </c>
      <c r="AL13" s="31">
        <f t="shared" si="7"/>
        <v>225.94143594585987</v>
      </c>
    </row>
    <row r="14" spans="1:38" hidden="1" x14ac:dyDescent="0.3">
      <c r="A14" t="str">
        <f t="shared" si="1"/>
        <v>SAGolden Brown</v>
      </c>
      <c r="B14" s="5" t="s">
        <v>16</v>
      </c>
      <c r="C14" s="5" t="s">
        <v>617</v>
      </c>
      <c r="D14" s="5" t="s">
        <v>17</v>
      </c>
      <c r="E14" s="65" t="s">
        <v>24</v>
      </c>
      <c r="F14" s="5" t="s">
        <v>31</v>
      </c>
      <c r="G14" s="5" t="s">
        <v>602</v>
      </c>
      <c r="H14" s="5" t="s">
        <v>623</v>
      </c>
      <c r="I14" s="31">
        <v>4.7160000000000002</v>
      </c>
      <c r="J14" s="31">
        <v>1.92</v>
      </c>
      <c r="K14" s="31">
        <v>5.7359999999999998</v>
      </c>
      <c r="L14" s="31">
        <v>4.8</v>
      </c>
      <c r="M14" s="31">
        <v>4.8</v>
      </c>
      <c r="N14" s="31">
        <v>4.8</v>
      </c>
      <c r="O14" s="31">
        <v>4.7880000000000003</v>
      </c>
      <c r="P14" s="31">
        <v>4.8</v>
      </c>
      <c r="Q14" s="31">
        <v>3.84</v>
      </c>
      <c r="R14" s="75">
        <f t="shared" si="8"/>
        <v>4.4666666666666668</v>
      </c>
      <c r="S14" s="69">
        <v>7.6606788825473098</v>
      </c>
      <c r="T14" s="69">
        <v>6.4419345148693283</v>
      </c>
      <c r="U14" s="69">
        <v>6.260863923100028</v>
      </c>
      <c r="V14" s="69">
        <v>7.277644938419944</v>
      </c>
      <c r="W14" s="69">
        <v>7.347287473715828</v>
      </c>
      <c r="X14" s="69">
        <v>6.5812195854610964</v>
      </c>
      <c r="Y14" s="69">
        <v>6.4419345148693283</v>
      </c>
      <c r="Z14" s="69">
        <v>6.9642535295884622</v>
      </c>
      <c r="AA14" s="69">
        <v>5.9196155001501936</v>
      </c>
      <c r="AB14" s="69">
        <v>6.4767557825172704</v>
      </c>
      <c r="AC14" s="69">
        <v>6.7205046560528663</v>
      </c>
      <c r="AD14" s="69">
        <v>6.0937218383899046</v>
      </c>
      <c r="AE14" s="69">
        <v>6.4767557825172704</v>
      </c>
      <c r="AF14" s="69">
        <f t="shared" si="2"/>
        <v>79.002492039651528</v>
      </c>
      <c r="AH14" s="31">
        <f t="shared" si="3"/>
        <v>19.980443376389299</v>
      </c>
      <c r="AI14" s="31">
        <f t="shared" si="4"/>
        <v>20.370441574046254</v>
      </c>
      <c r="AJ14" s="31">
        <f t="shared" si="5"/>
        <v>19.360624812255924</v>
      </c>
      <c r="AK14" s="31">
        <f t="shared" si="6"/>
        <v>19.29098227696004</v>
      </c>
      <c r="AL14" s="31">
        <f t="shared" si="7"/>
        <v>79.002492039651514</v>
      </c>
    </row>
    <row r="15" spans="1:38" hidden="1" x14ac:dyDescent="0.3">
      <c r="A15" t="str">
        <f t="shared" si="1"/>
        <v>SAICING</v>
      </c>
      <c r="B15" s="5" t="s">
        <v>16</v>
      </c>
      <c r="C15" s="5" t="s">
        <v>617</v>
      </c>
      <c r="D15" s="5" t="s">
        <v>17</v>
      </c>
      <c r="E15" s="65" t="s">
        <v>24</v>
      </c>
      <c r="F15" s="5" t="s">
        <v>32</v>
      </c>
      <c r="G15" s="5" t="s">
        <v>605</v>
      </c>
      <c r="H15" s="5" t="s">
        <v>605</v>
      </c>
      <c r="I15" s="31">
        <v>2.1840000000000002</v>
      </c>
      <c r="J15" s="31"/>
      <c r="K15" s="31">
        <v>0.61199999999999999</v>
      </c>
      <c r="L15" s="31">
        <v>1.4159999999999999</v>
      </c>
      <c r="M15" s="31">
        <v>1.536</v>
      </c>
      <c r="N15" s="31">
        <v>0.96</v>
      </c>
      <c r="O15" s="31">
        <v>0.96</v>
      </c>
      <c r="P15" s="31"/>
      <c r="Q15" s="31">
        <v>0.96</v>
      </c>
      <c r="R15" s="75">
        <f t="shared" si="8"/>
        <v>0.95866666666666667</v>
      </c>
      <c r="S15" s="69">
        <v>0.96</v>
      </c>
      <c r="T15" s="69">
        <v>0.96</v>
      </c>
      <c r="U15" s="69">
        <v>0.96</v>
      </c>
      <c r="V15" s="69">
        <v>0.96</v>
      </c>
      <c r="W15" s="69">
        <v>1.54</v>
      </c>
      <c r="X15" s="69">
        <v>1.54</v>
      </c>
      <c r="Y15" s="69">
        <v>0.96</v>
      </c>
      <c r="Z15" s="69">
        <v>0.96</v>
      </c>
      <c r="AA15" s="69">
        <v>0.96</v>
      </c>
      <c r="AB15" s="69">
        <v>0.96</v>
      </c>
      <c r="AC15" s="69">
        <v>0.96</v>
      </c>
      <c r="AD15" s="69">
        <v>0.96</v>
      </c>
      <c r="AE15" s="69">
        <v>0.96</v>
      </c>
      <c r="AF15" s="69">
        <f t="shared" si="2"/>
        <v>12.680000000000003</v>
      </c>
      <c r="AH15" s="31">
        <f t="shared" si="3"/>
        <v>2.88</v>
      </c>
      <c r="AI15" s="31">
        <f t="shared" si="4"/>
        <v>4.04</v>
      </c>
      <c r="AJ15" s="31">
        <f t="shared" si="5"/>
        <v>2.88</v>
      </c>
      <c r="AK15" s="31">
        <f t="shared" si="6"/>
        <v>2.88</v>
      </c>
      <c r="AL15" s="31">
        <f t="shared" si="7"/>
        <v>12.68</v>
      </c>
    </row>
    <row r="16" spans="1:38" hidden="1" x14ac:dyDescent="0.3">
      <c r="A16" t="str">
        <f t="shared" si="1"/>
        <v>SALG</v>
      </c>
      <c r="B16" s="5" t="s">
        <v>16</v>
      </c>
      <c r="C16" s="5" t="s">
        <v>617</v>
      </c>
      <c r="D16" s="5" t="s">
        <v>17</v>
      </c>
      <c r="E16" s="65" t="s">
        <v>24</v>
      </c>
      <c r="F16" s="5" t="s">
        <v>33</v>
      </c>
      <c r="G16" s="5" t="s">
        <v>601</v>
      </c>
      <c r="H16" s="5" t="s">
        <v>621</v>
      </c>
      <c r="I16" s="31">
        <v>4.8</v>
      </c>
      <c r="J16" s="31">
        <v>1.8839999999999999</v>
      </c>
      <c r="K16" s="31">
        <v>9.3840000000000003</v>
      </c>
      <c r="L16" s="31">
        <v>5.76</v>
      </c>
      <c r="M16" s="31">
        <v>12.48</v>
      </c>
      <c r="N16" s="31">
        <v>3.84</v>
      </c>
      <c r="O16" s="31">
        <v>7.6679999999999993</v>
      </c>
      <c r="P16" s="31">
        <v>8.64</v>
      </c>
      <c r="Q16" s="31">
        <v>6.72</v>
      </c>
      <c r="R16" s="75">
        <f t="shared" si="8"/>
        <v>6.7973333333333326</v>
      </c>
      <c r="S16" s="69">
        <v>8</v>
      </c>
      <c r="T16" s="69">
        <v>8.9136234017109732</v>
      </c>
      <c r="U16" s="69">
        <v>10.696348082053168</v>
      </c>
      <c r="V16" s="69">
        <v>12.479072762395363</v>
      </c>
      <c r="W16" s="69">
        <v>14.261797442737558</v>
      </c>
      <c r="X16" s="69">
        <v>16.044522123079751</v>
      </c>
      <c r="Y16" s="69">
        <v>17.827246803421946</v>
      </c>
      <c r="Z16" s="69">
        <v>19.609971483764141</v>
      </c>
      <c r="AA16" s="69">
        <v>21.392696164106336</v>
      </c>
      <c r="AB16" s="69">
        <v>23.175420844448531</v>
      </c>
      <c r="AC16" s="69">
        <v>24.958145524790726</v>
      </c>
      <c r="AD16" s="69">
        <v>26.740870205132921</v>
      </c>
      <c r="AE16" s="69">
        <v>28.523594885475116</v>
      </c>
      <c r="AF16" s="69">
        <f t="shared" si="2"/>
        <v>224.62330972311653</v>
      </c>
      <c r="AH16" s="31">
        <f t="shared" si="3"/>
        <v>32.089044246159503</v>
      </c>
      <c r="AI16" s="31">
        <f t="shared" si="4"/>
        <v>48.133566369239261</v>
      </c>
      <c r="AJ16" s="31">
        <f t="shared" si="5"/>
        <v>64.178088492319006</v>
      </c>
      <c r="AK16" s="31">
        <f t="shared" si="6"/>
        <v>80.222610615398764</v>
      </c>
      <c r="AL16" s="31">
        <f t="shared" si="7"/>
        <v>224.62330972311653</v>
      </c>
    </row>
    <row r="17" spans="1:38" hidden="1" x14ac:dyDescent="0.3">
      <c r="A17" t="str">
        <f t="shared" si="1"/>
        <v>SASoft Brown</v>
      </c>
      <c r="B17" s="5" t="s">
        <v>16</v>
      </c>
      <c r="C17" s="5" t="s">
        <v>617</v>
      </c>
      <c r="D17" s="5" t="s">
        <v>17</v>
      </c>
      <c r="E17" s="65" t="s">
        <v>24</v>
      </c>
      <c r="F17" s="5" t="s">
        <v>34</v>
      </c>
      <c r="G17" s="5" t="s">
        <v>602</v>
      </c>
      <c r="H17" s="5" t="s">
        <v>622</v>
      </c>
      <c r="I17" s="31">
        <v>3.7439999999999998</v>
      </c>
      <c r="J17" s="31">
        <v>1.3079999999999998</v>
      </c>
      <c r="K17" s="31">
        <v>7.5359999999999996</v>
      </c>
      <c r="L17" s="31">
        <v>6.72</v>
      </c>
      <c r="M17" s="31">
        <v>7.6439999999999992</v>
      </c>
      <c r="N17" s="31">
        <v>3.84</v>
      </c>
      <c r="O17" s="31">
        <v>5.76</v>
      </c>
      <c r="P17" s="31">
        <v>6.72</v>
      </c>
      <c r="Q17" s="31">
        <v>4.7880000000000003</v>
      </c>
      <c r="R17" s="75">
        <f t="shared" si="8"/>
        <v>5.34</v>
      </c>
      <c r="S17" s="69">
        <v>6.0141843971631195</v>
      </c>
      <c r="T17" s="69">
        <v>5.0573823339780777</v>
      </c>
      <c r="U17" s="69">
        <v>4.9152288845905865</v>
      </c>
      <c r="V17" s="69">
        <v>5.7134751773049635</v>
      </c>
      <c r="W17" s="69">
        <v>5.7681495809155372</v>
      </c>
      <c r="X17" s="69">
        <v>5.1667311411992252</v>
      </c>
      <c r="Y17" s="69">
        <v>5.0573823339780777</v>
      </c>
      <c r="Z17" s="69">
        <v>5.4674403610573812</v>
      </c>
      <c r="AA17" s="69">
        <v>4.6473243068987742</v>
      </c>
      <c r="AB17" s="69">
        <v>5.084719535783365</v>
      </c>
      <c r="AC17" s="69">
        <v>5.2760799484203726</v>
      </c>
      <c r="AD17" s="69">
        <v>4.784010315925209</v>
      </c>
      <c r="AE17" s="69">
        <v>5.084719535783365</v>
      </c>
      <c r="AF17" s="69">
        <f t="shared" si="2"/>
        <v>62.022643455834938</v>
      </c>
      <c r="AH17" s="31">
        <f t="shared" si="3"/>
        <v>15.686086395873627</v>
      </c>
      <c r="AI17" s="31">
        <f t="shared" si="4"/>
        <v>15.99226305609284</v>
      </c>
      <c r="AJ17" s="31">
        <f t="shared" si="5"/>
        <v>15.199484203739519</v>
      </c>
      <c r="AK17" s="31">
        <f t="shared" si="6"/>
        <v>15.144809800128947</v>
      </c>
      <c r="AL17" s="31">
        <f t="shared" si="7"/>
        <v>62.022643455834931</v>
      </c>
    </row>
    <row r="18" spans="1:38" hidden="1" x14ac:dyDescent="0.3">
      <c r="A18" t="str">
        <f t="shared" si="1"/>
        <v>SALG</v>
      </c>
      <c r="B18" s="5" t="s">
        <v>16</v>
      </c>
      <c r="C18" s="5" t="s">
        <v>617</v>
      </c>
      <c r="D18" s="5" t="s">
        <v>17</v>
      </c>
      <c r="E18" s="65" t="s">
        <v>24</v>
      </c>
      <c r="F18" s="5" t="s">
        <v>35</v>
      </c>
      <c r="G18" s="5" t="s">
        <v>601</v>
      </c>
      <c r="H18" s="5" t="s">
        <v>621</v>
      </c>
      <c r="I18" s="31"/>
      <c r="J18" s="31"/>
      <c r="K18" s="31"/>
      <c r="L18" s="31"/>
      <c r="M18" s="31"/>
      <c r="N18" s="31"/>
      <c r="O18" s="31"/>
      <c r="P18" s="31">
        <v>0.6</v>
      </c>
      <c r="Q18" s="31">
        <v>0.6</v>
      </c>
      <c r="R18" s="75">
        <f t="shared" si="8"/>
        <v>0.13333333333333333</v>
      </c>
      <c r="S18" s="69">
        <v>0.6</v>
      </c>
      <c r="T18" s="69">
        <v>0.69387755102040816</v>
      </c>
      <c r="U18" s="69">
        <v>0.83265306122448979</v>
      </c>
      <c r="V18" s="69">
        <v>0.97142857142857142</v>
      </c>
      <c r="W18" s="69">
        <v>1.1102040816326531</v>
      </c>
      <c r="X18" s="69">
        <v>1.2489795918367346</v>
      </c>
      <c r="Y18" s="69">
        <v>1.3877551020408163</v>
      </c>
      <c r="Z18" s="69">
        <v>1.5265306122448978</v>
      </c>
      <c r="AA18" s="69">
        <v>1.6653061224489796</v>
      </c>
      <c r="AB18" s="69">
        <v>1.8040816326530611</v>
      </c>
      <c r="AC18" s="69">
        <v>1.9428571428571428</v>
      </c>
      <c r="AD18" s="69">
        <v>2.0816326530612246</v>
      </c>
      <c r="AE18" s="69">
        <v>2.2204081632653061</v>
      </c>
      <c r="AF18" s="69">
        <f t="shared" si="2"/>
        <v>17.485714285714288</v>
      </c>
      <c r="AH18" s="31">
        <f t="shared" si="3"/>
        <v>2.4979591836734696</v>
      </c>
      <c r="AI18" s="31">
        <f t="shared" si="4"/>
        <v>3.7469387755102037</v>
      </c>
      <c r="AJ18" s="31">
        <f t="shared" si="5"/>
        <v>4.9959183673469383</v>
      </c>
      <c r="AK18" s="31">
        <f t="shared" si="6"/>
        <v>6.2448979591836737</v>
      </c>
      <c r="AL18" s="31">
        <f t="shared" si="7"/>
        <v>17.485714285714284</v>
      </c>
    </row>
    <row r="19" spans="1:38" hidden="1" x14ac:dyDescent="0.3">
      <c r="A19" t="str">
        <f t="shared" si="1"/>
        <v>SACASTER</v>
      </c>
      <c r="B19" s="5" t="s">
        <v>16</v>
      </c>
      <c r="C19" s="5" t="s">
        <v>617</v>
      </c>
      <c r="D19" s="5" t="s">
        <v>17</v>
      </c>
      <c r="E19" s="65" t="s">
        <v>36</v>
      </c>
      <c r="F19" s="5" t="s">
        <v>25</v>
      </c>
      <c r="G19" s="5" t="s">
        <v>604</v>
      </c>
      <c r="H19" s="5" t="s">
        <v>604</v>
      </c>
      <c r="I19" s="31"/>
      <c r="J19" s="31"/>
      <c r="K19" s="31"/>
      <c r="L19" s="31">
        <v>0.96000000000000052</v>
      </c>
      <c r="M19" s="31">
        <v>1.6320000000000008</v>
      </c>
      <c r="N19" s="31">
        <v>0.5880000000000003</v>
      </c>
      <c r="O19" s="31">
        <v>0.57600000000000018</v>
      </c>
      <c r="P19" s="31">
        <v>1.0080000000000007</v>
      </c>
      <c r="Q19" s="31">
        <v>0.61200000000000032</v>
      </c>
      <c r="R19" s="75">
        <f t="shared" si="8"/>
        <v>0.5973333333333336</v>
      </c>
      <c r="S19" s="69">
        <v>0.7</v>
      </c>
      <c r="T19" s="69">
        <v>0.7</v>
      </c>
      <c r="U19" s="69">
        <v>0.7</v>
      </c>
      <c r="V19" s="69">
        <v>0.7</v>
      </c>
      <c r="W19" s="69">
        <v>1.6</v>
      </c>
      <c r="X19" s="69">
        <v>1</v>
      </c>
      <c r="Y19" s="69">
        <v>0.7</v>
      </c>
      <c r="Z19" s="69">
        <v>0.7</v>
      </c>
      <c r="AA19" s="69">
        <v>0.7</v>
      </c>
      <c r="AB19" s="69">
        <v>0.7</v>
      </c>
      <c r="AC19" s="69">
        <v>0.7</v>
      </c>
      <c r="AD19" s="69">
        <v>0.7</v>
      </c>
      <c r="AE19" s="69">
        <v>0.7</v>
      </c>
      <c r="AF19" s="69">
        <f t="shared" si="2"/>
        <v>9.5999999999999979</v>
      </c>
      <c r="AH19" s="31">
        <f t="shared" si="3"/>
        <v>2.0999999999999996</v>
      </c>
      <c r="AI19" s="31">
        <f t="shared" si="4"/>
        <v>3.3</v>
      </c>
      <c r="AJ19" s="31">
        <f t="shared" si="5"/>
        <v>2.0999999999999996</v>
      </c>
      <c r="AK19" s="31">
        <f t="shared" si="6"/>
        <v>2.0999999999999996</v>
      </c>
      <c r="AL19" s="31">
        <f t="shared" si="7"/>
        <v>9.5999999999999979</v>
      </c>
    </row>
    <row r="20" spans="1:38" hidden="1" x14ac:dyDescent="0.3">
      <c r="A20" t="str">
        <f t="shared" si="1"/>
        <v>SACoarse Brown</v>
      </c>
      <c r="B20" s="5" t="s">
        <v>16</v>
      </c>
      <c r="C20" s="5" t="s">
        <v>617</v>
      </c>
      <c r="D20" s="5" t="s">
        <v>17</v>
      </c>
      <c r="E20" s="65" t="s">
        <v>36</v>
      </c>
      <c r="F20" s="5" t="s">
        <v>26</v>
      </c>
      <c r="G20" s="5" t="s">
        <v>602</v>
      </c>
      <c r="H20" s="5" t="s">
        <v>618</v>
      </c>
      <c r="I20" s="31"/>
      <c r="J20" s="31"/>
      <c r="K20" s="31"/>
      <c r="L20" s="31">
        <v>1.2960000000000007</v>
      </c>
      <c r="M20" s="31">
        <v>2.9160000000000013</v>
      </c>
      <c r="N20" s="31">
        <v>1.3320000000000007</v>
      </c>
      <c r="O20" s="31">
        <v>2.2320000000000015</v>
      </c>
      <c r="P20" s="31">
        <v>2.5680000000000018</v>
      </c>
      <c r="Q20" s="31">
        <v>2.712000000000002</v>
      </c>
      <c r="R20" s="75">
        <f t="shared" si="8"/>
        <v>1.4506666666666674</v>
      </c>
      <c r="S20" s="69">
        <v>3.1360410803042091</v>
      </c>
      <c r="T20" s="69">
        <v>2.7627028564584699</v>
      </c>
      <c r="U20" s="69">
        <v>2.6850485058985565</v>
      </c>
      <c r="V20" s="69">
        <v>3.1211075513503794</v>
      </c>
      <c r="W20" s="69">
        <v>3.1509746092580388</v>
      </c>
      <c r="X20" s="69">
        <v>2.8224369722737883</v>
      </c>
      <c r="Y20" s="69">
        <v>2.7627028564584699</v>
      </c>
      <c r="Z20" s="69">
        <v>2.9867057907659138</v>
      </c>
      <c r="AA20" s="69">
        <v>2.5386999221510265</v>
      </c>
      <c r="AB20" s="69">
        <v>2.7776363854122996</v>
      </c>
      <c r="AC20" s="69">
        <v>2.8821710880891067</v>
      </c>
      <c r="AD20" s="69">
        <v>2.6133675669201746</v>
      </c>
      <c r="AE20" s="69">
        <v>2.7776363854122996</v>
      </c>
      <c r="AF20" s="69">
        <f t="shared" si="2"/>
        <v>33.881190490448525</v>
      </c>
      <c r="AH20" s="31">
        <f t="shared" si="3"/>
        <v>8.5688589137074054</v>
      </c>
      <c r="AI20" s="31">
        <f t="shared" si="4"/>
        <v>8.7361144379902971</v>
      </c>
      <c r="AJ20" s="31">
        <f t="shared" si="5"/>
        <v>8.3030420983292395</v>
      </c>
      <c r="AK20" s="31">
        <f t="shared" si="6"/>
        <v>8.2731750404215809</v>
      </c>
      <c r="AL20" s="31">
        <f t="shared" si="7"/>
        <v>33.881190490448525</v>
      </c>
    </row>
    <row r="21" spans="1:38" hidden="1" x14ac:dyDescent="0.3">
      <c r="A21" t="str">
        <f t="shared" si="1"/>
        <v>SAC1 COARSE</v>
      </c>
      <c r="B21" s="5" t="s">
        <v>16</v>
      </c>
      <c r="C21" s="5" t="s">
        <v>617</v>
      </c>
      <c r="D21" s="5" t="s">
        <v>17</v>
      </c>
      <c r="E21" s="65" t="s">
        <v>36</v>
      </c>
      <c r="F21" s="5" t="s">
        <v>27</v>
      </c>
      <c r="G21" s="5" t="s">
        <v>603</v>
      </c>
      <c r="H21" s="5" t="s">
        <v>619</v>
      </c>
      <c r="I21" s="31"/>
      <c r="J21" s="31"/>
      <c r="K21" s="31"/>
      <c r="L21" s="31">
        <v>6.4559999999999969</v>
      </c>
      <c r="M21" s="31">
        <v>11.387999999999989</v>
      </c>
      <c r="N21" s="31">
        <v>5.831999999999999</v>
      </c>
      <c r="O21" s="31">
        <v>6.4919999999999982</v>
      </c>
      <c r="P21" s="31">
        <v>9.8999999999999844</v>
      </c>
      <c r="Q21" s="31">
        <v>10.019999999999996</v>
      </c>
      <c r="R21" s="75">
        <f t="shared" si="8"/>
        <v>5.5653333333333297</v>
      </c>
      <c r="S21" s="69">
        <v>9.9910490390296207</v>
      </c>
      <c r="T21" s="69">
        <v>8.8016384391451439</v>
      </c>
      <c r="U21" s="69">
        <v>8.5542410343691717</v>
      </c>
      <c r="V21" s="69">
        <v>9.9434726150342421</v>
      </c>
      <c r="W21" s="69">
        <v>10.038625463025001</v>
      </c>
      <c r="X21" s="69">
        <v>8.9919441351266602</v>
      </c>
      <c r="Y21" s="69">
        <v>8.8016384391451439</v>
      </c>
      <c r="Z21" s="69">
        <v>9.5152847990758307</v>
      </c>
      <c r="AA21" s="69">
        <v>8.0879920792144553</v>
      </c>
      <c r="AB21" s="69">
        <v>8.8492148631405225</v>
      </c>
      <c r="AC21" s="69">
        <v>9.1822498311081766</v>
      </c>
      <c r="AD21" s="69">
        <v>8.3258741991913521</v>
      </c>
      <c r="AE21" s="69">
        <v>8.8492148631405225</v>
      </c>
      <c r="AF21" s="69">
        <f t="shared" si="2"/>
        <v>107.94139076071622</v>
      </c>
      <c r="AH21" s="31">
        <f t="shared" si="3"/>
        <v>27.299352088548556</v>
      </c>
      <c r="AI21" s="31">
        <f t="shared" si="4"/>
        <v>27.832208037296805</v>
      </c>
      <c r="AJ21" s="31">
        <f t="shared" si="5"/>
        <v>26.452491741430812</v>
      </c>
      <c r="AK21" s="31">
        <f t="shared" si="6"/>
        <v>26.357338893440051</v>
      </c>
      <c r="AL21" s="31">
        <f t="shared" si="7"/>
        <v>107.94139076071622</v>
      </c>
    </row>
    <row r="22" spans="1:38" hidden="1" x14ac:dyDescent="0.3">
      <c r="A22" t="str">
        <f t="shared" si="1"/>
        <v>SAC1 COARSE</v>
      </c>
      <c r="B22" s="5" t="s">
        <v>16</v>
      </c>
      <c r="C22" s="5" t="s">
        <v>617</v>
      </c>
      <c r="D22" s="5" t="s">
        <v>17</v>
      </c>
      <c r="E22" s="65" t="s">
        <v>36</v>
      </c>
      <c r="F22" s="5" t="s">
        <v>28</v>
      </c>
      <c r="G22" s="5" t="s">
        <v>603</v>
      </c>
      <c r="H22" s="5" t="s">
        <v>619</v>
      </c>
      <c r="I22" s="31"/>
      <c r="J22" s="31"/>
      <c r="K22" s="31"/>
      <c r="L22" s="31">
        <v>8.028000000000004</v>
      </c>
      <c r="M22" s="31">
        <v>6.0959999999999983</v>
      </c>
      <c r="N22" s="31">
        <v>3.3360000000000016</v>
      </c>
      <c r="O22" s="31">
        <v>3.7080000000000024</v>
      </c>
      <c r="P22" s="31">
        <v>6.5399999999999938</v>
      </c>
      <c r="Q22" s="31">
        <v>5.8919999999999986</v>
      </c>
      <c r="R22" s="75">
        <f t="shared" si="8"/>
        <v>3.7333333333333325</v>
      </c>
      <c r="S22" s="69">
        <v>6.7410157224856482</v>
      </c>
      <c r="T22" s="69">
        <v>5.9385138507611668</v>
      </c>
      <c r="U22" s="69">
        <v>5.7715934614424738</v>
      </c>
      <c r="V22" s="69">
        <v>6.708915647616668</v>
      </c>
      <c r="W22" s="69">
        <v>6.7731157973546274</v>
      </c>
      <c r="X22" s="69">
        <v>6.0669141502370829</v>
      </c>
      <c r="Y22" s="69">
        <v>5.9385138507611668</v>
      </c>
      <c r="Z22" s="69">
        <v>6.4200149737958556</v>
      </c>
      <c r="AA22" s="69">
        <v>5.4570127277264771</v>
      </c>
      <c r="AB22" s="69">
        <v>5.9706139256301451</v>
      </c>
      <c r="AC22" s="69">
        <v>6.1953144497130008</v>
      </c>
      <c r="AD22" s="69">
        <v>5.6175131020713733</v>
      </c>
      <c r="AE22" s="69">
        <v>5.9706139256301451</v>
      </c>
      <c r="AF22" s="69">
        <f t="shared" si="2"/>
        <v>72.828649862740193</v>
      </c>
      <c r="AH22" s="31">
        <f t="shared" si="3"/>
        <v>18.419022959820307</v>
      </c>
      <c r="AI22" s="31">
        <f t="shared" si="4"/>
        <v>18.778543798352878</v>
      </c>
      <c r="AJ22" s="31">
        <f t="shared" si="5"/>
        <v>17.847641627152477</v>
      </c>
      <c r="AK22" s="31">
        <f t="shared" si="6"/>
        <v>17.78344147741452</v>
      </c>
      <c r="AL22" s="31">
        <f t="shared" si="7"/>
        <v>72.828649862740178</v>
      </c>
    </row>
    <row r="23" spans="1:38" hidden="1" x14ac:dyDescent="0.3">
      <c r="A23" t="str">
        <f t="shared" si="1"/>
        <v>SAA1</v>
      </c>
      <c r="B23" s="5" t="s">
        <v>16</v>
      </c>
      <c r="C23" s="5" t="s">
        <v>617</v>
      </c>
      <c r="D23" s="5" t="s">
        <v>17</v>
      </c>
      <c r="E23" s="65" t="s">
        <v>36</v>
      </c>
      <c r="F23" s="5" t="s">
        <v>30</v>
      </c>
      <c r="G23" s="5" t="s">
        <v>600</v>
      </c>
      <c r="H23" s="5" t="s">
        <v>620</v>
      </c>
      <c r="I23" s="31"/>
      <c r="J23" s="31"/>
      <c r="K23" s="31"/>
      <c r="L23" s="31">
        <v>1.6320000000000006</v>
      </c>
      <c r="M23" s="31">
        <v>3.4080000000000021</v>
      </c>
      <c r="N23" s="31">
        <v>1.3680000000000008</v>
      </c>
      <c r="O23" s="31">
        <v>2.7720000000000016</v>
      </c>
      <c r="P23" s="31">
        <v>3.6840000000000024</v>
      </c>
      <c r="Q23" s="31">
        <v>2.9880000000000022</v>
      </c>
      <c r="R23" s="75">
        <f t="shared" si="8"/>
        <v>1.7613333333333345</v>
      </c>
      <c r="S23" s="69">
        <v>2.9769655378422843</v>
      </c>
      <c r="T23" s="69">
        <v>2.6225648785753459</v>
      </c>
      <c r="U23" s="69">
        <v>2.5488495414478227</v>
      </c>
      <c r="V23" s="69">
        <v>2.9627895114716067</v>
      </c>
      <c r="W23" s="69">
        <v>2.991141564212962</v>
      </c>
      <c r="X23" s="69">
        <v>2.6792689840580559</v>
      </c>
      <c r="Y23" s="69">
        <v>2.6225648785753459</v>
      </c>
      <c r="Z23" s="69">
        <v>2.8352052741355092</v>
      </c>
      <c r="AA23" s="69">
        <v>2.4099244830151823</v>
      </c>
      <c r="AB23" s="69">
        <v>2.6367409049460235</v>
      </c>
      <c r="AC23" s="69">
        <v>2.7359730895407663</v>
      </c>
      <c r="AD23" s="69">
        <v>2.4808046148685703</v>
      </c>
      <c r="AE23" s="69">
        <v>2.6367409049460235</v>
      </c>
      <c r="AF23" s="69">
        <f t="shared" si="2"/>
        <v>32.162568629793213</v>
      </c>
      <c r="AH23" s="31">
        <f t="shared" si="3"/>
        <v>8.1342039314947758</v>
      </c>
      <c r="AI23" s="31">
        <f t="shared" si="4"/>
        <v>8.2929754268463647</v>
      </c>
      <c r="AJ23" s="31">
        <f t="shared" si="5"/>
        <v>7.8818706620967145</v>
      </c>
      <c r="AK23" s="31">
        <f t="shared" si="6"/>
        <v>7.8535186093553602</v>
      </c>
      <c r="AL23" s="31">
        <f t="shared" si="7"/>
        <v>32.162568629793221</v>
      </c>
    </row>
    <row r="24" spans="1:38" hidden="1" x14ac:dyDescent="0.3">
      <c r="A24" t="str">
        <f t="shared" si="1"/>
        <v>SAGMW</v>
      </c>
      <c r="B24" s="5" t="s">
        <v>16</v>
      </c>
      <c r="C24" s="5" t="s">
        <v>617</v>
      </c>
      <c r="D24" s="5" t="s">
        <v>17</v>
      </c>
      <c r="E24" s="65" t="s">
        <v>36</v>
      </c>
      <c r="F24" s="5" t="s">
        <v>37</v>
      </c>
      <c r="G24" s="5" t="s">
        <v>602</v>
      </c>
      <c r="H24" s="5" t="s">
        <v>624</v>
      </c>
      <c r="I24" s="31"/>
      <c r="J24" s="31"/>
      <c r="K24" s="31"/>
      <c r="L24" s="31">
        <v>0.9504000000000008</v>
      </c>
      <c r="M24" s="31">
        <v>0.41039999999999965</v>
      </c>
      <c r="N24" s="31">
        <v>0.27</v>
      </c>
      <c r="O24" s="31">
        <v>0.44279999999999964</v>
      </c>
      <c r="P24" s="31">
        <v>0.3671999999999998</v>
      </c>
      <c r="Q24" s="31">
        <v>0.33479999999999988</v>
      </c>
      <c r="R24" s="75">
        <f t="shared" si="8"/>
        <v>0.30840000000000001</v>
      </c>
      <c r="S24" s="69">
        <v>0.36</v>
      </c>
      <c r="T24" s="69">
        <v>0.36</v>
      </c>
      <c r="U24" s="69">
        <v>0.36</v>
      </c>
      <c r="V24" s="69">
        <v>0.36</v>
      </c>
      <c r="W24" s="69">
        <v>0.36</v>
      </c>
      <c r="X24" s="69">
        <v>0.36</v>
      </c>
      <c r="Y24" s="69">
        <v>0.36</v>
      </c>
      <c r="Z24" s="69">
        <v>0.36</v>
      </c>
      <c r="AA24" s="69">
        <v>0.36</v>
      </c>
      <c r="AB24" s="69">
        <v>0.36</v>
      </c>
      <c r="AC24" s="69">
        <v>0.36</v>
      </c>
      <c r="AD24" s="69">
        <v>0.36</v>
      </c>
      <c r="AE24" s="69">
        <v>0.36</v>
      </c>
      <c r="AF24" s="69">
        <f t="shared" si="2"/>
        <v>4.3199999999999994</v>
      </c>
      <c r="AH24" s="31">
        <f t="shared" si="3"/>
        <v>1.08</v>
      </c>
      <c r="AI24" s="31">
        <f t="shared" si="4"/>
        <v>1.08</v>
      </c>
      <c r="AJ24" s="31">
        <f t="shared" si="5"/>
        <v>1.08</v>
      </c>
      <c r="AK24" s="31">
        <f t="shared" si="6"/>
        <v>1.08</v>
      </c>
      <c r="AL24" s="31">
        <f t="shared" si="7"/>
        <v>4.32</v>
      </c>
    </row>
    <row r="25" spans="1:38" hidden="1" x14ac:dyDescent="0.3">
      <c r="A25" t="str">
        <f t="shared" si="1"/>
        <v>SAGolden Brown</v>
      </c>
      <c r="B25" s="5" t="s">
        <v>16</v>
      </c>
      <c r="C25" s="5" t="s">
        <v>617</v>
      </c>
      <c r="D25" s="5" t="s">
        <v>17</v>
      </c>
      <c r="E25" s="65" t="s">
        <v>36</v>
      </c>
      <c r="F25" s="5" t="s">
        <v>31</v>
      </c>
      <c r="G25" s="5" t="s">
        <v>602</v>
      </c>
      <c r="H25" s="5" t="s">
        <v>623</v>
      </c>
      <c r="I25" s="31"/>
      <c r="J25" s="31"/>
      <c r="K25" s="31"/>
      <c r="L25" s="31">
        <v>1.4640000000000006</v>
      </c>
      <c r="M25" s="31">
        <v>1.9440000000000013</v>
      </c>
      <c r="N25" s="31">
        <v>0.76800000000000024</v>
      </c>
      <c r="O25" s="31">
        <v>1.656000000000001</v>
      </c>
      <c r="P25" s="31">
        <v>2.2080000000000011</v>
      </c>
      <c r="Q25" s="31">
        <v>1.5960000000000012</v>
      </c>
      <c r="R25" s="75">
        <f t="shared" si="8"/>
        <v>1.0706666666666671</v>
      </c>
      <c r="S25" s="69">
        <v>2.7131571042355058</v>
      </c>
      <c r="T25" s="69">
        <v>2.2815184740162207</v>
      </c>
      <c r="U25" s="69">
        <v>2.2173893060979268</v>
      </c>
      <c r="V25" s="69">
        <v>2.5774992490237305</v>
      </c>
      <c r="W25" s="69">
        <v>2.6021643136076893</v>
      </c>
      <c r="X25" s="69">
        <v>2.3308486031841387</v>
      </c>
      <c r="Y25" s="69">
        <v>2.2815184740162207</v>
      </c>
      <c r="Z25" s="69">
        <v>2.466506458395914</v>
      </c>
      <c r="AA25" s="69">
        <v>2.0965304896365269</v>
      </c>
      <c r="AB25" s="69">
        <v>2.2938510063081998</v>
      </c>
      <c r="AC25" s="69">
        <v>2.3801787323520571</v>
      </c>
      <c r="AD25" s="69">
        <v>2.1581931510964245</v>
      </c>
      <c r="AE25" s="69">
        <v>2.2938510063081998</v>
      </c>
      <c r="AF25" s="69">
        <f t="shared" si="2"/>
        <v>27.980049264043245</v>
      </c>
      <c r="AH25" s="31">
        <f t="shared" si="3"/>
        <v>7.0764070291378776</v>
      </c>
      <c r="AI25" s="31">
        <f t="shared" si="4"/>
        <v>7.2145313908080482</v>
      </c>
      <c r="AJ25" s="31">
        <f t="shared" si="5"/>
        <v>6.8568879543406407</v>
      </c>
      <c r="AK25" s="31">
        <f t="shared" si="6"/>
        <v>6.8322228897566823</v>
      </c>
      <c r="AL25" s="31">
        <f t="shared" si="7"/>
        <v>27.980049264043249</v>
      </c>
    </row>
    <row r="26" spans="1:38" hidden="1" x14ac:dyDescent="0.3">
      <c r="A26" t="str">
        <f t="shared" si="1"/>
        <v>SAICING</v>
      </c>
      <c r="B26" s="5" t="s">
        <v>16</v>
      </c>
      <c r="C26" s="5" t="s">
        <v>617</v>
      </c>
      <c r="D26" s="5" t="s">
        <v>17</v>
      </c>
      <c r="E26" s="65" t="s">
        <v>36</v>
      </c>
      <c r="F26" s="5" t="s">
        <v>32</v>
      </c>
      <c r="G26" s="5" t="s">
        <v>605</v>
      </c>
      <c r="H26" s="5" t="s">
        <v>605</v>
      </c>
      <c r="I26" s="31"/>
      <c r="J26" s="31"/>
      <c r="K26" s="31"/>
      <c r="L26" s="31">
        <v>0.61200000000000032</v>
      </c>
      <c r="M26" s="31">
        <v>0.68400000000000039</v>
      </c>
      <c r="N26" s="31">
        <v>0.28800000000000014</v>
      </c>
      <c r="O26" s="31">
        <v>0.108</v>
      </c>
      <c r="P26" s="31">
        <v>0.22800000000000006</v>
      </c>
      <c r="Q26" s="31">
        <v>0.24000000000000007</v>
      </c>
      <c r="R26" s="75">
        <f t="shared" si="8"/>
        <v>0.2400000000000001</v>
      </c>
      <c r="S26" s="69">
        <v>0.24</v>
      </c>
      <c r="T26" s="69">
        <v>0.24</v>
      </c>
      <c r="U26" s="69">
        <v>0.24</v>
      </c>
      <c r="V26" s="69">
        <v>0.24</v>
      </c>
      <c r="W26" s="69">
        <v>0.68</v>
      </c>
      <c r="X26" s="69">
        <v>0.68</v>
      </c>
      <c r="Y26" s="69">
        <v>0.24</v>
      </c>
      <c r="Z26" s="69">
        <v>0.24</v>
      </c>
      <c r="AA26" s="69">
        <v>0.24</v>
      </c>
      <c r="AB26" s="69">
        <v>0.24</v>
      </c>
      <c r="AC26" s="69">
        <v>0.24</v>
      </c>
      <c r="AD26" s="69">
        <v>0.24</v>
      </c>
      <c r="AE26" s="69">
        <v>0.24</v>
      </c>
      <c r="AF26" s="69">
        <f t="shared" si="2"/>
        <v>3.7600000000000016</v>
      </c>
      <c r="AH26" s="31">
        <f t="shared" si="3"/>
        <v>0.72</v>
      </c>
      <c r="AI26" s="31">
        <f t="shared" si="4"/>
        <v>1.6</v>
      </c>
      <c r="AJ26" s="31">
        <f t="shared" si="5"/>
        <v>0.72</v>
      </c>
      <c r="AK26" s="31">
        <f t="shared" si="6"/>
        <v>0.72</v>
      </c>
      <c r="AL26" s="31">
        <f t="shared" si="7"/>
        <v>3.76</v>
      </c>
    </row>
    <row r="27" spans="1:38" hidden="1" x14ac:dyDescent="0.3">
      <c r="A27" t="str">
        <f t="shared" si="1"/>
        <v>SASTEVIA</v>
      </c>
      <c r="B27" s="5" t="s">
        <v>16</v>
      </c>
      <c r="C27" s="5" t="s">
        <v>617</v>
      </c>
      <c r="D27" s="5" t="s">
        <v>17</v>
      </c>
      <c r="E27" s="65" t="s">
        <v>36</v>
      </c>
      <c r="F27" s="5" t="s">
        <v>38</v>
      </c>
      <c r="G27" s="5" t="s">
        <v>608</v>
      </c>
      <c r="H27" s="5" t="s">
        <v>608</v>
      </c>
      <c r="I27" s="31"/>
      <c r="J27" s="31"/>
      <c r="K27" s="31"/>
      <c r="L27" s="31">
        <v>0.34800000000000014</v>
      </c>
      <c r="M27" s="31">
        <v>8.3999999999999908E-2</v>
      </c>
      <c r="N27" s="31">
        <v>1.2E-2</v>
      </c>
      <c r="O27" s="31">
        <v>3.6000000000000004E-2</v>
      </c>
      <c r="P27" s="31">
        <v>8.4000000000000005E-2</v>
      </c>
      <c r="Q27" s="31">
        <v>0.14399999999999999</v>
      </c>
      <c r="R27" s="75">
        <f t="shared" si="8"/>
        <v>7.8666666666666676E-2</v>
      </c>
      <c r="S27" s="69">
        <v>7.0000000000000007E-2</v>
      </c>
      <c r="T27" s="69">
        <v>7.0000000000000007E-2</v>
      </c>
      <c r="U27" s="69">
        <v>7.0000000000000007E-2</v>
      </c>
      <c r="V27" s="69">
        <v>7.0000000000000007E-2</v>
      </c>
      <c r="W27" s="69">
        <v>7.0000000000000007E-2</v>
      </c>
      <c r="X27" s="69">
        <v>7.0000000000000007E-2</v>
      </c>
      <c r="Y27" s="69">
        <v>7.0000000000000007E-2</v>
      </c>
      <c r="Z27" s="69">
        <v>7.0000000000000007E-2</v>
      </c>
      <c r="AA27" s="69">
        <v>7.0000000000000007E-2</v>
      </c>
      <c r="AB27" s="69">
        <v>7.0000000000000007E-2</v>
      </c>
      <c r="AC27" s="69">
        <v>7.0000000000000007E-2</v>
      </c>
      <c r="AD27" s="69">
        <v>7.0000000000000007E-2</v>
      </c>
      <c r="AE27" s="69">
        <v>7.0000000000000007E-2</v>
      </c>
      <c r="AF27" s="69">
        <f t="shared" si="2"/>
        <v>0.8400000000000003</v>
      </c>
      <c r="AH27" s="31">
        <f t="shared" si="3"/>
        <v>0.21000000000000002</v>
      </c>
      <c r="AI27" s="31">
        <f t="shared" si="4"/>
        <v>0.21000000000000002</v>
      </c>
      <c r="AJ27" s="31">
        <f t="shared" si="5"/>
        <v>0.21000000000000002</v>
      </c>
      <c r="AK27" s="31">
        <f t="shared" si="6"/>
        <v>0.21000000000000002</v>
      </c>
      <c r="AL27" s="31">
        <f t="shared" si="7"/>
        <v>0.84000000000000008</v>
      </c>
    </row>
    <row r="28" spans="1:38" hidden="1" x14ac:dyDescent="0.3">
      <c r="A28" t="str">
        <f t="shared" si="1"/>
        <v>SALG</v>
      </c>
      <c r="B28" s="5" t="s">
        <v>16</v>
      </c>
      <c r="C28" s="5" t="s">
        <v>617</v>
      </c>
      <c r="D28" s="5" t="s">
        <v>17</v>
      </c>
      <c r="E28" s="65" t="s">
        <v>36</v>
      </c>
      <c r="F28" s="5" t="s">
        <v>33</v>
      </c>
      <c r="G28" s="5" t="s">
        <v>601</v>
      </c>
      <c r="H28" s="5" t="s">
        <v>621</v>
      </c>
      <c r="I28" s="31"/>
      <c r="J28" s="31"/>
      <c r="K28" s="31"/>
      <c r="L28" s="31">
        <v>1.8840000000000008</v>
      </c>
      <c r="M28" s="31">
        <v>4.1640000000000015</v>
      </c>
      <c r="N28" s="31">
        <v>1.5480000000000009</v>
      </c>
      <c r="O28" s="31">
        <v>3.276000000000002</v>
      </c>
      <c r="P28" s="31">
        <v>7.7279999999999882</v>
      </c>
      <c r="Q28" s="31">
        <v>3.5760000000000023</v>
      </c>
      <c r="R28" s="75">
        <f t="shared" si="8"/>
        <v>2.4639999999999995</v>
      </c>
      <c r="S28" s="69">
        <v>5</v>
      </c>
      <c r="T28" s="69">
        <v>4.8500597921074418</v>
      </c>
      <c r="U28" s="69">
        <v>5.8200717505289301</v>
      </c>
      <c r="V28" s="69">
        <v>6.7900837089504185</v>
      </c>
      <c r="W28" s="69">
        <v>7.7600956673719077</v>
      </c>
      <c r="X28" s="69">
        <v>8.7301076257933961</v>
      </c>
      <c r="Y28" s="69">
        <v>9.7001195842148835</v>
      </c>
      <c r="Z28" s="69">
        <v>10.670131542636373</v>
      </c>
      <c r="AA28" s="69">
        <v>11.64014350105786</v>
      </c>
      <c r="AB28" s="69">
        <v>12.610155459479349</v>
      </c>
      <c r="AC28" s="69">
        <v>13.580167417900837</v>
      </c>
      <c r="AD28" s="69">
        <v>14.550179376322326</v>
      </c>
      <c r="AE28" s="69">
        <v>15.520191334743815</v>
      </c>
      <c r="AF28" s="69">
        <f t="shared" si="2"/>
        <v>122.22150676110753</v>
      </c>
      <c r="AH28" s="31">
        <f t="shared" si="3"/>
        <v>17.460215251586792</v>
      </c>
      <c r="AI28" s="31">
        <f t="shared" si="4"/>
        <v>26.19032287738019</v>
      </c>
      <c r="AJ28" s="31">
        <f t="shared" si="5"/>
        <v>34.920430503173584</v>
      </c>
      <c r="AK28" s="31">
        <f t="shared" si="6"/>
        <v>43.650538128966978</v>
      </c>
      <c r="AL28" s="31">
        <f t="shared" si="7"/>
        <v>122.22150676110755</v>
      </c>
    </row>
    <row r="29" spans="1:38" hidden="1" x14ac:dyDescent="0.3">
      <c r="A29" t="str">
        <f t="shared" si="1"/>
        <v>SASoft Brown</v>
      </c>
      <c r="B29" s="5" t="s">
        <v>16</v>
      </c>
      <c r="C29" s="5" t="s">
        <v>617</v>
      </c>
      <c r="D29" s="5" t="s">
        <v>17</v>
      </c>
      <c r="E29" s="65" t="s">
        <v>36</v>
      </c>
      <c r="F29" s="5" t="s">
        <v>34</v>
      </c>
      <c r="G29" s="5" t="s">
        <v>602</v>
      </c>
      <c r="H29" s="5" t="s">
        <v>622</v>
      </c>
      <c r="I29" s="31"/>
      <c r="J29" s="31"/>
      <c r="K29" s="31"/>
      <c r="L29" s="31">
        <v>1.2000000000000006</v>
      </c>
      <c r="M29" s="31">
        <v>2.2800000000000016</v>
      </c>
      <c r="N29" s="31">
        <v>0.8400000000000003</v>
      </c>
      <c r="O29" s="31">
        <v>1.2360000000000009</v>
      </c>
      <c r="P29" s="31">
        <v>1.6200000000000012</v>
      </c>
      <c r="Q29" s="31">
        <v>1.0200000000000007</v>
      </c>
      <c r="R29" s="75">
        <f>SUM(I29:Q29)/9</f>
        <v>0.91066666666666718</v>
      </c>
      <c r="S29" s="69">
        <v>1.5500709219858162</v>
      </c>
      <c r="T29" s="69">
        <v>1.3034687298517091</v>
      </c>
      <c r="U29" s="69">
        <v>1.266830689877499</v>
      </c>
      <c r="V29" s="69">
        <v>1.4725673758865256</v>
      </c>
      <c r="W29" s="69">
        <v>1.4866589297227601</v>
      </c>
      <c r="X29" s="69">
        <v>1.3316518375241784</v>
      </c>
      <c r="Y29" s="69">
        <v>1.3034687298517091</v>
      </c>
      <c r="Z29" s="69">
        <v>1.4091553836234694</v>
      </c>
      <c r="AA29" s="69">
        <v>1.1977820760799491</v>
      </c>
      <c r="AB29" s="69">
        <v>1.3105145067698265</v>
      </c>
      <c r="AC29" s="69">
        <v>1.3598349451966478</v>
      </c>
      <c r="AD29" s="69">
        <v>1.2330109606705357</v>
      </c>
      <c r="AE29" s="69">
        <v>1.3105145067698265</v>
      </c>
      <c r="AF29" s="69">
        <f t="shared" si="2"/>
        <v>15.985458671824635</v>
      </c>
      <c r="AH29" s="31">
        <f t="shared" si="3"/>
        <v>4.0428667956157334</v>
      </c>
      <c r="AI29" s="31">
        <f t="shared" si="4"/>
        <v>4.1217794970986477</v>
      </c>
      <c r="AJ29" s="31">
        <f t="shared" si="5"/>
        <v>3.9174519664732452</v>
      </c>
      <c r="AK29" s="31">
        <f t="shared" si="6"/>
        <v>3.9033604126370101</v>
      </c>
      <c r="AL29" s="31">
        <f t="shared" si="7"/>
        <v>15.985458671824635</v>
      </c>
    </row>
    <row r="30" spans="1:38" hidden="1" x14ac:dyDescent="0.3">
      <c r="A30" t="str">
        <f t="shared" si="1"/>
        <v>SALG</v>
      </c>
      <c r="B30" s="5" t="s">
        <v>16</v>
      </c>
      <c r="C30" s="5" t="s">
        <v>617</v>
      </c>
      <c r="D30" s="5" t="s">
        <v>17</v>
      </c>
      <c r="E30" s="65" t="s">
        <v>36</v>
      </c>
      <c r="F30" s="5" t="s">
        <v>35</v>
      </c>
      <c r="G30" s="5" t="s">
        <v>601</v>
      </c>
      <c r="H30" s="5" t="s">
        <v>621</v>
      </c>
      <c r="I30" s="31"/>
      <c r="J30" s="31"/>
      <c r="K30" s="31"/>
      <c r="L30" s="31"/>
      <c r="M30" s="31"/>
      <c r="N30" s="31"/>
      <c r="O30" s="31"/>
      <c r="P30" s="31"/>
      <c r="Q30" s="31"/>
      <c r="R30" s="75"/>
      <c r="S30" s="69"/>
      <c r="T30" s="69">
        <v>0.3775510204081633</v>
      </c>
      <c r="U30" s="69">
        <v>0.45306122448979597</v>
      </c>
      <c r="V30" s="69">
        <v>0.52857142857142858</v>
      </c>
      <c r="W30" s="69">
        <v>0.60408163265306125</v>
      </c>
      <c r="X30" s="69">
        <v>0.67959183673469392</v>
      </c>
      <c r="Y30" s="69">
        <v>0.75510204081632659</v>
      </c>
      <c r="Z30" s="69">
        <v>0.83061224489795926</v>
      </c>
      <c r="AA30" s="69">
        <v>0.90612244897959193</v>
      </c>
      <c r="AB30" s="69">
        <v>0.9816326530612246</v>
      </c>
      <c r="AC30" s="69">
        <v>1.0571428571428572</v>
      </c>
      <c r="AD30" s="69">
        <v>1.1326530612244898</v>
      </c>
      <c r="AE30" s="69">
        <v>1.2081632653061225</v>
      </c>
      <c r="AF30" s="69">
        <f t="shared" si="2"/>
        <v>9.514285714285716</v>
      </c>
      <c r="AH30" s="31">
        <f t="shared" si="3"/>
        <v>1.3591836734693878</v>
      </c>
      <c r="AI30" s="31">
        <f t="shared" si="4"/>
        <v>2.0387755102040819</v>
      </c>
      <c r="AJ30" s="31">
        <f t="shared" si="5"/>
        <v>2.7183673469387757</v>
      </c>
      <c r="AK30" s="31">
        <f t="shared" si="6"/>
        <v>3.3979591836734695</v>
      </c>
      <c r="AL30" s="31">
        <f t="shared" si="7"/>
        <v>9.5142857142857142</v>
      </c>
    </row>
    <row r="31" spans="1:38" hidden="1" x14ac:dyDescent="0.3">
      <c r="A31" t="str">
        <f t="shared" si="1"/>
        <v>SACoarse Brown</v>
      </c>
      <c r="B31" s="5" t="s">
        <v>16</v>
      </c>
      <c r="C31" s="5" t="s">
        <v>617</v>
      </c>
      <c r="D31" s="5" t="s">
        <v>17</v>
      </c>
      <c r="E31" s="65" t="s">
        <v>39</v>
      </c>
      <c r="F31" s="5" t="s">
        <v>26</v>
      </c>
      <c r="G31" s="5" t="s">
        <v>602</v>
      </c>
      <c r="H31" s="5" t="s">
        <v>618</v>
      </c>
      <c r="I31" s="31"/>
      <c r="J31" s="31"/>
      <c r="K31" s="31"/>
      <c r="L31" s="31"/>
      <c r="M31" s="31">
        <v>0.84</v>
      </c>
      <c r="N31" s="31">
        <v>0.96</v>
      </c>
      <c r="O31" s="31"/>
      <c r="P31" s="31"/>
      <c r="Q31" s="31">
        <v>0.3</v>
      </c>
      <c r="R31" s="75">
        <f t="shared" si="8"/>
        <v>0.23333333333333328</v>
      </c>
      <c r="S31" s="69">
        <v>0.3</v>
      </c>
      <c r="T31" s="69">
        <v>0.3</v>
      </c>
      <c r="U31" s="69">
        <v>0.3</v>
      </c>
      <c r="V31" s="69">
        <v>0.3</v>
      </c>
      <c r="W31" s="69">
        <v>0.3</v>
      </c>
      <c r="X31" s="69">
        <v>0.3</v>
      </c>
      <c r="Y31" s="69">
        <v>0.3</v>
      </c>
      <c r="Z31" s="69">
        <v>0.3</v>
      </c>
      <c r="AA31" s="69">
        <v>0.3</v>
      </c>
      <c r="AB31" s="69">
        <v>0.3</v>
      </c>
      <c r="AC31" s="69">
        <v>0.3</v>
      </c>
      <c r="AD31" s="69">
        <v>0.3</v>
      </c>
      <c r="AE31" s="69">
        <v>0.3</v>
      </c>
      <c r="AF31" s="69">
        <f t="shared" si="2"/>
        <v>3.5999999999999992</v>
      </c>
      <c r="AH31" s="31">
        <f t="shared" si="3"/>
        <v>0.89999999999999991</v>
      </c>
      <c r="AI31" s="31">
        <f t="shared" si="4"/>
        <v>0.89999999999999991</v>
      </c>
      <c r="AJ31" s="31">
        <f t="shared" si="5"/>
        <v>0.89999999999999991</v>
      </c>
      <c r="AK31" s="31">
        <f t="shared" si="6"/>
        <v>0.89999999999999991</v>
      </c>
      <c r="AL31" s="31">
        <f t="shared" si="7"/>
        <v>3.5999999999999996</v>
      </c>
    </row>
    <row r="32" spans="1:38" hidden="1" x14ac:dyDescent="0.3">
      <c r="A32" t="str">
        <f t="shared" si="1"/>
        <v>SAC1 COARSE</v>
      </c>
      <c r="B32" s="5" t="s">
        <v>16</v>
      </c>
      <c r="C32" s="5" t="s">
        <v>617</v>
      </c>
      <c r="D32" s="5" t="s">
        <v>17</v>
      </c>
      <c r="E32" s="65" t="s">
        <v>39</v>
      </c>
      <c r="F32" s="5" t="s">
        <v>27</v>
      </c>
      <c r="G32" s="5" t="s">
        <v>603</v>
      </c>
      <c r="H32" s="5" t="s">
        <v>619</v>
      </c>
      <c r="I32" s="31"/>
      <c r="J32" s="31"/>
      <c r="K32" s="31"/>
      <c r="L32" s="31"/>
      <c r="M32" s="31">
        <v>12.108000000000001</v>
      </c>
      <c r="N32" s="31">
        <v>3.78</v>
      </c>
      <c r="O32" s="31">
        <v>7.6520000000000001</v>
      </c>
      <c r="P32" s="31">
        <v>7.6609999999999996</v>
      </c>
      <c r="Q32" s="31">
        <v>9.5560000000000009</v>
      </c>
      <c r="R32" s="75">
        <f t="shared" si="8"/>
        <v>4.5285555555555561</v>
      </c>
      <c r="S32" s="69">
        <v>7.7708159192452602</v>
      </c>
      <c r="T32" s="69">
        <v>6.8457187860017781</v>
      </c>
      <c r="U32" s="69">
        <v>6.6532985822871336</v>
      </c>
      <c r="V32" s="69">
        <v>7.7338120339155214</v>
      </c>
      <c r="W32" s="69">
        <v>7.8078198045750007</v>
      </c>
      <c r="X32" s="69">
        <v>6.9937343273207349</v>
      </c>
      <c r="Y32" s="69">
        <v>6.8457187860017781</v>
      </c>
      <c r="Z32" s="69">
        <v>7.4007770659478673</v>
      </c>
      <c r="AA32" s="69">
        <v>6.2906605060556871</v>
      </c>
      <c r="AB32" s="69">
        <v>6.8827226713315168</v>
      </c>
      <c r="AC32" s="69">
        <v>7.1417498686396925</v>
      </c>
      <c r="AD32" s="69">
        <v>6.4756799327043844</v>
      </c>
      <c r="AE32" s="69">
        <v>6.8827226713315168</v>
      </c>
      <c r="AF32" s="69">
        <f t="shared" si="2"/>
        <v>83.954415036112593</v>
      </c>
      <c r="AH32" s="31">
        <f t="shared" si="3"/>
        <v>21.23282940220443</v>
      </c>
      <c r="AI32" s="31">
        <f t="shared" si="4"/>
        <v>21.647272917897514</v>
      </c>
      <c r="AJ32" s="31">
        <f t="shared" si="5"/>
        <v>20.574160243335072</v>
      </c>
      <c r="AK32" s="31">
        <f t="shared" si="6"/>
        <v>20.500152472675595</v>
      </c>
      <c r="AL32" s="31">
        <f t="shared" si="7"/>
        <v>83.954415036112607</v>
      </c>
    </row>
    <row r="33" spans="1:38" hidden="1" x14ac:dyDescent="0.3">
      <c r="A33" t="str">
        <f t="shared" si="1"/>
        <v>SAA1</v>
      </c>
      <c r="B33" s="5" t="s">
        <v>16</v>
      </c>
      <c r="C33" s="5" t="s">
        <v>617</v>
      </c>
      <c r="D33" s="5" t="s">
        <v>17</v>
      </c>
      <c r="E33" s="65" t="s">
        <v>39</v>
      </c>
      <c r="F33" s="5" t="s">
        <v>30</v>
      </c>
      <c r="G33" s="5" t="s">
        <v>600</v>
      </c>
      <c r="H33" s="5" t="s">
        <v>620</v>
      </c>
      <c r="I33" s="31"/>
      <c r="J33" s="31"/>
      <c r="K33" s="31"/>
      <c r="L33" s="31"/>
      <c r="M33" s="31">
        <v>2.04</v>
      </c>
      <c r="N33" s="31">
        <v>2.4</v>
      </c>
      <c r="O33" s="31">
        <v>1.0779999999999998</v>
      </c>
      <c r="P33" s="31">
        <v>1.903</v>
      </c>
      <c r="Q33" s="31">
        <v>2.1459999999999999</v>
      </c>
      <c r="R33" s="75">
        <f t="shared" si="8"/>
        <v>1.0629999999999999</v>
      </c>
      <c r="S33" s="69">
        <v>2.1559901060209774</v>
      </c>
      <c r="T33" s="69">
        <v>1.8993246172089566</v>
      </c>
      <c r="U33" s="69">
        <v>1.8459381955360563</v>
      </c>
      <c r="V33" s="69">
        <v>2.1457234864684969</v>
      </c>
      <c r="W33" s="69">
        <v>2.1662567255734588</v>
      </c>
      <c r="X33" s="69">
        <v>1.9403910954188801</v>
      </c>
      <c r="Y33" s="69">
        <v>1.8993246172089566</v>
      </c>
      <c r="Z33" s="69">
        <v>2.0533239104961694</v>
      </c>
      <c r="AA33" s="69">
        <v>1.7453253239217437</v>
      </c>
      <c r="AB33" s="69">
        <v>1.9095912367614374</v>
      </c>
      <c r="AC33" s="69">
        <v>1.9814575736288034</v>
      </c>
      <c r="AD33" s="69">
        <v>1.7966584216841481</v>
      </c>
      <c r="AE33" s="69">
        <v>1.9095912367614374</v>
      </c>
      <c r="AF33" s="69">
        <f t="shared" si="2"/>
        <v>23.292906440668542</v>
      </c>
      <c r="AH33" s="31">
        <f t="shared" si="3"/>
        <v>5.8909862992135098</v>
      </c>
      <c r="AI33" s="31">
        <f t="shared" si="4"/>
        <v>6.0059724382012956</v>
      </c>
      <c r="AJ33" s="31">
        <f t="shared" si="5"/>
        <v>5.7082404711793497</v>
      </c>
      <c r="AK33" s="31">
        <f t="shared" si="6"/>
        <v>5.6877072320743896</v>
      </c>
      <c r="AL33" s="31">
        <f t="shared" si="7"/>
        <v>23.292906440668546</v>
      </c>
    </row>
    <row r="34" spans="1:38" hidden="1" x14ac:dyDescent="0.3">
      <c r="A34" t="str">
        <f t="shared" si="1"/>
        <v>SALG</v>
      </c>
      <c r="B34" s="5" t="s">
        <v>16</v>
      </c>
      <c r="C34" s="5" t="s">
        <v>617</v>
      </c>
      <c r="D34" s="5" t="s">
        <v>17</v>
      </c>
      <c r="E34" s="65" t="s">
        <v>39</v>
      </c>
      <c r="F34" s="5" t="s">
        <v>33</v>
      </c>
      <c r="G34" s="5" t="s">
        <v>601</v>
      </c>
      <c r="H34" s="5" t="s">
        <v>621</v>
      </c>
      <c r="I34" s="31"/>
      <c r="J34" s="31"/>
      <c r="K34" s="31"/>
      <c r="L34" s="31"/>
      <c r="M34" s="31">
        <v>0.94799999999999995</v>
      </c>
      <c r="N34" s="31">
        <v>0.94799999999999995</v>
      </c>
      <c r="O34" s="31">
        <v>-2.5000000000000001E-2</v>
      </c>
      <c r="P34" s="31">
        <v>0.23799999999999999</v>
      </c>
      <c r="Q34" s="31">
        <v>0.3</v>
      </c>
      <c r="R34" s="75">
        <f t="shared" si="8"/>
        <v>0.26766666666666666</v>
      </c>
      <c r="S34" s="69">
        <v>0.5</v>
      </c>
      <c r="T34" s="69">
        <v>0.6554134854199245</v>
      </c>
      <c r="U34" s="69">
        <v>0.7864961825039094</v>
      </c>
      <c r="V34" s="69">
        <v>0.9175788795878943</v>
      </c>
      <c r="W34" s="69">
        <v>1.0486615766718792</v>
      </c>
      <c r="X34" s="69">
        <v>1.1797442737558641</v>
      </c>
      <c r="Y34" s="69">
        <v>1.310826970839849</v>
      </c>
      <c r="Z34" s="69">
        <v>1.4419096679238339</v>
      </c>
      <c r="AA34" s="69">
        <v>1.5729923650078188</v>
      </c>
      <c r="AB34" s="69">
        <v>1.7040750620918037</v>
      </c>
      <c r="AC34" s="69">
        <v>1.8351577591757886</v>
      </c>
      <c r="AD34" s="69">
        <v>1.9662404562597735</v>
      </c>
      <c r="AE34" s="69">
        <v>2.0973231533437584</v>
      </c>
      <c r="AF34" s="69">
        <f t="shared" si="2"/>
        <v>16.516419832582095</v>
      </c>
      <c r="AH34" s="31">
        <f t="shared" si="3"/>
        <v>2.3594885475117282</v>
      </c>
      <c r="AI34" s="31">
        <f t="shared" si="4"/>
        <v>3.5392328212675923</v>
      </c>
      <c r="AJ34" s="31">
        <f t="shared" si="5"/>
        <v>4.7189770950234564</v>
      </c>
      <c r="AK34" s="31">
        <f t="shared" si="6"/>
        <v>5.8987213687793201</v>
      </c>
      <c r="AL34" s="31">
        <f t="shared" si="7"/>
        <v>16.516419832582095</v>
      </c>
    </row>
    <row r="35" spans="1:38" hidden="1" x14ac:dyDescent="0.3">
      <c r="A35" t="str">
        <f t="shared" si="1"/>
        <v>SACoarse Brown</v>
      </c>
      <c r="B35" s="5" t="s">
        <v>16</v>
      </c>
      <c r="C35" s="5" t="s">
        <v>617</v>
      </c>
      <c r="D35" s="5" t="s">
        <v>17</v>
      </c>
      <c r="E35" s="65" t="s">
        <v>40</v>
      </c>
      <c r="F35" s="5" t="s">
        <v>26</v>
      </c>
      <c r="G35" s="5" t="s">
        <v>602</v>
      </c>
      <c r="H35" s="5" t="s">
        <v>618</v>
      </c>
      <c r="I35" s="31">
        <v>0.3</v>
      </c>
      <c r="J35" s="31">
        <v>0.72</v>
      </c>
      <c r="K35" s="31">
        <v>0.71</v>
      </c>
      <c r="L35" s="31">
        <v>0.35899999999999999</v>
      </c>
      <c r="M35" s="31">
        <v>0.71699999999999997</v>
      </c>
      <c r="N35" s="31">
        <v>0.23799999999999999</v>
      </c>
      <c r="O35" s="31">
        <v>0.83599999999999997</v>
      </c>
      <c r="P35" s="31">
        <v>0.47899999999999998</v>
      </c>
      <c r="Q35" s="31">
        <v>0.47899999999999998</v>
      </c>
      <c r="R35" s="75">
        <f t="shared" si="8"/>
        <v>0.53755555555555556</v>
      </c>
      <c r="S35" s="69">
        <v>0.62720821606084187</v>
      </c>
      <c r="T35" s="69">
        <v>0.55254057129169398</v>
      </c>
      <c r="U35" s="69">
        <v>0.53700970117971125</v>
      </c>
      <c r="V35" s="69">
        <v>0.62422151027007589</v>
      </c>
      <c r="W35" s="69">
        <v>0.63019492185160775</v>
      </c>
      <c r="X35" s="69">
        <v>0.56448739445475771</v>
      </c>
      <c r="Y35" s="69">
        <v>0.55254057129169398</v>
      </c>
      <c r="Z35" s="69">
        <v>0.59734115815318267</v>
      </c>
      <c r="AA35" s="69">
        <v>0.50773998443020529</v>
      </c>
      <c r="AB35" s="69">
        <v>0.55552727708245997</v>
      </c>
      <c r="AC35" s="69">
        <v>0.57643421761782143</v>
      </c>
      <c r="AD35" s="69">
        <v>0.52267351338403489</v>
      </c>
      <c r="AE35" s="69">
        <v>0.55552727708245997</v>
      </c>
      <c r="AF35" s="69">
        <f t="shared" si="2"/>
        <v>6.7762380980897046</v>
      </c>
      <c r="AH35" s="31">
        <f t="shared" si="3"/>
        <v>1.7137717827414811</v>
      </c>
      <c r="AI35" s="31">
        <f t="shared" si="4"/>
        <v>1.7472228875980593</v>
      </c>
      <c r="AJ35" s="31">
        <f t="shared" si="5"/>
        <v>1.6606084196658479</v>
      </c>
      <c r="AK35" s="31">
        <f t="shared" si="6"/>
        <v>1.6546350080843164</v>
      </c>
      <c r="AL35" s="31">
        <f t="shared" si="7"/>
        <v>6.7762380980897046</v>
      </c>
    </row>
    <row r="36" spans="1:38" hidden="1" x14ac:dyDescent="0.3">
      <c r="A36" t="str">
        <f t="shared" si="1"/>
        <v>SAC1 COARSE</v>
      </c>
      <c r="B36" s="5" t="s">
        <v>16</v>
      </c>
      <c r="C36" s="5" t="s">
        <v>617</v>
      </c>
      <c r="D36" s="5" t="s">
        <v>17</v>
      </c>
      <c r="E36" s="65" t="s">
        <v>40</v>
      </c>
      <c r="F36" s="5" t="s">
        <v>27</v>
      </c>
      <c r="G36" s="5" t="s">
        <v>603</v>
      </c>
      <c r="H36" s="5" t="s">
        <v>619</v>
      </c>
      <c r="I36" s="31">
        <v>24.480000000000004</v>
      </c>
      <c r="J36" s="31">
        <v>35.251999999999995</v>
      </c>
      <c r="K36" s="31">
        <v>19.622000000000003</v>
      </c>
      <c r="L36" s="31">
        <v>36.153999999999996</v>
      </c>
      <c r="M36" s="31">
        <v>45.216000000000001</v>
      </c>
      <c r="N36" s="31">
        <v>24.512</v>
      </c>
      <c r="O36" s="31">
        <v>35.100999999999999</v>
      </c>
      <c r="P36" s="31">
        <v>35.035000000000004</v>
      </c>
      <c r="Q36" s="31">
        <v>29.51</v>
      </c>
      <c r="R36" s="75">
        <f t="shared" si="8"/>
        <v>31.653555555555556</v>
      </c>
      <c r="S36" s="69">
        <v>35.139136201689332</v>
      </c>
      <c r="T36" s="69">
        <v>30.955905701488227</v>
      </c>
      <c r="U36" s="69">
        <v>30.0857937574464</v>
      </c>
      <c r="V36" s="69">
        <v>34.97180698168129</v>
      </c>
      <c r="W36" s="69">
        <v>35.306465421697382</v>
      </c>
      <c r="X36" s="69">
        <v>31.625222581520404</v>
      </c>
      <c r="Y36" s="69">
        <v>30.955905701488227</v>
      </c>
      <c r="Z36" s="69">
        <v>33.465844001608893</v>
      </c>
      <c r="AA36" s="69">
        <v>28.445967401367557</v>
      </c>
      <c r="AB36" s="69">
        <v>31.123234921496273</v>
      </c>
      <c r="AC36" s="69">
        <v>32.294539461552581</v>
      </c>
      <c r="AD36" s="69">
        <v>29.282613501407784</v>
      </c>
      <c r="AE36" s="69">
        <v>31.123234921496273</v>
      </c>
      <c r="AF36" s="69">
        <f t="shared" si="2"/>
        <v>379.6365343542513</v>
      </c>
      <c r="AH36" s="31">
        <f t="shared" si="3"/>
        <v>96.013506440615913</v>
      </c>
      <c r="AI36" s="31">
        <f t="shared" si="4"/>
        <v>97.887593704706006</v>
      </c>
      <c r="AJ36" s="31">
        <f t="shared" si="5"/>
        <v>93.035046324472731</v>
      </c>
      <c r="AK36" s="31">
        <f t="shared" si="6"/>
        <v>92.700387884456646</v>
      </c>
      <c r="AL36" s="31">
        <f t="shared" si="7"/>
        <v>379.6365343542513</v>
      </c>
    </row>
    <row r="37" spans="1:38" hidden="1" x14ac:dyDescent="0.3">
      <c r="A37" t="str">
        <f t="shared" si="1"/>
        <v>SAC1 COARSE</v>
      </c>
      <c r="B37" s="5" t="s">
        <v>16</v>
      </c>
      <c r="C37" s="5" t="s">
        <v>617</v>
      </c>
      <c r="D37" s="5" t="s">
        <v>17</v>
      </c>
      <c r="E37" s="65" t="s">
        <v>40</v>
      </c>
      <c r="F37" s="5" t="s">
        <v>28</v>
      </c>
      <c r="G37" s="5" t="s">
        <v>603</v>
      </c>
      <c r="H37" s="5" t="s">
        <v>619</v>
      </c>
      <c r="I37" s="31">
        <v>3.96</v>
      </c>
      <c r="J37" s="31">
        <v>6.3580000000000005</v>
      </c>
      <c r="K37" s="31">
        <v>3.5979999999999999</v>
      </c>
      <c r="L37" s="31">
        <v>9.5920000000000005</v>
      </c>
      <c r="M37" s="31">
        <v>10.137000000000004</v>
      </c>
      <c r="N37" s="31">
        <v>11.489999999999998</v>
      </c>
      <c r="O37" s="31">
        <v>12.655999999999999</v>
      </c>
      <c r="P37" s="31">
        <v>11.232000000000003</v>
      </c>
      <c r="Q37" s="31">
        <v>11.136000000000003</v>
      </c>
      <c r="R37" s="75">
        <f t="shared" si="8"/>
        <v>8.906555555555558</v>
      </c>
      <c r="S37" s="69">
        <v>13.241280883453955</v>
      </c>
      <c r="T37" s="69">
        <v>11.664937921138007</v>
      </c>
      <c r="U37" s="69">
        <v>11.33705858497629</v>
      </c>
      <c r="V37" s="69">
        <v>13.178227164961315</v>
      </c>
      <c r="W37" s="69">
        <v>13.304334601946591</v>
      </c>
      <c r="X37" s="69">
        <v>11.917152795108558</v>
      </c>
      <c r="Y37" s="69">
        <v>11.664937921138007</v>
      </c>
      <c r="Z37" s="69">
        <v>12.610743698527575</v>
      </c>
      <c r="AA37" s="69">
        <v>10.719132143748439</v>
      </c>
      <c r="AB37" s="69">
        <v>11.727991639630645</v>
      </c>
      <c r="AC37" s="69">
        <v>12.16936766907911</v>
      </c>
      <c r="AD37" s="69">
        <v>11.034400736211628</v>
      </c>
      <c r="AE37" s="69">
        <v>11.727991639630645</v>
      </c>
      <c r="AF37" s="69">
        <f t="shared" si="2"/>
        <v>143.05627651609683</v>
      </c>
      <c r="AH37" s="31">
        <f t="shared" si="3"/>
        <v>36.180223671075609</v>
      </c>
      <c r="AI37" s="31">
        <f t="shared" si="4"/>
        <v>36.886425318193155</v>
      </c>
      <c r="AJ37" s="31">
        <f t="shared" si="5"/>
        <v>35.057867481906655</v>
      </c>
      <c r="AK37" s="31">
        <f t="shared" si="6"/>
        <v>34.931760044921383</v>
      </c>
      <c r="AL37" s="31">
        <f t="shared" si="7"/>
        <v>143.0562765160968</v>
      </c>
    </row>
    <row r="38" spans="1:38" hidden="1" x14ac:dyDescent="0.3">
      <c r="A38" t="str">
        <f t="shared" si="1"/>
        <v>SAA1</v>
      </c>
      <c r="B38" s="5" t="s">
        <v>16</v>
      </c>
      <c r="C38" s="5" t="s">
        <v>617</v>
      </c>
      <c r="D38" s="5" t="s">
        <v>17</v>
      </c>
      <c r="E38" s="65" t="s">
        <v>40</v>
      </c>
      <c r="F38" s="5" t="s">
        <v>30</v>
      </c>
      <c r="G38" s="5" t="s">
        <v>600</v>
      </c>
      <c r="H38" s="5" t="s">
        <v>620</v>
      </c>
      <c r="I38" s="31">
        <v>1.3199999999999998</v>
      </c>
      <c r="J38" s="31">
        <v>1.198</v>
      </c>
      <c r="K38" s="31">
        <v>0.71399999999999997</v>
      </c>
      <c r="L38" s="31">
        <v>1.4379999999999999</v>
      </c>
      <c r="M38" s="31">
        <v>1.3050000000000002</v>
      </c>
      <c r="N38" s="31">
        <v>2.9959999999999996</v>
      </c>
      <c r="O38" s="31">
        <v>1.0760000000000001</v>
      </c>
      <c r="P38" s="31">
        <v>1.1960000000000002</v>
      </c>
      <c r="Q38" s="31">
        <v>0.95899999999999996</v>
      </c>
      <c r="R38" s="75">
        <f t="shared" si="8"/>
        <v>1.3557777777777777</v>
      </c>
      <c r="S38" s="69">
        <v>1.5276698415657972</v>
      </c>
      <c r="T38" s="69">
        <v>1.3458043842365357</v>
      </c>
      <c r="U38" s="69">
        <v>1.3079763691120494</v>
      </c>
      <c r="V38" s="69">
        <v>1.5203952232726268</v>
      </c>
      <c r="W38" s="69">
        <v>1.5349444598589677</v>
      </c>
      <c r="X38" s="69">
        <v>1.3749028574092177</v>
      </c>
      <c r="Y38" s="69">
        <v>1.3458043842365357</v>
      </c>
      <c r="Z38" s="69">
        <v>1.4549236586340926</v>
      </c>
      <c r="AA38" s="69">
        <v>1.2366851098389786</v>
      </c>
      <c r="AB38" s="69">
        <v>1.3530790025297061</v>
      </c>
      <c r="AC38" s="69">
        <v>1.4040013305818995</v>
      </c>
      <c r="AD38" s="69">
        <v>1.273058201304831</v>
      </c>
      <c r="AE38" s="69">
        <v>1.3530790025297061</v>
      </c>
      <c r="AF38" s="69">
        <f t="shared" si="2"/>
        <v>16.504653983545147</v>
      </c>
      <c r="AH38" s="31">
        <f t="shared" si="3"/>
        <v>4.1741759766212123</v>
      </c>
      <c r="AI38" s="31">
        <f t="shared" si="4"/>
        <v>4.2556517015047213</v>
      </c>
      <c r="AJ38" s="31">
        <f t="shared" si="5"/>
        <v>4.0446877710027778</v>
      </c>
      <c r="AK38" s="31">
        <f t="shared" si="6"/>
        <v>4.0301385344164364</v>
      </c>
      <c r="AL38" s="31">
        <f t="shared" si="7"/>
        <v>16.504653983545147</v>
      </c>
    </row>
    <row r="39" spans="1:38" hidden="1" x14ac:dyDescent="0.3">
      <c r="A39" t="str">
        <f t="shared" si="1"/>
        <v>SAGolden Brown</v>
      </c>
      <c r="B39" s="5" t="s">
        <v>16</v>
      </c>
      <c r="C39" s="5" t="s">
        <v>617</v>
      </c>
      <c r="D39" s="5" t="s">
        <v>17</v>
      </c>
      <c r="E39" s="65" t="s">
        <v>40</v>
      </c>
      <c r="F39" s="5" t="s">
        <v>31</v>
      </c>
      <c r="G39" s="5" t="s">
        <v>602</v>
      </c>
      <c r="H39" s="5" t="s">
        <v>623</v>
      </c>
      <c r="I39" s="31">
        <v>0.3</v>
      </c>
      <c r="J39" s="31">
        <v>0.23899999999999999</v>
      </c>
      <c r="K39" s="31">
        <v>0.35899999999999999</v>
      </c>
      <c r="L39" s="31">
        <v>0.48</v>
      </c>
      <c r="M39" s="31">
        <v>0.36</v>
      </c>
      <c r="N39" s="31">
        <v>0.11899999999999999</v>
      </c>
      <c r="O39" s="31">
        <v>0.36</v>
      </c>
      <c r="P39" s="31">
        <v>0.22999999999999998</v>
      </c>
      <c r="Q39" s="31">
        <v>0.35599999999999998</v>
      </c>
      <c r="R39" s="75">
        <f t="shared" si="8"/>
        <v>0.31144444444444441</v>
      </c>
      <c r="S39" s="69">
        <v>0.47879243015920686</v>
      </c>
      <c r="T39" s="69">
        <v>0.40262090717933302</v>
      </c>
      <c r="U39" s="69">
        <v>0.39130399519375175</v>
      </c>
      <c r="V39" s="69">
        <v>0.4548528086512465</v>
      </c>
      <c r="W39" s="69">
        <v>0.45920546710723925</v>
      </c>
      <c r="X39" s="69">
        <v>0.41132622409131853</v>
      </c>
      <c r="Y39" s="69">
        <v>0.40262090717933302</v>
      </c>
      <c r="Z39" s="69">
        <v>0.43526584559927889</v>
      </c>
      <c r="AA39" s="69">
        <v>0.3699759687593871</v>
      </c>
      <c r="AB39" s="69">
        <v>0.4047972364073294</v>
      </c>
      <c r="AC39" s="69">
        <v>0.42003154100330414</v>
      </c>
      <c r="AD39" s="69">
        <v>0.38085761489936903</v>
      </c>
      <c r="AE39" s="69">
        <v>0.4047972364073294</v>
      </c>
      <c r="AF39" s="69">
        <f t="shared" si="2"/>
        <v>4.9376557524782205</v>
      </c>
      <c r="AH39" s="31">
        <f t="shared" si="3"/>
        <v>1.2487777110243312</v>
      </c>
      <c r="AI39" s="31">
        <f t="shared" si="4"/>
        <v>1.2731525983778909</v>
      </c>
      <c r="AJ39" s="31">
        <f t="shared" si="5"/>
        <v>1.2100390507659953</v>
      </c>
      <c r="AK39" s="31">
        <f t="shared" si="6"/>
        <v>1.2056863923100025</v>
      </c>
      <c r="AL39" s="31">
        <f t="shared" si="7"/>
        <v>4.9376557524782196</v>
      </c>
    </row>
    <row r="40" spans="1:38" hidden="1" x14ac:dyDescent="0.3">
      <c r="A40" t="str">
        <f t="shared" si="1"/>
        <v>SALG</v>
      </c>
      <c r="B40" s="5" t="s">
        <v>16</v>
      </c>
      <c r="C40" s="5" t="s">
        <v>617</v>
      </c>
      <c r="D40" s="5" t="s">
        <v>17</v>
      </c>
      <c r="E40" s="65" t="s">
        <v>40</v>
      </c>
      <c r="F40" s="5" t="s">
        <v>33</v>
      </c>
      <c r="G40" s="5" t="s">
        <v>601</v>
      </c>
      <c r="H40" s="5" t="s">
        <v>621</v>
      </c>
      <c r="I40" s="31">
        <v>0.65999999999999992</v>
      </c>
      <c r="J40" s="31">
        <v>1.7989999999999997</v>
      </c>
      <c r="K40" s="31">
        <v>1.198</v>
      </c>
      <c r="L40" s="31">
        <v>1.9159999999999999</v>
      </c>
      <c r="M40" s="31">
        <v>4.6359999999999992</v>
      </c>
      <c r="N40" s="31">
        <v>2.7480000000000007</v>
      </c>
      <c r="O40" s="31">
        <v>1.6659999999999999</v>
      </c>
      <c r="P40" s="31">
        <v>1.91</v>
      </c>
      <c r="Q40" s="31">
        <v>0.95</v>
      </c>
      <c r="R40" s="75">
        <f t="shared" si="8"/>
        <v>1.9425555555555556</v>
      </c>
      <c r="S40" s="69">
        <v>2</v>
      </c>
      <c r="T40" s="69">
        <v>2.4905712445957131</v>
      </c>
      <c r="U40" s="69">
        <v>2.9886854935148559</v>
      </c>
      <c r="V40" s="69">
        <v>3.4867997424339987</v>
      </c>
      <c r="W40" s="69">
        <v>3.9849139913531411</v>
      </c>
      <c r="X40" s="69">
        <v>4.4830282402722839</v>
      </c>
      <c r="Y40" s="69">
        <v>4.9811424891914262</v>
      </c>
      <c r="Z40" s="69">
        <v>5.4792567381105695</v>
      </c>
      <c r="AA40" s="69">
        <v>5.9773709870297118</v>
      </c>
      <c r="AB40" s="69">
        <v>6.4754852359488542</v>
      </c>
      <c r="AC40" s="69">
        <v>6.9735994848679974</v>
      </c>
      <c r="AD40" s="69">
        <v>7.4717137337871398</v>
      </c>
      <c r="AE40" s="69">
        <v>7.9698279827062821</v>
      </c>
      <c r="AF40" s="69">
        <f t="shared" si="2"/>
        <v>62.762395363811976</v>
      </c>
      <c r="AH40" s="31">
        <f t="shared" si="3"/>
        <v>8.9660564805445677</v>
      </c>
      <c r="AI40" s="31">
        <f t="shared" si="4"/>
        <v>13.449084720816852</v>
      </c>
      <c r="AJ40" s="31">
        <f t="shared" si="5"/>
        <v>17.932112961089135</v>
      </c>
      <c r="AK40" s="31">
        <f t="shared" si="6"/>
        <v>22.415141201361418</v>
      </c>
      <c r="AL40" s="31">
        <f t="shared" si="7"/>
        <v>62.762395363811976</v>
      </c>
    </row>
    <row r="41" spans="1:38" hidden="1" x14ac:dyDescent="0.3">
      <c r="A41" t="str">
        <f t="shared" si="1"/>
        <v>SASoft Brown</v>
      </c>
      <c r="B41" s="5" t="s">
        <v>16</v>
      </c>
      <c r="C41" s="5" t="s">
        <v>617</v>
      </c>
      <c r="D41" s="5" t="s">
        <v>17</v>
      </c>
      <c r="E41" s="65" t="s">
        <v>40</v>
      </c>
      <c r="F41" s="5" t="s">
        <v>34</v>
      </c>
      <c r="G41" s="5" t="s">
        <v>602</v>
      </c>
      <c r="H41" s="5" t="s">
        <v>622</v>
      </c>
      <c r="I41" s="31">
        <v>0.18</v>
      </c>
      <c r="J41" s="31"/>
      <c r="K41" s="31">
        <v>0.23399999999999999</v>
      </c>
      <c r="L41" s="31"/>
      <c r="M41" s="31">
        <v>0.71499999999999997</v>
      </c>
      <c r="N41" s="31">
        <v>0.11899999999999999</v>
      </c>
      <c r="O41" s="31">
        <v>0.24</v>
      </c>
      <c r="P41" s="31">
        <v>0.48</v>
      </c>
      <c r="Q41" s="31"/>
      <c r="R41" s="75">
        <f t="shared" si="8"/>
        <v>0.21866666666666668</v>
      </c>
      <c r="S41" s="69">
        <v>0.22695035460992907</v>
      </c>
      <c r="T41" s="69">
        <v>0.19084461637653127</v>
      </c>
      <c r="U41" s="69">
        <v>0.18548033526756932</v>
      </c>
      <c r="V41" s="69">
        <v>0.21560283687943263</v>
      </c>
      <c r="W41" s="69">
        <v>0.21766602192134105</v>
      </c>
      <c r="X41" s="69">
        <v>0.19497098646034813</v>
      </c>
      <c r="Y41" s="69">
        <v>0.19084461637653127</v>
      </c>
      <c r="Z41" s="69">
        <v>0.2063185041908446</v>
      </c>
      <c r="AA41" s="69">
        <v>0.17537072856221791</v>
      </c>
      <c r="AB41" s="69">
        <v>0.1918762088974855</v>
      </c>
      <c r="AC41" s="69">
        <v>0.19909735654416505</v>
      </c>
      <c r="AD41" s="69">
        <v>0.18052869116698905</v>
      </c>
      <c r="AE41" s="69">
        <v>0.1918762088974855</v>
      </c>
      <c r="AF41" s="69">
        <f t="shared" si="2"/>
        <v>2.3404771115409417</v>
      </c>
      <c r="AH41" s="31">
        <f t="shared" si="3"/>
        <v>0.59192778852353323</v>
      </c>
      <c r="AI41" s="31">
        <f t="shared" si="4"/>
        <v>0.60348162475822043</v>
      </c>
      <c r="AJ41" s="31">
        <f t="shared" si="5"/>
        <v>0.57356544165054801</v>
      </c>
      <c r="AK41" s="31">
        <f t="shared" si="6"/>
        <v>0.57150225660863962</v>
      </c>
      <c r="AL41" s="31">
        <f t="shared" si="7"/>
        <v>2.3404771115409413</v>
      </c>
    </row>
    <row r="42" spans="1:38" hidden="1" x14ac:dyDescent="0.3">
      <c r="A42" t="str">
        <f t="shared" si="1"/>
        <v>SALG</v>
      </c>
      <c r="B42" s="5" t="s">
        <v>16</v>
      </c>
      <c r="C42" s="5" t="s">
        <v>617</v>
      </c>
      <c r="D42" s="5" t="s">
        <v>17</v>
      </c>
      <c r="E42" s="65" t="s">
        <v>40</v>
      </c>
      <c r="F42" s="5" t="s">
        <v>35</v>
      </c>
      <c r="G42" s="5" t="s">
        <v>601</v>
      </c>
      <c r="H42" s="5" t="s">
        <v>621</v>
      </c>
      <c r="I42" s="31"/>
      <c r="J42" s="31"/>
      <c r="K42" s="31"/>
      <c r="L42" s="31"/>
      <c r="M42" s="31"/>
      <c r="N42" s="31"/>
      <c r="O42" s="31"/>
      <c r="P42" s="31"/>
      <c r="Q42" s="31">
        <v>2.4E-2</v>
      </c>
      <c r="R42" s="75">
        <f t="shared" si="8"/>
        <v>2.6666666666666666E-3</v>
      </c>
      <c r="S42" s="69">
        <v>0.1</v>
      </c>
      <c r="T42" s="69">
        <v>0.19387755102040816</v>
      </c>
      <c r="U42" s="69">
        <v>0.23265306122448978</v>
      </c>
      <c r="V42" s="69">
        <v>0.27142857142857141</v>
      </c>
      <c r="W42" s="69">
        <v>0.31020408163265306</v>
      </c>
      <c r="X42" s="69">
        <v>0.34897959183673466</v>
      </c>
      <c r="Y42" s="69">
        <v>0.38775510204081631</v>
      </c>
      <c r="Z42" s="69">
        <v>0.42653061224489797</v>
      </c>
      <c r="AA42" s="69">
        <v>0.46530612244897956</v>
      </c>
      <c r="AB42" s="69">
        <v>0.50408163265306116</v>
      </c>
      <c r="AC42" s="69">
        <v>0.54285714285714282</v>
      </c>
      <c r="AD42" s="69">
        <v>0.58163265306122447</v>
      </c>
      <c r="AE42" s="69">
        <v>0.62040816326530612</v>
      </c>
      <c r="AF42" s="69">
        <f t="shared" si="2"/>
        <v>4.8857142857142852</v>
      </c>
      <c r="AH42" s="31">
        <f t="shared" si="3"/>
        <v>0.69795918367346932</v>
      </c>
      <c r="AI42" s="31">
        <f t="shared" si="4"/>
        <v>1.046938775510204</v>
      </c>
      <c r="AJ42" s="31">
        <f t="shared" si="5"/>
        <v>1.3959183673469386</v>
      </c>
      <c r="AK42" s="31">
        <f t="shared" si="6"/>
        <v>1.7448979591836733</v>
      </c>
      <c r="AL42" s="31">
        <f t="shared" si="7"/>
        <v>4.8857142857142852</v>
      </c>
    </row>
    <row r="43" spans="1:38" hidden="1" x14ac:dyDescent="0.3">
      <c r="A43" t="str">
        <f t="shared" si="1"/>
        <v>SACASTER</v>
      </c>
      <c r="B43" s="5" t="s">
        <v>16</v>
      </c>
      <c r="C43" s="5" t="s">
        <v>617</v>
      </c>
      <c r="D43" s="5" t="s">
        <v>17</v>
      </c>
      <c r="E43" s="65" t="s">
        <v>41</v>
      </c>
      <c r="F43" s="5" t="s">
        <v>42</v>
      </c>
      <c r="G43" s="5" t="s">
        <v>604</v>
      </c>
      <c r="H43" s="5" t="s">
        <v>604</v>
      </c>
      <c r="I43" s="31"/>
      <c r="J43" s="31"/>
      <c r="K43" s="31"/>
      <c r="L43" s="31"/>
      <c r="M43" s="31"/>
      <c r="N43" s="31"/>
      <c r="O43" s="31">
        <v>0.05</v>
      </c>
      <c r="P43" s="31">
        <v>0.15</v>
      </c>
      <c r="Q43" s="31"/>
      <c r="R43" s="75">
        <f t="shared" si="8"/>
        <v>2.2222222222222223E-2</v>
      </c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>
        <f t="shared" si="2"/>
        <v>0</v>
      </c>
      <c r="AH43" s="31">
        <f t="shared" si="3"/>
        <v>0</v>
      </c>
      <c r="AI43" s="31">
        <f t="shared" si="4"/>
        <v>0</v>
      </c>
      <c r="AJ43" s="31">
        <f t="shared" si="5"/>
        <v>0</v>
      </c>
      <c r="AK43" s="31">
        <f t="shared" si="6"/>
        <v>0</v>
      </c>
      <c r="AL43" s="31">
        <f t="shared" si="7"/>
        <v>0</v>
      </c>
    </row>
    <row r="44" spans="1:38" hidden="1" x14ac:dyDescent="0.3">
      <c r="A44" t="str">
        <f t="shared" si="1"/>
        <v>SASoft Brown</v>
      </c>
      <c r="B44" s="5" t="s">
        <v>16</v>
      </c>
      <c r="C44" s="5" t="s">
        <v>617</v>
      </c>
      <c r="D44" s="5" t="s">
        <v>17</v>
      </c>
      <c r="E44" s="65" t="s">
        <v>41</v>
      </c>
      <c r="F44" s="5" t="s">
        <v>43</v>
      </c>
      <c r="G44" s="5" t="s">
        <v>602</v>
      </c>
      <c r="H44" s="5" t="s">
        <v>622</v>
      </c>
      <c r="I44" s="31"/>
      <c r="J44" s="31"/>
      <c r="K44" s="31"/>
      <c r="L44" s="31"/>
      <c r="M44" s="31"/>
      <c r="N44" s="31"/>
      <c r="O44" s="31">
        <v>0.05</v>
      </c>
      <c r="P44" s="31">
        <v>0.05</v>
      </c>
      <c r="Q44" s="31"/>
      <c r="R44" s="75">
        <f t="shared" si="8"/>
        <v>1.1111111111111112E-2</v>
      </c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>
        <f t="shared" si="2"/>
        <v>0</v>
      </c>
      <c r="AH44" s="31">
        <f t="shared" si="3"/>
        <v>0</v>
      </c>
      <c r="AI44" s="31">
        <f t="shared" si="4"/>
        <v>0</v>
      </c>
      <c r="AJ44" s="31">
        <f t="shared" si="5"/>
        <v>0</v>
      </c>
      <c r="AK44" s="31">
        <f t="shared" si="6"/>
        <v>0</v>
      </c>
      <c r="AL44" s="31">
        <f t="shared" si="7"/>
        <v>0</v>
      </c>
    </row>
    <row r="45" spans="1:38" hidden="1" x14ac:dyDescent="0.3">
      <c r="A45" t="str">
        <f t="shared" si="1"/>
        <v>SACASTER</v>
      </c>
      <c r="B45" s="5" t="s">
        <v>16</v>
      </c>
      <c r="C45" s="5" t="s">
        <v>617</v>
      </c>
      <c r="D45" s="5" t="s">
        <v>17</v>
      </c>
      <c r="E45" s="65" t="s">
        <v>41</v>
      </c>
      <c r="F45" s="5" t="s">
        <v>25</v>
      </c>
      <c r="G45" s="5" t="s">
        <v>604</v>
      </c>
      <c r="H45" s="5" t="s">
        <v>604</v>
      </c>
      <c r="I45" s="31"/>
      <c r="J45" s="31"/>
      <c r="K45" s="31"/>
      <c r="L45" s="31"/>
      <c r="M45" s="31"/>
      <c r="N45" s="31">
        <v>0.54</v>
      </c>
      <c r="O45" s="31">
        <v>-3.5000000000000003E-2</v>
      </c>
      <c r="P45" s="31">
        <v>1.0690000000000002</v>
      </c>
      <c r="Q45" s="31">
        <v>-1.4999999999999999E-2</v>
      </c>
      <c r="R45" s="75">
        <f t="shared" si="8"/>
        <v>0.17322222222222228</v>
      </c>
      <c r="S45" s="69">
        <v>0.4</v>
      </c>
      <c r="T45" s="69">
        <v>0.4</v>
      </c>
      <c r="U45" s="69">
        <v>0.4</v>
      </c>
      <c r="V45" s="69">
        <v>0.4</v>
      </c>
      <c r="W45" s="69">
        <v>0.4</v>
      </c>
      <c r="X45" s="69">
        <v>0.4</v>
      </c>
      <c r="Y45" s="69">
        <v>0.4</v>
      </c>
      <c r="Z45" s="69">
        <v>0.4</v>
      </c>
      <c r="AA45" s="69">
        <v>0.4</v>
      </c>
      <c r="AB45" s="69">
        <v>0.4</v>
      </c>
      <c r="AC45" s="69">
        <v>0.4</v>
      </c>
      <c r="AD45" s="69">
        <v>0.4</v>
      </c>
      <c r="AE45" s="69">
        <v>0.4</v>
      </c>
      <c r="AF45" s="69">
        <f t="shared" si="2"/>
        <v>4.8</v>
      </c>
      <c r="AH45" s="31">
        <f t="shared" si="3"/>
        <v>1.2000000000000002</v>
      </c>
      <c r="AI45" s="31">
        <f t="shared" si="4"/>
        <v>1.2000000000000002</v>
      </c>
      <c r="AJ45" s="31">
        <f t="shared" si="5"/>
        <v>1.2000000000000002</v>
      </c>
      <c r="AK45" s="31">
        <f t="shared" si="6"/>
        <v>1.2000000000000002</v>
      </c>
      <c r="AL45" s="31">
        <f t="shared" si="7"/>
        <v>4.8000000000000007</v>
      </c>
    </row>
    <row r="46" spans="1:38" hidden="1" x14ac:dyDescent="0.3">
      <c r="A46" t="str">
        <f t="shared" si="1"/>
        <v>SACoarse Brown</v>
      </c>
      <c r="B46" s="5" t="s">
        <v>16</v>
      </c>
      <c r="C46" s="5" t="s">
        <v>617</v>
      </c>
      <c r="D46" s="5" t="s">
        <v>17</v>
      </c>
      <c r="E46" s="65" t="s">
        <v>41</v>
      </c>
      <c r="F46" s="5" t="s">
        <v>26</v>
      </c>
      <c r="G46" s="5" t="s">
        <v>602</v>
      </c>
      <c r="H46" s="5" t="s">
        <v>618</v>
      </c>
      <c r="I46" s="31"/>
      <c r="J46" s="31"/>
      <c r="K46" s="31"/>
      <c r="L46" s="31"/>
      <c r="M46" s="31"/>
      <c r="N46" s="31">
        <v>1.08</v>
      </c>
      <c r="O46" s="31">
        <v>-0.01</v>
      </c>
      <c r="P46" s="31">
        <v>1.1750000000000003</v>
      </c>
      <c r="Q46" s="31">
        <v>-0.01</v>
      </c>
      <c r="R46" s="75">
        <f t="shared" si="8"/>
        <v>0.24833333333333338</v>
      </c>
      <c r="S46" s="69">
        <v>0.68992903766692604</v>
      </c>
      <c r="T46" s="69">
        <v>0.6077946284208634</v>
      </c>
      <c r="U46" s="69">
        <v>0.5907106712976824</v>
      </c>
      <c r="V46" s="69">
        <v>0.68664366129708354</v>
      </c>
      <c r="W46" s="69">
        <v>0.69321441403676853</v>
      </c>
      <c r="X46" s="69">
        <v>0.6209361339002335</v>
      </c>
      <c r="Y46" s="69">
        <v>0.6077946284208634</v>
      </c>
      <c r="Z46" s="69">
        <v>0.65707527396850107</v>
      </c>
      <c r="AA46" s="69">
        <v>0.55851398287322584</v>
      </c>
      <c r="AB46" s="69">
        <v>0.61108000479070601</v>
      </c>
      <c r="AC46" s="69">
        <v>0.6340776393796036</v>
      </c>
      <c r="AD46" s="69">
        <v>0.57494086472243844</v>
      </c>
      <c r="AE46" s="69">
        <v>0.61108000479070601</v>
      </c>
      <c r="AF46" s="69">
        <f t="shared" si="2"/>
        <v>7.4538619078986761</v>
      </c>
      <c r="AH46" s="31">
        <f t="shared" si="3"/>
        <v>1.8851489610156293</v>
      </c>
      <c r="AI46" s="31">
        <f t="shared" si="4"/>
        <v>1.9219451763578657</v>
      </c>
      <c r="AJ46" s="31">
        <f t="shared" si="5"/>
        <v>1.8266692616324329</v>
      </c>
      <c r="AK46" s="31">
        <f t="shared" si="6"/>
        <v>1.8200985088927482</v>
      </c>
      <c r="AL46" s="31">
        <f t="shared" si="7"/>
        <v>7.4538619078986761</v>
      </c>
    </row>
    <row r="47" spans="1:38" hidden="1" x14ac:dyDescent="0.3">
      <c r="A47" t="str">
        <f t="shared" si="1"/>
        <v>SACoarse Brown</v>
      </c>
      <c r="B47" s="5" t="s">
        <v>16</v>
      </c>
      <c r="C47" s="5" t="s">
        <v>617</v>
      </c>
      <c r="D47" s="5" t="s">
        <v>17</v>
      </c>
      <c r="E47" s="65" t="s">
        <v>41</v>
      </c>
      <c r="F47" s="5" t="s">
        <v>44</v>
      </c>
      <c r="G47" s="5" t="s">
        <v>602</v>
      </c>
      <c r="H47" s="5" t="s">
        <v>618</v>
      </c>
      <c r="I47" s="31"/>
      <c r="J47" s="31"/>
      <c r="K47" s="31"/>
      <c r="L47" s="31"/>
      <c r="M47" s="31"/>
      <c r="N47" s="31">
        <v>0.09</v>
      </c>
      <c r="O47" s="31"/>
      <c r="P47" s="31"/>
      <c r="Q47" s="31">
        <v>-3.3000000000000002E-2</v>
      </c>
      <c r="R47" s="75">
        <f t="shared" si="8"/>
        <v>6.3333333333333332E-3</v>
      </c>
      <c r="S47" s="69">
        <v>3.5999999999999997E-2</v>
      </c>
      <c r="T47" s="69">
        <v>3.5999999999999997E-2</v>
      </c>
      <c r="U47" s="69">
        <v>3.5999999999999997E-2</v>
      </c>
      <c r="V47" s="69">
        <v>3.5999999999999997E-2</v>
      </c>
      <c r="W47" s="69">
        <v>3.5999999999999997E-2</v>
      </c>
      <c r="X47" s="69">
        <v>3.5999999999999997E-2</v>
      </c>
      <c r="Y47" s="69">
        <v>3.5999999999999997E-2</v>
      </c>
      <c r="Z47" s="69">
        <v>3.5999999999999997E-2</v>
      </c>
      <c r="AA47" s="69">
        <v>3.5999999999999997E-2</v>
      </c>
      <c r="AB47" s="69">
        <v>3.5999999999999997E-2</v>
      </c>
      <c r="AC47" s="69">
        <v>3.5999999999999997E-2</v>
      </c>
      <c r="AD47" s="69">
        <v>3.5999999999999997E-2</v>
      </c>
      <c r="AE47" s="69">
        <v>3.5999999999999997E-2</v>
      </c>
      <c r="AF47" s="69">
        <f t="shared" si="2"/>
        <v>0.43199999999999988</v>
      </c>
      <c r="AH47" s="31">
        <f t="shared" si="3"/>
        <v>0.10799999999999998</v>
      </c>
      <c r="AI47" s="31">
        <f t="shared" si="4"/>
        <v>0.10799999999999998</v>
      </c>
      <c r="AJ47" s="31">
        <f t="shared" si="5"/>
        <v>0.10799999999999998</v>
      </c>
      <c r="AK47" s="31">
        <f t="shared" si="6"/>
        <v>0.10799999999999998</v>
      </c>
      <c r="AL47" s="31">
        <f t="shared" si="7"/>
        <v>0.43199999999999994</v>
      </c>
    </row>
    <row r="48" spans="1:38" hidden="1" x14ac:dyDescent="0.3">
      <c r="A48" t="str">
        <f t="shared" si="1"/>
        <v>SAC1 COARSE</v>
      </c>
      <c r="B48" s="5" t="s">
        <v>16</v>
      </c>
      <c r="C48" s="5" t="s">
        <v>617</v>
      </c>
      <c r="D48" s="5" t="s">
        <v>17</v>
      </c>
      <c r="E48" s="65" t="s">
        <v>41</v>
      </c>
      <c r="F48" s="5" t="s">
        <v>27</v>
      </c>
      <c r="G48" s="5" t="s">
        <v>603</v>
      </c>
      <c r="H48" s="5" t="s">
        <v>619</v>
      </c>
      <c r="I48" s="31"/>
      <c r="J48" s="31"/>
      <c r="K48" s="31"/>
      <c r="L48" s="31"/>
      <c r="M48" s="31"/>
      <c r="N48" s="31"/>
      <c r="O48" s="31">
        <v>-0.51200000000000001</v>
      </c>
      <c r="P48" s="31"/>
      <c r="Q48" s="31"/>
      <c r="R48" s="75">
        <f t="shared" si="8"/>
        <v>-5.6888888888888892E-2</v>
      </c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>
        <f t="shared" si="2"/>
        <v>0</v>
      </c>
      <c r="AH48" s="31">
        <f t="shared" si="3"/>
        <v>0</v>
      </c>
      <c r="AI48" s="31">
        <f t="shared" si="4"/>
        <v>0</v>
      </c>
      <c r="AJ48" s="31">
        <f t="shared" si="5"/>
        <v>0</v>
      </c>
      <c r="AK48" s="31">
        <f t="shared" si="6"/>
        <v>0</v>
      </c>
      <c r="AL48" s="31">
        <f t="shared" si="7"/>
        <v>0</v>
      </c>
    </row>
    <row r="49" spans="1:38" hidden="1" x14ac:dyDescent="0.3">
      <c r="A49" t="str">
        <f t="shared" si="1"/>
        <v>SACoarse Brown</v>
      </c>
      <c r="B49" s="5" t="s">
        <v>16</v>
      </c>
      <c r="C49" s="5" t="s">
        <v>617</v>
      </c>
      <c r="D49" s="5" t="s">
        <v>17</v>
      </c>
      <c r="E49" s="65" t="s">
        <v>41</v>
      </c>
      <c r="F49" s="5" t="s">
        <v>29</v>
      </c>
      <c r="G49" s="5" t="s">
        <v>602</v>
      </c>
      <c r="H49" s="5" t="s">
        <v>618</v>
      </c>
      <c r="I49" s="31"/>
      <c r="J49" s="31"/>
      <c r="K49" s="31"/>
      <c r="L49" s="31"/>
      <c r="M49" s="31"/>
      <c r="N49" s="31"/>
      <c r="O49" s="31">
        <v>-2.9399999999999999E-3</v>
      </c>
      <c r="P49" s="31"/>
      <c r="Q49" s="31"/>
      <c r="R49" s="75">
        <f t="shared" si="8"/>
        <v>-3.2666666666666667E-4</v>
      </c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>
        <f t="shared" si="2"/>
        <v>0</v>
      </c>
      <c r="AH49" s="31">
        <f t="shared" si="3"/>
        <v>0</v>
      </c>
      <c r="AI49" s="31">
        <f t="shared" si="4"/>
        <v>0</v>
      </c>
      <c r="AJ49" s="31">
        <f t="shared" si="5"/>
        <v>0</v>
      </c>
      <c r="AK49" s="31">
        <f t="shared" si="6"/>
        <v>0</v>
      </c>
      <c r="AL49" s="31">
        <f t="shared" si="7"/>
        <v>0</v>
      </c>
    </row>
    <row r="50" spans="1:38" hidden="1" x14ac:dyDescent="0.3">
      <c r="A50" t="str">
        <f t="shared" si="1"/>
        <v>SAA1</v>
      </c>
      <c r="B50" s="5" t="s">
        <v>16</v>
      </c>
      <c r="C50" s="5" t="s">
        <v>617</v>
      </c>
      <c r="D50" s="5" t="s">
        <v>17</v>
      </c>
      <c r="E50" s="65" t="s">
        <v>41</v>
      </c>
      <c r="F50" s="5" t="s">
        <v>30</v>
      </c>
      <c r="G50" s="5" t="s">
        <v>600</v>
      </c>
      <c r="H50" s="5" t="s">
        <v>620</v>
      </c>
      <c r="I50" s="31"/>
      <c r="J50" s="31"/>
      <c r="K50" s="31"/>
      <c r="L50" s="31"/>
      <c r="M50" s="31"/>
      <c r="N50" s="31">
        <v>7.0440000000000005</v>
      </c>
      <c r="O50" s="31">
        <v>3.18</v>
      </c>
      <c r="P50" s="31">
        <v>11.302</v>
      </c>
      <c r="Q50" s="31">
        <v>1.976</v>
      </c>
      <c r="R50" s="75">
        <f t="shared" si="8"/>
        <v>2.6113333333333331</v>
      </c>
      <c r="S50" s="69">
        <v>6.6204243064316159</v>
      </c>
      <c r="T50" s="69">
        <v>5.8322785556659476</v>
      </c>
      <c r="U50" s="69">
        <v>5.6683442395066885</v>
      </c>
      <c r="V50" s="69">
        <v>6.5888984764009892</v>
      </c>
      <c r="W50" s="69">
        <v>6.6519501364622426</v>
      </c>
      <c r="X50" s="69">
        <v>5.9583818757884544</v>
      </c>
      <c r="Y50" s="69">
        <v>5.8322785556659476</v>
      </c>
      <c r="Z50" s="69">
        <v>6.3051660061253489</v>
      </c>
      <c r="AA50" s="69">
        <v>5.3593911052065462</v>
      </c>
      <c r="AB50" s="69">
        <v>5.8638043856965743</v>
      </c>
      <c r="AC50" s="69">
        <v>6.084485195910962</v>
      </c>
      <c r="AD50" s="69">
        <v>5.5170202553596805</v>
      </c>
      <c r="AE50" s="69">
        <v>5.8638043856965743</v>
      </c>
      <c r="AF50" s="69">
        <f t="shared" si="2"/>
        <v>71.525803173485954</v>
      </c>
      <c r="AH50" s="31">
        <f t="shared" si="3"/>
        <v>18.089521271573624</v>
      </c>
      <c r="AI50" s="31">
        <f t="shared" si="4"/>
        <v>18.442610567916645</v>
      </c>
      <c r="AJ50" s="31">
        <f t="shared" si="5"/>
        <v>17.52836149702847</v>
      </c>
      <c r="AK50" s="31">
        <f t="shared" si="6"/>
        <v>17.465309836967219</v>
      </c>
      <c r="AL50" s="31">
        <f t="shared" si="7"/>
        <v>71.525803173485954</v>
      </c>
    </row>
    <row r="51" spans="1:38" hidden="1" x14ac:dyDescent="0.3">
      <c r="A51" t="str">
        <f t="shared" si="1"/>
        <v>SAA1</v>
      </c>
      <c r="B51" s="5" t="s">
        <v>16</v>
      </c>
      <c r="C51" s="5" t="s">
        <v>617</v>
      </c>
      <c r="D51" s="5" t="s">
        <v>17</v>
      </c>
      <c r="E51" s="65" t="s">
        <v>41</v>
      </c>
      <c r="F51" s="5" t="s">
        <v>45</v>
      </c>
      <c r="G51" s="5" t="s">
        <v>600</v>
      </c>
      <c r="H51" s="5" t="s">
        <v>620</v>
      </c>
      <c r="I51" s="31"/>
      <c r="J51" s="31"/>
      <c r="K51" s="31"/>
      <c r="L51" s="31"/>
      <c r="M51" s="31"/>
      <c r="N51" s="31">
        <v>0.03</v>
      </c>
      <c r="O51" s="31"/>
      <c r="P51" s="31"/>
      <c r="Q51" s="31"/>
      <c r="R51" s="75">
        <f t="shared" si="8"/>
        <v>3.3333333333333331E-3</v>
      </c>
      <c r="S51" s="69">
        <v>0.03</v>
      </c>
      <c r="T51" s="69">
        <v>0.03</v>
      </c>
      <c r="U51" s="69">
        <v>0.03</v>
      </c>
      <c r="V51" s="69">
        <v>0.03</v>
      </c>
      <c r="W51" s="69">
        <v>0.03</v>
      </c>
      <c r="X51" s="69">
        <v>0.03</v>
      </c>
      <c r="Y51" s="69">
        <v>0.03</v>
      </c>
      <c r="Z51" s="69">
        <v>0.03</v>
      </c>
      <c r="AA51" s="69">
        <v>0.03</v>
      </c>
      <c r="AB51" s="69">
        <v>0.03</v>
      </c>
      <c r="AC51" s="69">
        <v>0.03</v>
      </c>
      <c r="AD51" s="69">
        <v>0.03</v>
      </c>
      <c r="AE51" s="69">
        <v>0.03</v>
      </c>
      <c r="AF51" s="69">
        <f t="shared" si="2"/>
        <v>0.3600000000000001</v>
      </c>
      <c r="AH51" s="31">
        <f t="shared" si="3"/>
        <v>0.09</v>
      </c>
      <c r="AI51" s="31">
        <f t="shared" si="4"/>
        <v>0.09</v>
      </c>
      <c r="AJ51" s="31">
        <f t="shared" si="5"/>
        <v>0.09</v>
      </c>
      <c r="AK51" s="31">
        <f t="shared" si="6"/>
        <v>0.09</v>
      </c>
      <c r="AL51" s="31">
        <f t="shared" si="7"/>
        <v>0.36</v>
      </c>
    </row>
    <row r="52" spans="1:38" hidden="1" x14ac:dyDescent="0.3">
      <c r="A52" t="str">
        <f t="shared" si="1"/>
        <v>SAGMW</v>
      </c>
      <c r="B52" s="5" t="s">
        <v>16</v>
      </c>
      <c r="C52" s="5" t="s">
        <v>617</v>
      </c>
      <c r="D52" s="5" t="s">
        <v>17</v>
      </c>
      <c r="E52" s="65" t="s">
        <v>41</v>
      </c>
      <c r="F52" s="5" t="s">
        <v>37</v>
      </c>
      <c r="G52" s="5" t="s">
        <v>602</v>
      </c>
      <c r="H52" s="5" t="s">
        <v>624</v>
      </c>
      <c r="I52" s="31"/>
      <c r="J52" s="31"/>
      <c r="K52" s="31"/>
      <c r="L52" s="31"/>
      <c r="M52" s="31"/>
      <c r="N52" s="31"/>
      <c r="O52" s="31">
        <v>-1.3500000000000001E-3</v>
      </c>
      <c r="P52" s="31"/>
      <c r="Q52" s="31"/>
      <c r="R52" s="75">
        <f t="shared" si="8"/>
        <v>-1.5000000000000001E-4</v>
      </c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>
        <f t="shared" si="2"/>
        <v>0</v>
      </c>
      <c r="AH52" s="31">
        <f t="shared" si="3"/>
        <v>0</v>
      </c>
      <c r="AI52" s="31">
        <f t="shared" si="4"/>
        <v>0</v>
      </c>
      <c r="AJ52" s="31">
        <f t="shared" si="5"/>
        <v>0</v>
      </c>
      <c r="AK52" s="31">
        <f t="shared" si="6"/>
        <v>0</v>
      </c>
      <c r="AL52" s="31">
        <f t="shared" si="7"/>
        <v>0</v>
      </c>
    </row>
    <row r="53" spans="1:38" hidden="1" x14ac:dyDescent="0.3">
      <c r="A53" t="str">
        <f t="shared" si="1"/>
        <v>SAGolden Brown</v>
      </c>
      <c r="B53" s="5" t="s">
        <v>16</v>
      </c>
      <c r="C53" s="5" t="s">
        <v>617</v>
      </c>
      <c r="D53" s="5" t="s">
        <v>17</v>
      </c>
      <c r="E53" s="65" t="s">
        <v>41</v>
      </c>
      <c r="F53" s="5" t="s">
        <v>31</v>
      </c>
      <c r="G53" s="5" t="s">
        <v>602</v>
      </c>
      <c r="H53" s="5" t="s">
        <v>623</v>
      </c>
      <c r="I53" s="31"/>
      <c r="J53" s="31"/>
      <c r="K53" s="31"/>
      <c r="L53" s="31"/>
      <c r="M53" s="31"/>
      <c r="N53" s="31">
        <v>1.3800000000000001</v>
      </c>
      <c r="O53" s="31">
        <v>0.44700000000000001</v>
      </c>
      <c r="P53" s="31">
        <v>1.0750000000000002</v>
      </c>
      <c r="Q53" s="31">
        <v>-6.0000000000000001E-3</v>
      </c>
      <c r="R53" s="75">
        <f t="shared" si="8"/>
        <v>0.32177777777777783</v>
      </c>
      <c r="S53" s="69">
        <v>1.1171823370381493</v>
      </c>
      <c r="T53" s="69">
        <v>0.93944878341844373</v>
      </c>
      <c r="U53" s="69">
        <v>0.91304265545208751</v>
      </c>
      <c r="V53" s="69">
        <v>1.0613232201862419</v>
      </c>
      <c r="W53" s="69">
        <v>1.0714794232502249</v>
      </c>
      <c r="X53" s="69">
        <v>0.95976118954640999</v>
      </c>
      <c r="Y53" s="69">
        <v>0.93944878341844373</v>
      </c>
      <c r="Z53" s="69">
        <v>1.0156203063983174</v>
      </c>
      <c r="AA53" s="69">
        <v>0.86327726043856989</v>
      </c>
      <c r="AB53" s="69">
        <v>0.94452688495043524</v>
      </c>
      <c r="AC53" s="69">
        <v>0.98007359567437635</v>
      </c>
      <c r="AD53" s="69">
        <v>0.88866776809852777</v>
      </c>
      <c r="AE53" s="69">
        <v>0.94452688495043524</v>
      </c>
      <c r="AF53" s="69">
        <f t="shared" si="2"/>
        <v>11.521196755782512</v>
      </c>
      <c r="AH53" s="31">
        <f t="shared" si="3"/>
        <v>2.9138146590567731</v>
      </c>
      <c r="AI53" s="31">
        <f t="shared" si="4"/>
        <v>2.9706893962150787</v>
      </c>
      <c r="AJ53" s="31">
        <f t="shared" si="5"/>
        <v>2.8234244517873224</v>
      </c>
      <c r="AK53" s="31">
        <f t="shared" si="6"/>
        <v>2.8132682487233396</v>
      </c>
      <c r="AL53" s="31">
        <f t="shared" si="7"/>
        <v>11.521196755782514</v>
      </c>
    </row>
    <row r="54" spans="1:38" hidden="1" x14ac:dyDescent="0.3">
      <c r="A54" t="str">
        <f t="shared" si="1"/>
        <v>SAGolden Brown</v>
      </c>
      <c r="B54" s="5" t="s">
        <v>16</v>
      </c>
      <c r="C54" s="5" t="s">
        <v>617</v>
      </c>
      <c r="D54" s="5" t="s">
        <v>17</v>
      </c>
      <c r="E54" s="65" t="s">
        <v>41</v>
      </c>
      <c r="F54" s="5" t="s">
        <v>46</v>
      </c>
      <c r="G54" s="5" t="s">
        <v>602</v>
      </c>
      <c r="H54" s="5" t="s">
        <v>623</v>
      </c>
      <c r="I54" s="31"/>
      <c r="J54" s="31"/>
      <c r="K54" s="31"/>
      <c r="L54" s="31"/>
      <c r="M54" s="31"/>
      <c r="N54" s="31">
        <v>0.21600000000000003</v>
      </c>
      <c r="O54" s="31">
        <v>0.21465000000000004</v>
      </c>
      <c r="P54" s="31">
        <v>-1.8E-3</v>
      </c>
      <c r="Q54" s="31">
        <v>-9.7650000000000001E-2</v>
      </c>
      <c r="R54" s="75">
        <f t="shared" si="8"/>
        <v>3.6800000000000006E-2</v>
      </c>
      <c r="S54" s="69">
        <v>6.4799999999999996E-2</v>
      </c>
      <c r="T54" s="69">
        <v>6.4799999999999996E-2</v>
      </c>
      <c r="U54" s="69">
        <v>6.4799999999999996E-2</v>
      </c>
      <c r="V54" s="69">
        <v>6.4799999999999996E-2</v>
      </c>
      <c r="W54" s="69">
        <v>6.4799999999999996E-2</v>
      </c>
      <c r="X54" s="69">
        <v>6.4799999999999996E-2</v>
      </c>
      <c r="Y54" s="69">
        <v>6.4799999999999996E-2</v>
      </c>
      <c r="Z54" s="69">
        <v>6.4799999999999996E-2</v>
      </c>
      <c r="AA54" s="69">
        <v>6.4799999999999996E-2</v>
      </c>
      <c r="AB54" s="69">
        <v>6.4799999999999996E-2</v>
      </c>
      <c r="AC54" s="69">
        <v>6.4799999999999996E-2</v>
      </c>
      <c r="AD54" s="69">
        <v>6.4799999999999996E-2</v>
      </c>
      <c r="AE54" s="69">
        <v>6.4799999999999996E-2</v>
      </c>
      <c r="AF54" s="69">
        <f t="shared" si="2"/>
        <v>0.77759999999999974</v>
      </c>
      <c r="AH54" s="31">
        <f t="shared" si="3"/>
        <v>0.19439999999999999</v>
      </c>
      <c r="AI54" s="31">
        <f t="shared" si="4"/>
        <v>0.19439999999999999</v>
      </c>
      <c r="AJ54" s="31">
        <f t="shared" si="5"/>
        <v>0.19439999999999999</v>
      </c>
      <c r="AK54" s="31">
        <f t="shared" si="6"/>
        <v>0.19439999999999999</v>
      </c>
      <c r="AL54" s="31">
        <f t="shared" si="7"/>
        <v>0.77759999999999996</v>
      </c>
    </row>
    <row r="55" spans="1:38" hidden="1" x14ac:dyDescent="0.3">
      <c r="A55" t="str">
        <f t="shared" si="1"/>
        <v>SAICING</v>
      </c>
      <c r="B55" s="5" t="s">
        <v>16</v>
      </c>
      <c r="C55" s="5" t="s">
        <v>617</v>
      </c>
      <c r="D55" s="5" t="s">
        <v>17</v>
      </c>
      <c r="E55" s="65" t="s">
        <v>41</v>
      </c>
      <c r="F55" s="5" t="s">
        <v>47</v>
      </c>
      <c r="G55" s="5" t="s">
        <v>605</v>
      </c>
      <c r="H55" s="5" t="s">
        <v>605</v>
      </c>
      <c r="I55" s="31"/>
      <c r="J55" s="31"/>
      <c r="K55" s="31"/>
      <c r="L55" s="31"/>
      <c r="M55" s="31"/>
      <c r="N55" s="31"/>
      <c r="O55" s="31"/>
      <c r="P55" s="31">
        <v>0.1</v>
      </c>
      <c r="Q55" s="31">
        <v>-0.1</v>
      </c>
      <c r="R55" s="75">
        <f t="shared" si="8"/>
        <v>0</v>
      </c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>
        <f t="shared" si="2"/>
        <v>0</v>
      </c>
      <c r="AH55" s="31">
        <f t="shared" si="3"/>
        <v>0</v>
      </c>
      <c r="AI55" s="31">
        <f t="shared" si="4"/>
        <v>0</v>
      </c>
      <c r="AJ55" s="31">
        <f t="shared" si="5"/>
        <v>0</v>
      </c>
      <c r="AK55" s="31">
        <f t="shared" si="6"/>
        <v>0</v>
      </c>
      <c r="AL55" s="31">
        <f t="shared" si="7"/>
        <v>0</v>
      </c>
    </row>
    <row r="56" spans="1:38" hidden="1" x14ac:dyDescent="0.3">
      <c r="A56" t="str">
        <f t="shared" si="1"/>
        <v>SAICING</v>
      </c>
      <c r="B56" s="5" t="s">
        <v>16</v>
      </c>
      <c r="C56" s="5" t="s">
        <v>617</v>
      </c>
      <c r="D56" s="5" t="s">
        <v>17</v>
      </c>
      <c r="E56" s="65" t="s">
        <v>41</v>
      </c>
      <c r="F56" s="5" t="s">
        <v>32</v>
      </c>
      <c r="G56" s="5" t="s">
        <v>605</v>
      </c>
      <c r="H56" s="5" t="s">
        <v>605</v>
      </c>
      <c r="I56" s="31"/>
      <c r="J56" s="31"/>
      <c r="K56" s="31"/>
      <c r="L56" s="31"/>
      <c r="M56" s="31"/>
      <c r="N56" s="31">
        <v>0.36</v>
      </c>
      <c r="O56" s="31">
        <v>0.22949999999999998</v>
      </c>
      <c r="P56" s="31">
        <v>0.34249999999999997</v>
      </c>
      <c r="Q56" s="31">
        <v>-2.5000000000000001E-3</v>
      </c>
      <c r="R56" s="75">
        <f t="shared" si="8"/>
        <v>0.10327777777777777</v>
      </c>
      <c r="S56" s="69">
        <v>0.24</v>
      </c>
      <c r="T56" s="69">
        <v>0.24</v>
      </c>
      <c r="U56" s="69">
        <v>0.24</v>
      </c>
      <c r="V56" s="69">
        <v>0.24</v>
      </c>
      <c r="W56" s="69">
        <v>0.68</v>
      </c>
      <c r="X56" s="69">
        <v>0.68</v>
      </c>
      <c r="Y56" s="69">
        <v>0.24</v>
      </c>
      <c r="Z56" s="69">
        <v>0.24</v>
      </c>
      <c r="AA56" s="69">
        <v>0.24</v>
      </c>
      <c r="AB56" s="69">
        <v>0.24</v>
      </c>
      <c r="AC56" s="69">
        <v>0.24</v>
      </c>
      <c r="AD56" s="69">
        <v>0.24</v>
      </c>
      <c r="AE56" s="69">
        <v>0.24</v>
      </c>
      <c r="AF56" s="69">
        <f t="shared" si="2"/>
        <v>3.7600000000000016</v>
      </c>
      <c r="AH56" s="31">
        <f t="shared" si="3"/>
        <v>0.72</v>
      </c>
      <c r="AI56" s="31">
        <f t="shared" si="4"/>
        <v>1.6</v>
      </c>
      <c r="AJ56" s="31">
        <f t="shared" si="5"/>
        <v>0.72</v>
      </c>
      <c r="AK56" s="31">
        <f t="shared" si="6"/>
        <v>0.72</v>
      </c>
      <c r="AL56" s="31">
        <f t="shared" si="7"/>
        <v>3.76</v>
      </c>
    </row>
    <row r="57" spans="1:38" hidden="1" x14ac:dyDescent="0.3">
      <c r="A57" t="str">
        <f t="shared" si="1"/>
        <v>SASTEVIA</v>
      </c>
      <c r="B57" s="5" t="s">
        <v>16</v>
      </c>
      <c r="C57" s="5" t="s">
        <v>617</v>
      </c>
      <c r="D57" s="5" t="s">
        <v>17</v>
      </c>
      <c r="E57" s="65" t="s">
        <v>41</v>
      </c>
      <c r="F57" s="5" t="s">
        <v>48</v>
      </c>
      <c r="G57" s="5" t="s">
        <v>608</v>
      </c>
      <c r="H57" s="5" t="s">
        <v>608</v>
      </c>
      <c r="I57" s="31"/>
      <c r="J57" s="31"/>
      <c r="K57" s="31"/>
      <c r="L57" s="31"/>
      <c r="M57" s="31"/>
      <c r="N57" s="31"/>
      <c r="O57" s="31"/>
      <c r="P57" s="31">
        <v>8.9999999999999993E-3</v>
      </c>
      <c r="Q57" s="31"/>
      <c r="R57" s="75">
        <f t="shared" si="8"/>
        <v>1E-3</v>
      </c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>
        <f t="shared" si="2"/>
        <v>0</v>
      </c>
      <c r="AH57" s="31">
        <f t="shared" si="3"/>
        <v>0</v>
      </c>
      <c r="AI57" s="31">
        <f t="shared" si="4"/>
        <v>0</v>
      </c>
      <c r="AJ57" s="31">
        <f t="shared" si="5"/>
        <v>0</v>
      </c>
      <c r="AK57" s="31">
        <f t="shared" si="6"/>
        <v>0</v>
      </c>
      <c r="AL57" s="31">
        <f t="shared" si="7"/>
        <v>0</v>
      </c>
    </row>
    <row r="58" spans="1:38" hidden="1" x14ac:dyDescent="0.3">
      <c r="A58" t="str">
        <f t="shared" si="1"/>
        <v>SASTEVIA</v>
      </c>
      <c r="B58" s="5" t="s">
        <v>16</v>
      </c>
      <c r="C58" s="5" t="s">
        <v>617</v>
      </c>
      <c r="D58" s="5" t="s">
        <v>17</v>
      </c>
      <c r="E58" s="65" t="s">
        <v>41</v>
      </c>
      <c r="F58" s="5" t="s">
        <v>38</v>
      </c>
      <c r="G58" s="5" t="s">
        <v>608</v>
      </c>
      <c r="H58" s="5" t="s">
        <v>608</v>
      </c>
      <c r="I58" s="31"/>
      <c r="J58" s="31"/>
      <c r="K58" s="31"/>
      <c r="L58" s="31"/>
      <c r="M58" s="31"/>
      <c r="N58" s="31">
        <v>0.12</v>
      </c>
      <c r="O58" s="31">
        <v>-5.0000000000000001E-4</v>
      </c>
      <c r="P58" s="31"/>
      <c r="Q58" s="31"/>
      <c r="R58" s="75">
        <f t="shared" si="8"/>
        <v>1.3277777777777777E-2</v>
      </c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>
        <f t="shared" si="2"/>
        <v>0</v>
      </c>
      <c r="AH58" s="31">
        <f t="shared" si="3"/>
        <v>0</v>
      </c>
      <c r="AI58" s="31">
        <f t="shared" si="4"/>
        <v>0</v>
      </c>
      <c r="AJ58" s="31">
        <f t="shared" si="5"/>
        <v>0</v>
      </c>
      <c r="AK58" s="31">
        <f t="shared" si="6"/>
        <v>0</v>
      </c>
      <c r="AL58" s="31">
        <f t="shared" si="7"/>
        <v>0</v>
      </c>
    </row>
    <row r="59" spans="1:38" hidden="1" x14ac:dyDescent="0.3">
      <c r="A59" t="str">
        <f t="shared" si="1"/>
        <v>SALG</v>
      </c>
      <c r="B59" s="5" t="s">
        <v>16</v>
      </c>
      <c r="C59" s="5" t="s">
        <v>617</v>
      </c>
      <c r="D59" s="5" t="s">
        <v>17</v>
      </c>
      <c r="E59" s="65" t="s">
        <v>41</v>
      </c>
      <c r="F59" s="5" t="s">
        <v>33</v>
      </c>
      <c r="G59" s="5" t="s">
        <v>601</v>
      </c>
      <c r="H59" s="5" t="s">
        <v>621</v>
      </c>
      <c r="I59" s="31"/>
      <c r="J59" s="31"/>
      <c r="K59" s="31"/>
      <c r="L59" s="31"/>
      <c r="M59" s="31"/>
      <c r="N59" s="31">
        <v>1.08</v>
      </c>
      <c r="O59" s="31">
        <v>0.52700000000000002</v>
      </c>
      <c r="P59" s="31">
        <v>1.7970000000000002</v>
      </c>
      <c r="Q59" s="31">
        <v>-1.6E-2</v>
      </c>
      <c r="R59" s="75">
        <f t="shared" si="8"/>
        <v>0.37644444444444447</v>
      </c>
      <c r="S59" s="69">
        <v>1</v>
      </c>
      <c r="T59" s="69">
        <v>1.310826970839849</v>
      </c>
      <c r="U59" s="69">
        <v>1.5729923650078188</v>
      </c>
      <c r="V59" s="69">
        <v>1.8351577591757886</v>
      </c>
      <c r="W59" s="69">
        <v>2.0973231533437584</v>
      </c>
      <c r="X59" s="69">
        <v>2.3594885475117282</v>
      </c>
      <c r="Y59" s="69">
        <v>2.621653941679698</v>
      </c>
      <c r="Z59" s="69">
        <v>2.8838193358476678</v>
      </c>
      <c r="AA59" s="69">
        <v>3.1459847300156376</v>
      </c>
      <c r="AB59" s="69">
        <v>3.4081501241836074</v>
      </c>
      <c r="AC59" s="69">
        <v>3.6703155183515772</v>
      </c>
      <c r="AD59" s="69">
        <v>3.932480912519547</v>
      </c>
      <c r="AE59" s="69">
        <v>4.1946463066875168</v>
      </c>
      <c r="AF59" s="69">
        <f t="shared" si="2"/>
        <v>33.03283966516419</v>
      </c>
      <c r="AH59" s="31">
        <f t="shared" si="3"/>
        <v>4.7189770950234564</v>
      </c>
      <c r="AI59" s="31">
        <f t="shared" si="4"/>
        <v>7.0784656425351846</v>
      </c>
      <c r="AJ59" s="31">
        <f t="shared" si="5"/>
        <v>9.4379541900469128</v>
      </c>
      <c r="AK59" s="31">
        <f t="shared" si="6"/>
        <v>11.79744273755864</v>
      </c>
      <c r="AL59" s="31">
        <f t="shared" si="7"/>
        <v>33.03283966516419</v>
      </c>
    </row>
    <row r="60" spans="1:38" hidden="1" x14ac:dyDescent="0.3">
      <c r="A60" t="str">
        <f t="shared" si="1"/>
        <v>SASoft Brown</v>
      </c>
      <c r="B60" s="5" t="s">
        <v>16</v>
      </c>
      <c r="C60" s="5" t="s">
        <v>617</v>
      </c>
      <c r="D60" s="5" t="s">
        <v>17</v>
      </c>
      <c r="E60" s="65" t="s">
        <v>41</v>
      </c>
      <c r="F60" s="5" t="s">
        <v>34</v>
      </c>
      <c r="G60" s="5" t="s">
        <v>602</v>
      </c>
      <c r="H60" s="5" t="s">
        <v>622</v>
      </c>
      <c r="I60" s="31"/>
      <c r="J60" s="31"/>
      <c r="K60" s="31"/>
      <c r="L60" s="31"/>
      <c r="M60" s="31"/>
      <c r="N60" s="31">
        <v>1.62</v>
      </c>
      <c r="O60" s="31">
        <v>-3.1E-2</v>
      </c>
      <c r="P60" s="31">
        <v>2.8780000000000001</v>
      </c>
      <c r="Q60" s="31">
        <v>12.989999999999998</v>
      </c>
      <c r="R60" s="75">
        <f t="shared" si="8"/>
        <v>1.9396666666666667</v>
      </c>
      <c r="S60" s="69">
        <v>2.2695035460992905</v>
      </c>
      <c r="T60" s="69">
        <v>1.9084461637653125</v>
      </c>
      <c r="U60" s="69">
        <v>1.8548033526756929</v>
      </c>
      <c r="V60" s="69">
        <v>2.1560283687943258</v>
      </c>
      <c r="W60" s="69">
        <v>2.1766602192134101</v>
      </c>
      <c r="X60" s="69">
        <v>1.9497098646034812</v>
      </c>
      <c r="Y60" s="69">
        <v>1.9084461637653125</v>
      </c>
      <c r="Z60" s="69">
        <v>2.0631850419084459</v>
      </c>
      <c r="AA60" s="69">
        <v>1.7537072856221791</v>
      </c>
      <c r="AB60" s="69">
        <v>1.9187620889748547</v>
      </c>
      <c r="AC60" s="69">
        <v>1.9909735654416503</v>
      </c>
      <c r="AD60" s="69">
        <v>1.8052869116698902</v>
      </c>
      <c r="AE60" s="69">
        <v>1.9187620889748547</v>
      </c>
      <c r="AF60" s="69">
        <f t="shared" si="2"/>
        <v>23.404771115409407</v>
      </c>
      <c r="AH60" s="31">
        <f t="shared" si="3"/>
        <v>5.9192778852353314</v>
      </c>
      <c r="AI60" s="31">
        <f t="shared" si="4"/>
        <v>6.0348162475822029</v>
      </c>
      <c r="AJ60" s="31">
        <f t="shared" si="5"/>
        <v>5.7356544165054792</v>
      </c>
      <c r="AK60" s="31">
        <f t="shared" si="6"/>
        <v>5.7150225660863949</v>
      </c>
      <c r="AL60" s="31">
        <f t="shared" si="7"/>
        <v>23.40477111540941</v>
      </c>
    </row>
    <row r="61" spans="1:38" hidden="1" x14ac:dyDescent="0.3">
      <c r="A61" t="str">
        <f t="shared" si="1"/>
        <v>SASoft Brown</v>
      </c>
      <c r="B61" s="5" t="s">
        <v>16</v>
      </c>
      <c r="C61" s="5" t="s">
        <v>617</v>
      </c>
      <c r="D61" s="5" t="s">
        <v>17</v>
      </c>
      <c r="E61" s="65" t="s">
        <v>41</v>
      </c>
      <c r="F61" s="5" t="s">
        <v>49</v>
      </c>
      <c r="G61" s="5" t="s">
        <v>602</v>
      </c>
      <c r="H61" s="5" t="s">
        <v>622</v>
      </c>
      <c r="I61" s="31"/>
      <c r="J61" s="31"/>
      <c r="K61" s="31"/>
      <c r="L61" s="31"/>
      <c r="M61" s="31"/>
      <c r="N61" s="31">
        <v>0.32400000000000007</v>
      </c>
      <c r="O61" s="31">
        <v>0.21555000000000002</v>
      </c>
      <c r="P61" s="31">
        <v>-4.4999999999999999E-4</v>
      </c>
      <c r="Q61" s="31">
        <v>-0.18719999999999998</v>
      </c>
      <c r="R61" s="75">
        <f>SUM(I61:Q61)/9</f>
        <v>3.9100000000000017E-2</v>
      </c>
      <c r="S61" s="69">
        <v>0.86399999999999999</v>
      </c>
      <c r="T61" s="69">
        <v>0.86399999999999999</v>
      </c>
      <c r="U61" s="69">
        <v>0.86399999999999999</v>
      </c>
      <c r="V61" s="69">
        <v>0.86399999999999999</v>
      </c>
      <c r="W61" s="69">
        <v>0.86399999999999999</v>
      </c>
      <c r="X61" s="69">
        <v>0.86399999999999999</v>
      </c>
      <c r="Y61" s="69">
        <v>0.86399999999999999</v>
      </c>
      <c r="Z61" s="69">
        <v>0.86399999999999999</v>
      </c>
      <c r="AA61" s="69">
        <v>0.86399999999999999</v>
      </c>
      <c r="AB61" s="69">
        <v>0.86399999999999999</v>
      </c>
      <c r="AC61" s="69">
        <v>0.86399999999999999</v>
      </c>
      <c r="AD61" s="69">
        <v>0.86399999999999999</v>
      </c>
      <c r="AE61" s="69">
        <v>0.86399999999999999</v>
      </c>
      <c r="AF61" s="69">
        <f t="shared" si="2"/>
        <v>10.368000000000002</v>
      </c>
      <c r="AH61" s="31">
        <f t="shared" si="3"/>
        <v>2.5920000000000001</v>
      </c>
      <c r="AI61" s="31">
        <f t="shared" si="4"/>
        <v>2.5920000000000001</v>
      </c>
      <c r="AJ61" s="31">
        <f t="shared" si="5"/>
        <v>2.5920000000000001</v>
      </c>
      <c r="AK61" s="31">
        <f t="shared" si="6"/>
        <v>2.5920000000000001</v>
      </c>
      <c r="AL61" s="31">
        <f t="shared" si="7"/>
        <v>10.368</v>
      </c>
    </row>
    <row r="62" spans="1:38" hidden="1" x14ac:dyDescent="0.3">
      <c r="A62" t="str">
        <f t="shared" si="1"/>
        <v>SALG</v>
      </c>
      <c r="B62" s="5" t="s">
        <v>16</v>
      </c>
      <c r="C62" s="5" t="s">
        <v>617</v>
      </c>
      <c r="D62" s="5" t="s">
        <v>17</v>
      </c>
      <c r="E62" s="65" t="s">
        <v>41</v>
      </c>
      <c r="F62" s="5" t="s">
        <v>35</v>
      </c>
      <c r="G62" s="5" t="s">
        <v>601</v>
      </c>
      <c r="H62" s="5" t="s">
        <v>621</v>
      </c>
      <c r="I62" s="31"/>
      <c r="J62" s="31"/>
      <c r="K62" s="31"/>
      <c r="L62" s="31"/>
      <c r="M62" s="31"/>
      <c r="N62" s="31"/>
      <c r="O62" s="31"/>
      <c r="P62" s="31"/>
      <c r="Q62" s="31"/>
      <c r="R62" s="75"/>
      <c r="S62" s="69"/>
      <c r="T62" s="69">
        <v>0.10204081632653061</v>
      </c>
      <c r="U62" s="69">
        <v>0.12244897959183673</v>
      </c>
      <c r="V62" s="69">
        <v>0.14285714285714285</v>
      </c>
      <c r="W62" s="69">
        <v>0.16326530612244897</v>
      </c>
      <c r="X62" s="69">
        <v>0.18367346938775508</v>
      </c>
      <c r="Y62" s="69">
        <v>0.20408163265306123</v>
      </c>
      <c r="Z62" s="69">
        <v>0.22448979591836735</v>
      </c>
      <c r="AA62" s="69">
        <v>0.24489795918367346</v>
      </c>
      <c r="AB62" s="69">
        <v>0.26530612244897961</v>
      </c>
      <c r="AC62" s="69">
        <v>0.2857142857142857</v>
      </c>
      <c r="AD62" s="69">
        <v>0.30612244897959184</v>
      </c>
      <c r="AE62" s="69">
        <v>0.32653061224489793</v>
      </c>
      <c r="AF62" s="69">
        <f t="shared" si="2"/>
        <v>2.5714285714285716</v>
      </c>
      <c r="AH62" s="31">
        <f t="shared" si="3"/>
        <v>0.36734693877551017</v>
      </c>
      <c r="AI62" s="31">
        <f t="shared" si="4"/>
        <v>0.55102040816326525</v>
      </c>
      <c r="AJ62" s="31">
        <f t="shared" si="5"/>
        <v>0.73469387755102034</v>
      </c>
      <c r="AK62" s="31">
        <f t="shared" si="6"/>
        <v>0.91836734693877542</v>
      </c>
      <c r="AL62" s="31">
        <f t="shared" si="7"/>
        <v>2.5714285714285712</v>
      </c>
    </row>
    <row r="63" spans="1:38" hidden="1" x14ac:dyDescent="0.3">
      <c r="A63" t="str">
        <f t="shared" si="1"/>
        <v>SACASTER</v>
      </c>
      <c r="B63" s="5" t="s">
        <v>16</v>
      </c>
      <c r="C63" s="5" t="s">
        <v>617</v>
      </c>
      <c r="D63" s="5" t="s">
        <v>17</v>
      </c>
      <c r="E63" s="65" t="s">
        <v>50</v>
      </c>
      <c r="F63" s="5" t="s">
        <v>25</v>
      </c>
      <c r="G63" s="5" t="s">
        <v>604</v>
      </c>
      <c r="H63" s="5" t="s">
        <v>604</v>
      </c>
      <c r="I63" s="31">
        <v>3.9600000000000004</v>
      </c>
      <c r="J63" s="31">
        <v>4.1400000000000015</v>
      </c>
      <c r="K63" s="31">
        <v>2.4720000000000004</v>
      </c>
      <c r="L63" s="31">
        <v>3.713000000000001</v>
      </c>
      <c r="M63" s="31">
        <v>8.8360000000000003</v>
      </c>
      <c r="N63" s="31">
        <v>3.9120000000000017</v>
      </c>
      <c r="O63" s="31">
        <v>2.9430000000000009</v>
      </c>
      <c r="P63" s="31">
        <v>2.4940000000000011</v>
      </c>
      <c r="Q63" s="31">
        <v>4.3010000000000002</v>
      </c>
      <c r="R63" s="75">
        <f t="shared" si="8"/>
        <v>4.0856666666666674</v>
      </c>
      <c r="S63" s="69">
        <v>3.96</v>
      </c>
      <c r="T63" s="69">
        <v>3.96</v>
      </c>
      <c r="U63" s="69">
        <v>3.96</v>
      </c>
      <c r="V63" s="69">
        <v>3.96</v>
      </c>
      <c r="W63" s="69">
        <v>8</v>
      </c>
      <c r="X63" s="69">
        <v>3.96</v>
      </c>
      <c r="Y63" s="69">
        <v>3.96</v>
      </c>
      <c r="Z63" s="69">
        <v>3.96</v>
      </c>
      <c r="AA63" s="69">
        <v>3.96</v>
      </c>
      <c r="AB63" s="69">
        <v>3.96</v>
      </c>
      <c r="AC63" s="69">
        <v>3.96</v>
      </c>
      <c r="AD63" s="69">
        <v>3.96</v>
      </c>
      <c r="AE63" s="69">
        <v>3.96</v>
      </c>
      <c r="AF63" s="69">
        <f t="shared" si="2"/>
        <v>51.56</v>
      </c>
      <c r="AH63" s="31">
        <f t="shared" si="3"/>
        <v>11.879999999999999</v>
      </c>
      <c r="AI63" s="31">
        <f t="shared" si="4"/>
        <v>15.920000000000002</v>
      </c>
      <c r="AJ63" s="31">
        <f t="shared" si="5"/>
        <v>11.879999999999999</v>
      </c>
      <c r="AK63" s="31">
        <f t="shared" si="6"/>
        <v>11.879999999999999</v>
      </c>
      <c r="AL63" s="31">
        <f t="shared" si="7"/>
        <v>51.56</v>
      </c>
    </row>
    <row r="64" spans="1:38" hidden="1" x14ac:dyDescent="0.3">
      <c r="A64" t="str">
        <f t="shared" si="1"/>
        <v>SACoarse Brown</v>
      </c>
      <c r="B64" s="5" t="s">
        <v>16</v>
      </c>
      <c r="C64" s="5" t="s">
        <v>617</v>
      </c>
      <c r="D64" s="5" t="s">
        <v>17</v>
      </c>
      <c r="E64" s="65" t="s">
        <v>50</v>
      </c>
      <c r="F64" s="5" t="s">
        <v>26</v>
      </c>
      <c r="G64" s="5" t="s">
        <v>602</v>
      </c>
      <c r="H64" s="5" t="s">
        <v>618</v>
      </c>
      <c r="I64" s="31">
        <v>14.963999999999997</v>
      </c>
      <c r="J64" s="31">
        <v>11.436</v>
      </c>
      <c r="K64" s="31">
        <v>7.6800000000000006</v>
      </c>
      <c r="L64" s="31">
        <v>9.895999999999999</v>
      </c>
      <c r="M64" s="31">
        <v>14.988999999999999</v>
      </c>
      <c r="N64" s="31">
        <v>5.9270000000000023</v>
      </c>
      <c r="O64" s="31">
        <v>8.7620000000000005</v>
      </c>
      <c r="P64" s="31">
        <v>10.145999999999997</v>
      </c>
      <c r="Q64" s="31">
        <v>10.085000000000001</v>
      </c>
      <c r="R64" s="75">
        <f t="shared" si="8"/>
        <v>10.431666666666665</v>
      </c>
      <c r="S64" s="69">
        <v>12.544164321216837</v>
      </c>
      <c r="T64" s="69">
        <v>11.05081142583388</v>
      </c>
      <c r="U64" s="69">
        <v>10.740194023594226</v>
      </c>
      <c r="V64" s="69">
        <v>12.484430205401518</v>
      </c>
      <c r="W64" s="69">
        <v>12.603898437032155</v>
      </c>
      <c r="X64" s="69">
        <v>11.289747889095153</v>
      </c>
      <c r="Y64" s="69">
        <v>11.05081142583388</v>
      </c>
      <c r="Z64" s="69">
        <v>11.946823163063655</v>
      </c>
      <c r="AA64" s="69">
        <v>10.154799688604106</v>
      </c>
      <c r="AB64" s="69">
        <v>11.110545541649198</v>
      </c>
      <c r="AC64" s="69">
        <v>11.528684352356427</v>
      </c>
      <c r="AD64" s="69">
        <v>10.453470267680698</v>
      </c>
      <c r="AE64" s="69">
        <v>11.110545541649198</v>
      </c>
      <c r="AF64" s="69">
        <f t="shared" si="2"/>
        <v>135.5247619617941</v>
      </c>
      <c r="AH64" s="31">
        <f t="shared" si="3"/>
        <v>34.275435654829622</v>
      </c>
      <c r="AI64" s="31">
        <f t="shared" si="4"/>
        <v>34.944457751961188</v>
      </c>
      <c r="AJ64" s="31">
        <f t="shared" si="5"/>
        <v>33.212168393316958</v>
      </c>
      <c r="AK64" s="31">
        <f t="shared" si="6"/>
        <v>33.092700161686324</v>
      </c>
      <c r="AL64" s="31">
        <f t="shared" si="7"/>
        <v>135.5247619617941</v>
      </c>
    </row>
    <row r="65" spans="1:38" hidden="1" x14ac:dyDescent="0.3">
      <c r="A65" t="str">
        <f t="shared" si="1"/>
        <v>SAC1 COARSE</v>
      </c>
      <c r="B65" s="5" t="s">
        <v>16</v>
      </c>
      <c r="C65" s="5" t="s">
        <v>617</v>
      </c>
      <c r="D65" s="5" t="s">
        <v>17</v>
      </c>
      <c r="E65" s="65" t="s">
        <v>50</v>
      </c>
      <c r="F65" s="5" t="s">
        <v>27</v>
      </c>
      <c r="G65" s="5" t="s">
        <v>603</v>
      </c>
      <c r="H65" s="5" t="s">
        <v>619</v>
      </c>
      <c r="I65" s="31">
        <v>248.22000000000006</v>
      </c>
      <c r="J65" s="31">
        <v>157.40399999999997</v>
      </c>
      <c r="K65" s="31">
        <v>248.16</v>
      </c>
      <c r="L65" s="31">
        <v>188.47199999999995</v>
      </c>
      <c r="M65" s="31">
        <v>292.47900000000004</v>
      </c>
      <c r="N65" s="31">
        <v>281.28200000000004</v>
      </c>
      <c r="O65" s="31">
        <v>205.67099999999999</v>
      </c>
      <c r="P65" s="31">
        <v>238.94399999999993</v>
      </c>
      <c r="Q65" s="31">
        <v>216.8082</v>
      </c>
      <c r="R65" s="75">
        <f t="shared" si="8"/>
        <v>230.82668888888895</v>
      </c>
      <c r="S65" s="69">
        <v>256.24218622123163</v>
      </c>
      <c r="T65" s="69">
        <v>225.73716405203743</v>
      </c>
      <c r="U65" s="69">
        <v>219.39211944084502</v>
      </c>
      <c r="V65" s="69">
        <v>255.02198533446386</v>
      </c>
      <c r="W65" s="69">
        <v>257.4623871079994</v>
      </c>
      <c r="X65" s="69">
        <v>230.61796759910848</v>
      </c>
      <c r="Y65" s="69">
        <v>225.73716405203743</v>
      </c>
      <c r="Z65" s="69">
        <v>244.04017735355396</v>
      </c>
      <c r="AA65" s="69">
        <v>207.43415075052084</v>
      </c>
      <c r="AB65" s="69">
        <v>226.95736493880517</v>
      </c>
      <c r="AC65" s="69">
        <v>235.49877114617956</v>
      </c>
      <c r="AD65" s="69">
        <v>213.53515518435972</v>
      </c>
      <c r="AE65" s="69">
        <v>226.95736493880517</v>
      </c>
      <c r="AF65" s="69">
        <f t="shared" si="2"/>
        <v>2768.3917718987159</v>
      </c>
      <c r="AH65" s="31">
        <f t="shared" si="3"/>
        <v>700.15126882734626</v>
      </c>
      <c r="AI65" s="31">
        <f t="shared" si="4"/>
        <v>713.81751875914529</v>
      </c>
      <c r="AJ65" s="31">
        <f t="shared" si="5"/>
        <v>678.43169304287994</v>
      </c>
      <c r="AK65" s="31">
        <f t="shared" si="6"/>
        <v>675.99129126934452</v>
      </c>
      <c r="AL65" s="31">
        <f t="shared" si="7"/>
        <v>2768.3917718987159</v>
      </c>
    </row>
    <row r="66" spans="1:38" hidden="1" x14ac:dyDescent="0.3">
      <c r="A66" t="str">
        <f t="shared" si="1"/>
        <v>SAC1 COARSE</v>
      </c>
      <c r="B66" s="5" t="s">
        <v>16</v>
      </c>
      <c r="C66" s="5" t="s">
        <v>617</v>
      </c>
      <c r="D66" s="5" t="s">
        <v>17</v>
      </c>
      <c r="E66" s="65" t="s">
        <v>50</v>
      </c>
      <c r="F66" s="5" t="s">
        <v>51</v>
      </c>
      <c r="G66" s="5" t="s">
        <v>603</v>
      </c>
      <c r="H66" s="5" t="s">
        <v>619</v>
      </c>
      <c r="I66" s="31"/>
      <c r="J66" s="31"/>
      <c r="K66" s="31"/>
      <c r="L66" s="31"/>
      <c r="M66" s="31"/>
      <c r="N66" s="31"/>
      <c r="O66" s="31">
        <v>-1.9E-2</v>
      </c>
      <c r="P66" s="31"/>
      <c r="Q66" s="31"/>
      <c r="R66" s="75">
        <f t="shared" si="8"/>
        <v>-2.1111111111111109E-3</v>
      </c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>
        <f t="shared" si="2"/>
        <v>0</v>
      </c>
      <c r="AH66" s="31">
        <f t="shared" si="3"/>
        <v>0</v>
      </c>
      <c r="AI66" s="31">
        <f t="shared" si="4"/>
        <v>0</v>
      </c>
      <c r="AJ66" s="31">
        <f t="shared" si="5"/>
        <v>0</v>
      </c>
      <c r="AK66" s="31">
        <f t="shared" si="6"/>
        <v>0</v>
      </c>
      <c r="AL66" s="31">
        <f t="shared" si="7"/>
        <v>0</v>
      </c>
    </row>
    <row r="67" spans="1:38" hidden="1" x14ac:dyDescent="0.3">
      <c r="A67" t="str">
        <f t="shared" ref="A67:A130" si="9">CONCATENATE(C67,H67)</f>
        <v>SAC1 COARSE</v>
      </c>
      <c r="B67" s="5" t="s">
        <v>16</v>
      </c>
      <c r="C67" s="5" t="s">
        <v>617</v>
      </c>
      <c r="D67" s="5" t="s">
        <v>17</v>
      </c>
      <c r="E67" s="65" t="s">
        <v>50</v>
      </c>
      <c r="F67" s="5" t="s">
        <v>28</v>
      </c>
      <c r="G67" s="5" t="s">
        <v>603</v>
      </c>
      <c r="H67" s="5" t="s">
        <v>619</v>
      </c>
      <c r="I67" s="31">
        <v>135.78</v>
      </c>
      <c r="J67" s="31">
        <v>92.867999999999981</v>
      </c>
      <c r="K67" s="31">
        <v>105.01199999999999</v>
      </c>
      <c r="L67" s="31">
        <v>127.66599999999997</v>
      </c>
      <c r="M67" s="31">
        <v>168.22860000000003</v>
      </c>
      <c r="N67" s="31">
        <v>150.80400000000003</v>
      </c>
      <c r="O67" s="31">
        <v>114.92199999999998</v>
      </c>
      <c r="P67" s="31">
        <v>135.31599999999997</v>
      </c>
      <c r="Q67" s="31">
        <v>107.04999999999997</v>
      </c>
      <c r="R67" s="75">
        <f t="shared" si="8"/>
        <v>126.40517777777778</v>
      </c>
      <c r="S67" s="69">
        <v>144.45033691040678</v>
      </c>
      <c r="T67" s="69">
        <v>127.25386823059645</v>
      </c>
      <c r="U67" s="69">
        <v>123.67700274519589</v>
      </c>
      <c r="V67" s="69">
        <v>143.76247816321435</v>
      </c>
      <c r="W67" s="69">
        <v>145.1381956575992</v>
      </c>
      <c r="X67" s="69">
        <v>130.00530321936608</v>
      </c>
      <c r="Y67" s="69">
        <v>127.25386823059645</v>
      </c>
      <c r="Z67" s="69">
        <v>137.57174943848264</v>
      </c>
      <c r="AA67" s="69">
        <v>116.93598702271025</v>
      </c>
      <c r="AB67" s="69">
        <v>127.94172697778886</v>
      </c>
      <c r="AC67" s="69">
        <v>132.75673820813574</v>
      </c>
      <c r="AD67" s="69">
        <v>120.37528075867232</v>
      </c>
      <c r="AE67" s="69">
        <v>127.94172697778886</v>
      </c>
      <c r="AF67" s="69">
        <f t="shared" ref="AF67:AF130" si="10">SUM(T67:AE67)</f>
        <v>1560.6139256301472</v>
      </c>
      <c r="AH67" s="31">
        <f t="shared" ref="AH67:AH130" si="11">SUM(T67:V67)</f>
        <v>394.69334913900673</v>
      </c>
      <c r="AI67" s="31">
        <f t="shared" ref="AI67:AI130" si="12">SUM(W67:Y67)</f>
        <v>402.39736710756176</v>
      </c>
      <c r="AJ67" s="31">
        <f t="shared" ref="AJ67:AJ130" si="13">SUM(Z67:AB67)</f>
        <v>382.44946343898175</v>
      </c>
      <c r="AK67" s="31">
        <f t="shared" ref="AK67:AK130" si="14">SUM(AC67:AE67)</f>
        <v>381.07374594459691</v>
      </c>
      <c r="AL67" s="31">
        <f t="shared" ref="AL67:AL130" si="15">SUM(AH67:AK67)</f>
        <v>1560.6139256301472</v>
      </c>
    </row>
    <row r="68" spans="1:38" hidden="1" x14ac:dyDescent="0.3">
      <c r="A68" t="str">
        <f t="shared" si="9"/>
        <v>SACoarse Brown</v>
      </c>
      <c r="B68" s="5" t="s">
        <v>16</v>
      </c>
      <c r="C68" s="5" t="s">
        <v>617</v>
      </c>
      <c r="D68" s="5" t="s">
        <v>17</v>
      </c>
      <c r="E68" s="65" t="s">
        <v>50</v>
      </c>
      <c r="F68" s="5" t="s">
        <v>29</v>
      </c>
      <c r="G68" s="5" t="s">
        <v>602</v>
      </c>
      <c r="H68" s="5" t="s">
        <v>618</v>
      </c>
      <c r="I68" s="31">
        <v>1.3003199999999999</v>
      </c>
      <c r="J68" s="31">
        <v>0.80640000000000001</v>
      </c>
      <c r="K68" s="31">
        <v>0.67535999999999996</v>
      </c>
      <c r="L68" s="31">
        <v>-0.1008</v>
      </c>
      <c r="M68" s="31">
        <v>-0.22554000000000002</v>
      </c>
      <c r="N68" s="31">
        <v>-7.6020000000000004E-2</v>
      </c>
      <c r="O68" s="31">
        <v>-0.20496</v>
      </c>
      <c r="P68" s="31">
        <v>-7.1400000000000005E-3</v>
      </c>
      <c r="Q68" s="31">
        <v>-0.23015999999999998</v>
      </c>
      <c r="R68" s="75">
        <f t="shared" si="8"/>
        <v>0.21527333333333332</v>
      </c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>
        <f t="shared" si="10"/>
        <v>0</v>
      </c>
      <c r="AH68" s="31">
        <f t="shared" si="11"/>
        <v>0</v>
      </c>
      <c r="AI68" s="31">
        <f t="shared" si="12"/>
        <v>0</v>
      </c>
      <c r="AJ68" s="31">
        <f t="shared" si="13"/>
        <v>0</v>
      </c>
      <c r="AK68" s="31">
        <f t="shared" si="14"/>
        <v>0</v>
      </c>
      <c r="AL68" s="31">
        <f t="shared" si="15"/>
        <v>0</v>
      </c>
    </row>
    <row r="69" spans="1:38" hidden="1" x14ac:dyDescent="0.3">
      <c r="A69" t="str">
        <f t="shared" si="9"/>
        <v>SAA1</v>
      </c>
      <c r="B69" s="5" t="s">
        <v>16</v>
      </c>
      <c r="C69" s="5" t="s">
        <v>617</v>
      </c>
      <c r="D69" s="5" t="s">
        <v>17</v>
      </c>
      <c r="E69" s="65" t="s">
        <v>50</v>
      </c>
      <c r="F69" s="5" t="s">
        <v>30</v>
      </c>
      <c r="G69" s="5" t="s">
        <v>600</v>
      </c>
      <c r="H69" s="5" t="s">
        <v>620</v>
      </c>
      <c r="I69" s="31">
        <v>8.2560000000000002</v>
      </c>
      <c r="J69" s="31">
        <v>7.5480000000000009</v>
      </c>
      <c r="K69" s="31">
        <v>4.9679999999999991</v>
      </c>
      <c r="L69" s="31">
        <v>8.5860000000000021</v>
      </c>
      <c r="M69" s="31">
        <v>9.2299999999999969</v>
      </c>
      <c r="N69" s="31">
        <v>7.080000000000001</v>
      </c>
      <c r="O69" s="31">
        <v>7.4080000000000013</v>
      </c>
      <c r="P69" s="31">
        <v>5.9300000000000033</v>
      </c>
      <c r="Q69" s="31">
        <v>4.9290000000000029</v>
      </c>
      <c r="R69" s="75">
        <f t="shared" si="8"/>
        <v>7.1038888888888891</v>
      </c>
      <c r="S69" s="69">
        <v>8.0045542796680262</v>
      </c>
      <c r="T69" s="69">
        <v>7.0516311511361192</v>
      </c>
      <c r="U69" s="69">
        <v>6.8534231404014818</v>
      </c>
      <c r="V69" s="69">
        <v>7.9664373545267502</v>
      </c>
      <c r="W69" s="69">
        <v>8.0426712048093023</v>
      </c>
      <c r="X69" s="69">
        <v>7.2040988517012243</v>
      </c>
      <c r="Y69" s="69">
        <v>7.0516311511361192</v>
      </c>
      <c r="Z69" s="69">
        <v>7.6233850282552638</v>
      </c>
      <c r="AA69" s="69">
        <v>6.4798772740169737</v>
      </c>
      <c r="AB69" s="69">
        <v>7.0897480762773952</v>
      </c>
      <c r="AC69" s="69">
        <v>7.3565665522663295</v>
      </c>
      <c r="AD69" s="69">
        <v>6.6704618997233558</v>
      </c>
      <c r="AE69" s="69">
        <v>7.0897480762773952</v>
      </c>
      <c r="AF69" s="69">
        <f t="shared" si="10"/>
        <v>86.479679760527716</v>
      </c>
      <c r="AH69" s="31">
        <f t="shared" si="11"/>
        <v>21.871491646064349</v>
      </c>
      <c r="AI69" s="31">
        <f t="shared" si="12"/>
        <v>22.298401207646648</v>
      </c>
      <c r="AJ69" s="31">
        <f t="shared" si="13"/>
        <v>21.193010378549634</v>
      </c>
      <c r="AK69" s="31">
        <f t="shared" si="14"/>
        <v>21.116776528267081</v>
      </c>
      <c r="AL69" s="31">
        <f t="shared" si="15"/>
        <v>86.479679760527716</v>
      </c>
    </row>
    <row r="70" spans="1:38" hidden="1" x14ac:dyDescent="0.3">
      <c r="A70" t="str">
        <f t="shared" si="9"/>
        <v>SAGolden Brown</v>
      </c>
      <c r="B70" s="5" t="s">
        <v>16</v>
      </c>
      <c r="C70" s="5" t="s">
        <v>617</v>
      </c>
      <c r="D70" s="5" t="s">
        <v>17</v>
      </c>
      <c r="E70" s="65" t="s">
        <v>50</v>
      </c>
      <c r="F70" s="5" t="s">
        <v>31</v>
      </c>
      <c r="G70" s="5" t="s">
        <v>602</v>
      </c>
      <c r="H70" s="5" t="s">
        <v>623</v>
      </c>
      <c r="I70" s="31"/>
      <c r="J70" s="31"/>
      <c r="K70" s="31"/>
      <c r="L70" s="31"/>
      <c r="M70" s="31">
        <v>-8.0000000000000002E-3</v>
      </c>
      <c r="N70" s="31"/>
      <c r="O70" s="31">
        <v>-5.0000000000000001E-3</v>
      </c>
      <c r="P70" s="31">
        <v>-2E-3</v>
      </c>
      <c r="Q70" s="31"/>
      <c r="R70" s="75">
        <f t="shared" ref="R70:R135" si="16">SUM(I70:Q70)/9</f>
        <v>-1.6666666666666668E-3</v>
      </c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>
        <f t="shared" si="10"/>
        <v>0</v>
      </c>
      <c r="AH70" s="31">
        <f t="shared" si="11"/>
        <v>0</v>
      </c>
      <c r="AI70" s="31">
        <f t="shared" si="12"/>
        <v>0</v>
      </c>
      <c r="AJ70" s="31">
        <f t="shared" si="13"/>
        <v>0</v>
      </c>
      <c r="AK70" s="31">
        <f t="shared" si="14"/>
        <v>0</v>
      </c>
      <c r="AL70" s="31">
        <f t="shared" si="15"/>
        <v>0</v>
      </c>
    </row>
    <row r="71" spans="1:38" hidden="1" x14ac:dyDescent="0.3">
      <c r="A71" t="str">
        <f t="shared" si="9"/>
        <v>SAICING</v>
      </c>
      <c r="B71" s="5" t="s">
        <v>16</v>
      </c>
      <c r="C71" s="5" t="s">
        <v>617</v>
      </c>
      <c r="D71" s="5" t="s">
        <v>17</v>
      </c>
      <c r="E71" s="65" t="s">
        <v>50</v>
      </c>
      <c r="F71" s="5" t="s">
        <v>32</v>
      </c>
      <c r="G71" s="5" t="s">
        <v>605</v>
      </c>
      <c r="H71" s="5" t="s">
        <v>605</v>
      </c>
      <c r="I71" s="31">
        <v>1.4040000000000004</v>
      </c>
      <c r="J71" s="31">
        <v>1.4640000000000004</v>
      </c>
      <c r="K71" s="31">
        <v>0.80400000000000016</v>
      </c>
      <c r="L71" s="31">
        <v>2.1</v>
      </c>
      <c r="M71" s="31">
        <v>3.7800000000000016</v>
      </c>
      <c r="N71" s="31">
        <v>2.8400000000000012</v>
      </c>
      <c r="O71" s="31">
        <v>1.3750000000000004</v>
      </c>
      <c r="P71" s="31">
        <v>0.5950000000000002</v>
      </c>
      <c r="Q71" s="31">
        <v>1.2520000000000002</v>
      </c>
      <c r="R71" s="75">
        <f t="shared" si="16"/>
        <v>1.7348888888888896</v>
      </c>
      <c r="S71" s="69">
        <v>1.4</v>
      </c>
      <c r="T71" s="69">
        <v>1.4</v>
      </c>
      <c r="U71" s="69">
        <v>1.4</v>
      </c>
      <c r="V71" s="69">
        <v>1.4</v>
      </c>
      <c r="W71" s="69">
        <v>3</v>
      </c>
      <c r="X71" s="69">
        <v>3</v>
      </c>
      <c r="Y71" s="69">
        <v>1.4</v>
      </c>
      <c r="Z71" s="69">
        <v>1.4</v>
      </c>
      <c r="AA71" s="69">
        <v>1.4</v>
      </c>
      <c r="AB71" s="69">
        <v>1.4</v>
      </c>
      <c r="AC71" s="69">
        <v>1.4</v>
      </c>
      <c r="AD71" s="69">
        <v>1.4</v>
      </c>
      <c r="AE71" s="69">
        <v>1.4</v>
      </c>
      <c r="AF71" s="69">
        <f t="shared" si="10"/>
        <v>19.999999999999996</v>
      </c>
      <c r="AH71" s="31">
        <f t="shared" si="11"/>
        <v>4.1999999999999993</v>
      </c>
      <c r="AI71" s="31">
        <f t="shared" si="12"/>
        <v>7.4</v>
      </c>
      <c r="AJ71" s="31">
        <f t="shared" si="13"/>
        <v>4.1999999999999993</v>
      </c>
      <c r="AK71" s="31">
        <f t="shared" si="14"/>
        <v>4.1999999999999993</v>
      </c>
      <c r="AL71" s="31">
        <f t="shared" si="15"/>
        <v>20</v>
      </c>
    </row>
    <row r="72" spans="1:38" hidden="1" x14ac:dyDescent="0.3">
      <c r="A72" t="str">
        <f t="shared" si="9"/>
        <v>SALG</v>
      </c>
      <c r="B72" s="5" t="s">
        <v>16</v>
      </c>
      <c r="C72" s="5" t="s">
        <v>617</v>
      </c>
      <c r="D72" s="5" t="s">
        <v>17</v>
      </c>
      <c r="E72" s="65" t="s">
        <v>50</v>
      </c>
      <c r="F72" s="5" t="s">
        <v>33</v>
      </c>
      <c r="G72" s="5" t="s">
        <v>601</v>
      </c>
      <c r="H72" s="5" t="s">
        <v>621</v>
      </c>
      <c r="I72" s="31">
        <v>7.1879999999999979</v>
      </c>
      <c r="J72" s="31">
        <v>19.812000000000001</v>
      </c>
      <c r="K72" s="31">
        <v>11.579999999999997</v>
      </c>
      <c r="L72" s="31">
        <v>17.034000000000002</v>
      </c>
      <c r="M72" s="31">
        <v>22.839999999999989</v>
      </c>
      <c r="N72" s="31">
        <v>9.115000000000002</v>
      </c>
      <c r="O72" s="31">
        <v>15.042999999999992</v>
      </c>
      <c r="P72" s="31">
        <v>15.104999999999995</v>
      </c>
      <c r="Q72" s="31">
        <v>20.795999999999992</v>
      </c>
      <c r="R72" s="75">
        <f t="shared" si="16"/>
        <v>15.390333333333331</v>
      </c>
      <c r="S72" s="69">
        <v>15</v>
      </c>
      <c r="T72" s="69">
        <v>19.662404562597736</v>
      </c>
      <c r="U72" s="69">
        <v>23.594885475117284</v>
      </c>
      <c r="V72" s="69">
        <v>27.527366387636832</v>
      </c>
      <c r="W72" s="69">
        <v>31.45984730015638</v>
      </c>
      <c r="X72" s="69">
        <v>35.392328212675928</v>
      </c>
      <c r="Y72" s="69">
        <v>39.324809125195472</v>
      </c>
      <c r="Z72" s="69">
        <v>43.257290037715023</v>
      </c>
      <c r="AA72" s="69">
        <v>47.189770950234568</v>
      </c>
      <c r="AB72" s="69">
        <v>51.122251862754119</v>
      </c>
      <c r="AC72" s="69">
        <v>55.054732775273663</v>
      </c>
      <c r="AD72" s="69">
        <v>58.987213687793208</v>
      </c>
      <c r="AE72" s="69">
        <v>62.919694600312759</v>
      </c>
      <c r="AF72" s="69">
        <f t="shared" si="10"/>
        <v>495.49259497746306</v>
      </c>
      <c r="AH72" s="31">
        <f t="shared" si="11"/>
        <v>70.784656425351855</v>
      </c>
      <c r="AI72" s="31">
        <f t="shared" si="12"/>
        <v>106.17698463802778</v>
      </c>
      <c r="AJ72" s="31">
        <f t="shared" si="13"/>
        <v>141.56931285070371</v>
      </c>
      <c r="AK72" s="31">
        <f t="shared" si="14"/>
        <v>176.96164106337963</v>
      </c>
      <c r="AL72" s="31">
        <f t="shared" si="15"/>
        <v>495.492594977463</v>
      </c>
    </row>
    <row r="73" spans="1:38" hidden="1" x14ac:dyDescent="0.3">
      <c r="A73" t="str">
        <f t="shared" si="9"/>
        <v>SASoft Brown</v>
      </c>
      <c r="B73" s="5" t="s">
        <v>16</v>
      </c>
      <c r="C73" s="5" t="s">
        <v>617</v>
      </c>
      <c r="D73" s="5" t="s">
        <v>17</v>
      </c>
      <c r="E73" s="65" t="s">
        <v>50</v>
      </c>
      <c r="F73" s="5" t="s">
        <v>34</v>
      </c>
      <c r="G73" s="5" t="s">
        <v>602</v>
      </c>
      <c r="H73" s="5" t="s">
        <v>622</v>
      </c>
      <c r="I73" s="31">
        <v>5.1720000000000006</v>
      </c>
      <c r="J73" s="31">
        <v>5.64</v>
      </c>
      <c r="K73" s="31">
        <v>3.5760000000000005</v>
      </c>
      <c r="L73" s="31">
        <v>4.1380000000000008</v>
      </c>
      <c r="M73" s="31">
        <v>16.834999999999997</v>
      </c>
      <c r="N73" s="31">
        <v>5.8010000000000028</v>
      </c>
      <c r="O73" s="31">
        <v>6.9190000000000014</v>
      </c>
      <c r="P73" s="31">
        <v>4.9710000000000019</v>
      </c>
      <c r="Q73" s="31">
        <v>6.322000000000001</v>
      </c>
      <c r="R73" s="75">
        <f t="shared" si="16"/>
        <v>6.5971111111111131</v>
      </c>
      <c r="S73" s="69">
        <v>7.3758865248226941</v>
      </c>
      <c r="T73" s="69">
        <v>6.2024500322372651</v>
      </c>
      <c r="U73" s="69">
        <v>6.0281108961960017</v>
      </c>
      <c r="V73" s="69">
        <v>7.0070921985815593</v>
      </c>
      <c r="W73" s="69">
        <v>7.0741457124435838</v>
      </c>
      <c r="X73" s="69">
        <v>6.3365570599613141</v>
      </c>
      <c r="Y73" s="69">
        <v>6.2024500322372651</v>
      </c>
      <c r="Z73" s="69">
        <v>6.705351386202449</v>
      </c>
      <c r="AA73" s="69">
        <v>5.6995486782720821</v>
      </c>
      <c r="AB73" s="69">
        <v>6.2359767891682774</v>
      </c>
      <c r="AC73" s="69">
        <v>6.4706640876853632</v>
      </c>
      <c r="AD73" s="69">
        <v>5.8671824629271434</v>
      </c>
      <c r="AE73" s="69">
        <v>6.2359767891682774</v>
      </c>
      <c r="AF73" s="69">
        <f t="shared" si="10"/>
        <v>76.065506125080589</v>
      </c>
      <c r="AH73" s="31">
        <f t="shared" si="11"/>
        <v>19.237653127014827</v>
      </c>
      <c r="AI73" s="31">
        <f t="shared" si="12"/>
        <v>19.613152804642162</v>
      </c>
      <c r="AJ73" s="31">
        <f t="shared" si="13"/>
        <v>18.640876853642808</v>
      </c>
      <c r="AK73" s="31">
        <f t="shared" si="14"/>
        <v>18.573823339780784</v>
      </c>
      <c r="AL73" s="31">
        <f t="shared" si="15"/>
        <v>76.065506125080589</v>
      </c>
    </row>
    <row r="74" spans="1:38" hidden="1" x14ac:dyDescent="0.3">
      <c r="A74" t="str">
        <f t="shared" si="9"/>
        <v>SASoft Brown</v>
      </c>
      <c r="B74" s="5" t="s">
        <v>16</v>
      </c>
      <c r="C74" s="5" t="s">
        <v>617</v>
      </c>
      <c r="D74" s="5" t="s">
        <v>17</v>
      </c>
      <c r="E74" s="65" t="s">
        <v>50</v>
      </c>
      <c r="F74" s="5" t="s">
        <v>49</v>
      </c>
      <c r="G74" s="5" t="s">
        <v>602</v>
      </c>
      <c r="H74" s="5" t="s">
        <v>622</v>
      </c>
      <c r="I74" s="31">
        <v>2.1168</v>
      </c>
      <c r="J74" s="31">
        <v>0.432</v>
      </c>
      <c r="K74" s="31">
        <v>0.54</v>
      </c>
      <c r="L74" s="31">
        <v>0.79019999999999979</v>
      </c>
      <c r="M74" s="31">
        <v>5.0539500000000004</v>
      </c>
      <c r="N74" s="31">
        <v>2.46645</v>
      </c>
      <c r="O74" s="31">
        <v>2.5218000000000007</v>
      </c>
      <c r="P74" s="31">
        <v>2.4660000000000006</v>
      </c>
      <c r="Q74" s="31">
        <v>3.1707000000000005</v>
      </c>
      <c r="R74" s="75">
        <f t="shared" si="16"/>
        <v>2.1730999999999998</v>
      </c>
      <c r="S74" s="69">
        <v>2.17</v>
      </c>
      <c r="T74" s="69">
        <v>2.17</v>
      </c>
      <c r="U74" s="69">
        <v>2.17</v>
      </c>
      <c r="V74" s="69">
        <v>2.17</v>
      </c>
      <c r="W74" s="69">
        <v>2.17</v>
      </c>
      <c r="X74" s="69">
        <v>2.17</v>
      </c>
      <c r="Y74" s="69">
        <v>2.17</v>
      </c>
      <c r="Z74" s="69">
        <v>2.17</v>
      </c>
      <c r="AA74" s="69">
        <v>2.17</v>
      </c>
      <c r="AB74" s="69">
        <v>2.17</v>
      </c>
      <c r="AC74" s="69">
        <v>2.17</v>
      </c>
      <c r="AD74" s="69">
        <v>2.17</v>
      </c>
      <c r="AE74" s="69">
        <v>2.17</v>
      </c>
      <c r="AF74" s="69">
        <f t="shared" si="10"/>
        <v>26.040000000000006</v>
      </c>
      <c r="AH74" s="31">
        <f t="shared" si="11"/>
        <v>6.51</v>
      </c>
      <c r="AI74" s="31">
        <f t="shared" si="12"/>
        <v>6.51</v>
      </c>
      <c r="AJ74" s="31">
        <f t="shared" si="13"/>
        <v>6.51</v>
      </c>
      <c r="AK74" s="31">
        <f t="shared" si="14"/>
        <v>6.51</v>
      </c>
      <c r="AL74" s="31">
        <f t="shared" si="15"/>
        <v>26.04</v>
      </c>
    </row>
    <row r="75" spans="1:38" hidden="1" x14ac:dyDescent="0.3">
      <c r="A75" t="str">
        <f t="shared" si="9"/>
        <v>SALG</v>
      </c>
      <c r="B75" s="5" t="s">
        <v>16</v>
      </c>
      <c r="C75" s="5" t="s">
        <v>617</v>
      </c>
      <c r="D75" s="5" t="s">
        <v>17</v>
      </c>
      <c r="E75" s="65" t="s">
        <v>50</v>
      </c>
      <c r="F75" s="5" t="s">
        <v>35</v>
      </c>
      <c r="G75" s="5" t="s">
        <v>601</v>
      </c>
      <c r="H75" s="5" t="s">
        <v>621</v>
      </c>
      <c r="I75" s="31"/>
      <c r="J75" s="31"/>
      <c r="K75" s="31"/>
      <c r="L75" s="31"/>
      <c r="M75" s="31"/>
      <c r="N75" s="31"/>
      <c r="O75" s="31"/>
      <c r="P75" s="31">
        <v>0.42000000000000004</v>
      </c>
      <c r="Q75" s="31">
        <v>1.7640000000000007</v>
      </c>
      <c r="R75" s="75">
        <f t="shared" si="16"/>
        <v>0.24266666666666672</v>
      </c>
      <c r="S75" s="69">
        <v>1.5</v>
      </c>
      <c r="T75" s="69">
        <v>1.5306122448979593</v>
      </c>
      <c r="U75" s="69">
        <v>1.8367346938775511</v>
      </c>
      <c r="V75" s="69">
        <v>2.1428571428571428</v>
      </c>
      <c r="W75" s="69">
        <v>2.4489795918367347</v>
      </c>
      <c r="X75" s="69">
        <v>2.7551020408163267</v>
      </c>
      <c r="Y75" s="69">
        <v>3.0612244897959187</v>
      </c>
      <c r="Z75" s="69">
        <v>3.3673469387755102</v>
      </c>
      <c r="AA75" s="69">
        <v>3.6734693877551021</v>
      </c>
      <c r="AB75" s="69">
        <v>3.9795918367346941</v>
      </c>
      <c r="AC75" s="69">
        <v>4.2857142857142856</v>
      </c>
      <c r="AD75" s="69">
        <v>4.591836734693878</v>
      </c>
      <c r="AE75" s="69">
        <v>4.8979591836734695</v>
      </c>
      <c r="AF75" s="69">
        <f t="shared" si="10"/>
        <v>38.571428571428577</v>
      </c>
      <c r="AH75" s="31">
        <f t="shared" si="11"/>
        <v>5.5102040816326525</v>
      </c>
      <c r="AI75" s="31">
        <f t="shared" si="12"/>
        <v>8.2653061224489797</v>
      </c>
      <c r="AJ75" s="31">
        <f t="shared" si="13"/>
        <v>11.020408163265305</v>
      </c>
      <c r="AK75" s="31">
        <f t="shared" si="14"/>
        <v>13.775510204081632</v>
      </c>
      <c r="AL75" s="31">
        <f t="shared" si="15"/>
        <v>38.571428571428569</v>
      </c>
    </row>
    <row r="76" spans="1:38" hidden="1" x14ac:dyDescent="0.3">
      <c r="A76" t="str">
        <f t="shared" si="9"/>
        <v>SACASTER</v>
      </c>
      <c r="B76" s="5" t="s">
        <v>16</v>
      </c>
      <c r="C76" s="5" t="s">
        <v>617</v>
      </c>
      <c r="D76" s="5" t="s">
        <v>17</v>
      </c>
      <c r="E76" s="65" t="s">
        <v>52</v>
      </c>
      <c r="F76" s="5" t="s">
        <v>25</v>
      </c>
      <c r="G76" s="5" t="s">
        <v>604</v>
      </c>
      <c r="H76" s="5" t="s">
        <v>604</v>
      </c>
      <c r="I76" s="31">
        <v>0.96</v>
      </c>
      <c r="J76" s="31">
        <v>3.84</v>
      </c>
      <c r="K76" s="31">
        <v>5.76</v>
      </c>
      <c r="L76" s="31">
        <v>5.76</v>
      </c>
      <c r="M76" s="31">
        <v>7.68</v>
      </c>
      <c r="N76" s="31">
        <v>6.72</v>
      </c>
      <c r="O76" s="31">
        <v>6.72</v>
      </c>
      <c r="P76" s="31">
        <v>6.72</v>
      </c>
      <c r="Q76" s="31">
        <v>18.239999999999998</v>
      </c>
      <c r="R76" s="75">
        <f t="shared" si="16"/>
        <v>6.9333333333333327</v>
      </c>
      <c r="S76" s="69">
        <v>6.72</v>
      </c>
      <c r="T76" s="69">
        <v>6.72</v>
      </c>
      <c r="U76" s="69">
        <v>6.72</v>
      </c>
      <c r="V76" s="69">
        <v>6.72</v>
      </c>
      <c r="W76" s="69">
        <v>8</v>
      </c>
      <c r="X76" s="69">
        <v>7</v>
      </c>
      <c r="Y76" s="69">
        <v>6.72</v>
      </c>
      <c r="Z76" s="69">
        <v>6.72</v>
      </c>
      <c r="AA76" s="69">
        <v>6.72</v>
      </c>
      <c r="AB76" s="69">
        <v>6.72</v>
      </c>
      <c r="AC76" s="69">
        <v>6.72</v>
      </c>
      <c r="AD76" s="69">
        <v>6.72</v>
      </c>
      <c r="AE76" s="69">
        <v>6.72</v>
      </c>
      <c r="AF76" s="69">
        <f t="shared" si="10"/>
        <v>82.199999999999989</v>
      </c>
      <c r="AH76" s="31">
        <f t="shared" si="11"/>
        <v>20.16</v>
      </c>
      <c r="AI76" s="31">
        <f t="shared" si="12"/>
        <v>21.72</v>
      </c>
      <c r="AJ76" s="31">
        <f t="shared" si="13"/>
        <v>20.16</v>
      </c>
      <c r="AK76" s="31">
        <f t="shared" si="14"/>
        <v>20.16</v>
      </c>
      <c r="AL76" s="31">
        <f t="shared" si="15"/>
        <v>82.199999999999989</v>
      </c>
    </row>
    <row r="77" spans="1:38" hidden="1" x14ac:dyDescent="0.3">
      <c r="A77" t="str">
        <f t="shared" si="9"/>
        <v>SACoarse Brown</v>
      </c>
      <c r="B77" s="5" t="s">
        <v>16</v>
      </c>
      <c r="C77" s="5" t="s">
        <v>617</v>
      </c>
      <c r="D77" s="5" t="s">
        <v>17</v>
      </c>
      <c r="E77" s="65" t="s">
        <v>52</v>
      </c>
      <c r="F77" s="5" t="s">
        <v>26</v>
      </c>
      <c r="G77" s="5" t="s">
        <v>602</v>
      </c>
      <c r="H77" s="5" t="s">
        <v>618</v>
      </c>
      <c r="I77" s="31"/>
      <c r="J77" s="31">
        <v>0.96</v>
      </c>
      <c r="K77" s="31">
        <v>0.96</v>
      </c>
      <c r="L77" s="31">
        <v>7.68</v>
      </c>
      <c r="M77" s="31">
        <v>0.96</v>
      </c>
      <c r="N77" s="31">
        <v>0.96</v>
      </c>
      <c r="O77" s="31">
        <v>6.72</v>
      </c>
      <c r="P77" s="31">
        <v>3.84</v>
      </c>
      <c r="Q77" s="31">
        <v>4.8</v>
      </c>
      <c r="R77" s="75">
        <f t="shared" si="16"/>
        <v>2.9866666666666664</v>
      </c>
      <c r="S77" s="69">
        <v>4.3904575124258924</v>
      </c>
      <c r="T77" s="69">
        <v>3.8677839990418583</v>
      </c>
      <c r="U77" s="69">
        <v>3.759067908257979</v>
      </c>
      <c r="V77" s="69">
        <v>4.3695505718905316</v>
      </c>
      <c r="W77" s="69">
        <v>4.4113644529612541</v>
      </c>
      <c r="X77" s="69">
        <v>3.9514117611833037</v>
      </c>
      <c r="Y77" s="69">
        <v>3.8677839990418583</v>
      </c>
      <c r="Z77" s="69">
        <v>4.1813881070722791</v>
      </c>
      <c r="AA77" s="69">
        <v>3.5541798910114371</v>
      </c>
      <c r="AB77" s="69">
        <v>3.8886909395772196</v>
      </c>
      <c r="AC77" s="69">
        <v>4.03503952332475</v>
      </c>
      <c r="AD77" s="69">
        <v>3.6587145936882446</v>
      </c>
      <c r="AE77" s="69">
        <v>3.8886909395772196</v>
      </c>
      <c r="AF77" s="69">
        <f t="shared" si="10"/>
        <v>47.43366668662793</v>
      </c>
      <c r="AH77" s="31">
        <f t="shared" si="11"/>
        <v>11.996402479190369</v>
      </c>
      <c r="AI77" s="31">
        <f t="shared" si="12"/>
        <v>12.230560213186417</v>
      </c>
      <c r="AJ77" s="31">
        <f t="shared" si="13"/>
        <v>11.624258937660937</v>
      </c>
      <c r="AK77" s="31">
        <f t="shared" si="14"/>
        <v>11.582445056590215</v>
      </c>
      <c r="AL77" s="31">
        <f t="shared" si="15"/>
        <v>47.433666686627944</v>
      </c>
    </row>
    <row r="78" spans="1:38" hidden="1" x14ac:dyDescent="0.3">
      <c r="A78" t="str">
        <f t="shared" si="9"/>
        <v>SACoarse Brown</v>
      </c>
      <c r="B78" s="5" t="s">
        <v>16</v>
      </c>
      <c r="C78" s="5" t="s">
        <v>617</v>
      </c>
      <c r="D78" s="5" t="s">
        <v>17</v>
      </c>
      <c r="E78" s="65" t="s">
        <v>52</v>
      </c>
      <c r="F78" s="5" t="s">
        <v>44</v>
      </c>
      <c r="G78" s="5" t="s">
        <v>602</v>
      </c>
      <c r="H78" s="5" t="s">
        <v>618</v>
      </c>
      <c r="I78" s="31">
        <v>0.36</v>
      </c>
      <c r="J78" s="31">
        <v>0.19800000000000001</v>
      </c>
      <c r="K78" s="31">
        <v>0.18</v>
      </c>
      <c r="L78" s="31">
        <v>0.84000000000000008</v>
      </c>
      <c r="M78" s="31">
        <v>0.3</v>
      </c>
      <c r="N78" s="31">
        <v>0.3</v>
      </c>
      <c r="O78" s="31">
        <v>0.6</v>
      </c>
      <c r="P78" s="31">
        <v>0.3</v>
      </c>
      <c r="Q78" s="31">
        <v>1.2</v>
      </c>
      <c r="R78" s="75">
        <f t="shared" si="16"/>
        <v>0.47533333333333327</v>
      </c>
      <c r="S78" s="69">
        <v>0.48</v>
      </c>
      <c r="T78" s="69">
        <v>0.48</v>
      </c>
      <c r="U78" s="69">
        <v>0.48</v>
      </c>
      <c r="V78" s="69">
        <v>0.48</v>
      </c>
      <c r="W78" s="69">
        <v>0.48</v>
      </c>
      <c r="X78" s="69">
        <v>0.48</v>
      </c>
      <c r="Y78" s="69">
        <v>0.48</v>
      </c>
      <c r="Z78" s="69">
        <v>0.48</v>
      </c>
      <c r="AA78" s="69">
        <v>0.48</v>
      </c>
      <c r="AB78" s="69">
        <v>0.48</v>
      </c>
      <c r="AC78" s="69">
        <v>0.48</v>
      </c>
      <c r="AD78" s="69">
        <v>0.48</v>
      </c>
      <c r="AE78" s="69">
        <v>0.48</v>
      </c>
      <c r="AF78" s="69">
        <f t="shared" si="10"/>
        <v>5.7600000000000016</v>
      </c>
      <c r="AH78" s="31">
        <f t="shared" si="11"/>
        <v>1.44</v>
      </c>
      <c r="AI78" s="31">
        <f t="shared" si="12"/>
        <v>1.44</v>
      </c>
      <c r="AJ78" s="31">
        <f t="shared" si="13"/>
        <v>1.44</v>
      </c>
      <c r="AK78" s="31">
        <f t="shared" si="14"/>
        <v>1.44</v>
      </c>
      <c r="AL78" s="31">
        <f t="shared" si="15"/>
        <v>5.76</v>
      </c>
    </row>
    <row r="79" spans="1:38" hidden="1" x14ac:dyDescent="0.3">
      <c r="A79" t="str">
        <f t="shared" si="9"/>
        <v>SAC1 COARSE</v>
      </c>
      <c r="B79" s="5" t="s">
        <v>16</v>
      </c>
      <c r="C79" s="5" t="s">
        <v>617</v>
      </c>
      <c r="D79" s="5" t="s">
        <v>17</v>
      </c>
      <c r="E79" s="65" t="s">
        <v>52</v>
      </c>
      <c r="F79" s="5" t="s">
        <v>27</v>
      </c>
      <c r="G79" s="5" t="s">
        <v>603</v>
      </c>
      <c r="H79" s="5" t="s">
        <v>619</v>
      </c>
      <c r="I79" s="31">
        <v>8.64</v>
      </c>
      <c r="J79" s="31"/>
      <c r="K79" s="31"/>
      <c r="L79" s="31"/>
      <c r="M79" s="31"/>
      <c r="N79" s="31"/>
      <c r="O79" s="31"/>
      <c r="P79" s="31"/>
      <c r="Q79" s="31"/>
      <c r="R79" s="75">
        <f t="shared" si="16"/>
        <v>0.96000000000000008</v>
      </c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>
        <f t="shared" si="10"/>
        <v>0</v>
      </c>
      <c r="AH79" s="31">
        <f t="shared" si="11"/>
        <v>0</v>
      </c>
      <c r="AI79" s="31">
        <f t="shared" si="12"/>
        <v>0</v>
      </c>
      <c r="AJ79" s="31">
        <f t="shared" si="13"/>
        <v>0</v>
      </c>
      <c r="AK79" s="31">
        <f t="shared" si="14"/>
        <v>0</v>
      </c>
      <c r="AL79" s="31">
        <f t="shared" si="15"/>
        <v>0</v>
      </c>
    </row>
    <row r="80" spans="1:38" hidden="1" x14ac:dyDescent="0.3">
      <c r="A80" t="str">
        <f t="shared" si="9"/>
        <v>SAC1 COARSE</v>
      </c>
      <c r="B80" s="5" t="s">
        <v>16</v>
      </c>
      <c r="C80" s="5" t="s">
        <v>617</v>
      </c>
      <c r="D80" s="5" t="s">
        <v>17</v>
      </c>
      <c r="E80" s="65" t="s">
        <v>52</v>
      </c>
      <c r="F80" s="5" t="s">
        <v>53</v>
      </c>
      <c r="G80" s="5" t="s">
        <v>603</v>
      </c>
      <c r="H80" s="5" t="s">
        <v>619</v>
      </c>
      <c r="I80" s="31">
        <v>9.6</v>
      </c>
      <c r="J80" s="31">
        <v>78.72</v>
      </c>
      <c r="K80" s="31">
        <v>105.6</v>
      </c>
      <c r="L80" s="31">
        <v>100.8</v>
      </c>
      <c r="M80" s="31">
        <v>139.16399999999999</v>
      </c>
      <c r="N80" s="31">
        <v>57.6</v>
      </c>
      <c r="O80" s="31">
        <v>89.28</v>
      </c>
      <c r="P80" s="31">
        <v>96</v>
      </c>
      <c r="Q80" s="31">
        <v>110.39999999999996</v>
      </c>
      <c r="R80" s="75">
        <f t="shared" si="16"/>
        <v>87.462666666666664</v>
      </c>
      <c r="S80" s="69">
        <v>98.159466536492928</v>
      </c>
      <c r="T80" s="69">
        <v>86.473815758339015</v>
      </c>
      <c r="U80" s="69">
        <v>84.043200396483016</v>
      </c>
      <c r="V80" s="69">
        <v>97.692040505366776</v>
      </c>
      <c r="W80" s="69">
        <v>98.626892567619095</v>
      </c>
      <c r="X80" s="69">
        <v>88.343519882843651</v>
      </c>
      <c r="Y80" s="69">
        <v>86.473815758339015</v>
      </c>
      <c r="Z80" s="69">
        <v>93.485206225231366</v>
      </c>
      <c r="AA80" s="69">
        <v>79.46242529144665</v>
      </c>
      <c r="AB80" s="69">
        <v>86.941241789465167</v>
      </c>
      <c r="AC80" s="69">
        <v>90.213224007348273</v>
      </c>
      <c r="AD80" s="69">
        <v>81.799555447077452</v>
      </c>
      <c r="AE80" s="69">
        <v>86.941241789465167</v>
      </c>
      <c r="AF80" s="69">
        <f t="shared" si="10"/>
        <v>1060.4961794190247</v>
      </c>
      <c r="AH80" s="31">
        <f t="shared" si="11"/>
        <v>268.20905666018882</v>
      </c>
      <c r="AI80" s="31">
        <f t="shared" si="12"/>
        <v>273.44422820880175</v>
      </c>
      <c r="AJ80" s="31">
        <f t="shared" si="13"/>
        <v>259.88887330614318</v>
      </c>
      <c r="AK80" s="31">
        <f t="shared" si="14"/>
        <v>258.95402124389091</v>
      </c>
      <c r="AL80" s="31">
        <f t="shared" si="15"/>
        <v>1060.4961794190247</v>
      </c>
    </row>
    <row r="81" spans="1:38" hidden="1" x14ac:dyDescent="0.3">
      <c r="A81" t="str">
        <f t="shared" si="9"/>
        <v>SAC1 COARSE</v>
      </c>
      <c r="B81" s="5" t="s">
        <v>16</v>
      </c>
      <c r="C81" s="5" t="s">
        <v>617</v>
      </c>
      <c r="D81" s="5" t="s">
        <v>17</v>
      </c>
      <c r="E81" s="65" t="s">
        <v>52</v>
      </c>
      <c r="F81" s="5" t="s">
        <v>28</v>
      </c>
      <c r="G81" s="5" t="s">
        <v>603</v>
      </c>
      <c r="H81" s="5" t="s">
        <v>619</v>
      </c>
      <c r="I81" s="31"/>
      <c r="J81" s="31"/>
      <c r="K81" s="31"/>
      <c r="L81" s="31"/>
      <c r="M81" s="31"/>
      <c r="N81" s="31">
        <v>1.92</v>
      </c>
      <c r="O81" s="31"/>
      <c r="P81" s="31"/>
      <c r="Q81" s="31"/>
      <c r="R81" s="75">
        <f t="shared" si="16"/>
        <v>0.21333333333333332</v>
      </c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>
        <f t="shared" si="10"/>
        <v>0</v>
      </c>
      <c r="AH81" s="31">
        <f t="shared" si="11"/>
        <v>0</v>
      </c>
      <c r="AI81" s="31">
        <f t="shared" si="12"/>
        <v>0</v>
      </c>
      <c r="AJ81" s="31">
        <f t="shared" si="13"/>
        <v>0</v>
      </c>
      <c r="AK81" s="31">
        <f t="shared" si="14"/>
        <v>0</v>
      </c>
      <c r="AL81" s="31">
        <f t="shared" si="15"/>
        <v>0</v>
      </c>
    </row>
    <row r="82" spans="1:38" hidden="1" x14ac:dyDescent="0.3">
      <c r="A82" t="str">
        <f t="shared" si="9"/>
        <v>SAC1 COARSE</v>
      </c>
      <c r="B82" s="5" t="s">
        <v>16</v>
      </c>
      <c r="C82" s="5" t="s">
        <v>617</v>
      </c>
      <c r="D82" s="5" t="s">
        <v>17</v>
      </c>
      <c r="E82" s="65" t="s">
        <v>52</v>
      </c>
      <c r="F82" s="5" t="s">
        <v>54</v>
      </c>
      <c r="G82" s="5" t="s">
        <v>603</v>
      </c>
      <c r="H82" s="5" t="s">
        <v>619</v>
      </c>
      <c r="I82" s="31"/>
      <c r="J82" s="31">
        <v>60.480000000000004</v>
      </c>
      <c r="K82" s="31">
        <v>34.559999999999995</v>
      </c>
      <c r="L82" s="31">
        <v>95.999999999999986</v>
      </c>
      <c r="M82" s="31">
        <v>62.387999999999998</v>
      </c>
      <c r="N82" s="31">
        <v>38.4</v>
      </c>
      <c r="O82" s="31">
        <v>49.92</v>
      </c>
      <c r="P82" s="31">
        <v>43.2</v>
      </c>
      <c r="Q82" s="31">
        <v>33.6</v>
      </c>
      <c r="R82" s="75">
        <f t="shared" si="16"/>
        <v>46.505333333333333</v>
      </c>
      <c r="S82" s="69">
        <v>50.557617918642372</v>
      </c>
      <c r="T82" s="69">
        <v>44.538853880708757</v>
      </c>
      <c r="U82" s="69">
        <v>43.286950960818565</v>
      </c>
      <c r="V82" s="69">
        <v>50.31686735712502</v>
      </c>
      <c r="W82" s="69">
        <v>50.798368480159716</v>
      </c>
      <c r="X82" s="69">
        <v>45.501856126778129</v>
      </c>
      <c r="Y82" s="69">
        <v>44.538853880708757</v>
      </c>
      <c r="Z82" s="69">
        <v>48.150112303468923</v>
      </c>
      <c r="AA82" s="69">
        <v>40.927595457948584</v>
      </c>
      <c r="AB82" s="69">
        <v>44.779604442226095</v>
      </c>
      <c r="AC82" s="69">
        <v>46.464858372847509</v>
      </c>
      <c r="AD82" s="69">
        <v>42.131348265535308</v>
      </c>
      <c r="AE82" s="69">
        <v>44.779604442226095</v>
      </c>
      <c r="AF82" s="69">
        <f t="shared" si="10"/>
        <v>546.21487397055148</v>
      </c>
      <c r="AH82" s="31">
        <f t="shared" si="11"/>
        <v>138.14267219865235</v>
      </c>
      <c r="AI82" s="31">
        <f t="shared" si="12"/>
        <v>140.83907848764659</v>
      </c>
      <c r="AJ82" s="31">
        <f t="shared" si="13"/>
        <v>133.8573122036436</v>
      </c>
      <c r="AK82" s="31">
        <f t="shared" si="14"/>
        <v>133.37581108060891</v>
      </c>
      <c r="AL82" s="31">
        <f t="shared" si="15"/>
        <v>546.21487397055148</v>
      </c>
    </row>
    <row r="83" spans="1:38" hidden="1" x14ac:dyDescent="0.3">
      <c r="A83" t="str">
        <f t="shared" si="9"/>
        <v>SAA1</v>
      </c>
      <c r="B83" s="5" t="s">
        <v>16</v>
      </c>
      <c r="C83" s="5" t="s">
        <v>617</v>
      </c>
      <c r="D83" s="5" t="s">
        <v>17</v>
      </c>
      <c r="E83" s="65" t="s">
        <v>52</v>
      </c>
      <c r="F83" s="5" t="s">
        <v>30</v>
      </c>
      <c r="G83" s="5" t="s">
        <v>600</v>
      </c>
      <c r="H83" s="5" t="s">
        <v>620</v>
      </c>
      <c r="I83" s="31"/>
      <c r="J83" s="31">
        <v>8.64</v>
      </c>
      <c r="K83" s="31">
        <v>11.52</v>
      </c>
      <c r="L83" s="31">
        <v>19.2</v>
      </c>
      <c r="M83" s="31">
        <v>12.48</v>
      </c>
      <c r="N83" s="31">
        <v>10.559999999999999</v>
      </c>
      <c r="O83" s="31">
        <v>17.28</v>
      </c>
      <c r="P83" s="31">
        <v>15.36</v>
      </c>
      <c r="Q83" s="31">
        <v>19.2</v>
      </c>
      <c r="R83" s="75">
        <f t="shared" si="16"/>
        <v>12.693333333333335</v>
      </c>
      <c r="S83" s="69">
        <v>16.901772546417195</v>
      </c>
      <c r="T83" s="69">
        <v>14.889656767081817</v>
      </c>
      <c r="U83" s="69">
        <v>14.471136684980058</v>
      </c>
      <c r="V83" s="69">
        <v>16.821287915243783</v>
      </c>
      <c r="W83" s="69">
        <v>16.982257177590615</v>
      </c>
      <c r="X83" s="69">
        <v>15.211595291775479</v>
      </c>
      <c r="Y83" s="69">
        <v>14.889656767081817</v>
      </c>
      <c r="Z83" s="69">
        <v>16.096926234683046</v>
      </c>
      <c r="AA83" s="69">
        <v>13.682387299480588</v>
      </c>
      <c r="AB83" s="69">
        <v>14.970141398255233</v>
      </c>
      <c r="AC83" s="69">
        <v>15.53353381646914</v>
      </c>
      <c r="AD83" s="69">
        <v>14.084810455347665</v>
      </c>
      <c r="AE83" s="69">
        <v>14.970141398255233</v>
      </c>
      <c r="AF83" s="69">
        <f t="shared" si="10"/>
        <v>182.6035312062445</v>
      </c>
      <c r="AH83" s="31">
        <f t="shared" si="11"/>
        <v>46.182081367305656</v>
      </c>
      <c r="AI83" s="31">
        <f t="shared" si="12"/>
        <v>47.08350923644791</v>
      </c>
      <c r="AJ83" s="31">
        <f t="shared" si="13"/>
        <v>44.749454932418871</v>
      </c>
      <c r="AK83" s="31">
        <f t="shared" si="14"/>
        <v>44.588485670072032</v>
      </c>
      <c r="AL83" s="31">
        <f t="shared" si="15"/>
        <v>182.60353120624447</v>
      </c>
    </row>
    <row r="84" spans="1:38" hidden="1" x14ac:dyDescent="0.3">
      <c r="A84" t="str">
        <f t="shared" si="9"/>
        <v>SAA1</v>
      </c>
      <c r="B84" s="5" t="s">
        <v>16</v>
      </c>
      <c r="C84" s="5" t="s">
        <v>617</v>
      </c>
      <c r="D84" s="5" t="s">
        <v>17</v>
      </c>
      <c r="E84" s="65" t="s">
        <v>52</v>
      </c>
      <c r="F84" s="5" t="s">
        <v>45</v>
      </c>
      <c r="G84" s="5" t="s">
        <v>600</v>
      </c>
      <c r="H84" s="5" t="s">
        <v>620</v>
      </c>
      <c r="I84" s="31">
        <v>0.06</v>
      </c>
      <c r="J84" s="31">
        <v>0.16800000000000001</v>
      </c>
      <c r="K84" s="31">
        <v>0.28799999999999998</v>
      </c>
      <c r="L84" s="31">
        <v>0.8879999999999999</v>
      </c>
      <c r="M84" s="31"/>
      <c r="N84" s="31">
        <v>0.3</v>
      </c>
      <c r="O84" s="31">
        <v>0.6</v>
      </c>
      <c r="P84" s="31">
        <v>0.54</v>
      </c>
      <c r="Q84" s="31">
        <v>0.3</v>
      </c>
      <c r="R84" s="75">
        <f t="shared" si="16"/>
        <v>0.34933333333333327</v>
      </c>
      <c r="S84" s="69">
        <v>0.36</v>
      </c>
      <c r="T84" s="69">
        <v>0.36</v>
      </c>
      <c r="U84" s="69">
        <v>0.36</v>
      </c>
      <c r="V84" s="69">
        <v>0.36</v>
      </c>
      <c r="W84" s="69">
        <v>0.36</v>
      </c>
      <c r="X84" s="69">
        <v>0.36</v>
      </c>
      <c r="Y84" s="69">
        <v>0.36</v>
      </c>
      <c r="Z84" s="69">
        <v>0.36</v>
      </c>
      <c r="AA84" s="69">
        <v>0.36</v>
      </c>
      <c r="AB84" s="69">
        <v>0.36</v>
      </c>
      <c r="AC84" s="69">
        <v>0.36</v>
      </c>
      <c r="AD84" s="69">
        <v>0.36</v>
      </c>
      <c r="AE84" s="69">
        <v>0.36</v>
      </c>
      <c r="AF84" s="69">
        <f t="shared" si="10"/>
        <v>4.3199999999999994</v>
      </c>
      <c r="AH84" s="31">
        <f t="shared" si="11"/>
        <v>1.08</v>
      </c>
      <c r="AI84" s="31">
        <f t="shared" si="12"/>
        <v>1.08</v>
      </c>
      <c r="AJ84" s="31">
        <f t="shared" si="13"/>
        <v>1.08</v>
      </c>
      <c r="AK84" s="31">
        <f t="shared" si="14"/>
        <v>1.08</v>
      </c>
      <c r="AL84" s="31">
        <f t="shared" si="15"/>
        <v>4.32</v>
      </c>
    </row>
    <row r="85" spans="1:38" hidden="1" x14ac:dyDescent="0.3">
      <c r="A85" t="str">
        <f t="shared" si="9"/>
        <v>SAGMW</v>
      </c>
      <c r="B85" s="5" t="s">
        <v>16</v>
      </c>
      <c r="C85" s="5" t="s">
        <v>617</v>
      </c>
      <c r="D85" s="5" t="s">
        <v>17</v>
      </c>
      <c r="E85" s="65" t="s">
        <v>52</v>
      </c>
      <c r="F85" s="5" t="s">
        <v>37</v>
      </c>
      <c r="G85" s="5" t="s">
        <v>602</v>
      </c>
      <c r="H85" s="5" t="s">
        <v>624</v>
      </c>
      <c r="I85" s="31">
        <v>0.432</v>
      </c>
      <c r="J85" s="31">
        <v>0.77759999999999996</v>
      </c>
      <c r="K85" s="31"/>
      <c r="L85" s="31">
        <v>3.1103999999999998</v>
      </c>
      <c r="M85" s="31">
        <v>0.77759999999999996</v>
      </c>
      <c r="N85" s="31">
        <v>0.77759999999999996</v>
      </c>
      <c r="O85" s="31">
        <v>3.8879999999999999</v>
      </c>
      <c r="P85" s="31">
        <v>3.1104000000000003</v>
      </c>
      <c r="Q85" s="31">
        <v>0.77759999999999996</v>
      </c>
      <c r="R85" s="75">
        <f t="shared" si="16"/>
        <v>1.5167999999999999</v>
      </c>
      <c r="S85" s="69">
        <v>1.458</v>
      </c>
      <c r="T85" s="69">
        <v>1.458</v>
      </c>
      <c r="U85" s="69">
        <v>1.458</v>
      </c>
      <c r="V85" s="69">
        <v>1.458</v>
      </c>
      <c r="W85" s="69">
        <v>1.458</v>
      </c>
      <c r="X85" s="69">
        <v>1.458</v>
      </c>
      <c r="Y85" s="69">
        <v>1.458</v>
      </c>
      <c r="Z85" s="69">
        <v>1.458</v>
      </c>
      <c r="AA85" s="69">
        <v>1.458</v>
      </c>
      <c r="AB85" s="69">
        <v>1.458</v>
      </c>
      <c r="AC85" s="69">
        <v>1.458</v>
      </c>
      <c r="AD85" s="69">
        <v>1.458</v>
      </c>
      <c r="AE85" s="69">
        <v>1.458</v>
      </c>
      <c r="AF85" s="69">
        <f t="shared" si="10"/>
        <v>17.495999999999999</v>
      </c>
      <c r="AH85" s="31">
        <f t="shared" si="11"/>
        <v>4.3739999999999997</v>
      </c>
      <c r="AI85" s="31">
        <f t="shared" si="12"/>
        <v>4.3739999999999997</v>
      </c>
      <c r="AJ85" s="31">
        <f t="shared" si="13"/>
        <v>4.3739999999999997</v>
      </c>
      <c r="AK85" s="31">
        <f t="shared" si="14"/>
        <v>4.3739999999999997</v>
      </c>
      <c r="AL85" s="31">
        <f t="shared" si="15"/>
        <v>17.495999999999999</v>
      </c>
    </row>
    <row r="86" spans="1:38" hidden="1" x14ac:dyDescent="0.3">
      <c r="A86" t="str">
        <f t="shared" si="9"/>
        <v>SAGolden Brown</v>
      </c>
      <c r="B86" s="5" t="s">
        <v>16</v>
      </c>
      <c r="C86" s="5" t="s">
        <v>617</v>
      </c>
      <c r="D86" s="5" t="s">
        <v>17</v>
      </c>
      <c r="E86" s="65" t="s">
        <v>52</v>
      </c>
      <c r="F86" s="5" t="s">
        <v>31</v>
      </c>
      <c r="G86" s="5" t="s">
        <v>602</v>
      </c>
      <c r="H86" s="5" t="s">
        <v>623</v>
      </c>
      <c r="I86" s="31">
        <v>15.360000000000001</v>
      </c>
      <c r="J86" s="31">
        <v>13.440000000000001</v>
      </c>
      <c r="K86" s="31">
        <v>15.36</v>
      </c>
      <c r="L86" s="31">
        <v>20.159999999999997</v>
      </c>
      <c r="M86" s="31">
        <v>14.280000000000001</v>
      </c>
      <c r="N86" s="31">
        <v>4.8</v>
      </c>
      <c r="O86" s="31">
        <v>27.84</v>
      </c>
      <c r="P86" s="31">
        <v>12.48</v>
      </c>
      <c r="Q86" s="31">
        <v>24.96</v>
      </c>
      <c r="R86" s="75">
        <f t="shared" si="16"/>
        <v>16.52</v>
      </c>
      <c r="S86" s="69">
        <v>23.939621507960346</v>
      </c>
      <c r="T86" s="69">
        <v>20.131045358966656</v>
      </c>
      <c r="U86" s="69">
        <v>19.565199759687591</v>
      </c>
      <c r="V86" s="69">
        <v>22.742640432562329</v>
      </c>
      <c r="W86" s="69">
        <v>22.960273355361966</v>
      </c>
      <c r="X86" s="69">
        <v>20.566311204565931</v>
      </c>
      <c r="Y86" s="69">
        <v>20.131045358966656</v>
      </c>
      <c r="Z86" s="69">
        <v>21.763292279963949</v>
      </c>
      <c r="AA86" s="69">
        <v>18.498798437969356</v>
      </c>
      <c r="AB86" s="69">
        <v>20.239861820366471</v>
      </c>
      <c r="AC86" s="69">
        <v>21.00157705016521</v>
      </c>
      <c r="AD86" s="69">
        <v>19.042880744968453</v>
      </c>
      <c r="AE86" s="69">
        <v>20.239861820366471</v>
      </c>
      <c r="AF86" s="69">
        <f t="shared" si="10"/>
        <v>246.88278762391104</v>
      </c>
      <c r="AH86" s="31">
        <f t="shared" si="11"/>
        <v>62.438885551216572</v>
      </c>
      <c r="AI86" s="31">
        <f t="shared" si="12"/>
        <v>63.657629918894557</v>
      </c>
      <c r="AJ86" s="31">
        <f t="shared" si="13"/>
        <v>60.501952538299776</v>
      </c>
      <c r="AK86" s="31">
        <f t="shared" si="14"/>
        <v>60.284319615500138</v>
      </c>
      <c r="AL86" s="31">
        <f t="shared" si="15"/>
        <v>246.88278762391104</v>
      </c>
    </row>
    <row r="87" spans="1:38" hidden="1" x14ac:dyDescent="0.3">
      <c r="A87" t="str">
        <f t="shared" si="9"/>
        <v>SAICING</v>
      </c>
      <c r="B87" s="5" t="s">
        <v>16</v>
      </c>
      <c r="C87" s="5" t="s">
        <v>617</v>
      </c>
      <c r="D87" s="5" t="s">
        <v>17</v>
      </c>
      <c r="E87" s="65" t="s">
        <v>52</v>
      </c>
      <c r="F87" s="5" t="s">
        <v>32</v>
      </c>
      <c r="G87" s="5" t="s">
        <v>605</v>
      </c>
      <c r="H87" s="5" t="s">
        <v>605</v>
      </c>
      <c r="I87" s="31">
        <v>0.86399999999999999</v>
      </c>
      <c r="J87" s="31"/>
      <c r="K87" s="31"/>
      <c r="L87" s="31">
        <v>5.1840000000000002</v>
      </c>
      <c r="M87" s="31">
        <v>0.86399999999999999</v>
      </c>
      <c r="N87" s="31">
        <v>0.8640000000000001</v>
      </c>
      <c r="O87" s="31">
        <v>3.4560000000000004</v>
      </c>
      <c r="P87" s="31">
        <v>1.728</v>
      </c>
      <c r="Q87" s="31">
        <v>0.86399999999999999</v>
      </c>
      <c r="R87" s="75">
        <f t="shared" si="16"/>
        <v>1.536</v>
      </c>
      <c r="S87" s="69">
        <v>1.5</v>
      </c>
      <c r="T87" s="69">
        <v>1.5</v>
      </c>
      <c r="U87" s="69">
        <v>1.5</v>
      </c>
      <c r="V87" s="69">
        <v>1.5</v>
      </c>
      <c r="W87" s="69">
        <v>3</v>
      </c>
      <c r="X87" s="69">
        <v>1.5</v>
      </c>
      <c r="Y87" s="69">
        <v>1.5</v>
      </c>
      <c r="Z87" s="69">
        <v>1.5</v>
      </c>
      <c r="AA87" s="69">
        <v>1.5</v>
      </c>
      <c r="AB87" s="69">
        <v>1.5</v>
      </c>
      <c r="AC87" s="69">
        <v>1.5</v>
      </c>
      <c r="AD87" s="69">
        <v>1.5</v>
      </c>
      <c r="AE87" s="69">
        <v>1.5</v>
      </c>
      <c r="AF87" s="69">
        <f t="shared" si="10"/>
        <v>19.5</v>
      </c>
      <c r="AH87" s="31">
        <f t="shared" si="11"/>
        <v>4.5</v>
      </c>
      <c r="AI87" s="31">
        <f t="shared" si="12"/>
        <v>6</v>
      </c>
      <c r="AJ87" s="31">
        <f t="shared" si="13"/>
        <v>4.5</v>
      </c>
      <c r="AK87" s="31">
        <f t="shared" si="14"/>
        <v>4.5</v>
      </c>
      <c r="AL87" s="31">
        <f t="shared" si="15"/>
        <v>19.5</v>
      </c>
    </row>
    <row r="88" spans="1:38" hidden="1" x14ac:dyDescent="0.3">
      <c r="A88" t="str">
        <f t="shared" si="9"/>
        <v>SASTEVIA</v>
      </c>
      <c r="B88" s="5" t="s">
        <v>16</v>
      </c>
      <c r="C88" s="5" t="s">
        <v>617</v>
      </c>
      <c r="D88" s="5" t="s">
        <v>17</v>
      </c>
      <c r="E88" s="65" t="s">
        <v>52</v>
      </c>
      <c r="F88" s="5" t="s">
        <v>38</v>
      </c>
      <c r="G88" s="5" t="s">
        <v>608</v>
      </c>
      <c r="H88" s="5" t="s">
        <v>608</v>
      </c>
      <c r="I88" s="31"/>
      <c r="J88" s="31"/>
      <c r="K88" s="31"/>
      <c r="L88" s="31"/>
      <c r="M88" s="31"/>
      <c r="N88" s="31">
        <v>0.72</v>
      </c>
      <c r="O88" s="31">
        <v>2.544</v>
      </c>
      <c r="P88" s="31">
        <v>0.72</v>
      </c>
      <c r="Q88" s="31">
        <v>0.72</v>
      </c>
      <c r="R88" s="75">
        <f t="shared" si="16"/>
        <v>0.52266666666666661</v>
      </c>
      <c r="S88" s="69">
        <v>0.72</v>
      </c>
      <c r="T88" s="69">
        <v>0.72</v>
      </c>
      <c r="U88" s="69">
        <v>0.72</v>
      </c>
      <c r="V88" s="69">
        <v>0.72</v>
      </c>
      <c r="W88" s="69">
        <v>0.72</v>
      </c>
      <c r="X88" s="69">
        <v>0.72</v>
      </c>
      <c r="Y88" s="69">
        <v>0.72</v>
      </c>
      <c r="Z88" s="69">
        <v>0.72</v>
      </c>
      <c r="AA88" s="69">
        <v>0.72</v>
      </c>
      <c r="AB88" s="69">
        <v>0.72</v>
      </c>
      <c r="AC88" s="69">
        <v>0.72</v>
      </c>
      <c r="AD88" s="69">
        <v>0.72</v>
      </c>
      <c r="AE88" s="69">
        <v>0.72</v>
      </c>
      <c r="AF88" s="69">
        <f t="shared" si="10"/>
        <v>8.6399999999999988</v>
      </c>
      <c r="AH88" s="31">
        <f t="shared" si="11"/>
        <v>2.16</v>
      </c>
      <c r="AI88" s="31">
        <f t="shared" si="12"/>
        <v>2.16</v>
      </c>
      <c r="AJ88" s="31">
        <f t="shared" si="13"/>
        <v>2.16</v>
      </c>
      <c r="AK88" s="31">
        <f t="shared" si="14"/>
        <v>2.16</v>
      </c>
      <c r="AL88" s="31">
        <f t="shared" si="15"/>
        <v>8.64</v>
      </c>
    </row>
    <row r="89" spans="1:38" hidden="1" x14ac:dyDescent="0.3">
      <c r="A89" t="str">
        <f t="shared" si="9"/>
        <v>SALG</v>
      </c>
      <c r="B89" s="5" t="s">
        <v>16</v>
      </c>
      <c r="C89" s="5" t="s">
        <v>617</v>
      </c>
      <c r="D89" s="5" t="s">
        <v>17</v>
      </c>
      <c r="E89" s="65" t="s">
        <v>52</v>
      </c>
      <c r="F89" s="5" t="s">
        <v>33</v>
      </c>
      <c r="G89" s="5" t="s">
        <v>601</v>
      </c>
      <c r="H89" s="5" t="s">
        <v>621</v>
      </c>
      <c r="I89" s="31"/>
      <c r="J89" s="31"/>
      <c r="K89" s="31"/>
      <c r="L89" s="31">
        <v>0</v>
      </c>
      <c r="M89" s="31">
        <v>6.72</v>
      </c>
      <c r="N89" s="31">
        <v>34.56</v>
      </c>
      <c r="O89" s="31"/>
      <c r="P89" s="31"/>
      <c r="Q89" s="31">
        <v>28.8</v>
      </c>
      <c r="R89" s="75">
        <f t="shared" si="16"/>
        <v>7.7866666666666662</v>
      </c>
      <c r="S89" s="69">
        <v>10</v>
      </c>
      <c r="T89" s="69">
        <v>15.336675558826233</v>
      </c>
      <c r="U89" s="69">
        <v>18.404010670591479</v>
      </c>
      <c r="V89" s="69">
        <v>21.471345782356728</v>
      </c>
      <c r="W89" s="69">
        <v>24.538680894121974</v>
      </c>
      <c r="X89" s="69">
        <v>27.60601600588722</v>
      </c>
      <c r="Y89" s="69">
        <v>30.673351117652466</v>
      </c>
      <c r="Z89" s="69">
        <v>33.740686229417712</v>
      </c>
      <c r="AA89" s="69">
        <v>36.808021341182958</v>
      </c>
      <c r="AB89" s="69">
        <v>39.875356452948203</v>
      </c>
      <c r="AC89" s="69">
        <v>42.942691564713456</v>
      </c>
      <c r="AD89" s="69">
        <v>46.010026676478702</v>
      </c>
      <c r="AE89" s="69">
        <v>49.077361788243948</v>
      </c>
      <c r="AF89" s="69">
        <f t="shared" si="10"/>
        <v>386.48422408242106</v>
      </c>
      <c r="AH89" s="31">
        <f t="shared" si="11"/>
        <v>55.21203201177444</v>
      </c>
      <c r="AI89" s="31">
        <f t="shared" si="12"/>
        <v>82.818048017661653</v>
      </c>
      <c r="AJ89" s="31">
        <f t="shared" si="13"/>
        <v>110.42406402354888</v>
      </c>
      <c r="AK89" s="31">
        <f t="shared" si="14"/>
        <v>138.03008002943611</v>
      </c>
      <c r="AL89" s="31">
        <f t="shared" si="15"/>
        <v>386.48422408242106</v>
      </c>
    </row>
    <row r="90" spans="1:38" hidden="1" x14ac:dyDescent="0.3">
      <c r="A90" t="str">
        <f t="shared" si="9"/>
        <v>SASoft Brown</v>
      </c>
      <c r="B90" s="5" t="s">
        <v>16</v>
      </c>
      <c r="C90" s="5" t="s">
        <v>617</v>
      </c>
      <c r="D90" s="5" t="s">
        <v>17</v>
      </c>
      <c r="E90" s="65" t="s">
        <v>52</v>
      </c>
      <c r="F90" s="5" t="s">
        <v>34</v>
      </c>
      <c r="G90" s="5" t="s">
        <v>602</v>
      </c>
      <c r="H90" s="5" t="s">
        <v>622</v>
      </c>
      <c r="I90" s="31">
        <v>10.559999999999999</v>
      </c>
      <c r="J90" s="31">
        <v>2.88</v>
      </c>
      <c r="K90" s="31">
        <v>22.080000000000002</v>
      </c>
      <c r="L90" s="31">
        <v>4.92</v>
      </c>
      <c r="M90" s="31">
        <v>13.44</v>
      </c>
      <c r="N90" s="31">
        <v>58.56</v>
      </c>
      <c r="O90" s="31"/>
      <c r="P90" s="31"/>
      <c r="Q90" s="31">
        <v>4.8</v>
      </c>
      <c r="R90" s="75">
        <f t="shared" si="16"/>
        <v>13.026666666666666</v>
      </c>
      <c r="S90" s="69">
        <v>13.617021276595743</v>
      </c>
      <c r="T90" s="69">
        <v>11.450676982591876</v>
      </c>
      <c r="U90" s="69">
        <v>11.128820116054158</v>
      </c>
      <c r="V90" s="69">
        <v>12.936170212765957</v>
      </c>
      <c r="W90" s="69">
        <v>13.059961315280463</v>
      </c>
      <c r="X90" s="69">
        <v>11.698259187620888</v>
      </c>
      <c r="Y90" s="69">
        <v>11.450676982591876</v>
      </c>
      <c r="Z90" s="69">
        <v>12.379110251450676</v>
      </c>
      <c r="AA90" s="69">
        <v>10.522243713733076</v>
      </c>
      <c r="AB90" s="69">
        <v>11.512572533849129</v>
      </c>
      <c r="AC90" s="69">
        <v>11.945841392649902</v>
      </c>
      <c r="AD90" s="69">
        <v>10.831721470019342</v>
      </c>
      <c r="AE90" s="69">
        <v>11.512572533849129</v>
      </c>
      <c r="AF90" s="69">
        <f t="shared" si="10"/>
        <v>140.42862669245645</v>
      </c>
      <c r="AH90" s="31">
        <f t="shared" si="11"/>
        <v>35.515667311411988</v>
      </c>
      <c r="AI90" s="31">
        <f t="shared" si="12"/>
        <v>36.208897485493225</v>
      </c>
      <c r="AJ90" s="31">
        <f t="shared" si="13"/>
        <v>34.413926499032883</v>
      </c>
      <c r="AK90" s="31">
        <f t="shared" si="14"/>
        <v>34.290135396518373</v>
      </c>
      <c r="AL90" s="31">
        <f t="shared" si="15"/>
        <v>140.42862669245648</v>
      </c>
    </row>
    <row r="91" spans="1:38" hidden="1" x14ac:dyDescent="0.3">
      <c r="A91" t="str">
        <f t="shared" si="9"/>
        <v>SASoft Brown</v>
      </c>
      <c r="B91" s="5" t="s">
        <v>16</v>
      </c>
      <c r="C91" s="5" t="s">
        <v>617</v>
      </c>
      <c r="D91" s="5" t="s">
        <v>17</v>
      </c>
      <c r="E91" s="65" t="s">
        <v>52</v>
      </c>
      <c r="F91" s="5" t="s">
        <v>49</v>
      </c>
      <c r="G91" s="5" t="s">
        <v>602</v>
      </c>
      <c r="H91" s="5" t="s">
        <v>622</v>
      </c>
      <c r="I91" s="31"/>
      <c r="J91" s="31">
        <v>0.77759999999999996</v>
      </c>
      <c r="K91" s="31">
        <v>1.5551999999999999</v>
      </c>
      <c r="L91" s="31">
        <v>1.5551999999999999</v>
      </c>
      <c r="M91" s="31">
        <v>0.77759999999999996</v>
      </c>
      <c r="N91" s="31">
        <v>1.5551999999999999</v>
      </c>
      <c r="O91" s="31">
        <v>2.3327999999999998</v>
      </c>
      <c r="P91" s="31">
        <v>2.3327999999999998</v>
      </c>
      <c r="Q91" s="31"/>
      <c r="R91" s="75">
        <f>SUM(I91:Q91)/9</f>
        <v>1.2095999999999998</v>
      </c>
      <c r="S91" s="69">
        <v>1.56</v>
      </c>
      <c r="T91" s="69">
        <v>1.56</v>
      </c>
      <c r="U91" s="69">
        <v>1.56</v>
      </c>
      <c r="V91" s="69">
        <v>1.56</v>
      </c>
      <c r="W91" s="69">
        <v>1.56</v>
      </c>
      <c r="X91" s="69">
        <v>1.56</v>
      </c>
      <c r="Y91" s="69">
        <v>1.56</v>
      </c>
      <c r="Z91" s="69">
        <v>1.56</v>
      </c>
      <c r="AA91" s="69">
        <v>1.56</v>
      </c>
      <c r="AB91" s="69">
        <v>1.56</v>
      </c>
      <c r="AC91" s="69">
        <v>1.56</v>
      </c>
      <c r="AD91" s="69">
        <v>1.56</v>
      </c>
      <c r="AE91" s="69">
        <v>1.56</v>
      </c>
      <c r="AF91" s="69">
        <f t="shared" si="10"/>
        <v>18.720000000000002</v>
      </c>
      <c r="AH91" s="31">
        <f t="shared" si="11"/>
        <v>4.68</v>
      </c>
      <c r="AI91" s="31">
        <f t="shared" si="12"/>
        <v>4.68</v>
      </c>
      <c r="AJ91" s="31">
        <f t="shared" si="13"/>
        <v>4.68</v>
      </c>
      <c r="AK91" s="31">
        <f t="shared" si="14"/>
        <v>4.68</v>
      </c>
      <c r="AL91" s="31">
        <f t="shared" si="15"/>
        <v>18.72</v>
      </c>
    </row>
    <row r="92" spans="1:38" hidden="1" x14ac:dyDescent="0.3">
      <c r="A92" t="str">
        <f t="shared" si="9"/>
        <v>SALG</v>
      </c>
      <c r="B92" s="5" t="s">
        <v>16</v>
      </c>
      <c r="C92" s="5" t="s">
        <v>617</v>
      </c>
      <c r="D92" s="5" t="s">
        <v>17</v>
      </c>
      <c r="E92" s="65" t="s">
        <v>52</v>
      </c>
      <c r="F92" s="5" t="s">
        <v>35</v>
      </c>
      <c r="G92" s="5" t="s">
        <v>601</v>
      </c>
      <c r="H92" s="5" t="s">
        <v>621</v>
      </c>
      <c r="I92" s="31"/>
      <c r="J92" s="31"/>
      <c r="K92" s="31"/>
      <c r="L92" s="31"/>
      <c r="M92" s="31"/>
      <c r="N92" s="31"/>
      <c r="O92" s="31"/>
      <c r="P92" s="31"/>
      <c r="Q92" s="31"/>
      <c r="R92" s="75"/>
      <c r="S92" s="69"/>
      <c r="T92" s="69">
        <v>1.193877551020408</v>
      </c>
      <c r="U92" s="69">
        <v>1.4326530612244897</v>
      </c>
      <c r="V92" s="69">
        <v>1.6714285714285713</v>
      </c>
      <c r="W92" s="69">
        <v>1.9102040816326529</v>
      </c>
      <c r="X92" s="69">
        <v>2.1489795918367345</v>
      </c>
      <c r="Y92" s="69">
        <v>2.3877551020408161</v>
      </c>
      <c r="Z92" s="69">
        <v>2.6265306122448977</v>
      </c>
      <c r="AA92" s="69">
        <v>2.8653061224489793</v>
      </c>
      <c r="AB92" s="69">
        <v>3.1040816326530609</v>
      </c>
      <c r="AC92" s="69">
        <v>3.3428571428571425</v>
      </c>
      <c r="AD92" s="69">
        <v>3.5816326530612241</v>
      </c>
      <c r="AE92" s="69">
        <v>3.8204081632653057</v>
      </c>
      <c r="AF92" s="69">
        <f t="shared" si="10"/>
        <v>30.085714285714278</v>
      </c>
      <c r="AH92" s="31">
        <f t="shared" si="11"/>
        <v>4.297959183673469</v>
      </c>
      <c r="AI92" s="31">
        <f t="shared" si="12"/>
        <v>6.4469387755102039</v>
      </c>
      <c r="AJ92" s="31">
        <f t="shared" si="13"/>
        <v>8.5959183673469379</v>
      </c>
      <c r="AK92" s="31">
        <f t="shared" si="14"/>
        <v>10.744897959183673</v>
      </c>
      <c r="AL92" s="31">
        <f t="shared" si="15"/>
        <v>30.085714285714282</v>
      </c>
    </row>
    <row r="93" spans="1:38" hidden="1" x14ac:dyDescent="0.3">
      <c r="A93" t="str">
        <f t="shared" si="9"/>
        <v>SACoarse Brown</v>
      </c>
      <c r="B93" s="5" t="s">
        <v>16</v>
      </c>
      <c r="C93" s="5" t="s">
        <v>617</v>
      </c>
      <c r="D93" s="5" t="s">
        <v>17</v>
      </c>
      <c r="E93" s="65" t="s">
        <v>55</v>
      </c>
      <c r="F93" s="5" t="s">
        <v>26</v>
      </c>
      <c r="G93" s="5" t="s">
        <v>602</v>
      </c>
      <c r="H93" s="5" t="s">
        <v>618</v>
      </c>
      <c r="I93" s="31"/>
      <c r="J93" s="31"/>
      <c r="K93" s="31"/>
      <c r="L93" s="31"/>
      <c r="M93" s="31">
        <v>0.06</v>
      </c>
      <c r="N93" s="31">
        <v>0.18</v>
      </c>
      <c r="O93" s="31"/>
      <c r="P93" s="31">
        <v>-0.12</v>
      </c>
      <c r="Q93" s="31">
        <v>0.18</v>
      </c>
      <c r="R93" s="75">
        <f t="shared" si="16"/>
        <v>3.3333333333333333E-2</v>
      </c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>
        <f t="shared" si="10"/>
        <v>0</v>
      </c>
      <c r="AH93" s="31">
        <f t="shared" si="11"/>
        <v>0</v>
      </c>
      <c r="AI93" s="31">
        <f t="shared" si="12"/>
        <v>0</v>
      </c>
      <c r="AJ93" s="31">
        <f t="shared" si="13"/>
        <v>0</v>
      </c>
      <c r="AK93" s="31">
        <f t="shared" si="14"/>
        <v>0</v>
      </c>
      <c r="AL93" s="31">
        <f t="shared" si="15"/>
        <v>0</v>
      </c>
    </row>
    <row r="94" spans="1:38" hidden="1" x14ac:dyDescent="0.3">
      <c r="A94" t="str">
        <f t="shared" si="9"/>
        <v>SAC1 COARSE</v>
      </c>
      <c r="B94" s="5" t="s">
        <v>16</v>
      </c>
      <c r="C94" s="5" t="s">
        <v>617</v>
      </c>
      <c r="D94" s="5" t="s">
        <v>17</v>
      </c>
      <c r="E94" s="65" t="s">
        <v>55</v>
      </c>
      <c r="F94" s="5" t="s">
        <v>27</v>
      </c>
      <c r="G94" s="5" t="s">
        <v>603</v>
      </c>
      <c r="H94" s="5" t="s">
        <v>619</v>
      </c>
      <c r="I94" s="31"/>
      <c r="J94" s="31"/>
      <c r="K94" s="31"/>
      <c r="L94" s="31"/>
      <c r="M94" s="31">
        <v>0.24</v>
      </c>
      <c r="N94" s="31">
        <v>0.6</v>
      </c>
      <c r="O94" s="31">
        <v>0.6</v>
      </c>
      <c r="P94" s="31"/>
      <c r="Q94" s="31">
        <v>0.6</v>
      </c>
      <c r="R94" s="75">
        <f t="shared" si="16"/>
        <v>0.22666666666666668</v>
      </c>
      <c r="S94" s="69">
        <v>0.44404662395687206</v>
      </c>
      <c r="T94" s="69">
        <v>0.39118393062867307</v>
      </c>
      <c r="U94" s="69">
        <v>0.38018849041640768</v>
      </c>
      <c r="V94" s="69">
        <v>0.44193211622374412</v>
      </c>
      <c r="W94" s="69">
        <v>0.44616113169000005</v>
      </c>
      <c r="X94" s="69">
        <v>0.39964196156118492</v>
      </c>
      <c r="Y94" s="69">
        <v>0.39118393062867307</v>
      </c>
      <c r="Z94" s="69">
        <v>0.42290154662559248</v>
      </c>
      <c r="AA94" s="69">
        <v>0.35946631463175355</v>
      </c>
      <c r="AB94" s="69">
        <v>0.39329843836180101</v>
      </c>
      <c r="AC94" s="69">
        <v>0.40809999249369677</v>
      </c>
      <c r="AD94" s="69">
        <v>0.37003885329739344</v>
      </c>
      <c r="AE94" s="69">
        <v>0.39329843836180101</v>
      </c>
      <c r="AF94" s="69">
        <f t="shared" si="10"/>
        <v>4.7973951449207215</v>
      </c>
      <c r="AH94" s="31">
        <f t="shared" si="11"/>
        <v>1.2133045372688249</v>
      </c>
      <c r="AI94" s="31">
        <f t="shared" si="12"/>
        <v>1.2369870238798581</v>
      </c>
      <c r="AJ94" s="31">
        <f t="shared" si="13"/>
        <v>1.1756662996191469</v>
      </c>
      <c r="AK94" s="31">
        <f t="shared" si="14"/>
        <v>1.1714372841528913</v>
      </c>
      <c r="AL94" s="31">
        <f t="shared" si="15"/>
        <v>4.7973951449207215</v>
      </c>
    </row>
    <row r="95" spans="1:38" hidden="1" x14ac:dyDescent="0.3">
      <c r="A95" t="str">
        <f t="shared" si="9"/>
        <v>SAA1</v>
      </c>
      <c r="B95" s="5" t="s">
        <v>16</v>
      </c>
      <c r="C95" s="5" t="s">
        <v>617</v>
      </c>
      <c r="D95" s="5" t="s">
        <v>17</v>
      </c>
      <c r="E95" s="65" t="s">
        <v>55</v>
      </c>
      <c r="F95" s="5" t="s">
        <v>30</v>
      </c>
      <c r="G95" s="5" t="s">
        <v>600</v>
      </c>
      <c r="H95" s="5" t="s">
        <v>620</v>
      </c>
      <c r="I95" s="31"/>
      <c r="J95" s="31"/>
      <c r="K95" s="31"/>
      <c r="L95" s="31"/>
      <c r="M95" s="31">
        <v>0.12</v>
      </c>
      <c r="N95" s="31">
        <v>0.48</v>
      </c>
      <c r="O95" s="31"/>
      <c r="P95" s="31"/>
      <c r="Q95" s="31">
        <v>0.36</v>
      </c>
      <c r="R95" s="75">
        <f t="shared" si="16"/>
        <v>0.10666666666666666</v>
      </c>
      <c r="S95" s="69">
        <v>0.13521418037133756</v>
      </c>
      <c r="T95" s="69">
        <v>0.11911725413665454</v>
      </c>
      <c r="U95" s="69">
        <v>0.11576909347984046</v>
      </c>
      <c r="V95" s="69">
        <v>0.13457030332195025</v>
      </c>
      <c r="W95" s="69">
        <v>0.1358580574207249</v>
      </c>
      <c r="X95" s="69">
        <v>0.12169276233420383</v>
      </c>
      <c r="Y95" s="69">
        <v>0.11911725413665454</v>
      </c>
      <c r="Z95" s="69">
        <v>0.12877540987746436</v>
      </c>
      <c r="AA95" s="69">
        <v>0.1094590983958447</v>
      </c>
      <c r="AB95" s="69">
        <v>0.11976113118604186</v>
      </c>
      <c r="AC95" s="69">
        <v>0.12426827053175311</v>
      </c>
      <c r="AD95" s="69">
        <v>0.11267848364278132</v>
      </c>
      <c r="AE95" s="69">
        <v>0.11976113118604186</v>
      </c>
      <c r="AF95" s="69">
        <f t="shared" si="10"/>
        <v>1.4608282496499554</v>
      </c>
      <c r="AH95" s="31">
        <f t="shared" si="11"/>
        <v>0.36945665093844526</v>
      </c>
      <c r="AI95" s="31">
        <f t="shared" si="12"/>
        <v>0.37666807389158324</v>
      </c>
      <c r="AJ95" s="31">
        <f t="shared" si="13"/>
        <v>0.35799563945935092</v>
      </c>
      <c r="AK95" s="31">
        <f t="shared" si="14"/>
        <v>0.35670788536057629</v>
      </c>
      <c r="AL95" s="31">
        <f t="shared" si="15"/>
        <v>1.4608282496499556</v>
      </c>
    </row>
    <row r="96" spans="1:38" hidden="1" x14ac:dyDescent="0.3">
      <c r="A96" t="str">
        <f t="shared" si="9"/>
        <v>SAGolden Brown</v>
      </c>
      <c r="B96" s="5" t="s">
        <v>16</v>
      </c>
      <c r="C96" s="5" t="s">
        <v>617</v>
      </c>
      <c r="D96" s="5" t="s">
        <v>17</v>
      </c>
      <c r="E96" s="65" t="s">
        <v>55</v>
      </c>
      <c r="F96" s="5" t="s">
        <v>31</v>
      </c>
      <c r="G96" s="5" t="s">
        <v>602</v>
      </c>
      <c r="H96" s="5" t="s">
        <v>623</v>
      </c>
      <c r="I96" s="31"/>
      <c r="J96" s="31"/>
      <c r="K96" s="31"/>
      <c r="L96" s="31"/>
      <c r="M96" s="31">
        <v>0.06</v>
      </c>
      <c r="N96" s="31">
        <v>0.12</v>
      </c>
      <c r="O96" s="31">
        <v>0.12</v>
      </c>
      <c r="P96" s="31"/>
      <c r="Q96" s="31">
        <v>0.18</v>
      </c>
      <c r="R96" s="75">
        <f t="shared" si="16"/>
        <v>5.333333333333333E-2</v>
      </c>
      <c r="S96" s="69">
        <v>0.14363772904776206</v>
      </c>
      <c r="T96" s="69">
        <v>0.12078627215379992</v>
      </c>
      <c r="U96" s="69">
        <v>0.11739119855812553</v>
      </c>
      <c r="V96" s="69">
        <v>0.13645584259537397</v>
      </c>
      <c r="W96" s="69">
        <v>0.13776164013217179</v>
      </c>
      <c r="X96" s="69">
        <v>0.12339786722739557</v>
      </c>
      <c r="Y96" s="69">
        <v>0.12078627215379992</v>
      </c>
      <c r="Z96" s="69">
        <v>0.13057975367978367</v>
      </c>
      <c r="AA96" s="69">
        <v>0.11099279062781614</v>
      </c>
      <c r="AB96" s="69">
        <v>0.12143917092219882</v>
      </c>
      <c r="AC96" s="69">
        <v>0.12600946230099125</v>
      </c>
      <c r="AD96" s="69">
        <v>0.11425728446981072</v>
      </c>
      <c r="AE96" s="69">
        <v>0.12143917092219882</v>
      </c>
      <c r="AF96" s="69">
        <f t="shared" si="10"/>
        <v>1.4812967257434662</v>
      </c>
      <c r="AH96" s="31">
        <f t="shared" si="11"/>
        <v>0.37463331330729943</v>
      </c>
      <c r="AI96" s="31">
        <f t="shared" si="12"/>
        <v>0.38194577951336728</v>
      </c>
      <c r="AJ96" s="31">
        <f t="shared" si="13"/>
        <v>0.36301171522979864</v>
      </c>
      <c r="AK96" s="31">
        <f t="shared" si="14"/>
        <v>0.36170591769300076</v>
      </c>
      <c r="AL96" s="31">
        <f t="shared" si="15"/>
        <v>1.4812967257434662</v>
      </c>
    </row>
    <row r="97" spans="1:38" hidden="1" x14ac:dyDescent="0.3">
      <c r="A97" t="str">
        <f t="shared" si="9"/>
        <v>SALG</v>
      </c>
      <c r="B97" s="5" t="s">
        <v>16</v>
      </c>
      <c r="C97" s="5" t="s">
        <v>617</v>
      </c>
      <c r="D97" s="5" t="s">
        <v>17</v>
      </c>
      <c r="E97" s="65" t="s">
        <v>55</v>
      </c>
      <c r="F97" s="5" t="s">
        <v>33</v>
      </c>
      <c r="G97" s="5" t="s">
        <v>601</v>
      </c>
      <c r="H97" s="5" t="s">
        <v>621</v>
      </c>
      <c r="I97" s="31"/>
      <c r="J97" s="31"/>
      <c r="K97" s="31"/>
      <c r="L97" s="31"/>
      <c r="M97" s="31">
        <v>0.06</v>
      </c>
      <c r="N97" s="31">
        <v>0.18</v>
      </c>
      <c r="O97" s="31">
        <v>0.06</v>
      </c>
      <c r="P97" s="31"/>
      <c r="Q97" s="31">
        <v>0.24</v>
      </c>
      <c r="R97" s="75">
        <f t="shared" si="16"/>
        <v>6.0000000000000005E-2</v>
      </c>
      <c r="S97" s="69">
        <v>0.1</v>
      </c>
      <c r="T97" s="69">
        <v>0.13108269708398493</v>
      </c>
      <c r="U97" s="69">
        <v>0.1572992365007819</v>
      </c>
      <c r="V97" s="69">
        <v>0.18351577591757889</v>
      </c>
      <c r="W97" s="69">
        <v>0.20973231533437586</v>
      </c>
      <c r="X97" s="69">
        <v>0.23594885475117286</v>
      </c>
      <c r="Y97" s="69">
        <v>0.26216539416796986</v>
      </c>
      <c r="Z97" s="69">
        <v>0.28838193358476683</v>
      </c>
      <c r="AA97" s="69">
        <v>0.31459847300156379</v>
      </c>
      <c r="AB97" s="69">
        <v>0.34081501241836076</v>
      </c>
      <c r="AC97" s="69">
        <v>0.36703155183515779</v>
      </c>
      <c r="AD97" s="69">
        <v>0.39324809125195476</v>
      </c>
      <c r="AE97" s="69">
        <v>0.41946463066875173</v>
      </c>
      <c r="AF97" s="69">
        <f t="shared" si="10"/>
        <v>3.3032839665164202</v>
      </c>
      <c r="AH97" s="31">
        <f t="shared" si="11"/>
        <v>0.47189770950234572</v>
      </c>
      <c r="AI97" s="31">
        <f t="shared" si="12"/>
        <v>0.70784656425351855</v>
      </c>
      <c r="AJ97" s="31">
        <f t="shared" si="13"/>
        <v>0.94379541900469144</v>
      </c>
      <c r="AK97" s="31">
        <f t="shared" si="14"/>
        <v>1.1797442737558643</v>
      </c>
      <c r="AL97" s="31">
        <f t="shared" si="15"/>
        <v>3.3032839665164202</v>
      </c>
    </row>
    <row r="98" spans="1:38" hidden="1" x14ac:dyDescent="0.3">
      <c r="A98" t="str">
        <f t="shared" si="9"/>
        <v>SASoft Brown</v>
      </c>
      <c r="B98" s="5" t="s">
        <v>16</v>
      </c>
      <c r="C98" s="5" t="s">
        <v>617</v>
      </c>
      <c r="D98" s="5" t="s">
        <v>17</v>
      </c>
      <c r="E98" s="65" t="s">
        <v>55</v>
      </c>
      <c r="F98" s="5" t="s">
        <v>34</v>
      </c>
      <c r="G98" s="5" t="s">
        <v>602</v>
      </c>
      <c r="H98" s="5" t="s">
        <v>622</v>
      </c>
      <c r="I98" s="31"/>
      <c r="J98" s="31"/>
      <c r="K98" s="31"/>
      <c r="L98" s="31"/>
      <c r="M98" s="31">
        <v>0.06</v>
      </c>
      <c r="N98" s="31">
        <v>0.12</v>
      </c>
      <c r="O98" s="31"/>
      <c r="P98" s="31"/>
      <c r="Q98" s="31">
        <v>0.12</v>
      </c>
      <c r="R98" s="75">
        <f t="shared" si="16"/>
        <v>3.3333333333333333E-2</v>
      </c>
      <c r="S98" s="69">
        <v>6.8085106382978711E-2</v>
      </c>
      <c r="T98" s="69">
        <v>5.7253384912959372E-2</v>
      </c>
      <c r="U98" s="69">
        <v>5.5644100580270785E-2</v>
      </c>
      <c r="V98" s="69">
        <v>6.4680851063829772E-2</v>
      </c>
      <c r="W98" s="69">
        <v>6.5299806576402317E-2</v>
      </c>
      <c r="X98" s="69">
        <v>5.8491295938104433E-2</v>
      </c>
      <c r="Y98" s="69">
        <v>5.7253384912959372E-2</v>
      </c>
      <c r="Z98" s="69">
        <v>6.1895551257253378E-2</v>
      </c>
      <c r="AA98" s="69">
        <v>5.2611218568665373E-2</v>
      </c>
      <c r="AB98" s="69">
        <v>5.7562862669245637E-2</v>
      </c>
      <c r="AC98" s="69">
        <v>5.9729206963249508E-2</v>
      </c>
      <c r="AD98" s="69">
        <v>5.4158607350096706E-2</v>
      </c>
      <c r="AE98" s="69">
        <v>5.7562862669245637E-2</v>
      </c>
      <c r="AF98" s="69">
        <f t="shared" si="10"/>
        <v>0.70214313346228219</v>
      </c>
      <c r="AH98" s="31">
        <f t="shared" si="11"/>
        <v>0.17757833655705993</v>
      </c>
      <c r="AI98" s="31">
        <f t="shared" si="12"/>
        <v>0.18104448742746612</v>
      </c>
      <c r="AJ98" s="31">
        <f t="shared" si="13"/>
        <v>0.17206963249516438</v>
      </c>
      <c r="AK98" s="31">
        <f t="shared" si="14"/>
        <v>0.17145067698259187</v>
      </c>
      <c r="AL98" s="31">
        <f t="shared" si="15"/>
        <v>0.7021431334622823</v>
      </c>
    </row>
    <row r="99" spans="1:38" hidden="1" x14ac:dyDescent="0.3">
      <c r="A99" t="str">
        <f t="shared" si="9"/>
        <v>SACASTER</v>
      </c>
      <c r="B99" s="5" t="s">
        <v>16</v>
      </c>
      <c r="C99" s="5" t="s">
        <v>617</v>
      </c>
      <c r="D99" s="5" t="s">
        <v>17</v>
      </c>
      <c r="E99" s="65" t="s">
        <v>56</v>
      </c>
      <c r="F99" s="5" t="s">
        <v>25</v>
      </c>
      <c r="G99" s="5" t="s">
        <v>604</v>
      </c>
      <c r="H99" s="5" t="s">
        <v>604</v>
      </c>
      <c r="I99" s="31"/>
      <c r="J99" s="31"/>
      <c r="K99" s="31"/>
      <c r="L99" s="31"/>
      <c r="M99" s="31">
        <v>0.24</v>
      </c>
      <c r="N99" s="31">
        <v>0.24</v>
      </c>
      <c r="O99" s="31">
        <v>0.12</v>
      </c>
      <c r="P99" s="31">
        <v>0.18</v>
      </c>
      <c r="Q99" s="31"/>
      <c r="R99" s="75">
        <f t="shared" si="16"/>
        <v>8.666666666666667E-2</v>
      </c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>
        <f t="shared" si="10"/>
        <v>0</v>
      </c>
      <c r="AH99" s="31">
        <f t="shared" si="11"/>
        <v>0</v>
      </c>
      <c r="AI99" s="31">
        <f t="shared" si="12"/>
        <v>0</v>
      </c>
      <c r="AJ99" s="31">
        <f t="shared" si="13"/>
        <v>0</v>
      </c>
      <c r="AK99" s="31">
        <f t="shared" si="14"/>
        <v>0</v>
      </c>
      <c r="AL99" s="31">
        <f t="shared" si="15"/>
        <v>0</v>
      </c>
    </row>
    <row r="100" spans="1:38" hidden="1" x14ac:dyDescent="0.3">
      <c r="A100" t="str">
        <f t="shared" si="9"/>
        <v>SAC1 COARSE</v>
      </c>
      <c r="B100" s="5" t="s">
        <v>16</v>
      </c>
      <c r="C100" s="5" t="s">
        <v>617</v>
      </c>
      <c r="D100" s="5" t="s">
        <v>17</v>
      </c>
      <c r="E100" s="65" t="s">
        <v>56</v>
      </c>
      <c r="F100" s="5" t="s">
        <v>27</v>
      </c>
      <c r="G100" s="5" t="s">
        <v>603</v>
      </c>
      <c r="H100" s="5" t="s">
        <v>619</v>
      </c>
      <c r="I100" s="31"/>
      <c r="J100" s="31"/>
      <c r="K100" s="31"/>
      <c r="L100" s="31"/>
      <c r="M100" s="31">
        <v>1.08</v>
      </c>
      <c r="N100" s="31">
        <v>2.16</v>
      </c>
      <c r="O100" s="31">
        <v>3.24</v>
      </c>
      <c r="P100" s="31">
        <v>1.08</v>
      </c>
      <c r="Q100" s="31">
        <v>1.08</v>
      </c>
      <c r="R100" s="75">
        <f t="shared" si="16"/>
        <v>0.96000000000000008</v>
      </c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>
        <f t="shared" si="10"/>
        <v>0</v>
      </c>
      <c r="AH100" s="31">
        <f t="shared" si="11"/>
        <v>0</v>
      </c>
      <c r="AI100" s="31">
        <f t="shared" si="12"/>
        <v>0</v>
      </c>
      <c r="AJ100" s="31">
        <f t="shared" si="13"/>
        <v>0</v>
      </c>
      <c r="AK100" s="31">
        <f t="shared" si="14"/>
        <v>0</v>
      </c>
      <c r="AL100" s="31">
        <f t="shared" si="15"/>
        <v>0</v>
      </c>
    </row>
    <row r="101" spans="1:38" hidden="1" x14ac:dyDescent="0.3">
      <c r="A101" t="str">
        <f t="shared" si="9"/>
        <v>SAC1 COARSE</v>
      </c>
      <c r="B101" s="5" t="s">
        <v>16</v>
      </c>
      <c r="C101" s="5" t="s">
        <v>617</v>
      </c>
      <c r="D101" s="5" t="s">
        <v>17</v>
      </c>
      <c r="E101" s="65" t="s">
        <v>56</v>
      </c>
      <c r="F101" s="5" t="s">
        <v>28</v>
      </c>
      <c r="G101" s="5" t="s">
        <v>603</v>
      </c>
      <c r="H101" s="5" t="s">
        <v>619</v>
      </c>
      <c r="I101" s="31"/>
      <c r="J101" s="31"/>
      <c r="K101" s="31"/>
      <c r="L101" s="31"/>
      <c r="M101" s="31">
        <v>3.24</v>
      </c>
      <c r="N101" s="31">
        <v>4.32</v>
      </c>
      <c r="O101" s="31">
        <v>6.48</v>
      </c>
      <c r="P101" s="31">
        <v>4.32</v>
      </c>
      <c r="Q101" s="31">
        <v>2.16</v>
      </c>
      <c r="R101" s="75">
        <f t="shared" si="16"/>
        <v>2.2799999999999998</v>
      </c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>
        <f t="shared" si="10"/>
        <v>0</v>
      </c>
      <c r="AH101" s="31">
        <f t="shared" si="11"/>
        <v>0</v>
      </c>
      <c r="AI101" s="31">
        <f t="shared" si="12"/>
        <v>0</v>
      </c>
      <c r="AJ101" s="31">
        <f t="shared" si="13"/>
        <v>0</v>
      </c>
      <c r="AK101" s="31">
        <f t="shared" si="14"/>
        <v>0</v>
      </c>
      <c r="AL101" s="31">
        <f t="shared" si="15"/>
        <v>0</v>
      </c>
    </row>
    <row r="102" spans="1:38" hidden="1" x14ac:dyDescent="0.3">
      <c r="A102" t="str">
        <f t="shared" si="9"/>
        <v>SAA1</v>
      </c>
      <c r="B102" s="5" t="s">
        <v>16</v>
      </c>
      <c r="C102" s="5" t="s">
        <v>617</v>
      </c>
      <c r="D102" s="5" t="s">
        <v>17</v>
      </c>
      <c r="E102" s="65" t="s">
        <v>56</v>
      </c>
      <c r="F102" s="5" t="s">
        <v>30</v>
      </c>
      <c r="G102" s="5" t="s">
        <v>600</v>
      </c>
      <c r="H102" s="5" t="s">
        <v>620</v>
      </c>
      <c r="I102" s="31"/>
      <c r="J102" s="31"/>
      <c r="K102" s="31"/>
      <c r="L102" s="31"/>
      <c r="M102" s="31">
        <v>0.12</v>
      </c>
      <c r="N102" s="31">
        <v>0.36</v>
      </c>
      <c r="O102" s="31">
        <v>0.36</v>
      </c>
      <c r="P102" s="31">
        <v>0.18</v>
      </c>
      <c r="Q102" s="31">
        <v>0.22800000000000001</v>
      </c>
      <c r="R102" s="75">
        <f t="shared" si="16"/>
        <v>0.13866666666666666</v>
      </c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>
        <f t="shared" si="10"/>
        <v>0</v>
      </c>
      <c r="AH102" s="31">
        <f t="shared" si="11"/>
        <v>0</v>
      </c>
      <c r="AI102" s="31">
        <f t="shared" si="12"/>
        <v>0</v>
      </c>
      <c r="AJ102" s="31">
        <f t="shared" si="13"/>
        <v>0</v>
      </c>
      <c r="AK102" s="31">
        <f t="shared" si="14"/>
        <v>0</v>
      </c>
      <c r="AL102" s="31">
        <f t="shared" si="15"/>
        <v>0</v>
      </c>
    </row>
    <row r="103" spans="1:38" hidden="1" x14ac:dyDescent="0.3">
      <c r="A103" t="str">
        <f t="shared" si="9"/>
        <v>SAGolden Brown</v>
      </c>
      <c r="B103" s="5" t="s">
        <v>16</v>
      </c>
      <c r="C103" s="5" t="s">
        <v>617</v>
      </c>
      <c r="D103" s="5" t="s">
        <v>17</v>
      </c>
      <c r="E103" s="65" t="s">
        <v>56</v>
      </c>
      <c r="F103" s="5" t="s">
        <v>31</v>
      </c>
      <c r="G103" s="5" t="s">
        <v>602</v>
      </c>
      <c r="H103" s="5" t="s">
        <v>623</v>
      </c>
      <c r="I103" s="31"/>
      <c r="J103" s="31"/>
      <c r="K103" s="31"/>
      <c r="L103" s="31"/>
      <c r="M103" s="31"/>
      <c r="N103" s="31">
        <v>0.36</v>
      </c>
      <c r="O103" s="31">
        <v>0.12</v>
      </c>
      <c r="P103" s="31">
        <v>0.12</v>
      </c>
      <c r="Q103" s="31">
        <v>0.12</v>
      </c>
      <c r="R103" s="75">
        <f t="shared" si="16"/>
        <v>0.08</v>
      </c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>
        <f t="shared" si="10"/>
        <v>0</v>
      </c>
      <c r="AH103" s="31">
        <f t="shared" si="11"/>
        <v>0</v>
      </c>
      <c r="AI103" s="31">
        <f t="shared" si="12"/>
        <v>0</v>
      </c>
      <c r="AJ103" s="31">
        <f t="shared" si="13"/>
        <v>0</v>
      </c>
      <c r="AK103" s="31">
        <f t="shared" si="14"/>
        <v>0</v>
      </c>
      <c r="AL103" s="31">
        <f t="shared" si="15"/>
        <v>0</v>
      </c>
    </row>
    <row r="104" spans="1:38" hidden="1" x14ac:dyDescent="0.3">
      <c r="A104" t="str">
        <f t="shared" si="9"/>
        <v>SAICING</v>
      </c>
      <c r="B104" s="5" t="s">
        <v>16</v>
      </c>
      <c r="C104" s="5" t="s">
        <v>617</v>
      </c>
      <c r="D104" s="5" t="s">
        <v>17</v>
      </c>
      <c r="E104" s="65" t="s">
        <v>56</v>
      </c>
      <c r="F104" s="5" t="s">
        <v>32</v>
      </c>
      <c r="G104" s="5" t="s">
        <v>605</v>
      </c>
      <c r="H104" s="5" t="s">
        <v>605</v>
      </c>
      <c r="I104" s="31"/>
      <c r="J104" s="31"/>
      <c r="K104" s="31"/>
      <c r="L104" s="31"/>
      <c r="M104" s="31">
        <v>0.12</v>
      </c>
      <c r="N104" s="31">
        <v>0.06</v>
      </c>
      <c r="O104" s="31"/>
      <c r="P104" s="31">
        <v>0.06</v>
      </c>
      <c r="Q104" s="31"/>
      <c r="R104" s="75">
        <f t="shared" si="16"/>
        <v>2.6666666666666665E-2</v>
      </c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>
        <f t="shared" si="10"/>
        <v>0</v>
      </c>
      <c r="AH104" s="31">
        <f t="shared" si="11"/>
        <v>0</v>
      </c>
      <c r="AI104" s="31">
        <f t="shared" si="12"/>
        <v>0</v>
      </c>
      <c r="AJ104" s="31">
        <f t="shared" si="13"/>
        <v>0</v>
      </c>
      <c r="AK104" s="31">
        <f t="shared" si="14"/>
        <v>0</v>
      </c>
      <c r="AL104" s="31">
        <f t="shared" si="15"/>
        <v>0</v>
      </c>
    </row>
    <row r="105" spans="1:38" hidden="1" x14ac:dyDescent="0.3">
      <c r="A105" t="str">
        <f t="shared" si="9"/>
        <v>SASTEVIA</v>
      </c>
      <c r="B105" s="5" t="s">
        <v>16</v>
      </c>
      <c r="C105" s="5" t="s">
        <v>617</v>
      </c>
      <c r="D105" s="5" t="s">
        <v>17</v>
      </c>
      <c r="E105" s="65" t="s">
        <v>56</v>
      </c>
      <c r="F105" s="5" t="s">
        <v>48</v>
      </c>
      <c r="G105" s="5" t="s">
        <v>608</v>
      </c>
      <c r="H105" s="5" t="s">
        <v>608</v>
      </c>
      <c r="I105" s="31"/>
      <c r="J105" s="31"/>
      <c r="K105" s="31"/>
      <c r="L105" s="31"/>
      <c r="M105" s="31"/>
      <c r="N105" s="31">
        <v>3.0000000000000001E-3</v>
      </c>
      <c r="O105" s="31"/>
      <c r="P105" s="31"/>
      <c r="Q105" s="31"/>
      <c r="R105" s="75">
        <f t="shared" si="16"/>
        <v>3.3333333333333332E-4</v>
      </c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>
        <f t="shared" si="10"/>
        <v>0</v>
      </c>
      <c r="AH105" s="31">
        <f t="shared" si="11"/>
        <v>0</v>
      </c>
      <c r="AI105" s="31">
        <f t="shared" si="12"/>
        <v>0</v>
      </c>
      <c r="AJ105" s="31">
        <f t="shared" si="13"/>
        <v>0</v>
      </c>
      <c r="AK105" s="31">
        <f t="shared" si="14"/>
        <v>0</v>
      </c>
      <c r="AL105" s="31">
        <f t="shared" si="15"/>
        <v>0</v>
      </c>
    </row>
    <row r="106" spans="1:38" hidden="1" x14ac:dyDescent="0.3">
      <c r="A106" t="str">
        <f t="shared" si="9"/>
        <v>SALG</v>
      </c>
      <c r="B106" s="5" t="s">
        <v>16</v>
      </c>
      <c r="C106" s="5" t="s">
        <v>617</v>
      </c>
      <c r="D106" s="5" t="s">
        <v>17</v>
      </c>
      <c r="E106" s="65" t="s">
        <v>56</v>
      </c>
      <c r="F106" s="5" t="s">
        <v>33</v>
      </c>
      <c r="G106" s="5" t="s">
        <v>601</v>
      </c>
      <c r="H106" s="5" t="s">
        <v>621</v>
      </c>
      <c r="I106" s="31"/>
      <c r="J106" s="31"/>
      <c r="K106" s="31"/>
      <c r="L106" s="31"/>
      <c r="M106" s="31">
        <v>0.36</v>
      </c>
      <c r="N106" s="31">
        <v>0.84</v>
      </c>
      <c r="O106" s="31">
        <v>0.36</v>
      </c>
      <c r="P106" s="31">
        <v>0.54</v>
      </c>
      <c r="Q106" s="31">
        <v>0.24</v>
      </c>
      <c r="R106" s="75">
        <f t="shared" si="16"/>
        <v>0.26</v>
      </c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>
        <f t="shared" si="10"/>
        <v>0</v>
      </c>
      <c r="AH106" s="31">
        <f t="shared" si="11"/>
        <v>0</v>
      </c>
      <c r="AI106" s="31">
        <f t="shared" si="12"/>
        <v>0</v>
      </c>
      <c r="AJ106" s="31">
        <f t="shared" si="13"/>
        <v>0</v>
      </c>
      <c r="AK106" s="31">
        <f t="shared" si="14"/>
        <v>0</v>
      </c>
      <c r="AL106" s="31">
        <f t="shared" si="15"/>
        <v>0</v>
      </c>
    </row>
    <row r="107" spans="1:38" hidden="1" x14ac:dyDescent="0.3">
      <c r="A107" t="str">
        <f t="shared" si="9"/>
        <v>SASoft Brown</v>
      </c>
      <c r="B107" s="5" t="s">
        <v>16</v>
      </c>
      <c r="C107" s="5" t="s">
        <v>617</v>
      </c>
      <c r="D107" s="5" t="s">
        <v>17</v>
      </c>
      <c r="E107" s="65" t="s">
        <v>56</v>
      </c>
      <c r="F107" s="5" t="s">
        <v>34</v>
      </c>
      <c r="G107" s="5" t="s">
        <v>602</v>
      </c>
      <c r="H107" s="5" t="s">
        <v>622</v>
      </c>
      <c r="I107" s="31"/>
      <c r="J107" s="31"/>
      <c r="K107" s="31"/>
      <c r="L107" s="31"/>
      <c r="M107" s="31">
        <v>0.18</v>
      </c>
      <c r="N107" s="31">
        <v>0.36</v>
      </c>
      <c r="O107" s="31">
        <v>0.12</v>
      </c>
      <c r="P107" s="31">
        <v>0.06</v>
      </c>
      <c r="Q107" s="31">
        <v>0.12</v>
      </c>
      <c r="R107" s="75">
        <f>SUM(I107:Q107)/9</f>
        <v>9.3333333333333324E-2</v>
      </c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>
        <f t="shared" si="10"/>
        <v>0</v>
      </c>
      <c r="AH107" s="31">
        <f t="shared" si="11"/>
        <v>0</v>
      </c>
      <c r="AI107" s="31">
        <f t="shared" si="12"/>
        <v>0</v>
      </c>
      <c r="AJ107" s="31">
        <f t="shared" si="13"/>
        <v>0</v>
      </c>
      <c r="AK107" s="31">
        <f t="shared" si="14"/>
        <v>0</v>
      </c>
      <c r="AL107" s="31">
        <f t="shared" si="15"/>
        <v>0</v>
      </c>
    </row>
    <row r="108" spans="1:38" hidden="1" x14ac:dyDescent="0.3">
      <c r="A108" t="str">
        <f t="shared" si="9"/>
        <v>SACoarse Brown</v>
      </c>
      <c r="B108" s="5" t="s">
        <v>16</v>
      </c>
      <c r="C108" s="5" t="s">
        <v>617</v>
      </c>
      <c r="D108" s="5" t="s">
        <v>17</v>
      </c>
      <c r="E108" s="65" t="s">
        <v>57</v>
      </c>
      <c r="F108" s="5" t="s">
        <v>26</v>
      </c>
      <c r="G108" s="5" t="s">
        <v>602</v>
      </c>
      <c r="H108" s="5" t="s">
        <v>618</v>
      </c>
      <c r="I108" s="31">
        <v>0.06</v>
      </c>
      <c r="J108" s="31">
        <v>4.8000000000000001E-2</v>
      </c>
      <c r="K108" s="31">
        <v>2.4E-2</v>
      </c>
      <c r="L108" s="31"/>
      <c r="M108" s="31">
        <v>3.5999999999999997E-2</v>
      </c>
      <c r="N108" s="31">
        <v>3.5999999999999997E-2</v>
      </c>
      <c r="O108" s="31">
        <v>3.6000000000000004E-2</v>
      </c>
      <c r="P108" s="31">
        <v>3.5999999999999997E-2</v>
      </c>
      <c r="Q108" s="31"/>
      <c r="R108" s="75">
        <f t="shared" si="16"/>
        <v>3.0666666666666668E-2</v>
      </c>
      <c r="S108" s="69">
        <v>4.5158991556380604E-2</v>
      </c>
      <c r="T108" s="69">
        <v>3.9782921133001962E-2</v>
      </c>
      <c r="U108" s="69">
        <v>3.8664698484939211E-2</v>
      </c>
      <c r="V108" s="69">
        <v>4.4943948739445461E-2</v>
      </c>
      <c r="W108" s="69">
        <v>4.5374034373315754E-2</v>
      </c>
      <c r="X108" s="69">
        <v>4.0643092400742549E-2</v>
      </c>
      <c r="Y108" s="69">
        <v>3.9782921133001962E-2</v>
      </c>
      <c r="Z108" s="69">
        <v>4.3008563387029151E-2</v>
      </c>
      <c r="AA108" s="69">
        <v>3.655727887897478E-2</v>
      </c>
      <c r="AB108" s="69">
        <v>3.9997963949937113E-2</v>
      </c>
      <c r="AC108" s="69">
        <v>4.1503263668483135E-2</v>
      </c>
      <c r="AD108" s="69">
        <v>3.763249296365051E-2</v>
      </c>
      <c r="AE108" s="69">
        <v>3.9997963949937113E-2</v>
      </c>
      <c r="AF108" s="69">
        <f t="shared" si="10"/>
        <v>0.48788914306245862</v>
      </c>
      <c r="AH108" s="31">
        <f t="shared" si="11"/>
        <v>0.12339156835738663</v>
      </c>
      <c r="AI108" s="31">
        <f t="shared" si="12"/>
        <v>0.12580004790706026</v>
      </c>
      <c r="AJ108" s="31">
        <f t="shared" si="13"/>
        <v>0.11956380621594105</v>
      </c>
      <c r="AK108" s="31">
        <f t="shared" si="14"/>
        <v>0.11913372058207077</v>
      </c>
      <c r="AL108" s="31">
        <f t="shared" si="15"/>
        <v>0.48788914306245873</v>
      </c>
    </row>
    <row r="109" spans="1:38" hidden="1" x14ac:dyDescent="0.3">
      <c r="A109" t="str">
        <f t="shared" si="9"/>
        <v>SACoarse Brown</v>
      </c>
      <c r="B109" s="5" t="s">
        <v>16</v>
      </c>
      <c r="C109" s="5" t="s">
        <v>617</v>
      </c>
      <c r="D109" s="5" t="s">
        <v>17</v>
      </c>
      <c r="E109" s="65" t="s">
        <v>57</v>
      </c>
      <c r="F109" s="5" t="s">
        <v>44</v>
      </c>
      <c r="G109" s="5" t="s">
        <v>602</v>
      </c>
      <c r="H109" s="5" t="s">
        <v>618</v>
      </c>
      <c r="I109" s="31"/>
      <c r="J109" s="31">
        <v>1.2E-2</v>
      </c>
      <c r="K109" s="31"/>
      <c r="L109" s="31">
        <v>6.0000000000000001E-3</v>
      </c>
      <c r="M109" s="31"/>
      <c r="N109" s="31">
        <v>6.0000000000000001E-3</v>
      </c>
      <c r="O109" s="31"/>
      <c r="P109" s="31">
        <v>1.2E-2</v>
      </c>
      <c r="Q109" s="31"/>
      <c r="R109" s="75">
        <f t="shared" si="16"/>
        <v>4.0000000000000001E-3</v>
      </c>
      <c r="S109" s="69">
        <v>1.2E-2</v>
      </c>
      <c r="T109" s="69"/>
      <c r="U109" s="69">
        <v>1.2E-2</v>
      </c>
      <c r="V109" s="69"/>
      <c r="W109" s="69">
        <v>1.2E-2</v>
      </c>
      <c r="X109" s="69"/>
      <c r="Y109" s="69">
        <v>1.2E-2</v>
      </c>
      <c r="Z109" s="69"/>
      <c r="AA109" s="69">
        <v>1.2E-2</v>
      </c>
      <c r="AB109" s="69"/>
      <c r="AC109" s="69">
        <v>1.2E-2</v>
      </c>
      <c r="AD109" s="69"/>
      <c r="AE109" s="69">
        <v>1.2E-2</v>
      </c>
      <c r="AF109" s="69">
        <f t="shared" si="10"/>
        <v>7.1999999999999995E-2</v>
      </c>
      <c r="AH109" s="31">
        <f t="shared" si="11"/>
        <v>1.2E-2</v>
      </c>
      <c r="AI109" s="31">
        <f t="shared" si="12"/>
        <v>2.4E-2</v>
      </c>
      <c r="AJ109" s="31">
        <f t="shared" si="13"/>
        <v>1.2E-2</v>
      </c>
      <c r="AK109" s="31">
        <f t="shared" si="14"/>
        <v>2.4E-2</v>
      </c>
      <c r="AL109" s="31">
        <f t="shared" si="15"/>
        <v>7.2000000000000008E-2</v>
      </c>
    </row>
    <row r="110" spans="1:38" hidden="1" x14ac:dyDescent="0.3">
      <c r="A110" t="str">
        <f t="shared" si="9"/>
        <v>SAC1 COARSE</v>
      </c>
      <c r="B110" s="5" t="s">
        <v>16</v>
      </c>
      <c r="C110" s="5" t="s">
        <v>617</v>
      </c>
      <c r="D110" s="5" t="s">
        <v>17</v>
      </c>
      <c r="E110" s="65" t="s">
        <v>57</v>
      </c>
      <c r="F110" s="5" t="s">
        <v>27</v>
      </c>
      <c r="G110" s="5" t="s">
        <v>603</v>
      </c>
      <c r="H110" s="5" t="s">
        <v>619</v>
      </c>
      <c r="I110" s="31">
        <v>0.12</v>
      </c>
      <c r="J110" s="31">
        <v>0.24</v>
      </c>
      <c r="K110" s="31">
        <v>0.06</v>
      </c>
      <c r="L110" s="31">
        <v>0.14399999999999999</v>
      </c>
      <c r="M110" s="31">
        <v>0.12</v>
      </c>
      <c r="N110" s="31">
        <v>0.12</v>
      </c>
      <c r="O110" s="31"/>
      <c r="P110" s="31">
        <v>0.12</v>
      </c>
      <c r="Q110" s="31"/>
      <c r="R110" s="75">
        <f t="shared" si="16"/>
        <v>0.10266666666666666</v>
      </c>
      <c r="S110" s="69">
        <v>8.8809324791374405E-2</v>
      </c>
      <c r="T110" s="69">
        <v>7.8236786125734606E-2</v>
      </c>
      <c r="U110" s="69">
        <v>7.6037698083281521E-2</v>
      </c>
      <c r="V110" s="69">
        <v>8.838642324474881E-2</v>
      </c>
      <c r="W110" s="69">
        <v>8.9232226338000001E-2</v>
      </c>
      <c r="X110" s="69">
        <v>7.9928392312236973E-2</v>
      </c>
      <c r="Y110" s="69">
        <v>7.8236786125734606E-2</v>
      </c>
      <c r="Z110" s="69">
        <v>8.458030932511848E-2</v>
      </c>
      <c r="AA110" s="69">
        <v>7.1893262926350704E-2</v>
      </c>
      <c r="AB110" s="69">
        <v>7.8659687672360187E-2</v>
      </c>
      <c r="AC110" s="69">
        <v>8.1619998498739341E-2</v>
      </c>
      <c r="AD110" s="69">
        <v>7.400777065947868E-2</v>
      </c>
      <c r="AE110" s="69">
        <v>7.8659687672360187E-2</v>
      </c>
      <c r="AF110" s="69">
        <f t="shared" si="10"/>
        <v>0.95947902898414417</v>
      </c>
      <c r="AH110" s="31">
        <f t="shared" si="11"/>
        <v>0.24266090745376495</v>
      </c>
      <c r="AI110" s="31">
        <f t="shared" si="12"/>
        <v>0.24739740477597155</v>
      </c>
      <c r="AJ110" s="31">
        <f t="shared" si="13"/>
        <v>0.23513325992382939</v>
      </c>
      <c r="AK110" s="31">
        <f t="shared" si="14"/>
        <v>0.23428745683057822</v>
      </c>
      <c r="AL110" s="31">
        <f t="shared" si="15"/>
        <v>0.95947902898414417</v>
      </c>
    </row>
    <row r="111" spans="1:38" hidden="1" x14ac:dyDescent="0.3">
      <c r="A111" t="str">
        <f t="shared" si="9"/>
        <v>SAA1</v>
      </c>
      <c r="B111" s="5" t="s">
        <v>16</v>
      </c>
      <c r="C111" s="5" t="s">
        <v>617</v>
      </c>
      <c r="D111" s="5" t="s">
        <v>17</v>
      </c>
      <c r="E111" s="65" t="s">
        <v>57</v>
      </c>
      <c r="F111" s="5" t="s">
        <v>30</v>
      </c>
      <c r="G111" s="5" t="s">
        <v>600</v>
      </c>
      <c r="H111" s="5" t="s">
        <v>620</v>
      </c>
      <c r="I111" s="31">
        <v>0.06</v>
      </c>
      <c r="J111" s="31">
        <v>0.14399999999999999</v>
      </c>
      <c r="K111" s="31"/>
      <c r="L111" s="31">
        <v>0.06</v>
      </c>
      <c r="M111" s="31">
        <v>0.06</v>
      </c>
      <c r="N111" s="31">
        <v>0.12</v>
      </c>
      <c r="O111" s="31">
        <v>0.06</v>
      </c>
      <c r="P111" s="31">
        <v>0.06</v>
      </c>
      <c r="Q111" s="31"/>
      <c r="R111" s="75">
        <f t="shared" si="16"/>
        <v>6.2666666666666676E-2</v>
      </c>
      <c r="S111" s="69">
        <v>6.7607090185668781E-2</v>
      </c>
      <c r="T111" s="69">
        <v>5.955862706832727E-2</v>
      </c>
      <c r="U111" s="69">
        <v>5.7884546739920231E-2</v>
      </c>
      <c r="V111" s="69">
        <v>6.7285151660975123E-2</v>
      </c>
      <c r="W111" s="69">
        <v>6.7929028710362452E-2</v>
      </c>
      <c r="X111" s="69">
        <v>6.0846381167101914E-2</v>
      </c>
      <c r="Y111" s="69">
        <v>5.955862706832727E-2</v>
      </c>
      <c r="Z111" s="69">
        <v>6.4387704938732179E-2</v>
      </c>
      <c r="AA111" s="69">
        <v>5.4729549197922348E-2</v>
      </c>
      <c r="AB111" s="69">
        <v>5.9880565593020928E-2</v>
      </c>
      <c r="AC111" s="69">
        <v>6.2134135265876557E-2</v>
      </c>
      <c r="AD111" s="69">
        <v>5.6339241821390662E-2</v>
      </c>
      <c r="AE111" s="69">
        <v>5.9880565593020928E-2</v>
      </c>
      <c r="AF111" s="69">
        <f t="shared" si="10"/>
        <v>0.7304141248249777</v>
      </c>
      <c r="AH111" s="31">
        <f t="shared" si="11"/>
        <v>0.18472832546922263</v>
      </c>
      <c r="AI111" s="31">
        <f t="shared" si="12"/>
        <v>0.18833403694579162</v>
      </c>
      <c r="AJ111" s="31">
        <f t="shared" si="13"/>
        <v>0.17899781972967546</v>
      </c>
      <c r="AK111" s="31">
        <f t="shared" si="14"/>
        <v>0.17835394268028815</v>
      </c>
      <c r="AL111" s="31">
        <f t="shared" si="15"/>
        <v>0.73041412482497781</v>
      </c>
    </row>
    <row r="112" spans="1:38" hidden="1" x14ac:dyDescent="0.3">
      <c r="A112" t="str">
        <f t="shared" si="9"/>
        <v>SAA1</v>
      </c>
      <c r="B112" s="5" t="s">
        <v>16</v>
      </c>
      <c r="C112" s="5" t="s">
        <v>617</v>
      </c>
      <c r="D112" s="5" t="s">
        <v>17</v>
      </c>
      <c r="E112" s="65" t="s">
        <v>57</v>
      </c>
      <c r="F112" s="5" t="s">
        <v>45</v>
      </c>
      <c r="G112" s="5" t="s">
        <v>600</v>
      </c>
      <c r="H112" s="5" t="s">
        <v>620</v>
      </c>
      <c r="I112" s="31">
        <v>0</v>
      </c>
      <c r="J112" s="31">
        <v>1.2E-2</v>
      </c>
      <c r="K112" s="31">
        <v>6.0000000000000001E-3</v>
      </c>
      <c r="L112" s="31">
        <v>6.0000000000000001E-3</v>
      </c>
      <c r="M112" s="31"/>
      <c r="N112" s="31"/>
      <c r="O112" s="31">
        <v>6.0000000000000001E-3</v>
      </c>
      <c r="P112" s="31">
        <v>1.2E-2</v>
      </c>
      <c r="Q112" s="31"/>
      <c r="R112" s="75">
        <f t="shared" si="16"/>
        <v>4.6666666666666662E-3</v>
      </c>
      <c r="S112" s="69">
        <v>6.0000000000000001E-3</v>
      </c>
      <c r="T112" s="69">
        <v>6.0000000000000001E-3</v>
      </c>
      <c r="U112" s="69">
        <v>6.0000000000000001E-3</v>
      </c>
      <c r="V112" s="69">
        <v>6.0000000000000001E-3</v>
      </c>
      <c r="W112" s="69">
        <v>6.0000000000000001E-3</v>
      </c>
      <c r="X112" s="69">
        <v>6.0000000000000001E-3</v>
      </c>
      <c r="Y112" s="69">
        <v>6.0000000000000001E-3</v>
      </c>
      <c r="Z112" s="69">
        <v>6.0000000000000001E-3</v>
      </c>
      <c r="AA112" s="69">
        <v>6.0000000000000001E-3</v>
      </c>
      <c r="AB112" s="69">
        <v>6.0000000000000001E-3</v>
      </c>
      <c r="AC112" s="69">
        <v>6.0000000000000001E-3</v>
      </c>
      <c r="AD112" s="69">
        <v>6.0000000000000001E-3</v>
      </c>
      <c r="AE112" s="69">
        <v>6.0000000000000001E-3</v>
      </c>
      <c r="AF112" s="69">
        <f t="shared" si="10"/>
        <v>7.1999999999999995E-2</v>
      </c>
      <c r="AH112" s="31">
        <f t="shared" si="11"/>
        <v>1.8000000000000002E-2</v>
      </c>
      <c r="AI112" s="31">
        <f t="shared" si="12"/>
        <v>1.8000000000000002E-2</v>
      </c>
      <c r="AJ112" s="31">
        <f t="shared" si="13"/>
        <v>1.8000000000000002E-2</v>
      </c>
      <c r="AK112" s="31">
        <f t="shared" si="14"/>
        <v>1.8000000000000002E-2</v>
      </c>
      <c r="AL112" s="31">
        <f t="shared" si="15"/>
        <v>7.2000000000000008E-2</v>
      </c>
    </row>
    <row r="113" spans="1:38" hidden="1" x14ac:dyDescent="0.3">
      <c r="A113" t="str">
        <f t="shared" si="9"/>
        <v>SAGMW</v>
      </c>
      <c r="B113" s="5" t="s">
        <v>16</v>
      </c>
      <c r="C113" s="5" t="s">
        <v>617</v>
      </c>
      <c r="D113" s="5" t="s">
        <v>17</v>
      </c>
      <c r="E113" s="65" t="s">
        <v>57</v>
      </c>
      <c r="F113" s="5" t="s">
        <v>37</v>
      </c>
      <c r="G113" s="5" t="s">
        <v>602</v>
      </c>
      <c r="H113" s="5" t="s">
        <v>624</v>
      </c>
      <c r="I113" s="31"/>
      <c r="J113" s="31">
        <v>3.2399999999999998E-2</v>
      </c>
      <c r="K113" s="31"/>
      <c r="L113" s="31"/>
      <c r="M113" s="31"/>
      <c r="N113" s="31"/>
      <c r="O113" s="31">
        <v>2.1600000000000001E-2</v>
      </c>
      <c r="P113" s="31">
        <v>1.0800000000000001E-2</v>
      </c>
      <c r="Q113" s="31"/>
      <c r="R113" s="75">
        <f t="shared" si="16"/>
        <v>7.1999999999999998E-3</v>
      </c>
      <c r="S113" s="69">
        <v>1.6199999999999999E-2</v>
      </c>
      <c r="T113" s="69">
        <v>1.6199999999999999E-2</v>
      </c>
      <c r="U113" s="69">
        <v>1.6199999999999999E-2</v>
      </c>
      <c r="V113" s="69">
        <v>1.6199999999999999E-2</v>
      </c>
      <c r="W113" s="69">
        <v>1.6199999999999999E-2</v>
      </c>
      <c r="X113" s="69">
        <v>1.6199999999999999E-2</v>
      </c>
      <c r="Y113" s="69">
        <v>1.6199999999999999E-2</v>
      </c>
      <c r="Z113" s="69">
        <v>1.6199999999999999E-2</v>
      </c>
      <c r="AA113" s="69">
        <v>1.6199999999999999E-2</v>
      </c>
      <c r="AB113" s="69">
        <v>1.6199999999999999E-2</v>
      </c>
      <c r="AC113" s="69">
        <v>1.6199999999999999E-2</v>
      </c>
      <c r="AD113" s="69">
        <v>1.6199999999999999E-2</v>
      </c>
      <c r="AE113" s="69">
        <v>1.6199999999999999E-2</v>
      </c>
      <c r="AF113" s="69">
        <f t="shared" si="10"/>
        <v>0.19439999999999993</v>
      </c>
      <c r="AH113" s="31">
        <f t="shared" si="11"/>
        <v>4.8599999999999997E-2</v>
      </c>
      <c r="AI113" s="31">
        <f t="shared" si="12"/>
        <v>4.8599999999999997E-2</v>
      </c>
      <c r="AJ113" s="31">
        <f t="shared" si="13"/>
        <v>4.8599999999999997E-2</v>
      </c>
      <c r="AK113" s="31">
        <f t="shared" si="14"/>
        <v>4.8599999999999997E-2</v>
      </c>
      <c r="AL113" s="31">
        <f t="shared" si="15"/>
        <v>0.19439999999999999</v>
      </c>
    </row>
    <row r="114" spans="1:38" hidden="1" x14ac:dyDescent="0.3">
      <c r="A114" t="str">
        <f t="shared" si="9"/>
        <v>SAGolden Brown</v>
      </c>
      <c r="B114" s="5" t="s">
        <v>16</v>
      </c>
      <c r="C114" s="5" t="s">
        <v>617</v>
      </c>
      <c r="D114" s="5" t="s">
        <v>17</v>
      </c>
      <c r="E114" s="65" t="s">
        <v>57</v>
      </c>
      <c r="F114" s="5" t="s">
        <v>46</v>
      </c>
      <c r="G114" s="5" t="s">
        <v>602</v>
      </c>
      <c r="H114" s="5" t="s">
        <v>623</v>
      </c>
      <c r="I114" s="31">
        <v>0</v>
      </c>
      <c r="J114" s="31">
        <v>4.3200000000000002E-2</v>
      </c>
      <c r="K114" s="31">
        <v>1.0800000000000001E-2</v>
      </c>
      <c r="L114" s="31">
        <v>1.0800000000000001E-2</v>
      </c>
      <c r="M114" s="31">
        <v>2.1600000000000001E-2</v>
      </c>
      <c r="N114" s="31">
        <v>1.0800000000000001E-2</v>
      </c>
      <c r="O114" s="31">
        <v>2.1600000000000001E-2</v>
      </c>
      <c r="P114" s="31">
        <v>1.0800000000000001E-2</v>
      </c>
      <c r="Q114" s="31"/>
      <c r="R114" s="75">
        <f t="shared" si="16"/>
        <v>1.4400000000000003E-2</v>
      </c>
      <c r="S114" s="69">
        <v>1.0800000000000001E-2</v>
      </c>
      <c r="T114" s="69">
        <v>1.0800000000000001E-2</v>
      </c>
      <c r="U114" s="69">
        <v>1.0800000000000001E-2</v>
      </c>
      <c r="V114" s="69">
        <v>1.0800000000000001E-2</v>
      </c>
      <c r="W114" s="69">
        <v>1.0800000000000001E-2</v>
      </c>
      <c r="X114" s="69">
        <v>1.0800000000000001E-2</v>
      </c>
      <c r="Y114" s="69">
        <v>1.0800000000000001E-2</v>
      </c>
      <c r="Z114" s="69">
        <v>1.0800000000000001E-2</v>
      </c>
      <c r="AA114" s="69">
        <v>1.0800000000000001E-2</v>
      </c>
      <c r="AB114" s="69">
        <v>1.0800000000000001E-2</v>
      </c>
      <c r="AC114" s="69">
        <v>1.0800000000000001E-2</v>
      </c>
      <c r="AD114" s="69">
        <v>1.0800000000000001E-2</v>
      </c>
      <c r="AE114" s="69">
        <v>1.0800000000000001E-2</v>
      </c>
      <c r="AF114" s="69">
        <f t="shared" si="10"/>
        <v>0.12960000000000002</v>
      </c>
      <c r="AH114" s="31">
        <f t="shared" si="11"/>
        <v>3.2399999999999998E-2</v>
      </c>
      <c r="AI114" s="31">
        <f t="shared" si="12"/>
        <v>3.2399999999999998E-2</v>
      </c>
      <c r="AJ114" s="31">
        <f t="shared" si="13"/>
        <v>3.2399999999999998E-2</v>
      </c>
      <c r="AK114" s="31">
        <f t="shared" si="14"/>
        <v>3.2399999999999998E-2</v>
      </c>
      <c r="AL114" s="31">
        <f t="shared" si="15"/>
        <v>0.12959999999999999</v>
      </c>
    </row>
    <row r="115" spans="1:38" hidden="1" x14ac:dyDescent="0.3">
      <c r="A115" t="str">
        <f t="shared" si="9"/>
        <v>SASTEVIA</v>
      </c>
      <c r="B115" s="5" t="s">
        <v>16</v>
      </c>
      <c r="C115" s="5" t="s">
        <v>617</v>
      </c>
      <c r="D115" s="5" t="s">
        <v>17</v>
      </c>
      <c r="E115" s="65" t="s">
        <v>57</v>
      </c>
      <c r="F115" s="5" t="s">
        <v>48</v>
      </c>
      <c r="G115" s="5" t="s">
        <v>608</v>
      </c>
      <c r="H115" s="5" t="s">
        <v>608</v>
      </c>
      <c r="I115" s="31"/>
      <c r="J115" s="31"/>
      <c r="K115" s="31"/>
      <c r="L115" s="31"/>
      <c r="M115" s="31"/>
      <c r="N115" s="31">
        <v>3.0000000000000001E-3</v>
      </c>
      <c r="O115" s="31"/>
      <c r="P115" s="31"/>
      <c r="Q115" s="31"/>
      <c r="R115" s="75">
        <f t="shared" si="16"/>
        <v>3.3333333333333332E-4</v>
      </c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>
        <f t="shared" si="10"/>
        <v>0</v>
      </c>
      <c r="AH115" s="31">
        <f t="shared" si="11"/>
        <v>0</v>
      </c>
      <c r="AI115" s="31">
        <f t="shared" si="12"/>
        <v>0</v>
      </c>
      <c r="AJ115" s="31">
        <f t="shared" si="13"/>
        <v>0</v>
      </c>
      <c r="AK115" s="31">
        <f t="shared" si="14"/>
        <v>0</v>
      </c>
      <c r="AL115" s="31">
        <f t="shared" si="15"/>
        <v>0</v>
      </c>
    </row>
    <row r="116" spans="1:38" hidden="1" x14ac:dyDescent="0.3">
      <c r="A116" t="str">
        <f t="shared" si="9"/>
        <v>SALG</v>
      </c>
      <c r="B116" s="5" t="s">
        <v>16</v>
      </c>
      <c r="C116" s="5" t="s">
        <v>617</v>
      </c>
      <c r="D116" s="5" t="s">
        <v>17</v>
      </c>
      <c r="E116" s="65" t="s">
        <v>57</v>
      </c>
      <c r="F116" s="5" t="s">
        <v>33</v>
      </c>
      <c r="G116" s="5" t="s">
        <v>601</v>
      </c>
      <c r="H116" s="5" t="s">
        <v>621</v>
      </c>
      <c r="I116" s="31">
        <v>5.9999999999999942E-2</v>
      </c>
      <c r="J116" s="31">
        <v>7.2000000000000008E-2</v>
      </c>
      <c r="K116" s="31">
        <v>2.4E-2</v>
      </c>
      <c r="L116" s="31">
        <v>2.4E-2</v>
      </c>
      <c r="M116" s="31">
        <v>3.5999999999999997E-2</v>
      </c>
      <c r="N116" s="31">
        <v>3.5999999999999997E-2</v>
      </c>
      <c r="O116" s="31">
        <v>8.3999999999999991E-2</v>
      </c>
      <c r="P116" s="31">
        <v>0.06</v>
      </c>
      <c r="Q116" s="31"/>
      <c r="R116" s="75">
        <f t="shared" si="16"/>
        <v>4.3999999999999997E-2</v>
      </c>
      <c r="S116" s="69">
        <v>0.05</v>
      </c>
      <c r="T116" s="69">
        <v>6.5541348541992464E-2</v>
      </c>
      <c r="U116" s="69">
        <v>7.8649618250390949E-2</v>
      </c>
      <c r="V116" s="69">
        <v>9.1757887958789447E-2</v>
      </c>
      <c r="W116" s="69">
        <v>0.10486615766718793</v>
      </c>
      <c r="X116" s="69">
        <v>0.11797442737558643</v>
      </c>
      <c r="Y116" s="69">
        <v>0.13108269708398493</v>
      </c>
      <c r="Z116" s="69">
        <v>0.14419096679238341</v>
      </c>
      <c r="AA116" s="69">
        <v>0.1572992365007819</v>
      </c>
      <c r="AB116" s="69">
        <v>0.17040750620918038</v>
      </c>
      <c r="AC116" s="69">
        <v>0.18351577591757889</v>
      </c>
      <c r="AD116" s="69">
        <v>0.19662404562597738</v>
      </c>
      <c r="AE116" s="69">
        <v>0.20973231533437586</v>
      </c>
      <c r="AF116" s="69">
        <f t="shared" si="10"/>
        <v>1.6516419832582101</v>
      </c>
      <c r="AH116" s="31">
        <f t="shared" si="11"/>
        <v>0.23594885475117286</v>
      </c>
      <c r="AI116" s="31">
        <f t="shared" si="12"/>
        <v>0.35392328212675928</v>
      </c>
      <c r="AJ116" s="31">
        <f t="shared" si="13"/>
        <v>0.47189770950234572</v>
      </c>
      <c r="AK116" s="31">
        <f t="shared" si="14"/>
        <v>0.58987213687793216</v>
      </c>
      <c r="AL116" s="31">
        <f t="shared" si="15"/>
        <v>1.6516419832582101</v>
      </c>
    </row>
    <row r="117" spans="1:38" hidden="1" x14ac:dyDescent="0.3">
      <c r="A117" t="str">
        <f t="shared" si="9"/>
        <v>SASoft Brown</v>
      </c>
      <c r="B117" s="5" t="s">
        <v>16</v>
      </c>
      <c r="C117" s="5" t="s">
        <v>617</v>
      </c>
      <c r="D117" s="5" t="s">
        <v>17</v>
      </c>
      <c r="E117" s="65" t="s">
        <v>57</v>
      </c>
      <c r="F117" s="5" t="s">
        <v>49</v>
      </c>
      <c r="G117" s="5" t="s">
        <v>602</v>
      </c>
      <c r="H117" s="5" t="s">
        <v>622</v>
      </c>
      <c r="I117" s="31"/>
      <c r="J117" s="31">
        <v>2.1600000000000001E-2</v>
      </c>
      <c r="K117" s="31">
        <v>2.1600000000000001E-2</v>
      </c>
      <c r="L117" s="31"/>
      <c r="M117" s="31">
        <v>2.1600000000000001E-2</v>
      </c>
      <c r="N117" s="31">
        <v>2.1600000000000001E-2</v>
      </c>
      <c r="O117" s="31"/>
      <c r="P117" s="31"/>
      <c r="Q117" s="31"/>
      <c r="R117" s="75">
        <f t="shared" si="16"/>
        <v>9.6000000000000009E-3</v>
      </c>
      <c r="S117" s="69">
        <v>1.0800000000000001E-2</v>
      </c>
      <c r="T117" s="69">
        <v>1.0800000000000001E-2</v>
      </c>
      <c r="U117" s="69">
        <v>1.0800000000000001E-2</v>
      </c>
      <c r="V117" s="69">
        <v>1.0800000000000001E-2</v>
      </c>
      <c r="W117" s="69">
        <v>1.0800000000000001E-2</v>
      </c>
      <c r="X117" s="69">
        <v>1.0800000000000001E-2</v>
      </c>
      <c r="Y117" s="69">
        <v>1.0800000000000001E-2</v>
      </c>
      <c r="Z117" s="69">
        <v>1.0800000000000001E-2</v>
      </c>
      <c r="AA117" s="69">
        <v>1.0800000000000001E-2</v>
      </c>
      <c r="AB117" s="69">
        <v>1.0800000000000001E-2</v>
      </c>
      <c r="AC117" s="69">
        <v>1.0800000000000001E-2</v>
      </c>
      <c r="AD117" s="69">
        <v>1.0800000000000001E-2</v>
      </c>
      <c r="AE117" s="69">
        <v>1.0800000000000001E-2</v>
      </c>
      <c r="AF117" s="69">
        <f t="shared" si="10"/>
        <v>0.12960000000000002</v>
      </c>
      <c r="AH117" s="31">
        <f t="shared" si="11"/>
        <v>3.2399999999999998E-2</v>
      </c>
      <c r="AI117" s="31">
        <f t="shared" si="12"/>
        <v>3.2399999999999998E-2</v>
      </c>
      <c r="AJ117" s="31">
        <f t="shared" si="13"/>
        <v>3.2399999999999998E-2</v>
      </c>
      <c r="AK117" s="31">
        <f t="shared" si="14"/>
        <v>3.2399999999999998E-2</v>
      </c>
      <c r="AL117" s="31">
        <f t="shared" si="15"/>
        <v>0.12959999999999999</v>
      </c>
    </row>
    <row r="118" spans="1:38" hidden="1" x14ac:dyDescent="0.3">
      <c r="A118" t="str">
        <f t="shared" si="9"/>
        <v>SACASTER</v>
      </c>
      <c r="B118" s="5" t="s">
        <v>16</v>
      </c>
      <c r="C118" s="5" t="s">
        <v>617</v>
      </c>
      <c r="D118" s="5" t="s">
        <v>17</v>
      </c>
      <c r="E118" s="65" t="s">
        <v>58</v>
      </c>
      <c r="F118" s="5" t="s">
        <v>25</v>
      </c>
      <c r="G118" s="5" t="s">
        <v>604</v>
      </c>
      <c r="H118" s="5" t="s">
        <v>604</v>
      </c>
      <c r="I118" s="31">
        <v>3.6</v>
      </c>
      <c r="J118" s="31">
        <v>3</v>
      </c>
      <c r="K118" s="31">
        <v>3.4800000000000004</v>
      </c>
      <c r="L118" s="31">
        <v>2.16</v>
      </c>
      <c r="M118" s="31">
        <v>9.0000000000000018</v>
      </c>
      <c r="N118" s="31">
        <v>1.1400000000000001</v>
      </c>
      <c r="O118" s="31">
        <v>4.4400000000000004</v>
      </c>
      <c r="P118" s="31">
        <v>0.12</v>
      </c>
      <c r="Q118" s="31">
        <v>3.12</v>
      </c>
      <c r="R118" s="75">
        <f t="shared" si="16"/>
        <v>3.3400000000000007</v>
      </c>
      <c r="S118" s="69">
        <v>3.48</v>
      </c>
      <c r="T118" s="69">
        <v>3.48</v>
      </c>
      <c r="U118" s="69">
        <v>3.48</v>
      </c>
      <c r="V118" s="69">
        <v>3.48</v>
      </c>
      <c r="W118" s="69">
        <v>9</v>
      </c>
      <c r="X118" s="69">
        <v>3.48</v>
      </c>
      <c r="Y118" s="69">
        <v>3.48</v>
      </c>
      <c r="Z118" s="69">
        <v>3.48</v>
      </c>
      <c r="AA118" s="69">
        <v>3.48</v>
      </c>
      <c r="AB118" s="69">
        <v>3.48</v>
      </c>
      <c r="AC118" s="69">
        <v>3.48</v>
      </c>
      <c r="AD118" s="69">
        <v>3.48</v>
      </c>
      <c r="AE118" s="69">
        <v>3.48</v>
      </c>
      <c r="AF118" s="69">
        <f t="shared" si="10"/>
        <v>47.279999999999987</v>
      </c>
      <c r="AH118" s="31">
        <f t="shared" si="11"/>
        <v>10.44</v>
      </c>
      <c r="AI118" s="31">
        <f t="shared" si="12"/>
        <v>15.96</v>
      </c>
      <c r="AJ118" s="31">
        <f t="shared" si="13"/>
        <v>10.44</v>
      </c>
      <c r="AK118" s="31">
        <f t="shared" si="14"/>
        <v>10.44</v>
      </c>
      <c r="AL118" s="31">
        <f t="shared" si="15"/>
        <v>47.279999999999994</v>
      </c>
    </row>
    <row r="119" spans="1:38" hidden="1" x14ac:dyDescent="0.3">
      <c r="A119" t="str">
        <f t="shared" si="9"/>
        <v>SACoarse Brown</v>
      </c>
      <c r="B119" s="5" t="s">
        <v>16</v>
      </c>
      <c r="C119" s="5" t="s">
        <v>617</v>
      </c>
      <c r="D119" s="5" t="s">
        <v>17</v>
      </c>
      <c r="E119" s="65" t="s">
        <v>58</v>
      </c>
      <c r="F119" s="5" t="s">
        <v>26</v>
      </c>
      <c r="G119" s="5" t="s">
        <v>602</v>
      </c>
      <c r="H119" s="5" t="s">
        <v>618</v>
      </c>
      <c r="I119" s="31">
        <v>3.6</v>
      </c>
      <c r="J119" s="31">
        <v>13.200000000000001</v>
      </c>
      <c r="K119" s="31"/>
      <c r="L119" s="31">
        <v>3.24</v>
      </c>
      <c r="M119" s="31">
        <v>8.64</v>
      </c>
      <c r="N119" s="31">
        <v>2.16</v>
      </c>
      <c r="O119" s="31">
        <v>2.16</v>
      </c>
      <c r="P119" s="31">
        <v>4.32</v>
      </c>
      <c r="Q119" s="31">
        <v>4.92</v>
      </c>
      <c r="R119" s="75">
        <f t="shared" si="16"/>
        <v>4.6933333333333334</v>
      </c>
      <c r="S119" s="69">
        <v>5.8957572309719133</v>
      </c>
      <c r="T119" s="69">
        <v>5.1938813701419235</v>
      </c>
      <c r="U119" s="69">
        <v>5.0478911910892865</v>
      </c>
      <c r="V119" s="69">
        <v>5.8676821965387136</v>
      </c>
      <c r="W119" s="69">
        <v>5.923832265405113</v>
      </c>
      <c r="X119" s="69">
        <v>5.3061815078747223</v>
      </c>
      <c r="Y119" s="69">
        <v>5.1938813701419235</v>
      </c>
      <c r="Z119" s="69">
        <v>5.6150068866399181</v>
      </c>
      <c r="AA119" s="69">
        <v>4.7727558536439298</v>
      </c>
      <c r="AB119" s="69">
        <v>5.2219564045751232</v>
      </c>
      <c r="AC119" s="69">
        <v>5.4184816456075211</v>
      </c>
      <c r="AD119" s="69">
        <v>4.9131310258099283</v>
      </c>
      <c r="AE119" s="69">
        <v>5.2219564045751232</v>
      </c>
      <c r="AF119" s="69">
        <f t="shared" si="10"/>
        <v>63.696638122043225</v>
      </c>
      <c r="AH119" s="31">
        <f t="shared" si="11"/>
        <v>16.109454757769925</v>
      </c>
      <c r="AI119" s="31">
        <f t="shared" si="12"/>
        <v>16.42389514342176</v>
      </c>
      <c r="AJ119" s="31">
        <f t="shared" si="13"/>
        <v>15.609719144858971</v>
      </c>
      <c r="AK119" s="31">
        <f t="shared" si="14"/>
        <v>15.553569075992574</v>
      </c>
      <c r="AL119" s="31">
        <f t="shared" si="15"/>
        <v>63.696638122043225</v>
      </c>
    </row>
    <row r="120" spans="1:38" hidden="1" x14ac:dyDescent="0.3">
      <c r="A120" t="str">
        <f t="shared" si="9"/>
        <v>SAC1 COARSE</v>
      </c>
      <c r="B120" s="5" t="s">
        <v>16</v>
      </c>
      <c r="C120" s="5" t="s">
        <v>617</v>
      </c>
      <c r="D120" s="5" t="s">
        <v>17</v>
      </c>
      <c r="E120" s="65" t="s">
        <v>58</v>
      </c>
      <c r="F120" s="5" t="s">
        <v>27</v>
      </c>
      <c r="G120" s="5" t="s">
        <v>603</v>
      </c>
      <c r="H120" s="5" t="s">
        <v>619</v>
      </c>
      <c r="I120" s="31">
        <v>10.8</v>
      </c>
      <c r="J120" s="31">
        <v>5.4</v>
      </c>
      <c r="K120" s="31">
        <v>16.200000000000003</v>
      </c>
      <c r="L120" s="31">
        <v>247.31999999999996</v>
      </c>
      <c r="M120" s="31">
        <v>45.12</v>
      </c>
      <c r="N120" s="31">
        <v>10.8</v>
      </c>
      <c r="O120" s="31">
        <v>58.202999999999996</v>
      </c>
      <c r="P120" s="31">
        <v>187.2</v>
      </c>
      <c r="Q120" s="31">
        <v>117</v>
      </c>
      <c r="R120" s="75">
        <f t="shared" si="16"/>
        <v>77.560333333333318</v>
      </c>
      <c r="S120" s="69">
        <v>133.2139871870616</v>
      </c>
      <c r="T120" s="69">
        <v>117.35517918860191</v>
      </c>
      <c r="U120" s="69">
        <v>114.05654712492229</v>
      </c>
      <c r="V120" s="69">
        <v>132.57963486712322</v>
      </c>
      <c r="W120" s="69">
        <v>133.84833950699999</v>
      </c>
      <c r="X120" s="69">
        <v>119.89258846835546</v>
      </c>
      <c r="Y120" s="69">
        <v>117.35517918860191</v>
      </c>
      <c r="Z120" s="69">
        <v>126.87046398767772</v>
      </c>
      <c r="AA120" s="69">
        <v>107.83989438952605</v>
      </c>
      <c r="AB120" s="69">
        <v>117.98953150854028</v>
      </c>
      <c r="AC120" s="69">
        <v>122.429997748109</v>
      </c>
      <c r="AD120" s="69">
        <v>111.01165598921801</v>
      </c>
      <c r="AE120" s="69">
        <v>117.98953150854028</v>
      </c>
      <c r="AF120" s="69">
        <f t="shared" si="10"/>
        <v>1439.2185434762162</v>
      </c>
      <c r="AH120" s="31">
        <f t="shared" si="11"/>
        <v>363.9913611806474</v>
      </c>
      <c r="AI120" s="31">
        <f t="shared" si="12"/>
        <v>371.09610716395736</v>
      </c>
      <c r="AJ120" s="31">
        <f t="shared" si="13"/>
        <v>352.69988988574403</v>
      </c>
      <c r="AK120" s="31">
        <f t="shared" si="14"/>
        <v>351.43118524586731</v>
      </c>
      <c r="AL120" s="31">
        <f t="shared" si="15"/>
        <v>1439.2185434762159</v>
      </c>
    </row>
    <row r="121" spans="1:38" hidden="1" x14ac:dyDescent="0.3">
      <c r="A121" t="str">
        <f t="shared" si="9"/>
        <v>SAC1 COARSE</v>
      </c>
      <c r="B121" s="5" t="s">
        <v>16</v>
      </c>
      <c r="C121" s="5" t="s">
        <v>617</v>
      </c>
      <c r="D121" s="5" t="s">
        <v>17</v>
      </c>
      <c r="E121" s="65" t="s">
        <v>58</v>
      </c>
      <c r="F121" s="5" t="s">
        <v>28</v>
      </c>
      <c r="G121" s="5" t="s">
        <v>603</v>
      </c>
      <c r="H121" s="5" t="s">
        <v>619</v>
      </c>
      <c r="I121" s="31">
        <v>61.2</v>
      </c>
      <c r="J121" s="31">
        <v>43.2</v>
      </c>
      <c r="K121" s="31">
        <v>96.12</v>
      </c>
      <c r="L121" s="31">
        <v>58.32</v>
      </c>
      <c r="M121" s="31">
        <v>127.68</v>
      </c>
      <c r="N121" s="31">
        <v>42.120000000000005</v>
      </c>
      <c r="O121" s="31">
        <v>21.6</v>
      </c>
      <c r="P121" s="31">
        <v>37.799999999999997</v>
      </c>
      <c r="Q121" s="31">
        <v>54.72</v>
      </c>
      <c r="R121" s="75">
        <f t="shared" si="16"/>
        <v>60.306666666666679</v>
      </c>
      <c r="S121" s="69">
        <v>50.557617918642372</v>
      </c>
      <c r="T121" s="69">
        <v>44.538853880708757</v>
      </c>
      <c r="U121" s="69">
        <v>43.286950960818565</v>
      </c>
      <c r="V121" s="69">
        <v>50.31686735712502</v>
      </c>
      <c r="W121" s="69">
        <v>50.798368480159716</v>
      </c>
      <c r="X121" s="69">
        <v>45.501856126778129</v>
      </c>
      <c r="Y121" s="69">
        <v>44.538853880708757</v>
      </c>
      <c r="Z121" s="69">
        <v>48.150112303468923</v>
      </c>
      <c r="AA121" s="69">
        <v>40.927595457948584</v>
      </c>
      <c r="AB121" s="69">
        <v>44.779604442226095</v>
      </c>
      <c r="AC121" s="69">
        <v>46.464858372847509</v>
      </c>
      <c r="AD121" s="69">
        <v>42.131348265535308</v>
      </c>
      <c r="AE121" s="69">
        <v>44.779604442226095</v>
      </c>
      <c r="AF121" s="69">
        <f t="shared" si="10"/>
        <v>546.21487397055148</v>
      </c>
      <c r="AH121" s="31">
        <f t="shared" si="11"/>
        <v>138.14267219865235</v>
      </c>
      <c r="AI121" s="31">
        <f t="shared" si="12"/>
        <v>140.83907848764659</v>
      </c>
      <c r="AJ121" s="31">
        <f t="shared" si="13"/>
        <v>133.8573122036436</v>
      </c>
      <c r="AK121" s="31">
        <f t="shared" si="14"/>
        <v>133.37581108060891</v>
      </c>
      <c r="AL121" s="31">
        <f t="shared" si="15"/>
        <v>546.21487397055148</v>
      </c>
    </row>
    <row r="122" spans="1:38" hidden="1" x14ac:dyDescent="0.3">
      <c r="A122" t="str">
        <f t="shared" si="9"/>
        <v>SACoarse Brown</v>
      </c>
      <c r="B122" s="5" t="s">
        <v>16</v>
      </c>
      <c r="C122" s="5" t="s">
        <v>617</v>
      </c>
      <c r="D122" s="5" t="s">
        <v>17</v>
      </c>
      <c r="E122" s="65" t="s">
        <v>58</v>
      </c>
      <c r="F122" s="5" t="s">
        <v>29</v>
      </c>
      <c r="G122" s="5" t="s">
        <v>602</v>
      </c>
      <c r="H122" s="5" t="s">
        <v>618</v>
      </c>
      <c r="I122" s="31">
        <v>0</v>
      </c>
      <c r="J122" s="31"/>
      <c r="K122" s="31">
        <v>0</v>
      </c>
      <c r="L122" s="31"/>
      <c r="M122" s="31"/>
      <c r="N122" s="31"/>
      <c r="O122" s="31"/>
      <c r="P122" s="31"/>
      <c r="Q122" s="31"/>
      <c r="R122" s="75">
        <f t="shared" si="16"/>
        <v>0</v>
      </c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>
        <f t="shared" si="10"/>
        <v>0</v>
      </c>
      <c r="AH122" s="31">
        <f t="shared" si="11"/>
        <v>0</v>
      </c>
      <c r="AI122" s="31">
        <f t="shared" si="12"/>
        <v>0</v>
      </c>
      <c r="AJ122" s="31">
        <f t="shared" si="13"/>
        <v>0</v>
      </c>
      <c r="AK122" s="31">
        <f t="shared" si="14"/>
        <v>0</v>
      </c>
      <c r="AL122" s="31">
        <f t="shared" si="15"/>
        <v>0</v>
      </c>
    </row>
    <row r="123" spans="1:38" hidden="1" x14ac:dyDescent="0.3">
      <c r="A123" t="str">
        <f t="shared" si="9"/>
        <v>SAA1</v>
      </c>
      <c r="B123" s="5" t="s">
        <v>16</v>
      </c>
      <c r="C123" s="5" t="s">
        <v>617</v>
      </c>
      <c r="D123" s="5" t="s">
        <v>17</v>
      </c>
      <c r="E123" s="65" t="s">
        <v>58</v>
      </c>
      <c r="F123" s="5" t="s">
        <v>30</v>
      </c>
      <c r="G123" s="5" t="s">
        <v>600</v>
      </c>
      <c r="H123" s="5" t="s">
        <v>620</v>
      </c>
      <c r="I123" s="31">
        <v>3.96</v>
      </c>
      <c r="J123" s="31">
        <v>4.5600000000000005</v>
      </c>
      <c r="K123" s="31">
        <v>9.120000000000001</v>
      </c>
      <c r="L123" s="31">
        <v>8.76</v>
      </c>
      <c r="M123" s="31">
        <v>15.540000000000001</v>
      </c>
      <c r="N123" s="31">
        <v>1.7400000000000002</v>
      </c>
      <c r="O123" s="31">
        <v>4.5000000000000009</v>
      </c>
      <c r="P123" s="31">
        <v>2.2800000000000002</v>
      </c>
      <c r="Q123" s="31">
        <v>6.06</v>
      </c>
      <c r="R123" s="75">
        <f t="shared" si="16"/>
        <v>6.28</v>
      </c>
      <c r="S123" s="69">
        <v>7.0762087727666669</v>
      </c>
      <c r="T123" s="69">
        <v>6.2338029664849213</v>
      </c>
      <c r="U123" s="69">
        <v>6.0585825587783182</v>
      </c>
      <c r="V123" s="69">
        <v>7.0425125405153972</v>
      </c>
      <c r="W123" s="69">
        <v>7.1099050050179367</v>
      </c>
      <c r="X123" s="69">
        <v>6.3685878954900002</v>
      </c>
      <c r="Y123" s="69">
        <v>6.2338029664849213</v>
      </c>
      <c r="Z123" s="69">
        <v>6.7392464502539688</v>
      </c>
      <c r="AA123" s="69">
        <v>5.7283594827158728</v>
      </c>
      <c r="AB123" s="69">
        <v>6.267499198736191</v>
      </c>
      <c r="AC123" s="69">
        <v>6.5033728244950799</v>
      </c>
      <c r="AD123" s="69">
        <v>5.8968406439722223</v>
      </c>
      <c r="AE123" s="69">
        <v>6.267499198736191</v>
      </c>
      <c r="AF123" s="69">
        <f t="shared" si="10"/>
        <v>76.450011731681016</v>
      </c>
      <c r="AH123" s="31">
        <f t="shared" si="11"/>
        <v>19.334898065778635</v>
      </c>
      <c r="AI123" s="31">
        <f t="shared" si="12"/>
        <v>19.712295866992861</v>
      </c>
      <c r="AJ123" s="31">
        <f t="shared" si="13"/>
        <v>18.735105131706035</v>
      </c>
      <c r="AK123" s="31">
        <f t="shared" si="14"/>
        <v>18.667712667203496</v>
      </c>
      <c r="AL123" s="31">
        <f t="shared" si="15"/>
        <v>76.45001173168103</v>
      </c>
    </row>
    <row r="124" spans="1:38" hidden="1" x14ac:dyDescent="0.3">
      <c r="A124" t="str">
        <f t="shared" si="9"/>
        <v>SAGMW</v>
      </c>
      <c r="B124" s="5" t="s">
        <v>16</v>
      </c>
      <c r="C124" s="5" t="s">
        <v>617</v>
      </c>
      <c r="D124" s="5" t="s">
        <v>17</v>
      </c>
      <c r="E124" s="65" t="s">
        <v>58</v>
      </c>
      <c r="F124" s="5" t="s">
        <v>37</v>
      </c>
      <c r="G124" s="5" t="s">
        <v>602</v>
      </c>
      <c r="H124" s="5" t="s">
        <v>624</v>
      </c>
      <c r="I124" s="31">
        <v>0.64800000000000002</v>
      </c>
      <c r="J124" s="31"/>
      <c r="K124" s="31">
        <v>2.3327999999999998</v>
      </c>
      <c r="L124" s="31"/>
      <c r="M124" s="31">
        <v>1.5551999999999999</v>
      </c>
      <c r="N124" s="31"/>
      <c r="O124" s="31">
        <v>0.77759999999999996</v>
      </c>
      <c r="P124" s="31"/>
      <c r="Q124" s="31">
        <v>0.86399999999999999</v>
      </c>
      <c r="R124" s="75">
        <f t="shared" si="16"/>
        <v>0.6863999999999999</v>
      </c>
      <c r="S124" s="69">
        <v>0.73</v>
      </c>
      <c r="T124" s="69">
        <v>0.73</v>
      </c>
      <c r="U124" s="69">
        <v>0.73</v>
      </c>
      <c r="V124" s="69">
        <v>0.73</v>
      </c>
      <c r="W124" s="69">
        <v>0.73</v>
      </c>
      <c r="X124" s="69">
        <v>0.73</v>
      </c>
      <c r="Y124" s="69">
        <v>0.73</v>
      </c>
      <c r="Z124" s="69">
        <v>0.73</v>
      </c>
      <c r="AA124" s="69">
        <v>0.73</v>
      </c>
      <c r="AB124" s="69">
        <v>0.73</v>
      </c>
      <c r="AC124" s="69">
        <v>0.73</v>
      </c>
      <c r="AD124" s="69">
        <v>0.73</v>
      </c>
      <c r="AE124" s="69">
        <v>0.73</v>
      </c>
      <c r="AF124" s="69">
        <f t="shared" si="10"/>
        <v>8.7600000000000016</v>
      </c>
      <c r="AH124" s="31">
        <f t="shared" si="11"/>
        <v>2.19</v>
      </c>
      <c r="AI124" s="31">
        <f t="shared" si="12"/>
        <v>2.19</v>
      </c>
      <c r="AJ124" s="31">
        <f t="shared" si="13"/>
        <v>2.19</v>
      </c>
      <c r="AK124" s="31">
        <f t="shared" si="14"/>
        <v>2.19</v>
      </c>
      <c r="AL124" s="31">
        <f t="shared" si="15"/>
        <v>8.76</v>
      </c>
    </row>
    <row r="125" spans="1:38" hidden="1" x14ac:dyDescent="0.3">
      <c r="A125" t="str">
        <f t="shared" si="9"/>
        <v>SAGolden Brown</v>
      </c>
      <c r="B125" s="5" t="s">
        <v>16</v>
      </c>
      <c r="C125" s="5" t="s">
        <v>617</v>
      </c>
      <c r="D125" s="5" t="s">
        <v>17</v>
      </c>
      <c r="E125" s="65" t="s">
        <v>58</v>
      </c>
      <c r="F125" s="5" t="s">
        <v>31</v>
      </c>
      <c r="G125" s="5" t="s">
        <v>602</v>
      </c>
      <c r="H125" s="5" t="s">
        <v>623</v>
      </c>
      <c r="I125" s="31">
        <v>5.976</v>
      </c>
      <c r="J125" s="31"/>
      <c r="K125" s="31">
        <v>6.4560000000000004</v>
      </c>
      <c r="L125" s="31">
        <v>5.4</v>
      </c>
      <c r="M125" s="31">
        <v>11.879999999999999</v>
      </c>
      <c r="N125" s="31"/>
      <c r="O125" s="31">
        <v>4.2</v>
      </c>
      <c r="P125" s="31">
        <v>6.48</v>
      </c>
      <c r="Q125" s="31">
        <v>5.88</v>
      </c>
      <c r="R125" s="75">
        <f t="shared" si="16"/>
        <v>5.1413333333333329</v>
      </c>
      <c r="S125" s="69">
        <v>7.9798738359867816</v>
      </c>
      <c r="T125" s="69">
        <v>6.7103484529888844</v>
      </c>
      <c r="U125" s="69">
        <v>6.5217332532291969</v>
      </c>
      <c r="V125" s="69">
        <v>7.5808801441874429</v>
      </c>
      <c r="W125" s="69">
        <v>7.6534244517873216</v>
      </c>
      <c r="X125" s="69">
        <v>6.8554370681886434</v>
      </c>
      <c r="Y125" s="69">
        <v>6.7103484529888844</v>
      </c>
      <c r="Z125" s="69">
        <v>7.2544307599879829</v>
      </c>
      <c r="AA125" s="69">
        <v>6.1662661459897858</v>
      </c>
      <c r="AB125" s="69">
        <v>6.7466206067888237</v>
      </c>
      <c r="AC125" s="69">
        <v>7.0005256833884033</v>
      </c>
      <c r="AD125" s="69">
        <v>6.3476269149894851</v>
      </c>
      <c r="AE125" s="69">
        <v>6.7466206067888237</v>
      </c>
      <c r="AF125" s="69">
        <f t="shared" si="10"/>
        <v>82.294262541303681</v>
      </c>
      <c r="AH125" s="31">
        <f t="shared" si="11"/>
        <v>20.812961850405525</v>
      </c>
      <c r="AI125" s="31">
        <f t="shared" si="12"/>
        <v>21.219209972964851</v>
      </c>
      <c r="AJ125" s="31">
        <f t="shared" si="13"/>
        <v>20.167317512766594</v>
      </c>
      <c r="AK125" s="31">
        <f t="shared" si="14"/>
        <v>20.09477320516671</v>
      </c>
      <c r="AL125" s="31">
        <f t="shared" si="15"/>
        <v>82.294262541303681</v>
      </c>
    </row>
    <row r="126" spans="1:38" hidden="1" x14ac:dyDescent="0.3">
      <c r="A126" t="str">
        <f t="shared" si="9"/>
        <v>SAGolden Brown</v>
      </c>
      <c r="B126" s="5" t="s">
        <v>16</v>
      </c>
      <c r="C126" s="5" t="s">
        <v>617</v>
      </c>
      <c r="D126" s="5" t="s">
        <v>17</v>
      </c>
      <c r="E126" s="65" t="s">
        <v>58</v>
      </c>
      <c r="F126" s="5" t="s">
        <v>46</v>
      </c>
      <c r="G126" s="5" t="s">
        <v>602</v>
      </c>
      <c r="H126" s="5" t="s">
        <v>623</v>
      </c>
      <c r="I126" s="31">
        <v>1.62</v>
      </c>
      <c r="J126" s="31">
        <v>0.77759999999999996</v>
      </c>
      <c r="K126" s="31">
        <v>1.5551999999999999</v>
      </c>
      <c r="L126" s="31">
        <v>0.77759999999999996</v>
      </c>
      <c r="M126" s="31">
        <v>3.1104000000000003</v>
      </c>
      <c r="N126" s="31">
        <v>0.77759999999999996</v>
      </c>
      <c r="O126" s="31">
        <v>0.77759999999999996</v>
      </c>
      <c r="P126" s="31">
        <v>0.77759999999999996</v>
      </c>
      <c r="Q126" s="31">
        <v>0.77759999999999996</v>
      </c>
      <c r="R126" s="75">
        <f t="shared" si="16"/>
        <v>1.2167999999999999</v>
      </c>
      <c r="S126" s="69">
        <v>0.77759999999999996</v>
      </c>
      <c r="T126" s="69">
        <v>0.77759999999999996</v>
      </c>
      <c r="U126" s="69">
        <v>0.77759999999999996</v>
      </c>
      <c r="V126" s="69">
        <v>0.77759999999999996</v>
      </c>
      <c r="W126" s="69">
        <v>0.77759999999999996</v>
      </c>
      <c r="X126" s="69">
        <v>0.77759999999999996</v>
      </c>
      <c r="Y126" s="69">
        <v>0.77759999999999996</v>
      </c>
      <c r="Z126" s="69">
        <v>0.77759999999999996</v>
      </c>
      <c r="AA126" s="69">
        <v>0.77759999999999996</v>
      </c>
      <c r="AB126" s="69">
        <v>0.77759999999999996</v>
      </c>
      <c r="AC126" s="69">
        <v>0.77759999999999996</v>
      </c>
      <c r="AD126" s="69">
        <v>0.77759999999999996</v>
      </c>
      <c r="AE126" s="69">
        <v>0.77759999999999996</v>
      </c>
      <c r="AF126" s="69">
        <f t="shared" si="10"/>
        <v>9.3311999999999973</v>
      </c>
      <c r="AH126" s="31">
        <f t="shared" si="11"/>
        <v>2.3327999999999998</v>
      </c>
      <c r="AI126" s="31">
        <f t="shared" si="12"/>
        <v>2.3327999999999998</v>
      </c>
      <c r="AJ126" s="31">
        <f t="shared" si="13"/>
        <v>2.3327999999999998</v>
      </c>
      <c r="AK126" s="31">
        <f t="shared" si="14"/>
        <v>2.3327999999999998</v>
      </c>
      <c r="AL126" s="31">
        <f t="shared" si="15"/>
        <v>9.3311999999999991</v>
      </c>
    </row>
    <row r="127" spans="1:38" hidden="1" x14ac:dyDescent="0.3">
      <c r="A127" t="str">
        <f t="shared" si="9"/>
        <v>SAICING</v>
      </c>
      <c r="B127" s="5" t="s">
        <v>16</v>
      </c>
      <c r="C127" s="5" t="s">
        <v>617</v>
      </c>
      <c r="D127" s="5" t="s">
        <v>17</v>
      </c>
      <c r="E127" s="65" t="s">
        <v>58</v>
      </c>
      <c r="F127" s="5" t="s">
        <v>32</v>
      </c>
      <c r="G127" s="5" t="s">
        <v>605</v>
      </c>
      <c r="H127" s="5" t="s">
        <v>605</v>
      </c>
      <c r="I127" s="31">
        <v>2.4E-2</v>
      </c>
      <c r="J127" s="31">
        <v>0.12</v>
      </c>
      <c r="K127" s="31">
        <v>0.8640000000000001</v>
      </c>
      <c r="L127" s="31">
        <v>0.24</v>
      </c>
      <c r="M127" s="31">
        <v>-2.8920000000000003</v>
      </c>
      <c r="N127" s="31">
        <v>0.12</v>
      </c>
      <c r="O127" s="31">
        <v>0.38350000000000001</v>
      </c>
      <c r="P127" s="31">
        <v>0.34499999999999997</v>
      </c>
      <c r="Q127" s="31"/>
      <c r="R127" s="75">
        <f t="shared" si="16"/>
        <v>-8.8388888888888947E-2</v>
      </c>
      <c r="S127" s="69">
        <v>0.3</v>
      </c>
      <c r="T127" s="69">
        <v>0.3</v>
      </c>
      <c r="U127" s="69">
        <v>0.3</v>
      </c>
      <c r="V127" s="69">
        <v>0.3</v>
      </c>
      <c r="W127" s="69">
        <v>0.3</v>
      </c>
      <c r="X127" s="69">
        <v>0.3</v>
      </c>
      <c r="Y127" s="69">
        <v>0.3</v>
      </c>
      <c r="Z127" s="69">
        <v>0.3</v>
      </c>
      <c r="AA127" s="69">
        <v>0.3</v>
      </c>
      <c r="AB127" s="69">
        <v>0.3</v>
      </c>
      <c r="AC127" s="69">
        <v>0.3</v>
      </c>
      <c r="AD127" s="69">
        <v>0.3</v>
      </c>
      <c r="AE127" s="69">
        <v>0.3</v>
      </c>
      <c r="AF127" s="69">
        <f t="shared" si="10"/>
        <v>3.5999999999999992</v>
      </c>
      <c r="AH127" s="31">
        <f t="shared" si="11"/>
        <v>0.89999999999999991</v>
      </c>
      <c r="AI127" s="31">
        <f t="shared" si="12"/>
        <v>0.89999999999999991</v>
      </c>
      <c r="AJ127" s="31">
        <f t="shared" si="13"/>
        <v>0.89999999999999991</v>
      </c>
      <c r="AK127" s="31">
        <f t="shared" si="14"/>
        <v>0.89999999999999991</v>
      </c>
      <c r="AL127" s="31">
        <f t="shared" si="15"/>
        <v>3.5999999999999996</v>
      </c>
    </row>
    <row r="128" spans="1:38" hidden="1" x14ac:dyDescent="0.3">
      <c r="A128" t="str">
        <f t="shared" si="9"/>
        <v>SASTEVIA</v>
      </c>
      <c r="B128" s="5" t="s">
        <v>16</v>
      </c>
      <c r="C128" s="5" t="s">
        <v>617</v>
      </c>
      <c r="D128" s="5" t="s">
        <v>17</v>
      </c>
      <c r="E128" s="65" t="s">
        <v>58</v>
      </c>
      <c r="F128" s="5" t="s">
        <v>48</v>
      </c>
      <c r="G128" s="5" t="s">
        <v>608</v>
      </c>
      <c r="H128" s="5" t="s">
        <v>608</v>
      </c>
      <c r="I128" s="31"/>
      <c r="J128" s="31"/>
      <c r="K128" s="31"/>
      <c r="L128" s="31"/>
      <c r="M128" s="31"/>
      <c r="N128" s="31"/>
      <c r="O128" s="31">
        <v>0.21</v>
      </c>
      <c r="P128" s="31">
        <v>0.06</v>
      </c>
      <c r="Q128" s="31"/>
      <c r="R128" s="75">
        <f t="shared" si="16"/>
        <v>3.0000000000000002E-2</v>
      </c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>
        <f t="shared" si="10"/>
        <v>0</v>
      </c>
      <c r="AH128" s="31">
        <f t="shared" si="11"/>
        <v>0</v>
      </c>
      <c r="AI128" s="31">
        <f t="shared" si="12"/>
        <v>0</v>
      </c>
      <c r="AJ128" s="31">
        <f t="shared" si="13"/>
        <v>0</v>
      </c>
      <c r="AK128" s="31">
        <f t="shared" si="14"/>
        <v>0</v>
      </c>
      <c r="AL128" s="31">
        <f t="shared" si="15"/>
        <v>0</v>
      </c>
    </row>
    <row r="129" spans="1:38" hidden="1" x14ac:dyDescent="0.3">
      <c r="A129" t="str">
        <f t="shared" si="9"/>
        <v>SASTEVIA</v>
      </c>
      <c r="B129" s="5" t="s">
        <v>16</v>
      </c>
      <c r="C129" s="5" t="s">
        <v>617</v>
      </c>
      <c r="D129" s="5" t="s">
        <v>17</v>
      </c>
      <c r="E129" s="65" t="s">
        <v>58</v>
      </c>
      <c r="F129" s="5" t="s">
        <v>38</v>
      </c>
      <c r="G129" s="5" t="s">
        <v>608</v>
      </c>
      <c r="H129" s="5" t="s">
        <v>608</v>
      </c>
      <c r="I129" s="31"/>
      <c r="J129" s="31"/>
      <c r="K129" s="31"/>
      <c r="L129" s="31"/>
      <c r="M129" s="31"/>
      <c r="N129" s="31">
        <v>3.5999999999999997E-2</v>
      </c>
      <c r="O129" s="31">
        <v>0.44399999999999995</v>
      </c>
      <c r="P129" s="31">
        <v>1.236</v>
      </c>
      <c r="Q129" s="31"/>
      <c r="R129" s="75">
        <f t="shared" si="16"/>
        <v>0.19066666666666665</v>
      </c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>
        <f t="shared" si="10"/>
        <v>0</v>
      </c>
      <c r="AH129" s="31">
        <f t="shared" si="11"/>
        <v>0</v>
      </c>
      <c r="AI129" s="31">
        <f t="shared" si="12"/>
        <v>0</v>
      </c>
      <c r="AJ129" s="31">
        <f t="shared" si="13"/>
        <v>0</v>
      </c>
      <c r="AK129" s="31">
        <f t="shared" si="14"/>
        <v>0</v>
      </c>
      <c r="AL129" s="31">
        <f t="shared" si="15"/>
        <v>0</v>
      </c>
    </row>
    <row r="130" spans="1:38" hidden="1" x14ac:dyDescent="0.3">
      <c r="A130" t="str">
        <f t="shared" si="9"/>
        <v>SASoft Brown</v>
      </c>
      <c r="B130" s="5" t="s">
        <v>16</v>
      </c>
      <c r="C130" s="5" t="s">
        <v>617</v>
      </c>
      <c r="D130" s="5" t="s">
        <v>17</v>
      </c>
      <c r="E130" s="65" t="s">
        <v>58</v>
      </c>
      <c r="F130" s="5" t="s">
        <v>34</v>
      </c>
      <c r="G130" s="5" t="s">
        <v>602</v>
      </c>
      <c r="H130" s="5" t="s">
        <v>622</v>
      </c>
      <c r="I130" s="31">
        <v>1.2</v>
      </c>
      <c r="J130" s="31"/>
      <c r="K130" s="31">
        <v>2.52</v>
      </c>
      <c r="L130" s="31">
        <v>0.18</v>
      </c>
      <c r="M130" s="31">
        <v>3.18</v>
      </c>
      <c r="N130" s="31">
        <v>2.8200000000000003</v>
      </c>
      <c r="O130" s="31">
        <v>4.92</v>
      </c>
      <c r="P130" s="31">
        <v>3.54</v>
      </c>
      <c r="Q130" s="31">
        <v>3.96</v>
      </c>
      <c r="R130" s="75">
        <f t="shared" si="16"/>
        <v>2.48</v>
      </c>
      <c r="S130" s="69">
        <v>4.0170212765957443</v>
      </c>
      <c r="T130" s="69">
        <v>3.3779497098646032</v>
      </c>
      <c r="U130" s="69">
        <v>3.2830019342359766</v>
      </c>
      <c r="V130" s="69">
        <v>3.8161702127659574</v>
      </c>
      <c r="W130" s="69">
        <v>3.8526885880077364</v>
      </c>
      <c r="X130" s="69">
        <v>3.4509864603481621</v>
      </c>
      <c r="Y130" s="69">
        <v>3.3779497098646032</v>
      </c>
      <c r="Z130" s="69">
        <v>3.6518375241779495</v>
      </c>
      <c r="AA130" s="69">
        <v>3.1040618955512573</v>
      </c>
      <c r="AB130" s="69">
        <v>3.3962088974854932</v>
      </c>
      <c r="AC130" s="69">
        <v>3.5240232108317211</v>
      </c>
      <c r="AD130" s="69">
        <v>3.1953578336557058</v>
      </c>
      <c r="AE130" s="69">
        <v>3.3962088974854932</v>
      </c>
      <c r="AF130" s="69">
        <f t="shared" si="10"/>
        <v>41.426444874274658</v>
      </c>
      <c r="AH130" s="31">
        <f t="shared" si="11"/>
        <v>10.477121856866537</v>
      </c>
      <c r="AI130" s="31">
        <f t="shared" si="12"/>
        <v>10.681624758220503</v>
      </c>
      <c r="AJ130" s="31">
        <f t="shared" si="13"/>
        <v>10.152108317214701</v>
      </c>
      <c r="AK130" s="31">
        <f t="shared" si="14"/>
        <v>10.115589941972921</v>
      </c>
      <c r="AL130" s="31">
        <f t="shared" si="15"/>
        <v>41.426444874274665</v>
      </c>
    </row>
    <row r="131" spans="1:38" hidden="1" x14ac:dyDescent="0.3">
      <c r="A131" t="str">
        <f t="shared" ref="A131:A194" si="17">CONCATENATE(C131,H131)</f>
        <v>SASoft Brown</v>
      </c>
      <c r="B131" s="5" t="s">
        <v>16</v>
      </c>
      <c r="C131" s="5" t="s">
        <v>617</v>
      </c>
      <c r="D131" s="5" t="s">
        <v>17</v>
      </c>
      <c r="E131" s="65" t="s">
        <v>58</v>
      </c>
      <c r="F131" s="5" t="s">
        <v>49</v>
      </c>
      <c r="G131" s="5" t="s">
        <v>602</v>
      </c>
      <c r="H131" s="5" t="s">
        <v>622</v>
      </c>
      <c r="I131" s="31">
        <v>1.296</v>
      </c>
      <c r="J131" s="31"/>
      <c r="K131" s="31">
        <v>2.3328000000000002</v>
      </c>
      <c r="L131" s="31">
        <v>0.77759999999999996</v>
      </c>
      <c r="M131" s="31">
        <v>2.3327999999999998</v>
      </c>
      <c r="N131" s="31">
        <v>0.77759999999999996</v>
      </c>
      <c r="O131" s="31">
        <v>0.77759999999999996</v>
      </c>
      <c r="P131" s="31">
        <v>0.66959999999999997</v>
      </c>
      <c r="Q131" s="31">
        <v>0.86399999999999999</v>
      </c>
      <c r="R131" s="75">
        <f>SUM(I131:Q131)/9</f>
        <v>1.0919999999999999</v>
      </c>
      <c r="S131" s="69">
        <v>0.77759999999999996</v>
      </c>
      <c r="T131" s="69">
        <v>0.77759999999999996</v>
      </c>
      <c r="U131" s="69">
        <v>0.77759999999999996</v>
      </c>
      <c r="V131" s="69">
        <v>0.77759999999999996</v>
      </c>
      <c r="W131" s="69">
        <v>0.77759999999999996</v>
      </c>
      <c r="X131" s="69">
        <v>0.77759999999999996</v>
      </c>
      <c r="Y131" s="69">
        <v>0.77759999999999996</v>
      </c>
      <c r="Z131" s="69">
        <v>0.77759999999999996</v>
      </c>
      <c r="AA131" s="69">
        <v>0.77759999999999996</v>
      </c>
      <c r="AB131" s="69">
        <v>0.77759999999999996</v>
      </c>
      <c r="AC131" s="69">
        <v>0.77759999999999996</v>
      </c>
      <c r="AD131" s="69">
        <v>0.77759999999999996</v>
      </c>
      <c r="AE131" s="69">
        <v>0.77759999999999996</v>
      </c>
      <c r="AF131" s="69">
        <f t="shared" ref="AF131:AF194" si="18">SUM(T131:AE131)</f>
        <v>9.3311999999999973</v>
      </c>
      <c r="AH131" s="31">
        <f t="shared" ref="AH131:AH194" si="19">SUM(T131:V131)</f>
        <v>2.3327999999999998</v>
      </c>
      <c r="AI131" s="31">
        <f t="shared" ref="AI131:AI194" si="20">SUM(W131:Y131)</f>
        <v>2.3327999999999998</v>
      </c>
      <c r="AJ131" s="31">
        <f t="shared" ref="AJ131:AJ194" si="21">SUM(Z131:AB131)</f>
        <v>2.3327999999999998</v>
      </c>
      <c r="AK131" s="31">
        <f t="shared" ref="AK131:AK194" si="22">SUM(AC131:AE131)</f>
        <v>2.3327999999999998</v>
      </c>
      <c r="AL131" s="31">
        <f t="shared" ref="AL131:AL194" si="23">SUM(AH131:AK131)</f>
        <v>9.3311999999999991</v>
      </c>
    </row>
    <row r="132" spans="1:38" hidden="1" x14ac:dyDescent="0.3">
      <c r="A132" t="str">
        <f t="shared" si="17"/>
        <v>SALG</v>
      </c>
      <c r="B132" s="5" t="s">
        <v>16</v>
      </c>
      <c r="C132" s="5" t="s">
        <v>617</v>
      </c>
      <c r="D132" s="5" t="s">
        <v>17</v>
      </c>
      <c r="E132" s="65" t="s">
        <v>58</v>
      </c>
      <c r="F132" s="5" t="s">
        <v>35</v>
      </c>
      <c r="G132" s="5" t="s">
        <v>601</v>
      </c>
      <c r="H132" s="5" t="s">
        <v>621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75"/>
      <c r="S132" s="69"/>
      <c r="T132" s="69">
        <v>0.61224489795918358</v>
      </c>
      <c r="U132" s="69">
        <v>0.73469387755102034</v>
      </c>
      <c r="V132" s="69">
        <v>0.8571428571428571</v>
      </c>
      <c r="W132" s="69">
        <v>0.97959183673469385</v>
      </c>
      <c r="X132" s="69">
        <v>1.1020408163265305</v>
      </c>
      <c r="Y132" s="69">
        <v>1.2244897959183672</v>
      </c>
      <c r="Z132" s="69">
        <v>1.346938775510204</v>
      </c>
      <c r="AA132" s="69">
        <v>1.4693877551020407</v>
      </c>
      <c r="AB132" s="69">
        <v>1.5918367346938773</v>
      </c>
      <c r="AC132" s="69">
        <v>1.7142857142857142</v>
      </c>
      <c r="AD132" s="69">
        <v>1.8367346938775508</v>
      </c>
      <c r="AE132" s="69">
        <v>1.9591836734693877</v>
      </c>
      <c r="AF132" s="69">
        <f t="shared" si="18"/>
        <v>15.428571428571429</v>
      </c>
      <c r="AH132" s="31">
        <f t="shared" si="19"/>
        <v>2.204081632653061</v>
      </c>
      <c r="AI132" s="31">
        <f t="shared" si="20"/>
        <v>3.3061224489795915</v>
      </c>
      <c r="AJ132" s="31">
        <f t="shared" si="21"/>
        <v>4.408163265306122</v>
      </c>
      <c r="AK132" s="31">
        <f t="shared" si="22"/>
        <v>5.5102040816326525</v>
      </c>
      <c r="AL132" s="31">
        <f t="shared" si="23"/>
        <v>15.428571428571427</v>
      </c>
    </row>
    <row r="133" spans="1:38" hidden="1" x14ac:dyDescent="0.3">
      <c r="A133" t="str">
        <f t="shared" si="17"/>
        <v>SACoarse Brown</v>
      </c>
      <c r="B133" s="5" t="s">
        <v>16</v>
      </c>
      <c r="C133" s="5" t="s">
        <v>617</v>
      </c>
      <c r="D133" s="5" t="s">
        <v>17</v>
      </c>
      <c r="E133" s="65" t="s">
        <v>59</v>
      </c>
      <c r="F133" s="5" t="s">
        <v>26</v>
      </c>
      <c r="G133" s="5" t="s">
        <v>602</v>
      </c>
      <c r="H133" s="5" t="s">
        <v>618</v>
      </c>
      <c r="I133" s="31"/>
      <c r="J133" s="31"/>
      <c r="K133" s="31">
        <v>1.8</v>
      </c>
      <c r="L133" s="31">
        <v>1.2</v>
      </c>
      <c r="M133" s="31"/>
      <c r="N133" s="31">
        <v>3</v>
      </c>
      <c r="O133" s="31">
        <v>1.2</v>
      </c>
      <c r="P133" s="31">
        <v>1.2</v>
      </c>
      <c r="Q133" s="31">
        <v>1.8</v>
      </c>
      <c r="R133" s="75">
        <f t="shared" si="16"/>
        <v>1.1333333333333335</v>
      </c>
      <c r="S133" s="69">
        <v>1.8189038265764415</v>
      </c>
      <c r="T133" s="69">
        <v>1.6023676567459129</v>
      </c>
      <c r="U133" s="69">
        <v>1.5573281334211628</v>
      </c>
      <c r="V133" s="69">
        <v>1.8102423797832203</v>
      </c>
      <c r="W133" s="69">
        <v>1.8275652733696626</v>
      </c>
      <c r="X133" s="69">
        <v>1.6370134439187976</v>
      </c>
      <c r="Y133" s="69">
        <v>1.6023676567459129</v>
      </c>
      <c r="Z133" s="69">
        <v>1.7322893586442301</v>
      </c>
      <c r="AA133" s="69">
        <v>1.4724459548475954</v>
      </c>
      <c r="AB133" s="69">
        <v>1.611029103539134</v>
      </c>
      <c r="AC133" s="69">
        <v>1.671659231091682</v>
      </c>
      <c r="AD133" s="69">
        <v>1.5157531888137015</v>
      </c>
      <c r="AE133" s="69">
        <v>1.611029103539134</v>
      </c>
      <c r="AF133" s="69">
        <f t="shared" si="18"/>
        <v>19.651090484460145</v>
      </c>
      <c r="AH133" s="31">
        <f t="shared" si="19"/>
        <v>4.9699381699502965</v>
      </c>
      <c r="AI133" s="31">
        <f t="shared" si="20"/>
        <v>5.066946374034373</v>
      </c>
      <c r="AJ133" s="31">
        <f t="shared" si="21"/>
        <v>4.8157644170309597</v>
      </c>
      <c r="AK133" s="31">
        <f t="shared" si="22"/>
        <v>4.7984415234445175</v>
      </c>
      <c r="AL133" s="31">
        <f t="shared" si="23"/>
        <v>19.651090484460145</v>
      </c>
    </row>
    <row r="134" spans="1:38" hidden="1" x14ac:dyDescent="0.3">
      <c r="A134" t="str">
        <f t="shared" si="17"/>
        <v>SAC1 COARSE</v>
      </c>
      <c r="B134" s="5" t="s">
        <v>16</v>
      </c>
      <c r="C134" s="5" t="s">
        <v>617</v>
      </c>
      <c r="D134" s="5" t="s">
        <v>17</v>
      </c>
      <c r="E134" s="65" t="s">
        <v>59</v>
      </c>
      <c r="F134" s="5" t="s">
        <v>27</v>
      </c>
      <c r="G134" s="5" t="s">
        <v>603</v>
      </c>
      <c r="H134" s="5" t="s">
        <v>619</v>
      </c>
      <c r="I134" s="31">
        <v>21.6</v>
      </c>
      <c r="J134" s="31">
        <v>10.8</v>
      </c>
      <c r="K134" s="31">
        <v>32.400000000000006</v>
      </c>
      <c r="L134" s="31">
        <v>10.8</v>
      </c>
      <c r="M134" s="31">
        <v>21.6</v>
      </c>
      <c r="N134" s="31">
        <v>54</v>
      </c>
      <c r="O134" s="31">
        <v>54</v>
      </c>
      <c r="P134" s="31">
        <v>54</v>
      </c>
      <c r="Q134" s="31">
        <v>0</v>
      </c>
      <c r="R134" s="75">
        <f t="shared" si="16"/>
        <v>28.800000000000004</v>
      </c>
      <c r="S134" s="69">
        <v>38.854079596226299</v>
      </c>
      <c r="T134" s="69">
        <v>34.228593930008891</v>
      </c>
      <c r="U134" s="69">
        <v>33.26649291143567</v>
      </c>
      <c r="V134" s="69">
        <v>38.669060169577605</v>
      </c>
      <c r="W134" s="69">
        <v>39.039099022875</v>
      </c>
      <c r="X134" s="69">
        <v>34.968671636603673</v>
      </c>
      <c r="Y134" s="69">
        <v>34.228593930008891</v>
      </c>
      <c r="Z134" s="69">
        <v>37.00388532973934</v>
      </c>
      <c r="AA134" s="69">
        <v>31.453302530278432</v>
      </c>
      <c r="AB134" s="69">
        <v>34.413613356657585</v>
      </c>
      <c r="AC134" s="69">
        <v>35.708749343198463</v>
      </c>
      <c r="AD134" s="69">
        <v>32.378399663521918</v>
      </c>
      <c r="AE134" s="69">
        <v>34.413613356657585</v>
      </c>
      <c r="AF134" s="69">
        <f t="shared" si="18"/>
        <v>419.77207518056309</v>
      </c>
      <c r="AH134" s="31">
        <f t="shared" si="19"/>
        <v>106.16414701102217</v>
      </c>
      <c r="AI134" s="31">
        <f t="shared" si="20"/>
        <v>108.23636458948755</v>
      </c>
      <c r="AJ134" s="31">
        <f t="shared" si="21"/>
        <v>102.87080121667535</v>
      </c>
      <c r="AK134" s="31">
        <f t="shared" si="22"/>
        <v>102.50076236337796</v>
      </c>
      <c r="AL134" s="31">
        <f t="shared" si="23"/>
        <v>419.77207518056298</v>
      </c>
    </row>
    <row r="135" spans="1:38" hidden="1" x14ac:dyDescent="0.3">
      <c r="A135" t="str">
        <f t="shared" si="17"/>
        <v>SAA1</v>
      </c>
      <c r="B135" s="5" t="s">
        <v>16</v>
      </c>
      <c r="C135" s="5" t="s">
        <v>617</v>
      </c>
      <c r="D135" s="5" t="s">
        <v>17</v>
      </c>
      <c r="E135" s="65" t="s">
        <v>59</v>
      </c>
      <c r="F135" s="5" t="s">
        <v>30</v>
      </c>
      <c r="G135" s="5" t="s">
        <v>600</v>
      </c>
      <c r="H135" s="5" t="s">
        <v>620</v>
      </c>
      <c r="I135" s="31"/>
      <c r="J135" s="31"/>
      <c r="K135" s="31"/>
      <c r="L135" s="31"/>
      <c r="M135" s="31"/>
      <c r="N135" s="31"/>
      <c r="O135" s="31">
        <v>4.8</v>
      </c>
      <c r="P135" s="31"/>
      <c r="Q135" s="31">
        <v>3</v>
      </c>
      <c r="R135" s="75">
        <f t="shared" si="16"/>
        <v>0.8666666666666667</v>
      </c>
      <c r="S135" s="69">
        <v>2.253569672855626</v>
      </c>
      <c r="T135" s="69">
        <v>1.9852875689442424</v>
      </c>
      <c r="U135" s="69">
        <v>1.9294848913306744</v>
      </c>
      <c r="V135" s="69">
        <v>2.242838388699171</v>
      </c>
      <c r="W135" s="69">
        <v>2.2643009570120816</v>
      </c>
      <c r="X135" s="69">
        <v>2.0282127055700636</v>
      </c>
      <c r="Y135" s="69">
        <v>1.9852875689442424</v>
      </c>
      <c r="Z135" s="69">
        <v>2.1462568312910726</v>
      </c>
      <c r="AA135" s="69">
        <v>1.8243183065974116</v>
      </c>
      <c r="AB135" s="69">
        <v>1.9960188531006977</v>
      </c>
      <c r="AC135" s="69">
        <v>2.0711378421958853</v>
      </c>
      <c r="AD135" s="69">
        <v>1.8779747273796887</v>
      </c>
      <c r="AE135" s="69">
        <v>1.9960188531006977</v>
      </c>
      <c r="AF135" s="69">
        <f t="shared" si="18"/>
        <v>24.347137494165924</v>
      </c>
      <c r="AH135" s="31">
        <f t="shared" si="19"/>
        <v>6.1576108489740875</v>
      </c>
      <c r="AI135" s="31">
        <f t="shared" si="20"/>
        <v>6.2778012315263876</v>
      </c>
      <c r="AJ135" s="31">
        <f t="shared" si="21"/>
        <v>5.9665939909891819</v>
      </c>
      <c r="AK135" s="31">
        <f t="shared" si="22"/>
        <v>5.9451314226762717</v>
      </c>
      <c r="AL135" s="31">
        <f t="shared" si="23"/>
        <v>24.347137494165931</v>
      </c>
    </row>
    <row r="136" spans="1:38" hidden="1" x14ac:dyDescent="0.3">
      <c r="A136" t="str">
        <f t="shared" si="17"/>
        <v>SAA1</v>
      </c>
      <c r="B136" s="5" t="s">
        <v>16</v>
      </c>
      <c r="C136" s="5" t="s">
        <v>617</v>
      </c>
      <c r="D136" s="5" t="s">
        <v>17</v>
      </c>
      <c r="E136" s="65" t="s">
        <v>59</v>
      </c>
      <c r="F136" s="5" t="s">
        <v>45</v>
      </c>
      <c r="G136" s="5" t="s">
        <v>600</v>
      </c>
      <c r="H136" s="5" t="s">
        <v>620</v>
      </c>
      <c r="I136" s="31"/>
      <c r="J136" s="31"/>
      <c r="K136" s="31"/>
      <c r="L136" s="31"/>
      <c r="M136" s="31">
        <v>0.03</v>
      </c>
      <c r="N136" s="31"/>
      <c r="O136" s="31"/>
      <c r="P136" s="31"/>
      <c r="Q136" s="31"/>
      <c r="R136" s="75">
        <f t="shared" ref="R136:R200" si="24">SUM(I136:Q136)/9</f>
        <v>3.3333333333333331E-3</v>
      </c>
      <c r="S136" s="69">
        <v>6.0000000000000001E-3</v>
      </c>
      <c r="T136" s="69">
        <v>6.0000000000000001E-3</v>
      </c>
      <c r="U136" s="69">
        <v>6.0000000000000001E-3</v>
      </c>
      <c r="V136" s="69">
        <v>6.0000000000000001E-3</v>
      </c>
      <c r="W136" s="69">
        <v>6.0000000000000001E-3</v>
      </c>
      <c r="X136" s="69">
        <v>6.0000000000000001E-3</v>
      </c>
      <c r="Y136" s="69">
        <v>6.0000000000000001E-3</v>
      </c>
      <c r="Z136" s="69">
        <v>6.0000000000000001E-3</v>
      </c>
      <c r="AA136" s="69">
        <v>6.0000000000000001E-3</v>
      </c>
      <c r="AB136" s="69">
        <v>6.0000000000000001E-3</v>
      </c>
      <c r="AC136" s="69">
        <v>6.0000000000000001E-3</v>
      </c>
      <c r="AD136" s="69">
        <v>6.0000000000000001E-3</v>
      </c>
      <c r="AE136" s="69">
        <v>6.0000000000000001E-3</v>
      </c>
      <c r="AF136" s="69">
        <f t="shared" si="18"/>
        <v>7.1999999999999995E-2</v>
      </c>
      <c r="AH136" s="31">
        <f t="shared" si="19"/>
        <v>1.8000000000000002E-2</v>
      </c>
      <c r="AI136" s="31">
        <f t="shared" si="20"/>
        <v>1.8000000000000002E-2</v>
      </c>
      <c r="AJ136" s="31">
        <f t="shared" si="21"/>
        <v>1.8000000000000002E-2</v>
      </c>
      <c r="AK136" s="31">
        <f t="shared" si="22"/>
        <v>1.8000000000000002E-2</v>
      </c>
      <c r="AL136" s="31">
        <f t="shared" si="23"/>
        <v>7.2000000000000008E-2</v>
      </c>
    </row>
    <row r="137" spans="1:38" hidden="1" x14ac:dyDescent="0.3">
      <c r="A137" t="str">
        <f t="shared" si="17"/>
        <v>SALG</v>
      </c>
      <c r="B137" s="5" t="s">
        <v>16</v>
      </c>
      <c r="C137" s="5" t="s">
        <v>617</v>
      </c>
      <c r="D137" s="5" t="s">
        <v>17</v>
      </c>
      <c r="E137" s="65" t="s">
        <v>59</v>
      </c>
      <c r="F137" s="5" t="s">
        <v>33</v>
      </c>
      <c r="G137" s="5" t="s">
        <v>601</v>
      </c>
      <c r="H137" s="5" t="s">
        <v>621</v>
      </c>
      <c r="I137" s="31"/>
      <c r="J137" s="31"/>
      <c r="K137" s="31">
        <v>1.8</v>
      </c>
      <c r="L137" s="31">
        <v>1.2</v>
      </c>
      <c r="M137" s="31"/>
      <c r="N137" s="31">
        <v>3</v>
      </c>
      <c r="O137" s="31"/>
      <c r="P137" s="31">
        <v>1.8</v>
      </c>
      <c r="Q137" s="31">
        <v>1.92</v>
      </c>
      <c r="R137" s="75">
        <f t="shared" si="24"/>
        <v>1.0799999999999998</v>
      </c>
      <c r="S137" s="69">
        <v>1.5</v>
      </c>
      <c r="T137" s="69">
        <v>1.8351577591757884</v>
      </c>
      <c r="U137" s="69">
        <v>2.2021893110109461</v>
      </c>
      <c r="V137" s="69">
        <v>2.569220862846104</v>
      </c>
      <c r="W137" s="69">
        <v>2.9362524146812614</v>
      </c>
      <c r="X137" s="69">
        <v>3.3032839665164193</v>
      </c>
      <c r="Y137" s="69">
        <v>3.6703155183515768</v>
      </c>
      <c r="Z137" s="69">
        <v>4.0373470701867342</v>
      </c>
      <c r="AA137" s="69">
        <v>4.4043786220218921</v>
      </c>
      <c r="AB137" s="69">
        <v>4.77141017385705</v>
      </c>
      <c r="AC137" s="69">
        <v>5.1384417256922079</v>
      </c>
      <c r="AD137" s="69">
        <v>5.5054732775273649</v>
      </c>
      <c r="AE137" s="69">
        <v>5.8725048293625228</v>
      </c>
      <c r="AF137" s="69">
        <f t="shared" si="18"/>
        <v>46.24597553122986</v>
      </c>
      <c r="AH137" s="31">
        <f t="shared" si="19"/>
        <v>6.6065679330328386</v>
      </c>
      <c r="AI137" s="31">
        <f t="shared" si="20"/>
        <v>9.9098518995492579</v>
      </c>
      <c r="AJ137" s="31">
        <f t="shared" si="21"/>
        <v>13.213135866065677</v>
      </c>
      <c r="AK137" s="31">
        <f t="shared" si="22"/>
        <v>16.516419832582095</v>
      </c>
      <c r="AL137" s="31">
        <f t="shared" si="23"/>
        <v>46.245975531229867</v>
      </c>
    </row>
    <row r="138" spans="1:38" hidden="1" x14ac:dyDescent="0.3">
      <c r="A138" t="str">
        <f t="shared" si="17"/>
        <v>SASoft Brown</v>
      </c>
      <c r="B138" s="5" t="s">
        <v>16</v>
      </c>
      <c r="C138" s="5" t="s">
        <v>617</v>
      </c>
      <c r="D138" s="5" t="s">
        <v>17</v>
      </c>
      <c r="E138" s="65" t="s">
        <v>59</v>
      </c>
      <c r="F138" s="5" t="s">
        <v>34</v>
      </c>
      <c r="G138" s="5" t="s">
        <v>602</v>
      </c>
      <c r="H138" s="5" t="s">
        <v>622</v>
      </c>
      <c r="I138" s="31"/>
      <c r="J138" s="31"/>
      <c r="K138" s="31">
        <v>1.776</v>
      </c>
      <c r="L138" s="31"/>
      <c r="M138" s="31">
        <v>1.2</v>
      </c>
      <c r="N138" s="31">
        <v>3</v>
      </c>
      <c r="O138" s="31">
        <v>1.2</v>
      </c>
      <c r="P138" s="31">
        <v>1.2</v>
      </c>
      <c r="Q138" s="31">
        <v>0.96</v>
      </c>
      <c r="R138" s="75">
        <f t="shared" si="24"/>
        <v>1.0373333333333332</v>
      </c>
      <c r="S138" s="69">
        <v>1.7021276595744679</v>
      </c>
      <c r="T138" s="69">
        <v>1.4313346228239845</v>
      </c>
      <c r="U138" s="69">
        <v>1.3911025145067697</v>
      </c>
      <c r="V138" s="69">
        <v>1.6170212765957446</v>
      </c>
      <c r="W138" s="69">
        <v>1.6324951644100578</v>
      </c>
      <c r="X138" s="69">
        <v>1.462282398452611</v>
      </c>
      <c r="Y138" s="69">
        <v>1.4313346228239845</v>
      </c>
      <c r="Z138" s="69">
        <v>1.5473887814313345</v>
      </c>
      <c r="AA138" s="69">
        <v>1.3152804642166345</v>
      </c>
      <c r="AB138" s="69">
        <v>1.4390715667311411</v>
      </c>
      <c r="AC138" s="69">
        <v>1.4932301740812377</v>
      </c>
      <c r="AD138" s="69">
        <v>1.3539651837524178</v>
      </c>
      <c r="AE138" s="69">
        <v>1.4390715667311411</v>
      </c>
      <c r="AF138" s="69">
        <f t="shared" si="18"/>
        <v>17.553578336557056</v>
      </c>
      <c r="AH138" s="31">
        <f t="shared" si="19"/>
        <v>4.4394584139264985</v>
      </c>
      <c r="AI138" s="31">
        <f t="shared" si="20"/>
        <v>4.5261121856866531</v>
      </c>
      <c r="AJ138" s="31">
        <f t="shared" si="21"/>
        <v>4.3017408123791103</v>
      </c>
      <c r="AK138" s="31">
        <f t="shared" si="22"/>
        <v>4.2862669245647966</v>
      </c>
      <c r="AL138" s="31">
        <f t="shared" si="23"/>
        <v>17.553578336557059</v>
      </c>
    </row>
    <row r="139" spans="1:38" hidden="1" x14ac:dyDescent="0.3">
      <c r="A139" t="str">
        <f t="shared" si="17"/>
        <v>SALG</v>
      </c>
      <c r="B139" s="5" t="s">
        <v>16</v>
      </c>
      <c r="C139" s="5" t="s">
        <v>617</v>
      </c>
      <c r="D139" s="5" t="s">
        <v>17</v>
      </c>
      <c r="E139" s="65" t="s">
        <v>59</v>
      </c>
      <c r="F139" s="5" t="s">
        <v>35</v>
      </c>
      <c r="G139" s="5" t="s">
        <v>601</v>
      </c>
      <c r="H139" s="5" t="s">
        <v>621</v>
      </c>
      <c r="I139" s="31"/>
      <c r="J139" s="31"/>
      <c r="K139" s="31"/>
      <c r="L139" s="31"/>
      <c r="M139" s="31"/>
      <c r="N139" s="31"/>
      <c r="O139" s="31"/>
      <c r="P139" s="31">
        <v>1.8</v>
      </c>
      <c r="Q139" s="31">
        <v>0.6</v>
      </c>
      <c r="R139" s="75">
        <f t="shared" si="24"/>
        <v>0.26666666666666666</v>
      </c>
      <c r="S139" s="69">
        <v>0.1</v>
      </c>
      <c r="T139" s="69">
        <v>0.14285714285714285</v>
      </c>
      <c r="U139" s="69">
        <v>0.1714285714285714</v>
      </c>
      <c r="V139" s="69">
        <v>0.19999999999999998</v>
      </c>
      <c r="W139" s="69">
        <v>0.22857142857142854</v>
      </c>
      <c r="X139" s="69">
        <v>0.25714285714285712</v>
      </c>
      <c r="Y139" s="69">
        <v>0.2857142857142857</v>
      </c>
      <c r="Z139" s="69">
        <v>0.31428571428571428</v>
      </c>
      <c r="AA139" s="69">
        <v>0.3428571428571428</v>
      </c>
      <c r="AB139" s="69">
        <v>0.37142857142857139</v>
      </c>
      <c r="AC139" s="69">
        <v>0.39999999999999997</v>
      </c>
      <c r="AD139" s="69">
        <v>0.42857142857142855</v>
      </c>
      <c r="AE139" s="69">
        <v>0.45714285714285707</v>
      </c>
      <c r="AF139" s="69">
        <f t="shared" si="18"/>
        <v>3.5999999999999996</v>
      </c>
      <c r="AH139" s="31">
        <f t="shared" si="19"/>
        <v>0.51428571428571423</v>
      </c>
      <c r="AI139" s="31">
        <f t="shared" si="20"/>
        <v>0.77142857142857135</v>
      </c>
      <c r="AJ139" s="31">
        <f t="shared" si="21"/>
        <v>1.0285714285714285</v>
      </c>
      <c r="AK139" s="31">
        <f t="shared" si="22"/>
        <v>1.2857142857142856</v>
      </c>
      <c r="AL139" s="31">
        <f t="shared" si="23"/>
        <v>3.5999999999999996</v>
      </c>
    </row>
    <row r="140" spans="1:38" hidden="1" x14ac:dyDescent="0.3">
      <c r="A140" t="str">
        <f t="shared" si="17"/>
        <v>SAC1 COARSE</v>
      </c>
      <c r="B140" s="5" t="s">
        <v>16</v>
      </c>
      <c r="C140" s="5" t="s">
        <v>617</v>
      </c>
      <c r="D140" s="5" t="s">
        <v>17</v>
      </c>
      <c r="E140" s="65" t="s">
        <v>60</v>
      </c>
      <c r="F140" s="5" t="s">
        <v>61</v>
      </c>
      <c r="G140" s="5" t="s">
        <v>603</v>
      </c>
      <c r="H140" s="5" t="s">
        <v>619</v>
      </c>
      <c r="I140" s="31"/>
      <c r="J140" s="31"/>
      <c r="K140" s="31">
        <v>0.55000000000000004</v>
      </c>
      <c r="L140" s="31">
        <v>0.95</v>
      </c>
      <c r="M140" s="31">
        <v>0.55000000000000004</v>
      </c>
      <c r="N140" s="31"/>
      <c r="O140" s="31"/>
      <c r="P140" s="31"/>
      <c r="Q140" s="31"/>
      <c r="R140" s="75">
        <f t="shared" si="24"/>
        <v>0.22777777777777775</v>
      </c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>
        <f t="shared" si="18"/>
        <v>0</v>
      </c>
      <c r="AH140" s="31">
        <f t="shared" si="19"/>
        <v>0</v>
      </c>
      <c r="AI140" s="31">
        <f t="shared" si="20"/>
        <v>0</v>
      </c>
      <c r="AJ140" s="31">
        <f t="shared" si="21"/>
        <v>0</v>
      </c>
      <c r="AK140" s="31">
        <f t="shared" si="22"/>
        <v>0</v>
      </c>
      <c r="AL140" s="31">
        <f t="shared" si="23"/>
        <v>0</v>
      </c>
    </row>
    <row r="141" spans="1:38" hidden="1" x14ac:dyDescent="0.3">
      <c r="A141" t="str">
        <f t="shared" si="17"/>
        <v>SACoarse Brown</v>
      </c>
      <c r="B141" s="5" t="s">
        <v>16</v>
      </c>
      <c r="C141" s="5" t="s">
        <v>617</v>
      </c>
      <c r="D141" s="5" t="s">
        <v>17</v>
      </c>
      <c r="E141" s="65" t="s">
        <v>60</v>
      </c>
      <c r="F141" s="5" t="s">
        <v>26</v>
      </c>
      <c r="G141" s="5" t="s">
        <v>602</v>
      </c>
      <c r="H141" s="5" t="s">
        <v>618</v>
      </c>
      <c r="I141" s="31">
        <v>0.70799999999999996</v>
      </c>
      <c r="J141" s="31">
        <v>0.24</v>
      </c>
      <c r="K141" s="31">
        <v>0.36</v>
      </c>
      <c r="L141" s="31">
        <v>0.36</v>
      </c>
      <c r="M141" s="31">
        <v>0.3</v>
      </c>
      <c r="N141" s="31"/>
      <c r="O141" s="31">
        <v>0.36</v>
      </c>
      <c r="P141" s="31">
        <v>0.48</v>
      </c>
      <c r="Q141" s="31">
        <v>0.38400000000000001</v>
      </c>
      <c r="R141" s="75">
        <f t="shared" si="24"/>
        <v>0.35466666666666663</v>
      </c>
      <c r="S141" s="69">
        <v>0.45158991556380607</v>
      </c>
      <c r="T141" s="69">
        <v>0.39782921133001969</v>
      </c>
      <c r="U141" s="69">
        <v>0.38664698484939214</v>
      </c>
      <c r="V141" s="69">
        <v>0.44943948739445461</v>
      </c>
      <c r="W141" s="69">
        <v>0.45374034373315753</v>
      </c>
      <c r="X141" s="69">
        <v>0.40643092400742553</v>
      </c>
      <c r="Y141" s="69">
        <v>0.39782921133001969</v>
      </c>
      <c r="Z141" s="69">
        <v>0.43008563387029153</v>
      </c>
      <c r="AA141" s="69">
        <v>0.3655727887897478</v>
      </c>
      <c r="AB141" s="69">
        <v>0.39997963949937115</v>
      </c>
      <c r="AC141" s="69">
        <v>0.41503263668483137</v>
      </c>
      <c r="AD141" s="69">
        <v>0.3763249296365051</v>
      </c>
      <c r="AE141" s="69">
        <v>0.39997963949937115</v>
      </c>
      <c r="AF141" s="69">
        <f t="shared" si="18"/>
        <v>4.878891430624587</v>
      </c>
      <c r="AH141" s="31">
        <f t="shared" si="19"/>
        <v>1.2339156835738665</v>
      </c>
      <c r="AI141" s="31">
        <f t="shared" si="20"/>
        <v>1.2580004790706028</v>
      </c>
      <c r="AJ141" s="31">
        <f t="shared" si="21"/>
        <v>1.1956380621594105</v>
      </c>
      <c r="AK141" s="31">
        <f t="shared" si="22"/>
        <v>1.1913372058207077</v>
      </c>
      <c r="AL141" s="31">
        <f t="shared" si="23"/>
        <v>4.8788914306245879</v>
      </c>
    </row>
    <row r="142" spans="1:38" hidden="1" x14ac:dyDescent="0.3">
      <c r="A142" t="str">
        <f t="shared" si="17"/>
        <v>SACoarse Brown</v>
      </c>
      <c r="B142" s="5" t="s">
        <v>16</v>
      </c>
      <c r="C142" s="5" t="s">
        <v>617</v>
      </c>
      <c r="D142" s="5" t="s">
        <v>17</v>
      </c>
      <c r="E142" s="65" t="s">
        <v>60</v>
      </c>
      <c r="F142" s="5" t="s">
        <v>44</v>
      </c>
      <c r="G142" s="5" t="s">
        <v>602</v>
      </c>
      <c r="H142" s="5" t="s">
        <v>618</v>
      </c>
      <c r="I142" s="31">
        <v>1.2E-2</v>
      </c>
      <c r="J142" s="31">
        <v>6.0000000000000001E-3</v>
      </c>
      <c r="K142" s="31">
        <v>6.0000000000000001E-3</v>
      </c>
      <c r="L142" s="31"/>
      <c r="M142" s="31">
        <v>1.2E-2</v>
      </c>
      <c r="N142" s="31">
        <v>1.2E-2</v>
      </c>
      <c r="O142" s="31">
        <v>1.2E-2</v>
      </c>
      <c r="P142" s="31"/>
      <c r="Q142" s="31">
        <v>2.4E-2</v>
      </c>
      <c r="R142" s="75">
        <f t="shared" si="24"/>
        <v>9.3333333333333324E-3</v>
      </c>
      <c r="S142" s="69">
        <v>1.2E-2</v>
      </c>
      <c r="T142" s="69">
        <v>1.2E-2</v>
      </c>
      <c r="U142" s="69">
        <v>1.2E-2</v>
      </c>
      <c r="V142" s="69">
        <v>1.2E-2</v>
      </c>
      <c r="W142" s="69">
        <v>1.2E-2</v>
      </c>
      <c r="X142" s="69">
        <v>1.2E-2</v>
      </c>
      <c r="Y142" s="69">
        <v>1.2E-2</v>
      </c>
      <c r="Z142" s="69">
        <v>1.2E-2</v>
      </c>
      <c r="AA142" s="69">
        <v>1.2E-2</v>
      </c>
      <c r="AB142" s="69">
        <v>1.2E-2</v>
      </c>
      <c r="AC142" s="69">
        <v>1.2E-2</v>
      </c>
      <c r="AD142" s="69">
        <v>1.2E-2</v>
      </c>
      <c r="AE142" s="69">
        <v>1.2E-2</v>
      </c>
      <c r="AF142" s="69">
        <f t="shared" si="18"/>
        <v>0.14399999999999999</v>
      </c>
      <c r="AH142" s="31">
        <f t="shared" si="19"/>
        <v>3.6000000000000004E-2</v>
      </c>
      <c r="AI142" s="31">
        <f t="shared" si="20"/>
        <v>3.6000000000000004E-2</v>
      </c>
      <c r="AJ142" s="31">
        <f t="shared" si="21"/>
        <v>3.6000000000000004E-2</v>
      </c>
      <c r="AK142" s="31">
        <f t="shared" si="22"/>
        <v>3.6000000000000004E-2</v>
      </c>
      <c r="AL142" s="31">
        <f t="shared" si="23"/>
        <v>0.14400000000000002</v>
      </c>
    </row>
    <row r="143" spans="1:38" hidden="1" x14ac:dyDescent="0.3">
      <c r="A143" t="str">
        <f t="shared" si="17"/>
        <v>SAC1 COARSE</v>
      </c>
      <c r="B143" s="5" t="s">
        <v>16</v>
      </c>
      <c r="C143" s="5" t="s">
        <v>617</v>
      </c>
      <c r="D143" s="5" t="s">
        <v>17</v>
      </c>
      <c r="E143" s="65" t="s">
        <v>60</v>
      </c>
      <c r="F143" s="5" t="s">
        <v>27</v>
      </c>
      <c r="G143" s="5" t="s">
        <v>603</v>
      </c>
      <c r="H143" s="5" t="s">
        <v>619</v>
      </c>
      <c r="I143" s="31">
        <v>2.16</v>
      </c>
      <c r="J143" s="31">
        <v>0.96</v>
      </c>
      <c r="K143" s="31">
        <v>0.96</v>
      </c>
      <c r="L143" s="31">
        <v>1.2</v>
      </c>
      <c r="M143" s="31">
        <v>2.88</v>
      </c>
      <c r="N143" s="31">
        <v>2.4</v>
      </c>
      <c r="O143" s="31">
        <v>0.48</v>
      </c>
      <c r="P143" s="31">
        <v>0.6</v>
      </c>
      <c r="Q143" s="31">
        <v>3.5999999999999996</v>
      </c>
      <c r="R143" s="75">
        <f t="shared" si="24"/>
        <v>1.6933333333333334</v>
      </c>
      <c r="S143" s="69">
        <v>1.9982098078059241</v>
      </c>
      <c r="T143" s="69">
        <v>1.7603276878290286</v>
      </c>
      <c r="U143" s="69">
        <v>1.7108482068738344</v>
      </c>
      <c r="V143" s="69">
        <v>1.9886945230068482</v>
      </c>
      <c r="W143" s="69">
        <v>2.0077250926050003</v>
      </c>
      <c r="X143" s="69">
        <v>1.7983888270253319</v>
      </c>
      <c r="Y143" s="69">
        <v>1.7603276878290286</v>
      </c>
      <c r="Z143" s="69">
        <v>1.9030569598151661</v>
      </c>
      <c r="AA143" s="69">
        <v>1.6175984158428909</v>
      </c>
      <c r="AB143" s="69">
        <v>1.7698429726281044</v>
      </c>
      <c r="AC143" s="69">
        <v>1.8364499662216351</v>
      </c>
      <c r="AD143" s="69">
        <v>1.6651748398382702</v>
      </c>
      <c r="AE143" s="69">
        <v>1.7698429726281044</v>
      </c>
      <c r="AF143" s="69">
        <f t="shared" si="18"/>
        <v>21.588278152143243</v>
      </c>
      <c r="AH143" s="31">
        <f t="shared" si="19"/>
        <v>5.4598704177097108</v>
      </c>
      <c r="AI143" s="31">
        <f t="shared" si="20"/>
        <v>5.5664416074593603</v>
      </c>
      <c r="AJ143" s="31">
        <f t="shared" si="21"/>
        <v>5.2904983482861621</v>
      </c>
      <c r="AK143" s="31">
        <f t="shared" si="22"/>
        <v>5.2714677786880095</v>
      </c>
      <c r="AL143" s="31">
        <f t="shared" si="23"/>
        <v>21.588278152143243</v>
      </c>
    </row>
    <row r="144" spans="1:38" hidden="1" x14ac:dyDescent="0.3">
      <c r="A144" t="str">
        <f t="shared" si="17"/>
        <v>SAC1 COARSE</v>
      </c>
      <c r="B144" s="5" t="s">
        <v>16</v>
      </c>
      <c r="C144" s="5" t="s">
        <v>617</v>
      </c>
      <c r="D144" s="5" t="s">
        <v>17</v>
      </c>
      <c r="E144" s="65" t="s">
        <v>60</v>
      </c>
      <c r="F144" s="5" t="s">
        <v>28</v>
      </c>
      <c r="G144" s="5" t="s">
        <v>603</v>
      </c>
      <c r="H144" s="5" t="s">
        <v>619</v>
      </c>
      <c r="I144" s="31">
        <v>1.2</v>
      </c>
      <c r="J144" s="31">
        <v>0.72</v>
      </c>
      <c r="K144" s="31">
        <v>0.96</v>
      </c>
      <c r="L144" s="31">
        <v>0.36</v>
      </c>
      <c r="M144" s="31">
        <v>1.68</v>
      </c>
      <c r="N144" s="31">
        <v>1.3199999999999998</v>
      </c>
      <c r="O144" s="31">
        <v>0.48</v>
      </c>
      <c r="P144" s="31">
        <v>0.6</v>
      </c>
      <c r="Q144" s="31">
        <v>2.2800000000000002</v>
      </c>
      <c r="R144" s="75">
        <f t="shared" si="24"/>
        <v>1.0666666666666669</v>
      </c>
      <c r="S144" s="69">
        <v>1.2037528075867232</v>
      </c>
      <c r="T144" s="69">
        <v>1.0604489019216372</v>
      </c>
      <c r="U144" s="69">
        <v>1.0306416895432993</v>
      </c>
      <c r="V144" s="69">
        <v>1.1980206513601197</v>
      </c>
      <c r="W144" s="69">
        <v>1.2094849638133267</v>
      </c>
      <c r="X144" s="69">
        <v>1.0833775268280508</v>
      </c>
      <c r="Y144" s="69">
        <v>1.0604489019216372</v>
      </c>
      <c r="Z144" s="69">
        <v>1.1464312453206889</v>
      </c>
      <c r="AA144" s="69">
        <v>0.97446655852258557</v>
      </c>
      <c r="AB144" s="69">
        <v>1.0661810581482405</v>
      </c>
      <c r="AC144" s="69">
        <v>1.1063061517344648</v>
      </c>
      <c r="AD144" s="69">
        <v>1.0031273396556029</v>
      </c>
      <c r="AE144" s="69">
        <v>1.0661810581482405</v>
      </c>
      <c r="AF144" s="69">
        <f t="shared" si="18"/>
        <v>13.005116046917893</v>
      </c>
      <c r="AH144" s="31">
        <f t="shared" si="19"/>
        <v>3.2891112428250562</v>
      </c>
      <c r="AI144" s="31">
        <f t="shared" si="20"/>
        <v>3.3533113925630147</v>
      </c>
      <c r="AJ144" s="31">
        <f t="shared" si="21"/>
        <v>3.1870788619915151</v>
      </c>
      <c r="AK144" s="31">
        <f t="shared" si="22"/>
        <v>3.1756145495383077</v>
      </c>
      <c r="AL144" s="31">
        <f t="shared" si="23"/>
        <v>13.005116046917893</v>
      </c>
    </row>
    <row r="145" spans="1:38" hidden="1" x14ac:dyDescent="0.3">
      <c r="A145" t="str">
        <f t="shared" si="17"/>
        <v>SACoarse Brown</v>
      </c>
      <c r="B145" s="5" t="s">
        <v>16</v>
      </c>
      <c r="C145" s="5" t="s">
        <v>617</v>
      </c>
      <c r="D145" s="5" t="s">
        <v>17</v>
      </c>
      <c r="E145" s="65" t="s">
        <v>60</v>
      </c>
      <c r="F145" s="5" t="s">
        <v>29</v>
      </c>
      <c r="G145" s="5" t="s">
        <v>602</v>
      </c>
      <c r="H145" s="5" t="s">
        <v>618</v>
      </c>
      <c r="I145" s="31">
        <v>1.008E-2</v>
      </c>
      <c r="J145" s="31">
        <v>1.008E-2</v>
      </c>
      <c r="K145" s="31">
        <v>1.008E-2</v>
      </c>
      <c r="L145" s="31"/>
      <c r="M145" s="31"/>
      <c r="N145" s="31"/>
      <c r="O145" s="31"/>
      <c r="P145" s="31"/>
      <c r="Q145" s="31"/>
      <c r="R145" s="75">
        <f t="shared" si="24"/>
        <v>3.3600000000000001E-3</v>
      </c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>
        <f t="shared" si="18"/>
        <v>0</v>
      </c>
      <c r="AH145" s="31">
        <f t="shared" si="19"/>
        <v>0</v>
      </c>
      <c r="AI145" s="31">
        <f t="shared" si="20"/>
        <v>0</v>
      </c>
      <c r="AJ145" s="31">
        <f t="shared" si="21"/>
        <v>0</v>
      </c>
      <c r="AK145" s="31">
        <f t="shared" si="22"/>
        <v>0</v>
      </c>
      <c r="AL145" s="31">
        <f t="shared" si="23"/>
        <v>0</v>
      </c>
    </row>
    <row r="146" spans="1:38" hidden="1" x14ac:dyDescent="0.3">
      <c r="A146" t="str">
        <f t="shared" si="17"/>
        <v>SAA1</v>
      </c>
      <c r="B146" s="5" t="s">
        <v>16</v>
      </c>
      <c r="C146" s="5" t="s">
        <v>617</v>
      </c>
      <c r="D146" s="5" t="s">
        <v>17</v>
      </c>
      <c r="E146" s="65" t="s">
        <v>60</v>
      </c>
      <c r="F146" s="5" t="s">
        <v>30</v>
      </c>
      <c r="G146" s="5" t="s">
        <v>600</v>
      </c>
      <c r="H146" s="5" t="s">
        <v>620</v>
      </c>
      <c r="I146" s="31">
        <v>2.4E-2</v>
      </c>
      <c r="J146" s="31">
        <v>7.1999999999999995E-2</v>
      </c>
      <c r="K146" s="31">
        <v>0.06</v>
      </c>
      <c r="L146" s="31"/>
      <c r="M146" s="31">
        <v>0.06</v>
      </c>
      <c r="N146" s="31">
        <v>0.06</v>
      </c>
      <c r="O146" s="31">
        <v>0.12</v>
      </c>
      <c r="P146" s="31">
        <v>0.24</v>
      </c>
      <c r="Q146" s="31"/>
      <c r="R146" s="75">
        <f t="shared" si="24"/>
        <v>7.0666666666666669E-2</v>
      </c>
      <c r="S146" s="69">
        <v>0.13521418037133756</v>
      </c>
      <c r="T146" s="69">
        <v>0.11911725413665454</v>
      </c>
      <c r="U146" s="69">
        <v>0.11576909347984046</v>
      </c>
      <c r="V146" s="69">
        <v>0.13457030332195025</v>
      </c>
      <c r="W146" s="69">
        <v>0.1358580574207249</v>
      </c>
      <c r="X146" s="69">
        <v>0.12169276233420383</v>
      </c>
      <c r="Y146" s="69">
        <v>0.11911725413665454</v>
      </c>
      <c r="Z146" s="69">
        <v>0.12877540987746436</v>
      </c>
      <c r="AA146" s="69">
        <v>0.1094590983958447</v>
      </c>
      <c r="AB146" s="69">
        <v>0.11976113118604186</v>
      </c>
      <c r="AC146" s="69">
        <v>0.12426827053175311</v>
      </c>
      <c r="AD146" s="69">
        <v>0.11267848364278132</v>
      </c>
      <c r="AE146" s="69">
        <v>0.11976113118604186</v>
      </c>
      <c r="AF146" s="69">
        <f t="shared" si="18"/>
        <v>1.4608282496499554</v>
      </c>
      <c r="AH146" s="31">
        <f t="shared" si="19"/>
        <v>0.36945665093844526</v>
      </c>
      <c r="AI146" s="31">
        <f t="shared" si="20"/>
        <v>0.37666807389158324</v>
      </c>
      <c r="AJ146" s="31">
        <f t="shared" si="21"/>
        <v>0.35799563945935092</v>
      </c>
      <c r="AK146" s="31">
        <f t="shared" si="22"/>
        <v>0.35670788536057629</v>
      </c>
      <c r="AL146" s="31">
        <f t="shared" si="23"/>
        <v>1.4608282496499556</v>
      </c>
    </row>
    <row r="147" spans="1:38" hidden="1" x14ac:dyDescent="0.3">
      <c r="A147" t="str">
        <f t="shared" si="17"/>
        <v>SAA1</v>
      </c>
      <c r="B147" s="5" t="s">
        <v>16</v>
      </c>
      <c r="C147" s="5" t="s">
        <v>617</v>
      </c>
      <c r="D147" s="5" t="s">
        <v>17</v>
      </c>
      <c r="E147" s="65" t="s">
        <v>60</v>
      </c>
      <c r="F147" s="5" t="s">
        <v>45</v>
      </c>
      <c r="G147" s="5" t="s">
        <v>600</v>
      </c>
      <c r="H147" s="5" t="s">
        <v>620</v>
      </c>
      <c r="I147" s="31">
        <v>6.0000000000000019E-3</v>
      </c>
      <c r="J147" s="31">
        <v>6.0000000000000001E-3</v>
      </c>
      <c r="K147" s="31"/>
      <c r="L147" s="31"/>
      <c r="M147" s="31">
        <v>1.2E-2</v>
      </c>
      <c r="N147" s="31">
        <v>1.2E-2</v>
      </c>
      <c r="O147" s="31"/>
      <c r="P147" s="31"/>
      <c r="Q147" s="31">
        <v>2.4E-2</v>
      </c>
      <c r="R147" s="75">
        <f t="shared" si="24"/>
        <v>6.6666666666666671E-3</v>
      </c>
      <c r="S147" s="69">
        <v>1.2E-2</v>
      </c>
      <c r="T147" s="69">
        <v>1.2E-2</v>
      </c>
      <c r="U147" s="69">
        <v>1.2E-2</v>
      </c>
      <c r="V147" s="69">
        <v>1.2E-2</v>
      </c>
      <c r="W147" s="69">
        <v>1.2E-2</v>
      </c>
      <c r="X147" s="69">
        <v>1.2E-2</v>
      </c>
      <c r="Y147" s="69">
        <v>1.2E-2</v>
      </c>
      <c r="Z147" s="69">
        <v>1.2E-2</v>
      </c>
      <c r="AA147" s="69">
        <v>1.2E-2</v>
      </c>
      <c r="AB147" s="69">
        <v>1.2E-2</v>
      </c>
      <c r="AC147" s="69">
        <v>1.2E-2</v>
      </c>
      <c r="AD147" s="69">
        <v>1.2E-2</v>
      </c>
      <c r="AE147" s="69">
        <v>1.2E-2</v>
      </c>
      <c r="AF147" s="69">
        <f t="shared" si="18"/>
        <v>0.14399999999999999</v>
      </c>
      <c r="AH147" s="31">
        <f t="shared" si="19"/>
        <v>3.6000000000000004E-2</v>
      </c>
      <c r="AI147" s="31">
        <f t="shared" si="20"/>
        <v>3.6000000000000004E-2</v>
      </c>
      <c r="AJ147" s="31">
        <f t="shared" si="21"/>
        <v>3.6000000000000004E-2</v>
      </c>
      <c r="AK147" s="31">
        <f t="shared" si="22"/>
        <v>3.6000000000000004E-2</v>
      </c>
      <c r="AL147" s="31">
        <f t="shared" si="23"/>
        <v>0.14400000000000002</v>
      </c>
    </row>
    <row r="148" spans="1:38" hidden="1" x14ac:dyDescent="0.3">
      <c r="A148" t="str">
        <f t="shared" si="17"/>
        <v>SAGMW</v>
      </c>
      <c r="B148" s="5" t="s">
        <v>16</v>
      </c>
      <c r="C148" s="5" t="s">
        <v>617</v>
      </c>
      <c r="D148" s="5" t="s">
        <v>17</v>
      </c>
      <c r="E148" s="65" t="s">
        <v>60</v>
      </c>
      <c r="F148" s="5" t="s">
        <v>37</v>
      </c>
      <c r="G148" s="5" t="s">
        <v>602</v>
      </c>
      <c r="H148" s="5" t="s">
        <v>624</v>
      </c>
      <c r="I148" s="31">
        <v>3.2399999999999998E-2</v>
      </c>
      <c r="J148" s="31">
        <v>6.4799999999999996E-2</v>
      </c>
      <c r="K148" s="31"/>
      <c r="L148" s="31"/>
      <c r="M148" s="31">
        <v>5.3999999999999999E-2</v>
      </c>
      <c r="N148" s="31">
        <v>2.1600000000000001E-2</v>
      </c>
      <c r="O148" s="31">
        <v>5.4000000000000006E-2</v>
      </c>
      <c r="P148" s="31">
        <v>2.1600000000000001E-2</v>
      </c>
      <c r="Q148" s="31">
        <v>4.3200000000000002E-2</v>
      </c>
      <c r="R148" s="75">
        <f t="shared" si="24"/>
        <v>3.2400000000000005E-2</v>
      </c>
      <c r="S148" s="69">
        <v>3.2399999999999998E-2</v>
      </c>
      <c r="T148" s="69">
        <v>3.2399999999999998E-2</v>
      </c>
      <c r="U148" s="69">
        <v>3.2399999999999998E-2</v>
      </c>
      <c r="V148" s="69">
        <v>3.2399999999999998E-2</v>
      </c>
      <c r="W148" s="69">
        <v>3.2399999999999998E-2</v>
      </c>
      <c r="X148" s="69">
        <v>3.2399999999999998E-2</v>
      </c>
      <c r="Y148" s="69">
        <v>3.2399999999999998E-2</v>
      </c>
      <c r="Z148" s="69">
        <v>3.2399999999999998E-2</v>
      </c>
      <c r="AA148" s="69">
        <v>3.2399999999999998E-2</v>
      </c>
      <c r="AB148" s="69">
        <v>3.2399999999999998E-2</v>
      </c>
      <c r="AC148" s="69">
        <v>3.2399999999999998E-2</v>
      </c>
      <c r="AD148" s="69">
        <v>3.2399999999999998E-2</v>
      </c>
      <c r="AE148" s="69">
        <v>3.2399999999999998E-2</v>
      </c>
      <c r="AF148" s="69">
        <f t="shared" si="18"/>
        <v>0.38879999999999987</v>
      </c>
      <c r="AH148" s="31">
        <f t="shared" si="19"/>
        <v>9.7199999999999995E-2</v>
      </c>
      <c r="AI148" s="31">
        <f t="shared" si="20"/>
        <v>9.7199999999999995E-2</v>
      </c>
      <c r="AJ148" s="31">
        <f t="shared" si="21"/>
        <v>9.7199999999999995E-2</v>
      </c>
      <c r="AK148" s="31">
        <f t="shared" si="22"/>
        <v>9.7199999999999995E-2</v>
      </c>
      <c r="AL148" s="31">
        <f t="shared" si="23"/>
        <v>0.38879999999999998</v>
      </c>
    </row>
    <row r="149" spans="1:38" hidden="1" x14ac:dyDescent="0.3">
      <c r="A149" t="str">
        <f t="shared" si="17"/>
        <v>SAGolden Brown</v>
      </c>
      <c r="B149" s="5" t="s">
        <v>16</v>
      </c>
      <c r="C149" s="5" t="s">
        <v>617</v>
      </c>
      <c r="D149" s="5" t="s">
        <v>17</v>
      </c>
      <c r="E149" s="65" t="s">
        <v>60</v>
      </c>
      <c r="F149" s="5" t="s">
        <v>46</v>
      </c>
      <c r="G149" s="5" t="s">
        <v>602</v>
      </c>
      <c r="H149" s="5" t="s">
        <v>623</v>
      </c>
      <c r="I149" s="31">
        <v>2.1600000000000001E-2</v>
      </c>
      <c r="J149" s="31">
        <v>8.6400000000000005E-2</v>
      </c>
      <c r="K149" s="31"/>
      <c r="L149" s="31"/>
      <c r="M149" s="31">
        <v>0.108</v>
      </c>
      <c r="N149" s="31">
        <v>2.1600000000000001E-2</v>
      </c>
      <c r="O149" s="31">
        <v>0.10800000000000001</v>
      </c>
      <c r="P149" s="31">
        <v>2.1600000000000001E-2</v>
      </c>
      <c r="Q149" s="31">
        <v>0.18359999999999999</v>
      </c>
      <c r="R149" s="75">
        <f t="shared" si="24"/>
        <v>6.1199999999999997E-2</v>
      </c>
      <c r="S149" s="69">
        <v>8.6400000000000005E-2</v>
      </c>
      <c r="T149" s="69">
        <v>8.6400000000000005E-2</v>
      </c>
      <c r="U149" s="69">
        <v>8.6400000000000005E-2</v>
      </c>
      <c r="V149" s="69">
        <v>8.6400000000000005E-2</v>
      </c>
      <c r="W149" s="69">
        <v>8.6400000000000005E-2</v>
      </c>
      <c r="X149" s="69">
        <v>8.6400000000000005E-2</v>
      </c>
      <c r="Y149" s="69">
        <v>8.6400000000000005E-2</v>
      </c>
      <c r="Z149" s="69">
        <v>8.6400000000000005E-2</v>
      </c>
      <c r="AA149" s="69">
        <v>8.6400000000000005E-2</v>
      </c>
      <c r="AB149" s="69">
        <v>8.6400000000000005E-2</v>
      </c>
      <c r="AC149" s="69">
        <v>8.6400000000000005E-2</v>
      </c>
      <c r="AD149" s="69">
        <v>8.6400000000000005E-2</v>
      </c>
      <c r="AE149" s="69">
        <v>8.6400000000000005E-2</v>
      </c>
      <c r="AF149" s="69">
        <f t="shared" si="18"/>
        <v>1.0368000000000002</v>
      </c>
      <c r="AH149" s="31">
        <f t="shared" si="19"/>
        <v>0.25919999999999999</v>
      </c>
      <c r="AI149" s="31">
        <f t="shared" si="20"/>
        <v>0.25919999999999999</v>
      </c>
      <c r="AJ149" s="31">
        <f t="shared" si="21"/>
        <v>0.25919999999999999</v>
      </c>
      <c r="AK149" s="31">
        <f t="shared" si="22"/>
        <v>0.25919999999999999</v>
      </c>
      <c r="AL149" s="31">
        <f t="shared" si="23"/>
        <v>1.0367999999999999</v>
      </c>
    </row>
    <row r="150" spans="1:38" hidden="1" x14ac:dyDescent="0.3">
      <c r="A150" t="str">
        <f t="shared" si="17"/>
        <v>SAICING</v>
      </c>
      <c r="B150" s="5" t="s">
        <v>16</v>
      </c>
      <c r="C150" s="5" t="s">
        <v>617</v>
      </c>
      <c r="D150" s="5" t="s">
        <v>17</v>
      </c>
      <c r="E150" s="65" t="s">
        <v>60</v>
      </c>
      <c r="F150" s="5" t="s">
        <v>32</v>
      </c>
      <c r="G150" s="5" t="s">
        <v>605</v>
      </c>
      <c r="H150" s="5" t="s">
        <v>605</v>
      </c>
      <c r="I150" s="31"/>
      <c r="J150" s="31"/>
      <c r="K150" s="31"/>
      <c r="L150" s="31"/>
      <c r="M150" s="31"/>
      <c r="N150" s="31">
        <v>2.4E-2</v>
      </c>
      <c r="O150" s="31"/>
      <c r="P150" s="31"/>
      <c r="Q150" s="31">
        <v>2.4E-2</v>
      </c>
      <c r="R150" s="75">
        <f t="shared" si="24"/>
        <v>5.3333333333333332E-3</v>
      </c>
      <c r="S150" s="69">
        <v>1.2E-2</v>
      </c>
      <c r="T150" s="69">
        <v>1.2E-2</v>
      </c>
      <c r="U150" s="69">
        <v>1.2E-2</v>
      </c>
      <c r="V150" s="69">
        <v>1.2E-2</v>
      </c>
      <c r="W150" s="69">
        <v>1.2E-2</v>
      </c>
      <c r="X150" s="69">
        <v>1.2E-2</v>
      </c>
      <c r="Y150" s="69">
        <v>1.2E-2</v>
      </c>
      <c r="Z150" s="69">
        <v>1.2E-2</v>
      </c>
      <c r="AA150" s="69">
        <v>1.2E-2</v>
      </c>
      <c r="AB150" s="69">
        <v>1.2E-2</v>
      </c>
      <c r="AC150" s="69">
        <v>1.2E-2</v>
      </c>
      <c r="AD150" s="69">
        <v>1.2E-2</v>
      </c>
      <c r="AE150" s="69">
        <v>1.2E-2</v>
      </c>
      <c r="AF150" s="69">
        <f t="shared" si="18"/>
        <v>0.14399999999999999</v>
      </c>
      <c r="AH150" s="31">
        <f t="shared" si="19"/>
        <v>3.6000000000000004E-2</v>
      </c>
      <c r="AI150" s="31">
        <f t="shared" si="20"/>
        <v>3.6000000000000004E-2</v>
      </c>
      <c r="AJ150" s="31">
        <f t="shared" si="21"/>
        <v>3.6000000000000004E-2</v>
      </c>
      <c r="AK150" s="31">
        <f t="shared" si="22"/>
        <v>3.6000000000000004E-2</v>
      </c>
      <c r="AL150" s="31">
        <f t="shared" si="23"/>
        <v>0.14400000000000002</v>
      </c>
    </row>
    <row r="151" spans="1:38" hidden="1" x14ac:dyDescent="0.3">
      <c r="A151" t="str">
        <f t="shared" si="17"/>
        <v>SASTEVIA</v>
      </c>
      <c r="B151" s="5" t="s">
        <v>16</v>
      </c>
      <c r="C151" s="5" t="s">
        <v>617</v>
      </c>
      <c r="D151" s="5" t="s">
        <v>17</v>
      </c>
      <c r="E151" s="65" t="s">
        <v>60</v>
      </c>
      <c r="F151" s="5" t="s">
        <v>48</v>
      </c>
      <c r="G151" s="5" t="s">
        <v>608</v>
      </c>
      <c r="H151" s="5" t="s">
        <v>608</v>
      </c>
      <c r="I151" s="31">
        <v>3.0000000000000001E-3</v>
      </c>
      <c r="J151" s="31"/>
      <c r="K151" s="31"/>
      <c r="L151" s="31"/>
      <c r="M151" s="31">
        <v>6.0000000000000001E-3</v>
      </c>
      <c r="N151" s="31"/>
      <c r="O151" s="31"/>
      <c r="P151" s="31">
        <v>3.0000000000000001E-3</v>
      </c>
      <c r="Q151" s="31">
        <v>6.0000000000000001E-3</v>
      </c>
      <c r="R151" s="75">
        <f t="shared" si="24"/>
        <v>2E-3</v>
      </c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>
        <f t="shared" si="18"/>
        <v>0</v>
      </c>
      <c r="AH151" s="31">
        <f t="shared" si="19"/>
        <v>0</v>
      </c>
      <c r="AI151" s="31">
        <f t="shared" si="20"/>
        <v>0</v>
      </c>
      <c r="AJ151" s="31">
        <f t="shared" si="21"/>
        <v>0</v>
      </c>
      <c r="AK151" s="31">
        <f t="shared" si="22"/>
        <v>0</v>
      </c>
      <c r="AL151" s="31">
        <f t="shared" si="23"/>
        <v>0</v>
      </c>
    </row>
    <row r="152" spans="1:38" hidden="1" x14ac:dyDescent="0.3">
      <c r="A152" t="str">
        <f t="shared" si="17"/>
        <v>SASTEVIA</v>
      </c>
      <c r="B152" s="5" t="s">
        <v>16</v>
      </c>
      <c r="C152" s="5" t="s">
        <v>617</v>
      </c>
      <c r="D152" s="5" t="s">
        <v>17</v>
      </c>
      <c r="E152" s="65" t="s">
        <v>60</v>
      </c>
      <c r="F152" s="5" t="s">
        <v>38</v>
      </c>
      <c r="G152" s="5" t="s">
        <v>608</v>
      </c>
      <c r="H152" s="5" t="s">
        <v>608</v>
      </c>
      <c r="I152" s="31"/>
      <c r="J152" s="31"/>
      <c r="K152" s="31"/>
      <c r="L152" s="31"/>
      <c r="M152" s="31"/>
      <c r="N152" s="31">
        <v>2.4E-2</v>
      </c>
      <c r="O152" s="31"/>
      <c r="P152" s="31"/>
      <c r="Q152" s="31"/>
      <c r="R152" s="75">
        <f t="shared" si="24"/>
        <v>2.6666666666666666E-3</v>
      </c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>
        <f t="shared" si="18"/>
        <v>0</v>
      </c>
      <c r="AH152" s="31">
        <f t="shared" si="19"/>
        <v>0</v>
      </c>
      <c r="AI152" s="31">
        <f t="shared" si="20"/>
        <v>0</v>
      </c>
      <c r="AJ152" s="31">
        <f t="shared" si="21"/>
        <v>0</v>
      </c>
      <c r="AK152" s="31">
        <f t="shared" si="22"/>
        <v>0</v>
      </c>
      <c r="AL152" s="31">
        <f t="shared" si="23"/>
        <v>0</v>
      </c>
    </row>
    <row r="153" spans="1:38" hidden="1" x14ac:dyDescent="0.3">
      <c r="A153" t="str">
        <f t="shared" si="17"/>
        <v>SALG</v>
      </c>
      <c r="B153" s="5" t="s">
        <v>16</v>
      </c>
      <c r="C153" s="5" t="s">
        <v>617</v>
      </c>
      <c r="D153" s="5" t="s">
        <v>17</v>
      </c>
      <c r="E153" s="65" t="s">
        <v>60</v>
      </c>
      <c r="F153" s="5" t="s">
        <v>33</v>
      </c>
      <c r="G153" s="5" t="s">
        <v>601</v>
      </c>
      <c r="H153" s="5" t="s">
        <v>621</v>
      </c>
      <c r="I153" s="31">
        <v>1.2E-2</v>
      </c>
      <c r="J153" s="31">
        <v>0.06</v>
      </c>
      <c r="K153" s="31">
        <v>0.36</v>
      </c>
      <c r="L153" s="31"/>
      <c r="M153" s="31">
        <v>0.3</v>
      </c>
      <c r="N153" s="31">
        <v>0.32400000000000001</v>
      </c>
      <c r="O153" s="31">
        <v>0.36</v>
      </c>
      <c r="P153" s="31">
        <v>2.4E-2</v>
      </c>
      <c r="Q153" s="31">
        <v>1.08</v>
      </c>
      <c r="R153" s="75">
        <f t="shared" si="24"/>
        <v>0.28000000000000003</v>
      </c>
      <c r="S153" s="69">
        <v>0.4</v>
      </c>
      <c r="T153" s="69">
        <v>0.52433078833593971</v>
      </c>
      <c r="U153" s="69">
        <v>0.62919694600312759</v>
      </c>
      <c r="V153" s="69">
        <v>0.73406310367031558</v>
      </c>
      <c r="W153" s="69">
        <v>0.83892926133750345</v>
      </c>
      <c r="X153" s="69">
        <v>0.94379541900469144</v>
      </c>
      <c r="Y153" s="69">
        <v>1.0486615766718794</v>
      </c>
      <c r="Z153" s="69">
        <v>1.1535277343390673</v>
      </c>
      <c r="AA153" s="69">
        <v>1.2583938920062552</v>
      </c>
      <c r="AB153" s="69">
        <v>1.3632600496734431</v>
      </c>
      <c r="AC153" s="69">
        <v>1.4681262073406312</v>
      </c>
      <c r="AD153" s="69">
        <v>1.572992365007819</v>
      </c>
      <c r="AE153" s="69">
        <v>1.6778585226750069</v>
      </c>
      <c r="AF153" s="69">
        <f t="shared" si="18"/>
        <v>13.213135866065681</v>
      </c>
      <c r="AH153" s="31">
        <f t="shared" si="19"/>
        <v>1.8875908380093829</v>
      </c>
      <c r="AI153" s="31">
        <f t="shared" si="20"/>
        <v>2.8313862570140742</v>
      </c>
      <c r="AJ153" s="31">
        <f t="shared" si="21"/>
        <v>3.7751816760187658</v>
      </c>
      <c r="AK153" s="31">
        <f t="shared" si="22"/>
        <v>4.7189770950234573</v>
      </c>
      <c r="AL153" s="31">
        <f t="shared" si="23"/>
        <v>13.213135866065681</v>
      </c>
    </row>
    <row r="154" spans="1:38" hidden="1" x14ac:dyDescent="0.3">
      <c r="A154" t="str">
        <f t="shared" si="17"/>
        <v>SASoft Brown</v>
      </c>
      <c r="B154" s="5" t="s">
        <v>16</v>
      </c>
      <c r="C154" s="5" t="s">
        <v>617</v>
      </c>
      <c r="D154" s="5" t="s">
        <v>17</v>
      </c>
      <c r="E154" s="65" t="s">
        <v>60</v>
      </c>
      <c r="F154" s="5" t="s">
        <v>34</v>
      </c>
      <c r="G154" s="5" t="s">
        <v>602</v>
      </c>
      <c r="H154" s="5" t="s">
        <v>622</v>
      </c>
      <c r="I154" s="31"/>
      <c r="J154" s="31"/>
      <c r="K154" s="31">
        <v>0.12</v>
      </c>
      <c r="L154" s="31"/>
      <c r="M154" s="31">
        <v>0.12</v>
      </c>
      <c r="N154" s="31">
        <v>0.24</v>
      </c>
      <c r="O154" s="31">
        <v>3.5999999999999997E-2</v>
      </c>
      <c r="P154" s="31">
        <v>0.24</v>
      </c>
      <c r="Q154" s="31">
        <v>0.54</v>
      </c>
      <c r="R154" s="75">
        <f t="shared" si="24"/>
        <v>0.14400000000000002</v>
      </c>
      <c r="S154" s="69">
        <v>0.27234042553191484</v>
      </c>
      <c r="T154" s="69">
        <v>0.22901353965183749</v>
      </c>
      <c r="U154" s="69">
        <v>0.22257640232108314</v>
      </c>
      <c r="V154" s="69">
        <v>0.25872340425531909</v>
      </c>
      <c r="W154" s="69">
        <v>0.26119922630560927</v>
      </c>
      <c r="X154" s="69">
        <v>0.23396518375241773</v>
      </c>
      <c r="Y154" s="69">
        <v>0.22901353965183749</v>
      </c>
      <c r="Z154" s="69">
        <v>0.24758220502901351</v>
      </c>
      <c r="AA154" s="69">
        <v>0.21044487427466149</v>
      </c>
      <c r="AB154" s="69">
        <v>0.23025145067698255</v>
      </c>
      <c r="AC154" s="69">
        <v>0.23891682785299803</v>
      </c>
      <c r="AD154" s="69">
        <v>0.21663442940038682</v>
      </c>
      <c r="AE154" s="69">
        <v>0.23025145067698255</v>
      </c>
      <c r="AF154" s="69">
        <f t="shared" si="18"/>
        <v>2.8085725338491287</v>
      </c>
      <c r="AH154" s="31">
        <f t="shared" si="19"/>
        <v>0.71031334622823972</v>
      </c>
      <c r="AI154" s="31">
        <f t="shared" si="20"/>
        <v>0.72417794970986449</v>
      </c>
      <c r="AJ154" s="31">
        <f t="shared" si="21"/>
        <v>0.68827852998065753</v>
      </c>
      <c r="AK154" s="31">
        <f t="shared" si="22"/>
        <v>0.68580270793036746</v>
      </c>
      <c r="AL154" s="31">
        <f t="shared" si="23"/>
        <v>2.8085725338491292</v>
      </c>
    </row>
    <row r="155" spans="1:38" hidden="1" x14ac:dyDescent="0.3">
      <c r="A155" t="str">
        <f t="shared" si="17"/>
        <v>SASoft Brown</v>
      </c>
      <c r="B155" s="5" t="s">
        <v>16</v>
      </c>
      <c r="C155" s="5" t="s">
        <v>617</v>
      </c>
      <c r="D155" s="5" t="s">
        <v>17</v>
      </c>
      <c r="E155" s="65" t="s">
        <v>60</v>
      </c>
      <c r="F155" s="5" t="s">
        <v>49</v>
      </c>
      <c r="G155" s="5" t="s">
        <v>602</v>
      </c>
      <c r="H155" s="5" t="s">
        <v>622</v>
      </c>
      <c r="I155" s="31">
        <v>2.1600000000000001E-2</v>
      </c>
      <c r="J155" s="31">
        <v>6.4799999999999996E-2</v>
      </c>
      <c r="K155" s="31">
        <v>0.10800000000000001</v>
      </c>
      <c r="L155" s="31"/>
      <c r="M155" s="31">
        <v>0.108</v>
      </c>
      <c r="N155" s="31">
        <v>2.1600000000000001E-2</v>
      </c>
      <c r="O155" s="31">
        <v>0.10800000000000001</v>
      </c>
      <c r="P155" s="31">
        <v>0.108</v>
      </c>
      <c r="Q155" s="31">
        <v>0.108</v>
      </c>
      <c r="R155" s="75">
        <f t="shared" si="24"/>
        <v>7.2000000000000008E-2</v>
      </c>
      <c r="S155" s="69">
        <v>0.108</v>
      </c>
      <c r="T155" s="69">
        <v>0.108</v>
      </c>
      <c r="U155" s="69">
        <v>0.108</v>
      </c>
      <c r="V155" s="69">
        <v>0.108</v>
      </c>
      <c r="W155" s="69">
        <v>0.108</v>
      </c>
      <c r="X155" s="69">
        <v>0.108</v>
      </c>
      <c r="Y155" s="69">
        <v>0.108</v>
      </c>
      <c r="Z155" s="69">
        <v>0.108</v>
      </c>
      <c r="AA155" s="69">
        <v>0.108</v>
      </c>
      <c r="AB155" s="69">
        <v>0.108</v>
      </c>
      <c r="AC155" s="69">
        <v>0.108</v>
      </c>
      <c r="AD155" s="69">
        <v>0.108</v>
      </c>
      <c r="AE155" s="69">
        <v>0.108</v>
      </c>
      <c r="AF155" s="69">
        <f t="shared" si="18"/>
        <v>1.2960000000000003</v>
      </c>
      <c r="AH155" s="31">
        <f t="shared" si="19"/>
        <v>0.32400000000000001</v>
      </c>
      <c r="AI155" s="31">
        <f t="shared" si="20"/>
        <v>0.32400000000000001</v>
      </c>
      <c r="AJ155" s="31">
        <f t="shared" si="21"/>
        <v>0.32400000000000001</v>
      </c>
      <c r="AK155" s="31">
        <f t="shared" si="22"/>
        <v>0.32400000000000001</v>
      </c>
      <c r="AL155" s="31">
        <f t="shared" si="23"/>
        <v>1.296</v>
      </c>
    </row>
    <row r="156" spans="1:38" hidden="1" x14ac:dyDescent="0.3">
      <c r="A156" t="str">
        <f t="shared" si="17"/>
        <v>SALG</v>
      </c>
      <c r="B156" s="5" t="s">
        <v>16</v>
      </c>
      <c r="C156" s="5" t="s">
        <v>617</v>
      </c>
      <c r="D156" s="5" t="s">
        <v>17</v>
      </c>
      <c r="E156" s="65" t="s">
        <v>60</v>
      </c>
      <c r="F156" s="5" t="s">
        <v>35</v>
      </c>
      <c r="G156" s="5" t="s">
        <v>601</v>
      </c>
      <c r="H156" s="5" t="s">
        <v>621</v>
      </c>
      <c r="I156" s="31"/>
      <c r="J156" s="31"/>
      <c r="K156" s="31"/>
      <c r="L156" s="31"/>
      <c r="M156" s="31"/>
      <c r="N156" s="31"/>
      <c r="O156" s="31"/>
      <c r="P156" s="31"/>
      <c r="Q156" s="31">
        <v>4.8000000000000001E-2</v>
      </c>
      <c r="R156" s="75">
        <f t="shared" si="24"/>
        <v>5.3333333333333332E-3</v>
      </c>
      <c r="S156" s="69">
        <v>0.04</v>
      </c>
      <c r="T156" s="69">
        <v>4.0816326530612249E-2</v>
      </c>
      <c r="U156" s="69">
        <v>4.8979591836734698E-2</v>
      </c>
      <c r="V156" s="69">
        <v>5.7142857142857148E-2</v>
      </c>
      <c r="W156" s="69">
        <v>6.5306122448979598E-2</v>
      </c>
      <c r="X156" s="69">
        <v>7.3469387755102047E-2</v>
      </c>
      <c r="Y156" s="69">
        <v>8.1632653061224497E-2</v>
      </c>
      <c r="Z156" s="69">
        <v>8.9795918367346947E-2</v>
      </c>
      <c r="AA156" s="69">
        <v>9.7959183673469397E-2</v>
      </c>
      <c r="AB156" s="69">
        <v>0.10612244897959185</v>
      </c>
      <c r="AC156" s="69">
        <v>0.1142857142857143</v>
      </c>
      <c r="AD156" s="69">
        <v>0.12244897959183675</v>
      </c>
      <c r="AE156" s="69">
        <v>0.1306122448979592</v>
      </c>
      <c r="AF156" s="69">
        <f t="shared" si="18"/>
        <v>1.0285714285714289</v>
      </c>
      <c r="AH156" s="31">
        <f t="shared" si="19"/>
        <v>0.14693877551020409</v>
      </c>
      <c r="AI156" s="31">
        <f t="shared" si="20"/>
        <v>0.22040816326530613</v>
      </c>
      <c r="AJ156" s="31">
        <f t="shared" si="21"/>
        <v>0.29387755102040819</v>
      </c>
      <c r="AK156" s="31">
        <f t="shared" si="22"/>
        <v>0.36734693877551022</v>
      </c>
      <c r="AL156" s="31">
        <f t="shared" si="23"/>
        <v>1.0285714285714287</v>
      </c>
    </row>
    <row r="157" spans="1:38" hidden="1" x14ac:dyDescent="0.3">
      <c r="A157" t="str">
        <f t="shared" si="17"/>
        <v>SACASTER</v>
      </c>
      <c r="B157" s="5" t="s">
        <v>16</v>
      </c>
      <c r="C157" s="5" t="s">
        <v>617</v>
      </c>
      <c r="D157" s="5" t="s">
        <v>17</v>
      </c>
      <c r="E157" s="65" t="s">
        <v>62</v>
      </c>
      <c r="F157" s="5" t="s">
        <v>25</v>
      </c>
      <c r="G157" s="5" t="s">
        <v>604</v>
      </c>
      <c r="H157" s="5" t="s">
        <v>604</v>
      </c>
      <c r="I157" s="31"/>
      <c r="J157" s="31">
        <v>1.9319999999999999</v>
      </c>
      <c r="K157" s="31">
        <v>1.3079999999999998</v>
      </c>
      <c r="L157" s="31"/>
      <c r="M157" s="31">
        <v>0.82799999999999996</v>
      </c>
      <c r="N157" s="31">
        <v>0.9840000000000001</v>
      </c>
      <c r="O157" s="31">
        <v>1.6080000000000001</v>
      </c>
      <c r="P157" s="31">
        <v>1.3560000000000001</v>
      </c>
      <c r="Q157" s="31">
        <v>1.476</v>
      </c>
      <c r="R157" s="75">
        <f t="shared" si="24"/>
        <v>1.0546666666666669</v>
      </c>
      <c r="S157" s="69">
        <v>1.4</v>
      </c>
      <c r="T157" s="69">
        <v>1.4</v>
      </c>
      <c r="U157" s="69">
        <v>1.4</v>
      </c>
      <c r="V157" s="69">
        <v>1.4</v>
      </c>
      <c r="W157" s="69">
        <v>3</v>
      </c>
      <c r="X157" s="69">
        <v>2</v>
      </c>
      <c r="Y157" s="69">
        <v>1.4</v>
      </c>
      <c r="Z157" s="69">
        <v>1.4</v>
      </c>
      <c r="AA157" s="69">
        <v>1.4</v>
      </c>
      <c r="AB157" s="69">
        <v>1.4</v>
      </c>
      <c r="AC157" s="69">
        <v>1.4</v>
      </c>
      <c r="AD157" s="69">
        <v>1.4</v>
      </c>
      <c r="AE157" s="69">
        <v>1.4</v>
      </c>
      <c r="AF157" s="69">
        <f t="shared" si="18"/>
        <v>18.999999999999996</v>
      </c>
      <c r="AH157" s="31">
        <f t="shared" si="19"/>
        <v>4.1999999999999993</v>
      </c>
      <c r="AI157" s="31">
        <f t="shared" si="20"/>
        <v>6.4</v>
      </c>
      <c r="AJ157" s="31">
        <f t="shared" si="21"/>
        <v>4.1999999999999993</v>
      </c>
      <c r="AK157" s="31">
        <f t="shared" si="22"/>
        <v>4.1999999999999993</v>
      </c>
      <c r="AL157" s="31">
        <f t="shared" si="23"/>
        <v>19</v>
      </c>
    </row>
    <row r="158" spans="1:38" hidden="1" x14ac:dyDescent="0.3">
      <c r="A158" t="str">
        <f t="shared" si="17"/>
        <v>SAC1 COARSE</v>
      </c>
      <c r="B158" s="5" t="s">
        <v>16</v>
      </c>
      <c r="C158" s="5" t="s">
        <v>617</v>
      </c>
      <c r="D158" s="5" t="s">
        <v>17</v>
      </c>
      <c r="E158" s="65" t="s">
        <v>62</v>
      </c>
      <c r="F158" s="5" t="s">
        <v>27</v>
      </c>
      <c r="G158" s="5" t="s">
        <v>603</v>
      </c>
      <c r="H158" s="5" t="s">
        <v>619</v>
      </c>
      <c r="I158" s="31">
        <v>11.832000000000001</v>
      </c>
      <c r="J158" s="31">
        <v>11.064</v>
      </c>
      <c r="K158" s="31">
        <v>10.8</v>
      </c>
      <c r="L158" s="31">
        <v>8.8800000000000008</v>
      </c>
      <c r="M158" s="31">
        <v>17.544</v>
      </c>
      <c r="N158" s="31">
        <v>15.286999999999999</v>
      </c>
      <c r="O158" s="31">
        <v>13.308</v>
      </c>
      <c r="P158" s="31">
        <v>15.96</v>
      </c>
      <c r="Q158" s="31">
        <v>20.22</v>
      </c>
      <c r="R158" s="75">
        <f t="shared" si="24"/>
        <v>13.877222222222223</v>
      </c>
      <c r="S158" s="69">
        <v>19.982098078059241</v>
      </c>
      <c r="T158" s="69">
        <v>17.603276878290288</v>
      </c>
      <c r="U158" s="69">
        <v>17.108482068738343</v>
      </c>
      <c r="V158" s="69">
        <v>19.886945230068484</v>
      </c>
      <c r="W158" s="69">
        <v>20.077250926050002</v>
      </c>
      <c r="X158" s="69">
        <v>17.98388827025332</v>
      </c>
      <c r="Y158" s="69">
        <v>17.603276878290288</v>
      </c>
      <c r="Z158" s="69">
        <v>19.030569598151661</v>
      </c>
      <c r="AA158" s="69">
        <v>16.175984158428911</v>
      </c>
      <c r="AB158" s="69">
        <v>17.698429726281045</v>
      </c>
      <c r="AC158" s="69">
        <v>18.364499662216353</v>
      </c>
      <c r="AD158" s="69">
        <v>16.651748398382704</v>
      </c>
      <c r="AE158" s="69">
        <v>17.698429726281045</v>
      </c>
      <c r="AF158" s="69">
        <f t="shared" si="18"/>
        <v>215.88278152143243</v>
      </c>
      <c r="AH158" s="31">
        <f t="shared" si="19"/>
        <v>54.598704177097112</v>
      </c>
      <c r="AI158" s="31">
        <f t="shared" si="20"/>
        <v>55.664416074593611</v>
      </c>
      <c r="AJ158" s="31">
        <f t="shared" si="21"/>
        <v>52.904983482861624</v>
      </c>
      <c r="AK158" s="31">
        <f t="shared" si="22"/>
        <v>52.714677786880102</v>
      </c>
      <c r="AL158" s="31">
        <f t="shared" si="23"/>
        <v>215.88278152143243</v>
      </c>
    </row>
    <row r="159" spans="1:38" hidden="1" x14ac:dyDescent="0.3">
      <c r="A159" t="str">
        <f t="shared" si="17"/>
        <v>SAC1 COARSE</v>
      </c>
      <c r="B159" s="5" t="s">
        <v>16</v>
      </c>
      <c r="C159" s="5" t="s">
        <v>617</v>
      </c>
      <c r="D159" s="5" t="s">
        <v>17</v>
      </c>
      <c r="E159" s="65" t="s">
        <v>62</v>
      </c>
      <c r="F159" s="5" t="s">
        <v>28</v>
      </c>
      <c r="G159" s="5" t="s">
        <v>603</v>
      </c>
      <c r="H159" s="5" t="s">
        <v>619</v>
      </c>
      <c r="I159" s="31">
        <v>7.08</v>
      </c>
      <c r="J159" s="31">
        <v>9.6240000000000006</v>
      </c>
      <c r="K159" s="31">
        <v>7.68</v>
      </c>
      <c r="L159" s="31">
        <v>8.4600000000000009</v>
      </c>
      <c r="M159" s="31">
        <v>14.34</v>
      </c>
      <c r="N159" s="31">
        <v>10.440000000000001</v>
      </c>
      <c r="O159" s="31">
        <v>10.379999999999999</v>
      </c>
      <c r="P159" s="31">
        <v>11.4</v>
      </c>
      <c r="Q159" s="31">
        <v>12.024000000000001</v>
      </c>
      <c r="R159" s="75">
        <f t="shared" si="24"/>
        <v>10.158666666666667</v>
      </c>
      <c r="S159" s="69">
        <v>18.056292113800847</v>
      </c>
      <c r="T159" s="69">
        <v>15.906733528824557</v>
      </c>
      <c r="U159" s="69">
        <v>15.459625343149487</v>
      </c>
      <c r="V159" s="69">
        <v>17.970309770401794</v>
      </c>
      <c r="W159" s="69">
        <v>18.1422744571999</v>
      </c>
      <c r="X159" s="69">
        <v>16.250662902420761</v>
      </c>
      <c r="Y159" s="69">
        <v>15.906733528824557</v>
      </c>
      <c r="Z159" s="69">
        <v>17.19646867981033</v>
      </c>
      <c r="AA159" s="69">
        <v>14.616998377838781</v>
      </c>
      <c r="AB159" s="69">
        <v>15.992715872223608</v>
      </c>
      <c r="AC159" s="69">
        <v>16.594592276016968</v>
      </c>
      <c r="AD159" s="69">
        <v>15.04691009483404</v>
      </c>
      <c r="AE159" s="69">
        <v>15.992715872223608</v>
      </c>
      <c r="AF159" s="69">
        <f t="shared" si="18"/>
        <v>195.07674070376839</v>
      </c>
      <c r="AH159" s="31">
        <f t="shared" si="19"/>
        <v>49.336668642375841</v>
      </c>
      <c r="AI159" s="31">
        <f t="shared" si="20"/>
        <v>50.29967088844522</v>
      </c>
      <c r="AJ159" s="31">
        <f t="shared" si="21"/>
        <v>47.806182929872719</v>
      </c>
      <c r="AK159" s="31">
        <f t="shared" si="22"/>
        <v>47.634218243074613</v>
      </c>
      <c r="AL159" s="31">
        <f t="shared" si="23"/>
        <v>195.07674070376839</v>
      </c>
    </row>
    <row r="160" spans="1:38" hidden="1" x14ac:dyDescent="0.3">
      <c r="A160" t="str">
        <f t="shared" si="17"/>
        <v>SAA1</v>
      </c>
      <c r="B160" s="5" t="s">
        <v>16</v>
      </c>
      <c r="C160" s="5" t="s">
        <v>617</v>
      </c>
      <c r="D160" s="5" t="s">
        <v>17</v>
      </c>
      <c r="E160" s="65" t="s">
        <v>62</v>
      </c>
      <c r="F160" s="5" t="s">
        <v>30</v>
      </c>
      <c r="G160" s="5" t="s">
        <v>600</v>
      </c>
      <c r="H160" s="5" t="s">
        <v>620</v>
      </c>
      <c r="I160" s="31">
        <v>3.5039999999999996</v>
      </c>
      <c r="J160" s="31">
        <v>1.9319999999999999</v>
      </c>
      <c r="K160" s="31">
        <v>1.86</v>
      </c>
      <c r="L160" s="31">
        <v>1.1639999999999999</v>
      </c>
      <c r="M160" s="31">
        <v>3.6360000000000001</v>
      </c>
      <c r="N160" s="31">
        <v>2.4459999999999997</v>
      </c>
      <c r="O160" s="31">
        <v>3.1559999999999997</v>
      </c>
      <c r="P160" s="31">
        <v>3.1440000000000001</v>
      </c>
      <c r="Q160" s="31">
        <v>3.6360000000000001</v>
      </c>
      <c r="R160" s="75">
        <f t="shared" si="24"/>
        <v>2.7197777777777774</v>
      </c>
      <c r="S160" s="69">
        <v>3.2208518557713246</v>
      </c>
      <c r="T160" s="69">
        <v>2.8374171110366433</v>
      </c>
      <c r="U160" s="69">
        <v>2.7576626841318297</v>
      </c>
      <c r="V160" s="69">
        <v>3.2055144659819375</v>
      </c>
      <c r="W160" s="69">
        <v>3.2361892455607122</v>
      </c>
      <c r="X160" s="69">
        <v>2.8987666701941923</v>
      </c>
      <c r="Y160" s="69">
        <v>2.8374171110366433</v>
      </c>
      <c r="Z160" s="69">
        <v>3.0674779578774523</v>
      </c>
      <c r="AA160" s="69">
        <v>2.6073562641958343</v>
      </c>
      <c r="AB160" s="69">
        <v>2.8527545008260304</v>
      </c>
      <c r="AC160" s="69">
        <v>2.9601162293517413</v>
      </c>
      <c r="AD160" s="69">
        <v>2.6840432131427709</v>
      </c>
      <c r="AE160" s="69">
        <v>2.8527545008260304</v>
      </c>
      <c r="AF160" s="69">
        <f t="shared" si="18"/>
        <v>34.797469954161819</v>
      </c>
      <c r="AH160" s="31">
        <f t="shared" si="19"/>
        <v>8.8005942611504118</v>
      </c>
      <c r="AI160" s="31">
        <f t="shared" si="20"/>
        <v>8.9723730267915478</v>
      </c>
      <c r="AJ160" s="31">
        <f t="shared" si="21"/>
        <v>8.527588722899317</v>
      </c>
      <c r="AK160" s="31">
        <f t="shared" si="22"/>
        <v>8.4969139433205427</v>
      </c>
      <c r="AL160" s="31">
        <f t="shared" si="23"/>
        <v>34.797469954161819</v>
      </c>
    </row>
    <row r="161" spans="1:38" hidden="1" x14ac:dyDescent="0.3">
      <c r="A161" t="str">
        <f t="shared" si="17"/>
        <v>SAGolden Brown</v>
      </c>
      <c r="B161" s="5" t="s">
        <v>16</v>
      </c>
      <c r="C161" s="5" t="s">
        <v>617</v>
      </c>
      <c r="D161" s="5" t="s">
        <v>17</v>
      </c>
      <c r="E161" s="65" t="s">
        <v>62</v>
      </c>
      <c r="F161" s="5" t="s">
        <v>31</v>
      </c>
      <c r="G161" s="5" t="s">
        <v>602</v>
      </c>
      <c r="H161" s="5" t="s">
        <v>623</v>
      </c>
      <c r="I161" s="31">
        <v>3.12</v>
      </c>
      <c r="J161" s="31">
        <v>2.16</v>
      </c>
      <c r="K161" s="31">
        <v>3.12</v>
      </c>
      <c r="L161" s="31"/>
      <c r="M161" s="31"/>
      <c r="N161" s="31">
        <v>1.6679999999999999</v>
      </c>
      <c r="O161" s="31">
        <v>2.7839999999999998</v>
      </c>
      <c r="P161" s="31">
        <v>2.16</v>
      </c>
      <c r="Q161" s="31">
        <v>2.1</v>
      </c>
      <c r="R161" s="75">
        <f t="shared" si="24"/>
        <v>1.9013333333333335</v>
      </c>
      <c r="S161" s="69">
        <v>3.6707419645539194</v>
      </c>
      <c r="T161" s="69">
        <v>3.0867602883748866</v>
      </c>
      <c r="U161" s="69">
        <v>2.9999972964854305</v>
      </c>
      <c r="V161" s="69">
        <v>3.4872048663262234</v>
      </c>
      <c r="W161" s="69">
        <v>3.5205752478221677</v>
      </c>
      <c r="X161" s="69">
        <v>3.1535010513667756</v>
      </c>
      <c r="Y161" s="69">
        <v>3.0867602883748866</v>
      </c>
      <c r="Z161" s="69">
        <v>3.3370381495944716</v>
      </c>
      <c r="AA161" s="69">
        <v>2.8364824271553011</v>
      </c>
      <c r="AB161" s="69">
        <v>3.1034454791228585</v>
      </c>
      <c r="AC161" s="69">
        <v>3.2202418143586651</v>
      </c>
      <c r="AD161" s="69">
        <v>2.9199083808951625</v>
      </c>
      <c r="AE161" s="69">
        <v>3.1034454791228585</v>
      </c>
      <c r="AF161" s="69">
        <f t="shared" si="18"/>
        <v>37.855360768999688</v>
      </c>
      <c r="AH161" s="31">
        <f t="shared" si="19"/>
        <v>9.5739624511865404</v>
      </c>
      <c r="AI161" s="31">
        <f t="shared" si="20"/>
        <v>9.7608365875638299</v>
      </c>
      <c r="AJ161" s="31">
        <f t="shared" si="21"/>
        <v>9.2769660558726308</v>
      </c>
      <c r="AK161" s="31">
        <f t="shared" si="22"/>
        <v>9.2435956743766852</v>
      </c>
      <c r="AL161" s="31">
        <f t="shared" si="23"/>
        <v>37.855360768999688</v>
      </c>
    </row>
    <row r="162" spans="1:38" hidden="1" x14ac:dyDescent="0.3">
      <c r="A162" t="str">
        <f t="shared" si="17"/>
        <v>SAICING</v>
      </c>
      <c r="B162" s="5" t="s">
        <v>16</v>
      </c>
      <c r="C162" s="5" t="s">
        <v>617</v>
      </c>
      <c r="D162" s="5" t="s">
        <v>17</v>
      </c>
      <c r="E162" s="65" t="s">
        <v>62</v>
      </c>
      <c r="F162" s="5" t="s">
        <v>32</v>
      </c>
      <c r="G162" s="5" t="s">
        <v>605</v>
      </c>
      <c r="H162" s="5" t="s">
        <v>605</v>
      </c>
      <c r="I162" s="31">
        <v>0.74399999999999999</v>
      </c>
      <c r="J162" s="31">
        <v>0.504</v>
      </c>
      <c r="K162" s="31">
        <v>0.20400000000000001</v>
      </c>
      <c r="L162" s="31"/>
      <c r="M162" s="31">
        <v>0.48</v>
      </c>
      <c r="N162" s="31">
        <v>0.52800000000000002</v>
      </c>
      <c r="O162" s="31">
        <v>0.66</v>
      </c>
      <c r="P162" s="31">
        <v>0.372</v>
      </c>
      <c r="Q162" s="31">
        <v>0.27600000000000002</v>
      </c>
      <c r="R162" s="75">
        <f t="shared" si="24"/>
        <v>0.41866666666666663</v>
      </c>
      <c r="S162" s="69">
        <v>0.5</v>
      </c>
      <c r="T162" s="69">
        <v>0.5</v>
      </c>
      <c r="U162" s="69">
        <v>0.5</v>
      </c>
      <c r="V162" s="69">
        <v>0.5</v>
      </c>
      <c r="W162" s="69">
        <v>1</v>
      </c>
      <c r="X162" s="69">
        <v>1</v>
      </c>
      <c r="Y162" s="69">
        <v>0.5</v>
      </c>
      <c r="Z162" s="69">
        <v>0.5</v>
      </c>
      <c r="AA162" s="69">
        <v>0.5</v>
      </c>
      <c r="AB162" s="69">
        <v>0.5</v>
      </c>
      <c r="AC162" s="69">
        <v>0.5</v>
      </c>
      <c r="AD162" s="69">
        <v>0.5</v>
      </c>
      <c r="AE162" s="69">
        <v>0.5</v>
      </c>
      <c r="AF162" s="69">
        <f t="shared" si="18"/>
        <v>7</v>
      </c>
      <c r="AH162" s="31">
        <f t="shared" si="19"/>
        <v>1.5</v>
      </c>
      <c r="AI162" s="31">
        <f t="shared" si="20"/>
        <v>2.5</v>
      </c>
      <c r="AJ162" s="31">
        <f t="shared" si="21"/>
        <v>1.5</v>
      </c>
      <c r="AK162" s="31">
        <f t="shared" si="22"/>
        <v>1.5</v>
      </c>
      <c r="AL162" s="31">
        <f t="shared" si="23"/>
        <v>7</v>
      </c>
    </row>
    <row r="163" spans="1:38" hidden="1" x14ac:dyDescent="0.3">
      <c r="A163" t="str">
        <f t="shared" si="17"/>
        <v>SALG</v>
      </c>
      <c r="B163" s="5" t="s">
        <v>16</v>
      </c>
      <c r="C163" s="5" t="s">
        <v>617</v>
      </c>
      <c r="D163" s="5" t="s">
        <v>17</v>
      </c>
      <c r="E163" s="65" t="s">
        <v>62</v>
      </c>
      <c r="F163" s="5" t="s">
        <v>33</v>
      </c>
      <c r="G163" s="5" t="s">
        <v>601</v>
      </c>
      <c r="H163" s="5" t="s">
        <v>621</v>
      </c>
      <c r="I163" s="31">
        <v>1.212</v>
      </c>
      <c r="J163" s="31">
        <v>1.32</v>
      </c>
      <c r="K163" s="31">
        <v>1.944</v>
      </c>
      <c r="L163" s="31">
        <v>1.4279999999999999</v>
      </c>
      <c r="M163" s="31">
        <v>4.2360000000000007</v>
      </c>
      <c r="N163" s="31">
        <v>2.9669999999999996</v>
      </c>
      <c r="O163" s="31">
        <v>3.1440000000000001</v>
      </c>
      <c r="P163" s="31">
        <v>3.1680000000000001</v>
      </c>
      <c r="Q163" s="31">
        <v>3.2279999999999998</v>
      </c>
      <c r="R163" s="75">
        <f t="shared" si="24"/>
        <v>2.5163333333333333</v>
      </c>
      <c r="S163" s="69">
        <v>3.6</v>
      </c>
      <c r="T163" s="69">
        <v>4.7189770950234564</v>
      </c>
      <c r="U163" s="69">
        <v>5.6627725140281484</v>
      </c>
      <c r="V163" s="69">
        <v>6.6065679330328395</v>
      </c>
      <c r="W163" s="69">
        <v>7.5503633520375306</v>
      </c>
      <c r="X163" s="69">
        <v>8.4941587710422226</v>
      </c>
      <c r="Y163" s="69">
        <v>9.4379541900469128</v>
      </c>
      <c r="Z163" s="69">
        <v>10.381749609051605</v>
      </c>
      <c r="AA163" s="69">
        <v>11.325545028056297</v>
      </c>
      <c r="AB163" s="69">
        <v>12.269340447060987</v>
      </c>
      <c r="AC163" s="69">
        <v>13.213135866065679</v>
      </c>
      <c r="AD163" s="69">
        <v>14.156931285070369</v>
      </c>
      <c r="AE163" s="69">
        <v>15.100726704075061</v>
      </c>
      <c r="AF163" s="69">
        <f t="shared" si="18"/>
        <v>118.9182227945911</v>
      </c>
      <c r="AH163" s="31">
        <f t="shared" si="19"/>
        <v>16.988317542084445</v>
      </c>
      <c r="AI163" s="31">
        <f t="shared" si="20"/>
        <v>25.482476313126664</v>
      </c>
      <c r="AJ163" s="31">
        <f t="shared" si="21"/>
        <v>33.97663508416889</v>
      </c>
      <c r="AK163" s="31">
        <f t="shared" si="22"/>
        <v>42.470793855211113</v>
      </c>
      <c r="AL163" s="31">
        <f t="shared" si="23"/>
        <v>118.91822279459112</v>
      </c>
    </row>
    <row r="164" spans="1:38" hidden="1" x14ac:dyDescent="0.3">
      <c r="A164" t="str">
        <f t="shared" si="17"/>
        <v>SASoft Brown</v>
      </c>
      <c r="B164" s="5" t="s">
        <v>16</v>
      </c>
      <c r="C164" s="5" t="s">
        <v>617</v>
      </c>
      <c r="D164" s="5" t="s">
        <v>17</v>
      </c>
      <c r="E164" s="65" t="s">
        <v>62</v>
      </c>
      <c r="F164" s="5" t="s">
        <v>34</v>
      </c>
      <c r="G164" s="5" t="s">
        <v>602</v>
      </c>
      <c r="H164" s="5" t="s">
        <v>622</v>
      </c>
      <c r="I164" s="31"/>
      <c r="J164" s="31">
        <v>2.484</v>
      </c>
      <c r="K164" s="31"/>
      <c r="L164" s="31"/>
      <c r="M164" s="31">
        <v>1.944</v>
      </c>
      <c r="N164" s="31">
        <v>2.5890000000000004</v>
      </c>
      <c r="O164" s="31">
        <v>2.1</v>
      </c>
      <c r="P164" s="31">
        <v>1.6560000000000001</v>
      </c>
      <c r="Q164" s="31">
        <v>2.028</v>
      </c>
      <c r="R164" s="75">
        <f t="shared" si="24"/>
        <v>1.4223333333333334</v>
      </c>
      <c r="S164" s="69">
        <v>2.5191489361702128</v>
      </c>
      <c r="T164" s="69">
        <v>2.1183752417794972</v>
      </c>
      <c r="U164" s="69">
        <v>2.0588317214700194</v>
      </c>
      <c r="V164" s="69">
        <v>2.3931914893617021</v>
      </c>
      <c r="W164" s="69">
        <v>2.416092843326886</v>
      </c>
      <c r="X164" s="69">
        <v>2.1641779497098645</v>
      </c>
      <c r="Y164" s="69">
        <v>2.1183752417794972</v>
      </c>
      <c r="Z164" s="69">
        <v>2.2901353965183753</v>
      </c>
      <c r="AA164" s="69">
        <v>1.9466150870406191</v>
      </c>
      <c r="AB164" s="69">
        <v>2.1298259187620889</v>
      </c>
      <c r="AC164" s="69">
        <v>2.2099806576402323</v>
      </c>
      <c r="AD164" s="69">
        <v>2.0038684719535786</v>
      </c>
      <c r="AE164" s="69">
        <v>2.1298259187620889</v>
      </c>
      <c r="AF164" s="69">
        <f t="shared" si="18"/>
        <v>25.97929593810445</v>
      </c>
      <c r="AH164" s="31">
        <f t="shared" si="19"/>
        <v>6.5703984526112187</v>
      </c>
      <c r="AI164" s="31">
        <f t="shared" si="20"/>
        <v>6.6986460348162478</v>
      </c>
      <c r="AJ164" s="31">
        <f t="shared" si="21"/>
        <v>6.3665764023210833</v>
      </c>
      <c r="AK164" s="31">
        <f t="shared" si="22"/>
        <v>6.3436750483558999</v>
      </c>
      <c r="AL164" s="31">
        <f t="shared" si="23"/>
        <v>25.97929593810445</v>
      </c>
    </row>
    <row r="165" spans="1:38" hidden="1" x14ac:dyDescent="0.3">
      <c r="A165" t="str">
        <f t="shared" si="17"/>
        <v>SALG</v>
      </c>
      <c r="B165" s="5" t="s">
        <v>16</v>
      </c>
      <c r="C165" s="5" t="s">
        <v>617</v>
      </c>
      <c r="D165" s="5" t="s">
        <v>17</v>
      </c>
      <c r="E165" s="65" t="s">
        <v>62</v>
      </c>
      <c r="F165" s="5" t="s">
        <v>35</v>
      </c>
      <c r="G165" s="5" t="s">
        <v>601</v>
      </c>
      <c r="H165" s="5" t="s">
        <v>621</v>
      </c>
      <c r="I165" s="31"/>
      <c r="J165" s="31"/>
      <c r="K165" s="31"/>
      <c r="L165" s="31"/>
      <c r="M165" s="31"/>
      <c r="N165" s="31"/>
      <c r="O165" s="31"/>
      <c r="P165" s="31"/>
      <c r="Q165" s="31">
        <v>0.51600000000000001</v>
      </c>
      <c r="R165" s="75">
        <f t="shared" si="24"/>
        <v>5.7333333333333333E-2</v>
      </c>
      <c r="S165" s="69">
        <v>0.3</v>
      </c>
      <c r="T165" s="69">
        <v>0.36734693877551022</v>
      </c>
      <c r="U165" s="69">
        <v>0.44081632653061231</v>
      </c>
      <c r="V165" s="69">
        <v>0.51428571428571435</v>
      </c>
      <c r="W165" s="69">
        <v>0.58775510204081638</v>
      </c>
      <c r="X165" s="69">
        <v>0.66122448979591841</v>
      </c>
      <c r="Y165" s="69">
        <v>0.73469387755102045</v>
      </c>
      <c r="Z165" s="69">
        <v>0.80816326530612248</v>
      </c>
      <c r="AA165" s="69">
        <v>0.88163265306122462</v>
      </c>
      <c r="AB165" s="69">
        <v>0.95510204081632666</v>
      </c>
      <c r="AC165" s="69">
        <v>1.0285714285714287</v>
      </c>
      <c r="AD165" s="69">
        <v>1.1020408163265307</v>
      </c>
      <c r="AE165" s="69">
        <v>1.1755102040816328</v>
      </c>
      <c r="AF165" s="69">
        <f t="shared" si="18"/>
        <v>9.257142857142858</v>
      </c>
      <c r="AH165" s="31">
        <f t="shared" si="19"/>
        <v>1.322448979591837</v>
      </c>
      <c r="AI165" s="31">
        <f t="shared" si="20"/>
        <v>1.9836734693877554</v>
      </c>
      <c r="AJ165" s="31">
        <f t="shared" si="21"/>
        <v>2.6448979591836741</v>
      </c>
      <c r="AK165" s="31">
        <f t="shared" si="22"/>
        <v>3.3061224489795924</v>
      </c>
      <c r="AL165" s="31">
        <f t="shared" si="23"/>
        <v>9.2571428571428598</v>
      </c>
    </row>
    <row r="166" spans="1:38" hidden="1" x14ac:dyDescent="0.3">
      <c r="A166" t="str">
        <f t="shared" si="17"/>
        <v>SAC1 COARSE</v>
      </c>
      <c r="B166" s="5" t="s">
        <v>16</v>
      </c>
      <c r="C166" s="5" t="s">
        <v>617</v>
      </c>
      <c r="D166" s="5" t="s">
        <v>17</v>
      </c>
      <c r="E166" s="65" t="s">
        <v>63</v>
      </c>
      <c r="F166" s="5" t="s">
        <v>27</v>
      </c>
      <c r="G166" s="5" t="s">
        <v>603</v>
      </c>
      <c r="H166" s="5" t="s">
        <v>619</v>
      </c>
      <c r="I166" s="31">
        <v>4.32</v>
      </c>
      <c r="J166" s="31"/>
      <c r="K166" s="31">
        <v>21.6</v>
      </c>
      <c r="L166" s="31">
        <v>10.8</v>
      </c>
      <c r="M166" s="31"/>
      <c r="N166" s="31"/>
      <c r="O166" s="31"/>
      <c r="P166" s="31"/>
      <c r="Q166" s="31">
        <v>7.2</v>
      </c>
      <c r="R166" s="75">
        <f t="shared" si="24"/>
        <v>4.88</v>
      </c>
      <c r="S166" s="69">
        <v>5.5505827994608996</v>
      </c>
      <c r="T166" s="69">
        <v>4.8897991328584123</v>
      </c>
      <c r="U166" s="69">
        <v>4.7523561302050954</v>
      </c>
      <c r="V166" s="69">
        <v>5.5241514527968008</v>
      </c>
      <c r="W166" s="69">
        <v>5.5770141461250002</v>
      </c>
      <c r="X166" s="69">
        <v>4.9955245195148104</v>
      </c>
      <c r="Y166" s="69">
        <v>4.8897991328584123</v>
      </c>
      <c r="Z166" s="69">
        <v>5.2862693328199057</v>
      </c>
      <c r="AA166" s="69">
        <v>4.4933289328969188</v>
      </c>
      <c r="AB166" s="69">
        <v>4.916230479522512</v>
      </c>
      <c r="AC166" s="69">
        <v>5.1012499061712084</v>
      </c>
      <c r="AD166" s="69">
        <v>4.6254856662174175</v>
      </c>
      <c r="AE166" s="69">
        <v>4.916230479522512</v>
      </c>
      <c r="AF166" s="69">
        <f t="shared" si="18"/>
        <v>59.967439311508997</v>
      </c>
      <c r="AH166" s="31">
        <f t="shared" si="19"/>
        <v>15.166306715860308</v>
      </c>
      <c r="AI166" s="31">
        <f t="shared" si="20"/>
        <v>15.462337798498224</v>
      </c>
      <c r="AJ166" s="31">
        <f t="shared" si="21"/>
        <v>14.695828745239336</v>
      </c>
      <c r="AK166" s="31">
        <f t="shared" si="22"/>
        <v>14.642966051911138</v>
      </c>
      <c r="AL166" s="31">
        <f t="shared" si="23"/>
        <v>59.967439311509004</v>
      </c>
    </row>
    <row r="167" spans="1:38" hidden="1" x14ac:dyDescent="0.3">
      <c r="A167" t="str">
        <f t="shared" si="17"/>
        <v>SAC1 COARSE</v>
      </c>
      <c r="B167" s="5" t="s">
        <v>16</v>
      </c>
      <c r="C167" s="5" t="s">
        <v>617</v>
      </c>
      <c r="D167" s="5" t="s">
        <v>17</v>
      </c>
      <c r="E167" s="65" t="s">
        <v>63</v>
      </c>
      <c r="F167" s="5" t="s">
        <v>28</v>
      </c>
      <c r="G167" s="5" t="s">
        <v>603</v>
      </c>
      <c r="H167" s="5" t="s">
        <v>619</v>
      </c>
      <c r="I167" s="31"/>
      <c r="J167" s="31"/>
      <c r="K167" s="31">
        <v>14.04</v>
      </c>
      <c r="L167" s="31">
        <v>6.48</v>
      </c>
      <c r="M167" s="31"/>
      <c r="N167" s="31"/>
      <c r="O167" s="31"/>
      <c r="P167" s="31"/>
      <c r="Q167" s="31">
        <v>7.2</v>
      </c>
      <c r="R167" s="75">
        <f t="shared" si="24"/>
        <v>3.08</v>
      </c>
      <c r="S167" s="69">
        <v>4.8150112303468928</v>
      </c>
      <c r="T167" s="69">
        <v>4.2417956076865488</v>
      </c>
      <c r="U167" s="69">
        <v>4.1225667581731971</v>
      </c>
      <c r="V167" s="69">
        <v>4.7920826054404788</v>
      </c>
      <c r="W167" s="69">
        <v>4.8379398552533068</v>
      </c>
      <c r="X167" s="69">
        <v>4.3335101073122031</v>
      </c>
      <c r="Y167" s="69">
        <v>4.2417956076865488</v>
      </c>
      <c r="Z167" s="69">
        <v>4.5857249812827554</v>
      </c>
      <c r="AA167" s="69">
        <v>3.8978662340903423</v>
      </c>
      <c r="AB167" s="69">
        <v>4.264724232592962</v>
      </c>
      <c r="AC167" s="69">
        <v>4.4252246069378591</v>
      </c>
      <c r="AD167" s="69">
        <v>4.0125093586224114</v>
      </c>
      <c r="AE167" s="69">
        <v>4.264724232592962</v>
      </c>
      <c r="AF167" s="69">
        <f t="shared" si="18"/>
        <v>52.020464187671571</v>
      </c>
      <c r="AH167" s="31">
        <f t="shared" si="19"/>
        <v>13.156444971300225</v>
      </c>
      <c r="AI167" s="31">
        <f t="shared" si="20"/>
        <v>13.413245570252059</v>
      </c>
      <c r="AJ167" s="31">
        <f t="shared" si="21"/>
        <v>12.748315447966061</v>
      </c>
      <c r="AK167" s="31">
        <f t="shared" si="22"/>
        <v>12.702458198153231</v>
      </c>
      <c r="AL167" s="31">
        <f t="shared" si="23"/>
        <v>52.020464187671571</v>
      </c>
    </row>
    <row r="168" spans="1:38" hidden="1" x14ac:dyDescent="0.3">
      <c r="A168" t="str">
        <f t="shared" si="17"/>
        <v>SACoarse Brown</v>
      </c>
      <c r="B168" s="5" t="s">
        <v>16</v>
      </c>
      <c r="C168" s="5" t="s">
        <v>617</v>
      </c>
      <c r="D168" s="5" t="s">
        <v>17</v>
      </c>
      <c r="E168" s="65" t="s">
        <v>63</v>
      </c>
      <c r="F168" s="5" t="s">
        <v>29</v>
      </c>
      <c r="G168" s="5" t="s">
        <v>602</v>
      </c>
      <c r="H168" s="5" t="s">
        <v>618</v>
      </c>
      <c r="I168" s="31"/>
      <c r="J168" s="31"/>
      <c r="K168" s="31">
        <v>-8.9459999999999998E-2</v>
      </c>
      <c r="L168" s="31"/>
      <c r="M168" s="31"/>
      <c r="N168" s="31"/>
      <c r="O168" s="31"/>
      <c r="P168" s="31"/>
      <c r="Q168" s="31"/>
      <c r="R168" s="75">
        <f t="shared" si="24"/>
        <v>-9.9399999999999992E-3</v>
      </c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>
        <f t="shared" si="18"/>
        <v>0</v>
      </c>
      <c r="AH168" s="31">
        <f t="shared" si="19"/>
        <v>0</v>
      </c>
      <c r="AI168" s="31">
        <f t="shared" si="20"/>
        <v>0</v>
      </c>
      <c r="AJ168" s="31">
        <f t="shared" si="21"/>
        <v>0</v>
      </c>
      <c r="AK168" s="31">
        <f t="shared" si="22"/>
        <v>0</v>
      </c>
      <c r="AL168" s="31">
        <f t="shared" si="23"/>
        <v>0</v>
      </c>
    </row>
    <row r="169" spans="1:38" hidden="1" x14ac:dyDescent="0.3">
      <c r="A169" t="str">
        <f t="shared" si="17"/>
        <v>SAA1</v>
      </c>
      <c r="B169" s="5" t="s">
        <v>16</v>
      </c>
      <c r="C169" s="5" t="s">
        <v>617</v>
      </c>
      <c r="D169" s="5" t="s">
        <v>17</v>
      </c>
      <c r="E169" s="65" t="s">
        <v>63</v>
      </c>
      <c r="F169" s="5" t="s">
        <v>30</v>
      </c>
      <c r="G169" s="5" t="s">
        <v>600</v>
      </c>
      <c r="H169" s="5" t="s">
        <v>620</v>
      </c>
      <c r="I169" s="31">
        <v>4.32</v>
      </c>
      <c r="J169" s="31"/>
      <c r="K169" s="31">
        <v>7.5600000000000005</v>
      </c>
      <c r="L169" s="31">
        <v>2.16</v>
      </c>
      <c r="M169" s="31"/>
      <c r="N169" s="31"/>
      <c r="O169" s="31"/>
      <c r="P169" s="31"/>
      <c r="Q169" s="31">
        <v>2.4</v>
      </c>
      <c r="R169" s="75">
        <f t="shared" si="24"/>
        <v>1.8266666666666669</v>
      </c>
      <c r="S169" s="69">
        <v>2.7042836074267513</v>
      </c>
      <c r="T169" s="69">
        <v>2.3823450827330905</v>
      </c>
      <c r="U169" s="69">
        <v>2.3153818695968091</v>
      </c>
      <c r="V169" s="69">
        <v>2.6914060664390047</v>
      </c>
      <c r="W169" s="69">
        <v>2.717161148414498</v>
      </c>
      <c r="X169" s="69">
        <v>2.4338552466840762</v>
      </c>
      <c r="Y169" s="69">
        <v>2.3823450827330905</v>
      </c>
      <c r="Z169" s="69">
        <v>2.5755081975492868</v>
      </c>
      <c r="AA169" s="69">
        <v>2.1891819679168938</v>
      </c>
      <c r="AB169" s="69">
        <v>2.3952226237208367</v>
      </c>
      <c r="AC169" s="69">
        <v>2.4853654106350618</v>
      </c>
      <c r="AD169" s="69">
        <v>2.253569672855626</v>
      </c>
      <c r="AE169" s="69">
        <v>2.3952226237208367</v>
      </c>
      <c r="AF169" s="69">
        <f t="shared" si="18"/>
        <v>29.216564992999114</v>
      </c>
      <c r="AH169" s="31">
        <f t="shared" si="19"/>
        <v>7.3891330187689039</v>
      </c>
      <c r="AI169" s="31">
        <f t="shared" si="20"/>
        <v>7.5333614778316651</v>
      </c>
      <c r="AJ169" s="31">
        <f t="shared" si="21"/>
        <v>7.1599127891870182</v>
      </c>
      <c r="AK169" s="31">
        <f t="shared" si="22"/>
        <v>7.134157707211525</v>
      </c>
      <c r="AL169" s="31">
        <f t="shared" si="23"/>
        <v>29.216564992999114</v>
      </c>
    </row>
    <row r="170" spans="1:38" hidden="1" x14ac:dyDescent="0.3">
      <c r="A170" t="str">
        <f t="shared" si="17"/>
        <v>SALG</v>
      </c>
      <c r="B170" s="5" t="s">
        <v>16</v>
      </c>
      <c r="C170" s="5" t="s">
        <v>617</v>
      </c>
      <c r="D170" s="5" t="s">
        <v>17</v>
      </c>
      <c r="E170" s="65" t="s">
        <v>63</v>
      </c>
      <c r="F170" s="5" t="s">
        <v>33</v>
      </c>
      <c r="G170" s="5" t="s">
        <v>601</v>
      </c>
      <c r="H170" s="5" t="s">
        <v>621</v>
      </c>
      <c r="I170" s="31">
        <v>4.32</v>
      </c>
      <c r="J170" s="31"/>
      <c r="K170" s="31"/>
      <c r="L170" s="31">
        <v>2.16</v>
      </c>
      <c r="M170" s="31"/>
      <c r="N170" s="31"/>
      <c r="O170" s="31"/>
      <c r="P170" s="31"/>
      <c r="Q170" s="31">
        <v>1.2</v>
      </c>
      <c r="R170" s="75">
        <f t="shared" si="24"/>
        <v>0.85333333333333339</v>
      </c>
      <c r="S170" s="69">
        <v>0.5</v>
      </c>
      <c r="T170" s="69">
        <v>0.6554134854199245</v>
      </c>
      <c r="U170" s="69">
        <v>0.7864961825039094</v>
      </c>
      <c r="V170" s="69">
        <v>0.9175788795878943</v>
      </c>
      <c r="W170" s="69">
        <v>1.0486615766718792</v>
      </c>
      <c r="X170" s="69">
        <v>1.1797442737558641</v>
      </c>
      <c r="Y170" s="69">
        <v>1.310826970839849</v>
      </c>
      <c r="Z170" s="69">
        <v>1.4419096679238339</v>
      </c>
      <c r="AA170" s="69">
        <v>1.5729923650078188</v>
      </c>
      <c r="AB170" s="69">
        <v>1.7040750620918037</v>
      </c>
      <c r="AC170" s="69">
        <v>1.8351577591757886</v>
      </c>
      <c r="AD170" s="69">
        <v>1.9662404562597735</v>
      </c>
      <c r="AE170" s="69">
        <v>2.0973231533437584</v>
      </c>
      <c r="AF170" s="69">
        <f t="shared" si="18"/>
        <v>16.516419832582095</v>
      </c>
      <c r="AH170" s="31">
        <f t="shared" si="19"/>
        <v>2.3594885475117282</v>
      </c>
      <c r="AI170" s="31">
        <f t="shared" si="20"/>
        <v>3.5392328212675923</v>
      </c>
      <c r="AJ170" s="31">
        <f t="shared" si="21"/>
        <v>4.7189770950234564</v>
      </c>
      <c r="AK170" s="31">
        <f t="shared" si="22"/>
        <v>5.8987213687793201</v>
      </c>
      <c r="AL170" s="31">
        <f t="shared" si="23"/>
        <v>16.516419832582095</v>
      </c>
    </row>
    <row r="171" spans="1:38" hidden="1" x14ac:dyDescent="0.3">
      <c r="A171" t="str">
        <f t="shared" si="17"/>
        <v>SACASTER</v>
      </c>
      <c r="B171" s="5" t="s">
        <v>16</v>
      </c>
      <c r="C171" s="5" t="s">
        <v>617</v>
      </c>
      <c r="D171" s="5" t="s">
        <v>17</v>
      </c>
      <c r="E171" s="65" t="s">
        <v>64</v>
      </c>
      <c r="F171" s="5" t="s">
        <v>25</v>
      </c>
      <c r="G171" s="5" t="s">
        <v>604</v>
      </c>
      <c r="H171" s="5" t="s">
        <v>604</v>
      </c>
      <c r="I171" s="31">
        <v>0.24</v>
      </c>
      <c r="J171" s="31">
        <v>0.84</v>
      </c>
      <c r="K171" s="31">
        <v>0.6</v>
      </c>
      <c r="L171" s="31"/>
      <c r="M171" s="31">
        <v>0.12</v>
      </c>
      <c r="N171" s="31">
        <v>0.12</v>
      </c>
      <c r="O171" s="31">
        <v>0.84</v>
      </c>
      <c r="P171" s="31">
        <v>0.36</v>
      </c>
      <c r="Q171" s="31">
        <v>0.12</v>
      </c>
      <c r="R171" s="75">
        <f t="shared" si="24"/>
        <v>0.36000000000000004</v>
      </c>
      <c r="S171" s="69">
        <v>0.36</v>
      </c>
      <c r="T171" s="69">
        <v>0.36</v>
      </c>
      <c r="U171" s="69">
        <v>0.36</v>
      </c>
      <c r="V171" s="69">
        <v>0.36</v>
      </c>
      <c r="W171" s="69">
        <v>1</v>
      </c>
      <c r="X171" s="69">
        <v>0.36</v>
      </c>
      <c r="Y171" s="69">
        <v>0.36</v>
      </c>
      <c r="Z171" s="69">
        <v>0.36</v>
      </c>
      <c r="AA171" s="69">
        <v>0.36</v>
      </c>
      <c r="AB171" s="69">
        <v>0.36</v>
      </c>
      <c r="AC171" s="69">
        <v>0.36</v>
      </c>
      <c r="AD171" s="69">
        <v>0.36</v>
      </c>
      <c r="AE171" s="69">
        <v>0.36</v>
      </c>
      <c r="AF171" s="69">
        <f t="shared" si="18"/>
        <v>4.96</v>
      </c>
      <c r="AH171" s="31">
        <f t="shared" si="19"/>
        <v>1.08</v>
      </c>
      <c r="AI171" s="31">
        <f t="shared" si="20"/>
        <v>1.7199999999999998</v>
      </c>
      <c r="AJ171" s="31">
        <f t="shared" si="21"/>
        <v>1.08</v>
      </c>
      <c r="AK171" s="31">
        <f t="shared" si="22"/>
        <v>1.08</v>
      </c>
      <c r="AL171" s="31">
        <f t="shared" si="23"/>
        <v>4.96</v>
      </c>
    </row>
    <row r="172" spans="1:38" hidden="1" x14ac:dyDescent="0.3">
      <c r="A172" t="str">
        <f t="shared" si="17"/>
        <v>SACoarse Brown</v>
      </c>
      <c r="B172" s="5" t="s">
        <v>16</v>
      </c>
      <c r="C172" s="5" t="s">
        <v>617</v>
      </c>
      <c r="D172" s="5" t="s">
        <v>17</v>
      </c>
      <c r="E172" s="65" t="s">
        <v>64</v>
      </c>
      <c r="F172" s="5" t="s">
        <v>26</v>
      </c>
      <c r="G172" s="5" t="s">
        <v>602</v>
      </c>
      <c r="H172" s="5" t="s">
        <v>618</v>
      </c>
      <c r="I172" s="31">
        <v>3.3600000000000003</v>
      </c>
      <c r="J172" s="31">
        <v>1.32</v>
      </c>
      <c r="K172" s="31">
        <v>0.96</v>
      </c>
      <c r="L172" s="31">
        <v>2.16</v>
      </c>
      <c r="M172" s="31">
        <v>1.2</v>
      </c>
      <c r="N172" s="31">
        <v>1.08</v>
      </c>
      <c r="O172" s="31">
        <v>1.7999999999999998</v>
      </c>
      <c r="P172" s="31">
        <v>4.08</v>
      </c>
      <c r="Q172" s="31">
        <v>5.52</v>
      </c>
      <c r="R172" s="75">
        <f t="shared" si="24"/>
        <v>2.3866666666666663</v>
      </c>
      <c r="S172" s="69">
        <v>3.7632492963650508</v>
      </c>
      <c r="T172" s="69">
        <v>3.3152434277501643</v>
      </c>
      <c r="U172" s="69">
        <v>3.222058207078268</v>
      </c>
      <c r="V172" s="69">
        <v>3.7453290616204553</v>
      </c>
      <c r="W172" s="69">
        <v>3.7811695311096463</v>
      </c>
      <c r="X172" s="69">
        <v>3.3869243667285462</v>
      </c>
      <c r="Y172" s="69">
        <v>3.3152434277501643</v>
      </c>
      <c r="Z172" s="69">
        <v>3.5840469489190965</v>
      </c>
      <c r="AA172" s="69">
        <v>3.0464399065812318</v>
      </c>
      <c r="AB172" s="69">
        <v>3.3331636624947598</v>
      </c>
      <c r="AC172" s="69">
        <v>3.4586053057069281</v>
      </c>
      <c r="AD172" s="69">
        <v>3.1360410803042096</v>
      </c>
      <c r="AE172" s="69">
        <v>3.3331636624947598</v>
      </c>
      <c r="AF172" s="69">
        <f t="shared" si="18"/>
        <v>40.657428588538231</v>
      </c>
      <c r="AH172" s="31">
        <f t="shared" si="19"/>
        <v>10.282630696448887</v>
      </c>
      <c r="AI172" s="31">
        <f t="shared" si="20"/>
        <v>10.483337325588357</v>
      </c>
      <c r="AJ172" s="31">
        <f t="shared" si="21"/>
        <v>9.9636505179950881</v>
      </c>
      <c r="AK172" s="31">
        <f t="shared" si="22"/>
        <v>9.9278100485058971</v>
      </c>
      <c r="AL172" s="31">
        <f t="shared" si="23"/>
        <v>40.657428588538224</v>
      </c>
    </row>
    <row r="173" spans="1:38" hidden="1" x14ac:dyDescent="0.3">
      <c r="A173" t="str">
        <f t="shared" si="17"/>
        <v>SAC1 COARSE</v>
      </c>
      <c r="B173" s="5" t="s">
        <v>16</v>
      </c>
      <c r="C173" s="5" t="s">
        <v>617</v>
      </c>
      <c r="D173" s="5" t="s">
        <v>17</v>
      </c>
      <c r="E173" s="65" t="s">
        <v>64</v>
      </c>
      <c r="F173" s="5" t="s">
        <v>27</v>
      </c>
      <c r="G173" s="5" t="s">
        <v>603</v>
      </c>
      <c r="H173" s="5" t="s">
        <v>619</v>
      </c>
      <c r="I173" s="31">
        <v>173.86800000000002</v>
      </c>
      <c r="J173" s="31">
        <v>122.04000000000002</v>
      </c>
      <c r="K173" s="31">
        <v>55.733000000000004</v>
      </c>
      <c r="L173" s="31">
        <v>12.96</v>
      </c>
      <c r="M173" s="31">
        <v>22.32</v>
      </c>
      <c r="N173" s="31">
        <v>8.64</v>
      </c>
      <c r="O173" s="31">
        <v>21.6</v>
      </c>
      <c r="P173" s="31">
        <v>54</v>
      </c>
      <c r="Q173" s="31">
        <v>93.960000000000008</v>
      </c>
      <c r="R173" s="75">
        <f t="shared" si="24"/>
        <v>62.791222222222217</v>
      </c>
      <c r="S173" s="69">
        <v>99.910490390296204</v>
      </c>
      <c r="T173" s="69">
        <v>88.016384391451425</v>
      </c>
      <c r="U173" s="69">
        <v>85.542410343691714</v>
      </c>
      <c r="V173" s="69">
        <v>99.434726150342414</v>
      </c>
      <c r="W173" s="69">
        <v>100.38625463025001</v>
      </c>
      <c r="X173" s="69">
        <v>89.919441351266585</v>
      </c>
      <c r="Y173" s="69">
        <v>88.016384391451425</v>
      </c>
      <c r="Z173" s="69">
        <v>95.152847990758303</v>
      </c>
      <c r="AA173" s="69">
        <v>80.879920792144546</v>
      </c>
      <c r="AB173" s="69">
        <v>88.492148631405215</v>
      </c>
      <c r="AC173" s="69">
        <v>91.822498311081759</v>
      </c>
      <c r="AD173" s="69">
        <v>83.25874199191351</v>
      </c>
      <c r="AE173" s="69">
        <v>88.492148631405215</v>
      </c>
      <c r="AF173" s="69">
        <f t="shared" si="18"/>
        <v>1079.4139076071622</v>
      </c>
      <c r="AH173" s="31">
        <f t="shared" si="19"/>
        <v>272.99352088548551</v>
      </c>
      <c r="AI173" s="31">
        <f t="shared" si="20"/>
        <v>278.322080372968</v>
      </c>
      <c r="AJ173" s="31">
        <f t="shared" si="21"/>
        <v>264.52491741430805</v>
      </c>
      <c r="AK173" s="31">
        <f t="shared" si="22"/>
        <v>263.5733889344005</v>
      </c>
      <c r="AL173" s="31">
        <f t="shared" si="23"/>
        <v>1079.4139076071622</v>
      </c>
    </row>
    <row r="174" spans="1:38" hidden="1" x14ac:dyDescent="0.3">
      <c r="A174" t="str">
        <f t="shared" si="17"/>
        <v>SAC1 COARSE</v>
      </c>
      <c r="B174" s="5" t="s">
        <v>16</v>
      </c>
      <c r="C174" s="5" t="s">
        <v>617</v>
      </c>
      <c r="D174" s="5" t="s">
        <v>17</v>
      </c>
      <c r="E174" s="65" t="s">
        <v>64</v>
      </c>
      <c r="F174" s="5" t="s">
        <v>20</v>
      </c>
      <c r="G174" s="5" t="s">
        <v>603</v>
      </c>
      <c r="H174" s="5" t="s">
        <v>619</v>
      </c>
      <c r="I174" s="31"/>
      <c r="J174" s="31"/>
      <c r="K174" s="31"/>
      <c r="L174" s="31"/>
      <c r="M174" s="31"/>
      <c r="N174" s="31"/>
      <c r="O174" s="31">
        <v>10.8</v>
      </c>
      <c r="P174" s="31"/>
      <c r="Q174" s="31"/>
      <c r="R174" s="75">
        <f t="shared" si="24"/>
        <v>1.2000000000000002</v>
      </c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>
        <f t="shared" si="18"/>
        <v>0</v>
      </c>
      <c r="AH174" s="31">
        <f t="shared" si="19"/>
        <v>0</v>
      </c>
      <c r="AI174" s="31">
        <f t="shared" si="20"/>
        <v>0</v>
      </c>
      <c r="AJ174" s="31">
        <f t="shared" si="21"/>
        <v>0</v>
      </c>
      <c r="AK174" s="31">
        <f t="shared" si="22"/>
        <v>0</v>
      </c>
      <c r="AL174" s="31">
        <f t="shared" si="23"/>
        <v>0</v>
      </c>
    </row>
    <row r="175" spans="1:38" hidden="1" x14ac:dyDescent="0.3">
      <c r="A175" t="str">
        <f t="shared" si="17"/>
        <v>SAC1 COARSE</v>
      </c>
      <c r="B175" s="5" t="s">
        <v>16</v>
      </c>
      <c r="C175" s="5" t="s">
        <v>617</v>
      </c>
      <c r="D175" s="5" t="s">
        <v>17</v>
      </c>
      <c r="E175" s="65" t="s">
        <v>64</v>
      </c>
      <c r="F175" s="5" t="s">
        <v>28</v>
      </c>
      <c r="G175" s="5" t="s">
        <v>603</v>
      </c>
      <c r="H175" s="5" t="s">
        <v>619</v>
      </c>
      <c r="I175" s="31">
        <v>2.16</v>
      </c>
      <c r="J175" s="31">
        <v>1.08</v>
      </c>
      <c r="K175" s="31"/>
      <c r="L175" s="31"/>
      <c r="M175" s="31"/>
      <c r="N175" s="31"/>
      <c r="O175" s="31"/>
      <c r="P175" s="31"/>
      <c r="Q175" s="31"/>
      <c r="R175" s="75">
        <f t="shared" si="24"/>
        <v>0.36000000000000004</v>
      </c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>
        <f t="shared" si="18"/>
        <v>0</v>
      </c>
      <c r="AH175" s="31">
        <f t="shared" si="19"/>
        <v>0</v>
      </c>
      <c r="AI175" s="31">
        <f t="shared" si="20"/>
        <v>0</v>
      </c>
      <c r="AJ175" s="31">
        <f t="shared" si="21"/>
        <v>0</v>
      </c>
      <c r="AK175" s="31">
        <f t="shared" si="22"/>
        <v>0</v>
      </c>
      <c r="AL175" s="31">
        <f t="shared" si="23"/>
        <v>0</v>
      </c>
    </row>
    <row r="176" spans="1:38" hidden="1" x14ac:dyDescent="0.3">
      <c r="A176" t="str">
        <f t="shared" si="17"/>
        <v>SAGolden Brown</v>
      </c>
      <c r="B176" s="5" t="s">
        <v>16</v>
      </c>
      <c r="C176" s="5" t="s">
        <v>617</v>
      </c>
      <c r="D176" s="5" t="s">
        <v>17</v>
      </c>
      <c r="E176" s="65" t="s">
        <v>64</v>
      </c>
      <c r="F176" s="5" t="s">
        <v>31</v>
      </c>
      <c r="G176" s="5" t="s">
        <v>602</v>
      </c>
      <c r="H176" s="5" t="s">
        <v>623</v>
      </c>
      <c r="I176" s="31">
        <v>2.2799999999999998</v>
      </c>
      <c r="J176" s="31">
        <v>1.8</v>
      </c>
      <c r="K176" s="31">
        <v>3.2640000000000002</v>
      </c>
      <c r="L176" s="31">
        <v>2.88</v>
      </c>
      <c r="M176" s="31">
        <v>1.2</v>
      </c>
      <c r="N176" s="31"/>
      <c r="O176" s="31">
        <v>1.2</v>
      </c>
      <c r="P176" s="31">
        <v>0.6</v>
      </c>
      <c r="Q176" s="31">
        <v>2.04</v>
      </c>
      <c r="R176" s="75">
        <f t="shared" si="24"/>
        <v>1.696</v>
      </c>
      <c r="S176" s="69">
        <v>2.5535596275157704</v>
      </c>
      <c r="T176" s="69">
        <v>2.1473115049564431</v>
      </c>
      <c r="U176" s="69">
        <v>2.0869546410333433</v>
      </c>
      <c r="V176" s="69">
        <v>2.4258816461399815</v>
      </c>
      <c r="W176" s="69">
        <v>2.449095824571943</v>
      </c>
      <c r="X176" s="69">
        <v>2.1937398618203661</v>
      </c>
      <c r="Y176" s="69">
        <v>2.1473115049564431</v>
      </c>
      <c r="Z176" s="69">
        <v>2.3214178431961545</v>
      </c>
      <c r="AA176" s="69">
        <v>1.9732051667167314</v>
      </c>
      <c r="AB176" s="69">
        <v>2.1589185941724236</v>
      </c>
      <c r="AC176" s="69">
        <v>2.2401682186842891</v>
      </c>
      <c r="AD176" s="69">
        <v>2.0312406127966351</v>
      </c>
      <c r="AE176" s="69">
        <v>2.1589185941724236</v>
      </c>
      <c r="AF176" s="69">
        <f t="shared" si="18"/>
        <v>26.33416401321718</v>
      </c>
      <c r="AH176" s="31">
        <f t="shared" si="19"/>
        <v>6.6601477921297683</v>
      </c>
      <c r="AI176" s="31">
        <f t="shared" si="20"/>
        <v>6.7901471913487521</v>
      </c>
      <c r="AJ176" s="31">
        <f t="shared" si="21"/>
        <v>6.4535416040853093</v>
      </c>
      <c r="AK176" s="31">
        <f t="shared" si="22"/>
        <v>6.4303274256533474</v>
      </c>
      <c r="AL176" s="31">
        <f t="shared" si="23"/>
        <v>26.334164013217176</v>
      </c>
    </row>
    <row r="177" spans="1:38" hidden="1" x14ac:dyDescent="0.3">
      <c r="A177" t="str">
        <f t="shared" si="17"/>
        <v>SAICING</v>
      </c>
      <c r="B177" s="5" t="s">
        <v>16</v>
      </c>
      <c r="C177" s="5" t="s">
        <v>617</v>
      </c>
      <c r="D177" s="5" t="s">
        <v>17</v>
      </c>
      <c r="E177" s="65" t="s">
        <v>64</v>
      </c>
      <c r="F177" s="5" t="s">
        <v>32</v>
      </c>
      <c r="G177" s="5" t="s">
        <v>605</v>
      </c>
      <c r="H177" s="5" t="s">
        <v>605</v>
      </c>
      <c r="I177" s="31">
        <v>0.24</v>
      </c>
      <c r="J177" s="31">
        <v>0.12</v>
      </c>
      <c r="K177" s="31">
        <v>0.24</v>
      </c>
      <c r="L177" s="31">
        <v>0.12</v>
      </c>
      <c r="M177" s="31">
        <v>0.12</v>
      </c>
      <c r="N177" s="31">
        <v>0.24</v>
      </c>
      <c r="O177" s="31">
        <v>0.12</v>
      </c>
      <c r="P177" s="31">
        <v>0.24</v>
      </c>
      <c r="Q177" s="31">
        <v>0.24</v>
      </c>
      <c r="R177" s="75">
        <f t="shared" si="24"/>
        <v>0.18666666666666668</v>
      </c>
      <c r="S177" s="69">
        <v>0.24</v>
      </c>
      <c r="T177" s="69">
        <v>0.24</v>
      </c>
      <c r="U177" s="69">
        <v>0.24</v>
      </c>
      <c r="V177" s="69">
        <v>0.24</v>
      </c>
      <c r="W177" s="69">
        <v>0.24</v>
      </c>
      <c r="X177" s="69">
        <v>0.24</v>
      </c>
      <c r="Y177" s="69">
        <v>0.24</v>
      </c>
      <c r="Z177" s="69">
        <v>0.24</v>
      </c>
      <c r="AA177" s="69">
        <v>0.24</v>
      </c>
      <c r="AB177" s="69">
        <v>0.24</v>
      </c>
      <c r="AC177" s="69">
        <v>0.24</v>
      </c>
      <c r="AD177" s="69">
        <v>0.24</v>
      </c>
      <c r="AE177" s="69">
        <v>0.24</v>
      </c>
      <c r="AF177" s="69">
        <f t="shared" si="18"/>
        <v>2.8800000000000008</v>
      </c>
      <c r="AH177" s="31">
        <f t="shared" si="19"/>
        <v>0.72</v>
      </c>
      <c r="AI177" s="31">
        <f t="shared" si="20"/>
        <v>0.72</v>
      </c>
      <c r="AJ177" s="31">
        <f t="shared" si="21"/>
        <v>0.72</v>
      </c>
      <c r="AK177" s="31">
        <f t="shared" si="22"/>
        <v>0.72</v>
      </c>
      <c r="AL177" s="31">
        <f t="shared" si="23"/>
        <v>2.88</v>
      </c>
    </row>
    <row r="178" spans="1:38" hidden="1" x14ac:dyDescent="0.3">
      <c r="A178" t="str">
        <f t="shared" si="17"/>
        <v>SALG</v>
      </c>
      <c r="B178" s="5" t="s">
        <v>16</v>
      </c>
      <c r="C178" s="5" t="s">
        <v>617</v>
      </c>
      <c r="D178" s="5" t="s">
        <v>17</v>
      </c>
      <c r="E178" s="65" t="s">
        <v>64</v>
      </c>
      <c r="F178" s="5" t="s">
        <v>33</v>
      </c>
      <c r="G178" s="5" t="s">
        <v>601</v>
      </c>
      <c r="H178" s="5" t="s">
        <v>621</v>
      </c>
      <c r="I178" s="31">
        <v>1.92</v>
      </c>
      <c r="J178" s="31">
        <v>1.8</v>
      </c>
      <c r="K178" s="31">
        <v>1.68</v>
      </c>
      <c r="L178" s="31">
        <v>2.2800000000000002</v>
      </c>
      <c r="M178" s="31">
        <v>1.2</v>
      </c>
      <c r="N178" s="31">
        <v>0.96</v>
      </c>
      <c r="O178" s="31">
        <v>1.7999999999999998</v>
      </c>
      <c r="P178" s="31">
        <v>3.4799999999999995</v>
      </c>
      <c r="Q178" s="31">
        <v>3.2399999999999998</v>
      </c>
      <c r="R178" s="75">
        <f t="shared" si="24"/>
        <v>2.04</v>
      </c>
      <c r="S178" s="69">
        <v>4</v>
      </c>
      <c r="T178" s="69">
        <v>5.243307883359396</v>
      </c>
      <c r="U178" s="69">
        <v>6.2919694600312752</v>
      </c>
      <c r="V178" s="69">
        <v>7.3406310367031544</v>
      </c>
      <c r="W178" s="69">
        <v>8.3892926133750336</v>
      </c>
      <c r="X178" s="69">
        <v>9.4379541900469128</v>
      </c>
      <c r="Y178" s="69">
        <v>10.486615766718792</v>
      </c>
      <c r="Z178" s="69">
        <v>11.535277343390671</v>
      </c>
      <c r="AA178" s="69">
        <v>12.58393892006255</v>
      </c>
      <c r="AB178" s="69">
        <v>13.63260049673443</v>
      </c>
      <c r="AC178" s="69">
        <v>14.681262073406309</v>
      </c>
      <c r="AD178" s="69">
        <v>15.729923650078188</v>
      </c>
      <c r="AE178" s="69">
        <v>16.778585226750067</v>
      </c>
      <c r="AF178" s="69">
        <f t="shared" si="18"/>
        <v>132.13135866065676</v>
      </c>
      <c r="AH178" s="31">
        <f t="shared" si="19"/>
        <v>18.875908380093826</v>
      </c>
      <c r="AI178" s="31">
        <f t="shared" si="20"/>
        <v>28.313862570140738</v>
      </c>
      <c r="AJ178" s="31">
        <f t="shared" si="21"/>
        <v>37.751816760187651</v>
      </c>
      <c r="AK178" s="31">
        <f t="shared" si="22"/>
        <v>47.189770950234561</v>
      </c>
      <c r="AL178" s="31">
        <f t="shared" si="23"/>
        <v>132.13135866065676</v>
      </c>
    </row>
    <row r="179" spans="1:38" hidden="1" x14ac:dyDescent="0.3">
      <c r="A179" t="str">
        <f t="shared" si="17"/>
        <v>SASoft Brown</v>
      </c>
      <c r="B179" s="5" t="s">
        <v>16</v>
      </c>
      <c r="C179" s="5" t="s">
        <v>617</v>
      </c>
      <c r="D179" s="5" t="s">
        <v>17</v>
      </c>
      <c r="E179" s="65" t="s">
        <v>64</v>
      </c>
      <c r="F179" s="5" t="s">
        <v>34</v>
      </c>
      <c r="G179" s="5" t="s">
        <v>602</v>
      </c>
      <c r="H179" s="5" t="s">
        <v>622</v>
      </c>
      <c r="I179" s="31">
        <v>1.3199999999999998</v>
      </c>
      <c r="J179" s="31">
        <v>0.24</v>
      </c>
      <c r="K179" s="31">
        <v>1.7999999999999998</v>
      </c>
      <c r="L179" s="31"/>
      <c r="M179" s="31">
        <v>1.3199999999999998</v>
      </c>
      <c r="N179" s="31">
        <v>0.48</v>
      </c>
      <c r="O179" s="31">
        <v>2.6399999999999997</v>
      </c>
      <c r="P179" s="31">
        <v>1.2</v>
      </c>
      <c r="Q179" s="31">
        <v>1.7399999999999998</v>
      </c>
      <c r="R179" s="75">
        <f>SUM(I179:Q179)/9</f>
        <v>1.1933333333333334</v>
      </c>
      <c r="S179" s="69">
        <v>1.7021276595744679</v>
      </c>
      <c r="T179" s="69">
        <v>1.4313346228239845</v>
      </c>
      <c r="U179" s="69">
        <v>1.3911025145067697</v>
      </c>
      <c r="V179" s="69">
        <v>1.6170212765957446</v>
      </c>
      <c r="W179" s="69">
        <v>1.6324951644100578</v>
      </c>
      <c r="X179" s="69">
        <v>1.462282398452611</v>
      </c>
      <c r="Y179" s="69">
        <v>1.4313346228239845</v>
      </c>
      <c r="Z179" s="69">
        <v>1.5473887814313345</v>
      </c>
      <c r="AA179" s="69">
        <v>1.3152804642166345</v>
      </c>
      <c r="AB179" s="69">
        <v>1.4390715667311411</v>
      </c>
      <c r="AC179" s="69">
        <v>1.4932301740812377</v>
      </c>
      <c r="AD179" s="69">
        <v>1.3539651837524178</v>
      </c>
      <c r="AE179" s="69">
        <v>1.4390715667311411</v>
      </c>
      <c r="AF179" s="69">
        <f t="shared" si="18"/>
        <v>17.553578336557056</v>
      </c>
      <c r="AH179" s="31">
        <f t="shared" si="19"/>
        <v>4.4394584139264985</v>
      </c>
      <c r="AI179" s="31">
        <f t="shared" si="20"/>
        <v>4.5261121856866531</v>
      </c>
      <c r="AJ179" s="31">
        <f t="shared" si="21"/>
        <v>4.3017408123791103</v>
      </c>
      <c r="AK179" s="31">
        <f t="shared" si="22"/>
        <v>4.2862669245647966</v>
      </c>
      <c r="AL179" s="31">
        <f t="shared" si="23"/>
        <v>17.553578336557059</v>
      </c>
    </row>
    <row r="180" spans="1:38" hidden="1" x14ac:dyDescent="0.3">
      <c r="A180" t="str">
        <f t="shared" si="17"/>
        <v>SALG</v>
      </c>
      <c r="B180" s="5" t="s">
        <v>16</v>
      </c>
      <c r="C180" s="5" t="s">
        <v>617</v>
      </c>
      <c r="D180" s="5" t="s">
        <v>17</v>
      </c>
      <c r="E180" s="65" t="s">
        <v>64</v>
      </c>
      <c r="F180" s="5" t="s">
        <v>35</v>
      </c>
      <c r="G180" s="5" t="s">
        <v>601</v>
      </c>
      <c r="H180" s="5" t="s">
        <v>621</v>
      </c>
      <c r="I180" s="31"/>
      <c r="J180" s="31"/>
      <c r="K180" s="31"/>
      <c r="L180" s="31"/>
      <c r="M180" s="31"/>
      <c r="N180" s="31"/>
      <c r="O180" s="31"/>
      <c r="P180" s="31"/>
      <c r="Q180" s="31"/>
      <c r="R180" s="75"/>
      <c r="S180" s="69"/>
      <c r="T180" s="69">
        <v>0.40816326530612246</v>
      </c>
      <c r="U180" s="69">
        <v>0.48979591836734693</v>
      </c>
      <c r="V180" s="69">
        <v>0.5714285714285714</v>
      </c>
      <c r="W180" s="69">
        <v>0.65306122448979587</v>
      </c>
      <c r="X180" s="69">
        <v>0.73469387755102034</v>
      </c>
      <c r="Y180" s="69">
        <v>0.81632653061224492</v>
      </c>
      <c r="Z180" s="69">
        <v>0.89795918367346939</v>
      </c>
      <c r="AA180" s="69">
        <v>0.97959183673469385</v>
      </c>
      <c r="AB180" s="69">
        <v>1.0612244897959184</v>
      </c>
      <c r="AC180" s="69">
        <v>1.1428571428571428</v>
      </c>
      <c r="AD180" s="69">
        <v>1.2244897959183674</v>
      </c>
      <c r="AE180" s="69">
        <v>1.3061224489795917</v>
      </c>
      <c r="AF180" s="69">
        <f t="shared" si="18"/>
        <v>10.285714285714286</v>
      </c>
      <c r="AH180" s="31">
        <f t="shared" si="19"/>
        <v>1.4693877551020407</v>
      </c>
      <c r="AI180" s="31">
        <f t="shared" si="20"/>
        <v>2.204081632653061</v>
      </c>
      <c r="AJ180" s="31">
        <f t="shared" si="21"/>
        <v>2.9387755102040813</v>
      </c>
      <c r="AK180" s="31">
        <f t="shared" si="22"/>
        <v>3.6734693877551017</v>
      </c>
      <c r="AL180" s="31">
        <f t="shared" si="23"/>
        <v>10.285714285714285</v>
      </c>
    </row>
    <row r="181" spans="1:38" hidden="1" x14ac:dyDescent="0.3">
      <c r="A181" t="str">
        <f t="shared" si="17"/>
        <v>SAC1 COARSE</v>
      </c>
      <c r="B181" s="5" t="s">
        <v>16</v>
      </c>
      <c r="C181" s="5" t="s">
        <v>617</v>
      </c>
      <c r="D181" s="5" t="s">
        <v>17</v>
      </c>
      <c r="E181" s="65" t="s">
        <v>65</v>
      </c>
      <c r="F181" s="5" t="s">
        <v>27</v>
      </c>
      <c r="G181" s="5" t="s">
        <v>603</v>
      </c>
      <c r="H181" s="5" t="s">
        <v>619</v>
      </c>
      <c r="I181" s="31"/>
      <c r="J181" s="31"/>
      <c r="K181" s="31"/>
      <c r="L181" s="31"/>
      <c r="M181" s="31">
        <v>2.7</v>
      </c>
      <c r="N181" s="31"/>
      <c r="O181" s="31"/>
      <c r="P181" s="31"/>
      <c r="Q181" s="31"/>
      <c r="R181" s="75">
        <f t="shared" si="24"/>
        <v>0.30000000000000004</v>
      </c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>
        <f t="shared" si="18"/>
        <v>0</v>
      </c>
      <c r="AH181" s="31">
        <f t="shared" si="19"/>
        <v>0</v>
      </c>
      <c r="AI181" s="31">
        <f t="shared" si="20"/>
        <v>0</v>
      </c>
      <c r="AJ181" s="31">
        <f t="shared" si="21"/>
        <v>0</v>
      </c>
      <c r="AK181" s="31">
        <f t="shared" si="22"/>
        <v>0</v>
      </c>
      <c r="AL181" s="31">
        <f t="shared" si="23"/>
        <v>0</v>
      </c>
    </row>
    <row r="182" spans="1:38" hidden="1" x14ac:dyDescent="0.3">
      <c r="A182" t="str">
        <f t="shared" si="17"/>
        <v>SAC1 COARSE</v>
      </c>
      <c r="B182" s="5" t="s">
        <v>16</v>
      </c>
      <c r="C182" s="5" t="s">
        <v>617</v>
      </c>
      <c r="D182" s="5" t="s">
        <v>17</v>
      </c>
      <c r="E182" s="65" t="s">
        <v>65</v>
      </c>
      <c r="F182" s="5" t="s">
        <v>28</v>
      </c>
      <c r="G182" s="5" t="s">
        <v>603</v>
      </c>
      <c r="H182" s="5" t="s">
        <v>619</v>
      </c>
      <c r="I182" s="31"/>
      <c r="J182" s="31"/>
      <c r="K182" s="31"/>
      <c r="L182" s="31"/>
      <c r="M182" s="31">
        <v>1.08</v>
      </c>
      <c r="N182" s="31"/>
      <c r="O182" s="31"/>
      <c r="P182" s="31"/>
      <c r="Q182" s="31"/>
      <c r="R182" s="75">
        <f t="shared" si="24"/>
        <v>0.12000000000000001</v>
      </c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>
        <f t="shared" si="18"/>
        <v>0</v>
      </c>
      <c r="AH182" s="31">
        <f t="shared" si="19"/>
        <v>0</v>
      </c>
      <c r="AI182" s="31">
        <f t="shared" si="20"/>
        <v>0</v>
      </c>
      <c r="AJ182" s="31">
        <f t="shared" si="21"/>
        <v>0</v>
      </c>
      <c r="AK182" s="31">
        <f t="shared" si="22"/>
        <v>0</v>
      </c>
      <c r="AL182" s="31">
        <f t="shared" si="23"/>
        <v>0</v>
      </c>
    </row>
    <row r="183" spans="1:38" hidden="1" x14ac:dyDescent="0.3">
      <c r="A183" t="str">
        <f t="shared" si="17"/>
        <v>SAA1</v>
      </c>
      <c r="B183" s="5" t="s">
        <v>16</v>
      </c>
      <c r="C183" s="5" t="s">
        <v>617</v>
      </c>
      <c r="D183" s="5" t="s">
        <v>17</v>
      </c>
      <c r="E183" s="65" t="s">
        <v>65</v>
      </c>
      <c r="F183" s="5" t="s">
        <v>30</v>
      </c>
      <c r="G183" s="5" t="s">
        <v>600</v>
      </c>
      <c r="H183" s="5" t="s">
        <v>620</v>
      </c>
      <c r="I183" s="31"/>
      <c r="J183" s="31"/>
      <c r="K183" s="31"/>
      <c r="L183" s="31"/>
      <c r="M183" s="31">
        <v>0.96</v>
      </c>
      <c r="N183" s="31"/>
      <c r="O183" s="31"/>
      <c r="P183" s="31"/>
      <c r="Q183" s="31"/>
      <c r="R183" s="75">
        <f t="shared" si="24"/>
        <v>0.10666666666666666</v>
      </c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>
        <f t="shared" si="18"/>
        <v>0</v>
      </c>
      <c r="AH183" s="31">
        <f t="shared" si="19"/>
        <v>0</v>
      </c>
      <c r="AI183" s="31">
        <f t="shared" si="20"/>
        <v>0</v>
      </c>
      <c r="AJ183" s="31">
        <f t="shared" si="21"/>
        <v>0</v>
      </c>
      <c r="AK183" s="31">
        <f t="shared" si="22"/>
        <v>0</v>
      </c>
      <c r="AL183" s="31">
        <f t="shared" si="23"/>
        <v>0</v>
      </c>
    </row>
    <row r="184" spans="1:38" hidden="1" x14ac:dyDescent="0.3">
      <c r="A184" t="str">
        <f t="shared" si="17"/>
        <v>SALG</v>
      </c>
      <c r="B184" s="5" t="s">
        <v>16</v>
      </c>
      <c r="C184" s="5" t="s">
        <v>617</v>
      </c>
      <c r="D184" s="5" t="s">
        <v>17</v>
      </c>
      <c r="E184" s="65" t="s">
        <v>65</v>
      </c>
      <c r="F184" s="5" t="s">
        <v>33</v>
      </c>
      <c r="G184" s="5" t="s">
        <v>601</v>
      </c>
      <c r="H184" s="5" t="s">
        <v>621</v>
      </c>
      <c r="I184" s="31"/>
      <c r="J184" s="31"/>
      <c r="K184" s="31"/>
      <c r="L184" s="31"/>
      <c r="M184" s="31">
        <v>0.36</v>
      </c>
      <c r="N184" s="31"/>
      <c r="O184" s="31"/>
      <c r="P184" s="31"/>
      <c r="Q184" s="31"/>
      <c r="R184" s="75">
        <f t="shared" si="24"/>
        <v>0.04</v>
      </c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>
        <f t="shared" si="18"/>
        <v>0</v>
      </c>
      <c r="AH184" s="31">
        <f t="shared" si="19"/>
        <v>0</v>
      </c>
      <c r="AI184" s="31">
        <f t="shared" si="20"/>
        <v>0</v>
      </c>
      <c r="AJ184" s="31">
        <f t="shared" si="21"/>
        <v>0</v>
      </c>
      <c r="AK184" s="31">
        <f t="shared" si="22"/>
        <v>0</v>
      </c>
      <c r="AL184" s="31">
        <f t="shared" si="23"/>
        <v>0</v>
      </c>
    </row>
    <row r="185" spans="1:38" hidden="1" x14ac:dyDescent="0.3">
      <c r="A185" t="str">
        <f t="shared" si="17"/>
        <v>SASoft Brown</v>
      </c>
      <c r="B185" s="5" t="s">
        <v>16</v>
      </c>
      <c r="C185" s="5" t="s">
        <v>617</v>
      </c>
      <c r="D185" s="5" t="s">
        <v>17</v>
      </c>
      <c r="E185" s="65" t="s">
        <v>65</v>
      </c>
      <c r="F185" s="5" t="s">
        <v>34</v>
      </c>
      <c r="G185" s="5" t="s">
        <v>602</v>
      </c>
      <c r="H185" s="5" t="s">
        <v>622</v>
      </c>
      <c r="I185" s="31"/>
      <c r="J185" s="31"/>
      <c r="K185" s="31"/>
      <c r="L185" s="31"/>
      <c r="M185" s="31">
        <v>0.12</v>
      </c>
      <c r="N185" s="31"/>
      <c r="O185" s="31"/>
      <c r="P185" s="31"/>
      <c r="Q185" s="31"/>
      <c r="R185" s="75">
        <f t="shared" si="24"/>
        <v>1.3333333333333332E-2</v>
      </c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>
        <f t="shared" si="18"/>
        <v>0</v>
      </c>
      <c r="AH185" s="31">
        <f t="shared" si="19"/>
        <v>0</v>
      </c>
      <c r="AI185" s="31">
        <f t="shared" si="20"/>
        <v>0</v>
      </c>
      <c r="AJ185" s="31">
        <f t="shared" si="21"/>
        <v>0</v>
      </c>
      <c r="AK185" s="31">
        <f t="shared" si="22"/>
        <v>0</v>
      </c>
      <c r="AL185" s="31">
        <f t="shared" si="23"/>
        <v>0</v>
      </c>
    </row>
    <row r="186" spans="1:38" hidden="1" x14ac:dyDescent="0.3">
      <c r="A186" t="str">
        <f t="shared" si="17"/>
        <v>SAC1 COARSE</v>
      </c>
      <c r="B186" s="5" t="s">
        <v>16</v>
      </c>
      <c r="C186" s="5" t="s">
        <v>617</v>
      </c>
      <c r="D186" s="5" t="s">
        <v>17</v>
      </c>
      <c r="E186" s="65" t="s">
        <v>66</v>
      </c>
      <c r="F186" s="5" t="s">
        <v>61</v>
      </c>
      <c r="G186" s="5" t="s">
        <v>603</v>
      </c>
      <c r="H186" s="5" t="s">
        <v>619</v>
      </c>
      <c r="I186" s="31">
        <v>2.4000000000000004</v>
      </c>
      <c r="J186" s="31">
        <v>5.8500000000000005</v>
      </c>
      <c r="K186" s="31">
        <v>6.5</v>
      </c>
      <c r="L186" s="31">
        <v>5</v>
      </c>
      <c r="M186" s="31">
        <v>10</v>
      </c>
      <c r="N186" s="31">
        <v>7.8499999999999988</v>
      </c>
      <c r="O186" s="31">
        <v>3.9</v>
      </c>
      <c r="P186" s="31">
        <v>5.3500000000000005</v>
      </c>
      <c r="Q186" s="31">
        <v>3</v>
      </c>
      <c r="R186" s="75">
        <f t="shared" si="24"/>
        <v>5.5388888888888888</v>
      </c>
      <c r="S186" s="69">
        <v>4</v>
      </c>
      <c r="T186" s="69">
        <v>4</v>
      </c>
      <c r="U186" s="69">
        <v>4</v>
      </c>
      <c r="V186" s="69">
        <v>4</v>
      </c>
      <c r="W186" s="69">
        <v>4</v>
      </c>
      <c r="X186" s="69">
        <v>4</v>
      </c>
      <c r="Y186" s="69">
        <v>4</v>
      </c>
      <c r="Z186" s="69">
        <v>4</v>
      </c>
      <c r="AA186" s="69">
        <v>4</v>
      </c>
      <c r="AB186" s="69">
        <v>4</v>
      </c>
      <c r="AC186" s="69">
        <v>4</v>
      </c>
      <c r="AD186" s="69">
        <v>4</v>
      </c>
      <c r="AE186" s="69">
        <v>4</v>
      </c>
      <c r="AF186" s="69">
        <f t="shared" si="18"/>
        <v>48</v>
      </c>
      <c r="AH186" s="31">
        <f t="shared" si="19"/>
        <v>12</v>
      </c>
      <c r="AI186" s="31">
        <f t="shared" si="20"/>
        <v>12</v>
      </c>
      <c r="AJ186" s="31">
        <f t="shared" si="21"/>
        <v>12</v>
      </c>
      <c r="AK186" s="31">
        <f t="shared" si="22"/>
        <v>12</v>
      </c>
      <c r="AL186" s="31">
        <f t="shared" si="23"/>
        <v>48</v>
      </c>
    </row>
    <row r="187" spans="1:38" hidden="1" x14ac:dyDescent="0.3">
      <c r="A187" t="str">
        <f t="shared" si="17"/>
        <v>SACASTER</v>
      </c>
      <c r="B187" s="5" t="s">
        <v>16</v>
      </c>
      <c r="C187" s="5" t="s">
        <v>617</v>
      </c>
      <c r="D187" s="5" t="s">
        <v>17</v>
      </c>
      <c r="E187" s="65" t="s">
        <v>66</v>
      </c>
      <c r="F187" s="5" t="s">
        <v>25</v>
      </c>
      <c r="G187" s="5" t="s">
        <v>604</v>
      </c>
      <c r="H187" s="5" t="s">
        <v>604</v>
      </c>
      <c r="I187" s="31">
        <v>0.69600000000000017</v>
      </c>
      <c r="J187" s="31">
        <v>1.1090000000000002</v>
      </c>
      <c r="K187" s="31">
        <v>1.113</v>
      </c>
      <c r="L187" s="31">
        <v>2.3380000000000001</v>
      </c>
      <c r="M187" s="31">
        <v>1.7900000000000003</v>
      </c>
      <c r="N187" s="31">
        <v>0.83799999999999986</v>
      </c>
      <c r="O187" s="31">
        <v>1.0660000000000001</v>
      </c>
      <c r="P187" s="31">
        <v>1.1440000000000001</v>
      </c>
      <c r="Q187" s="31">
        <v>1.2109999999999999</v>
      </c>
      <c r="R187" s="75">
        <f t="shared" si="24"/>
        <v>1.2561111111111112</v>
      </c>
      <c r="S187" s="69">
        <v>1.21</v>
      </c>
      <c r="T187" s="69">
        <v>1.21</v>
      </c>
      <c r="U187" s="69">
        <v>1.21</v>
      </c>
      <c r="V187" s="69">
        <v>1.21</v>
      </c>
      <c r="W187" s="69">
        <v>2.34</v>
      </c>
      <c r="X187" s="69">
        <v>1.79</v>
      </c>
      <c r="Y187" s="69">
        <v>1.21</v>
      </c>
      <c r="Z187" s="69">
        <v>1.21</v>
      </c>
      <c r="AA187" s="69">
        <v>1.21</v>
      </c>
      <c r="AB187" s="69">
        <v>1.21</v>
      </c>
      <c r="AC187" s="69">
        <v>1.21</v>
      </c>
      <c r="AD187" s="69">
        <v>1.21</v>
      </c>
      <c r="AE187" s="69">
        <v>1.21</v>
      </c>
      <c r="AF187" s="69">
        <f t="shared" si="18"/>
        <v>16.230000000000004</v>
      </c>
      <c r="AH187" s="31">
        <f t="shared" si="19"/>
        <v>3.63</v>
      </c>
      <c r="AI187" s="31">
        <f t="shared" si="20"/>
        <v>5.34</v>
      </c>
      <c r="AJ187" s="31">
        <f t="shared" si="21"/>
        <v>3.63</v>
      </c>
      <c r="AK187" s="31">
        <f t="shared" si="22"/>
        <v>3.63</v>
      </c>
      <c r="AL187" s="31">
        <f t="shared" si="23"/>
        <v>16.229999999999997</v>
      </c>
    </row>
    <row r="188" spans="1:38" hidden="1" x14ac:dyDescent="0.3">
      <c r="A188" t="str">
        <f t="shared" si="17"/>
        <v>SACoarse Brown</v>
      </c>
      <c r="B188" s="5" t="s">
        <v>16</v>
      </c>
      <c r="C188" s="5" t="s">
        <v>617</v>
      </c>
      <c r="D188" s="5" t="s">
        <v>17</v>
      </c>
      <c r="E188" s="65" t="s">
        <v>66</v>
      </c>
      <c r="F188" s="5" t="s">
        <v>26</v>
      </c>
      <c r="G188" s="5" t="s">
        <v>602</v>
      </c>
      <c r="H188" s="5" t="s">
        <v>618</v>
      </c>
      <c r="I188" s="31">
        <v>1.2050000000000003</v>
      </c>
      <c r="J188" s="31">
        <v>0.45399999999999996</v>
      </c>
      <c r="K188" s="31">
        <v>0.504</v>
      </c>
      <c r="L188" s="31">
        <v>0.68199999999999994</v>
      </c>
      <c r="M188" s="31">
        <v>0.77599999999999991</v>
      </c>
      <c r="N188" s="31">
        <v>0.3</v>
      </c>
      <c r="O188" s="31">
        <v>0.432</v>
      </c>
      <c r="P188" s="31">
        <v>0.57600000000000007</v>
      </c>
      <c r="Q188" s="31">
        <v>0.31999999999999995</v>
      </c>
      <c r="R188" s="75">
        <f t="shared" si="24"/>
        <v>0.58322222222222231</v>
      </c>
      <c r="S188" s="69">
        <v>0.72756153063057649</v>
      </c>
      <c r="T188" s="69">
        <v>0.64094706269836499</v>
      </c>
      <c r="U188" s="69">
        <v>0.622931253368465</v>
      </c>
      <c r="V188" s="69">
        <v>0.72409695191328793</v>
      </c>
      <c r="W188" s="69">
        <v>0.73102610934786494</v>
      </c>
      <c r="X188" s="69">
        <v>0.65480537756751889</v>
      </c>
      <c r="Y188" s="69">
        <v>0.64094706269836499</v>
      </c>
      <c r="Z188" s="69">
        <v>0.69291574345769191</v>
      </c>
      <c r="AA188" s="69">
        <v>0.58897838193903806</v>
      </c>
      <c r="AB188" s="69">
        <v>0.64441164141565344</v>
      </c>
      <c r="AC188" s="69">
        <v>0.66866369243667279</v>
      </c>
      <c r="AD188" s="69">
        <v>0.60630127552548041</v>
      </c>
      <c r="AE188" s="69">
        <v>0.64441164141565344</v>
      </c>
      <c r="AF188" s="69">
        <f t="shared" si="18"/>
        <v>7.8604361937840581</v>
      </c>
      <c r="AH188" s="31">
        <f t="shared" si="19"/>
        <v>1.9879752679801181</v>
      </c>
      <c r="AI188" s="31">
        <f t="shared" si="20"/>
        <v>2.0267785496137489</v>
      </c>
      <c r="AJ188" s="31">
        <f t="shared" si="21"/>
        <v>1.9263057668123835</v>
      </c>
      <c r="AK188" s="31">
        <f t="shared" si="22"/>
        <v>1.9193766093778066</v>
      </c>
      <c r="AL188" s="31">
        <f t="shared" si="23"/>
        <v>7.8604361937840572</v>
      </c>
    </row>
    <row r="189" spans="1:38" hidden="1" x14ac:dyDescent="0.3">
      <c r="A189" t="str">
        <f t="shared" si="17"/>
        <v>SAC1 COARSE</v>
      </c>
      <c r="B189" s="5" t="s">
        <v>16</v>
      </c>
      <c r="C189" s="5" t="s">
        <v>617</v>
      </c>
      <c r="D189" s="5" t="s">
        <v>17</v>
      </c>
      <c r="E189" s="65" t="s">
        <v>66</v>
      </c>
      <c r="F189" s="5" t="s">
        <v>27</v>
      </c>
      <c r="G189" s="5" t="s">
        <v>603</v>
      </c>
      <c r="H189" s="5" t="s">
        <v>619</v>
      </c>
      <c r="I189" s="31">
        <v>217.4200000000001</v>
      </c>
      <c r="J189" s="31">
        <v>154.82900000000004</v>
      </c>
      <c r="K189" s="31">
        <v>198.00000000000006</v>
      </c>
      <c r="L189" s="31">
        <v>180.06400000000002</v>
      </c>
      <c r="M189" s="31">
        <v>185.82900000000004</v>
      </c>
      <c r="N189" s="31">
        <v>147.80900000000005</v>
      </c>
      <c r="O189" s="31">
        <v>61.956000000000003</v>
      </c>
      <c r="P189" s="31">
        <v>-0.30399999999999999</v>
      </c>
      <c r="Q189" s="31">
        <v>-0.124</v>
      </c>
      <c r="R189" s="75">
        <f t="shared" si="24"/>
        <v>127.27544444444447</v>
      </c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>
        <f t="shared" si="18"/>
        <v>0</v>
      </c>
      <c r="AH189" s="31">
        <f t="shared" si="19"/>
        <v>0</v>
      </c>
      <c r="AI189" s="31">
        <f t="shared" si="20"/>
        <v>0</v>
      </c>
      <c r="AJ189" s="31">
        <f t="shared" si="21"/>
        <v>0</v>
      </c>
      <c r="AK189" s="31">
        <f t="shared" si="22"/>
        <v>0</v>
      </c>
      <c r="AL189" s="31">
        <f t="shared" si="23"/>
        <v>0</v>
      </c>
    </row>
    <row r="190" spans="1:38" hidden="1" x14ac:dyDescent="0.3">
      <c r="A190" t="str">
        <f t="shared" si="17"/>
        <v>SAC1 COARSE</v>
      </c>
      <c r="B190" s="5" t="s">
        <v>16</v>
      </c>
      <c r="C190" s="5" t="s">
        <v>617</v>
      </c>
      <c r="D190" s="5" t="s">
        <v>17</v>
      </c>
      <c r="E190" s="65" t="s">
        <v>66</v>
      </c>
      <c r="F190" s="5" t="s">
        <v>20</v>
      </c>
      <c r="G190" s="5" t="s">
        <v>603</v>
      </c>
      <c r="H190" s="5" t="s">
        <v>619</v>
      </c>
      <c r="I190" s="31"/>
      <c r="J190" s="31"/>
      <c r="K190" s="31"/>
      <c r="L190" s="31"/>
      <c r="M190" s="31"/>
      <c r="N190" s="31"/>
      <c r="O190" s="31">
        <v>131.506</v>
      </c>
      <c r="P190" s="31">
        <v>165.63200000000003</v>
      </c>
      <c r="Q190" s="31">
        <v>145.86500000000004</v>
      </c>
      <c r="R190" s="75">
        <f t="shared" si="24"/>
        <v>49.222555555555559</v>
      </c>
      <c r="S190" s="69">
        <v>177.61864958274879</v>
      </c>
      <c r="T190" s="69">
        <v>156.47357225146919</v>
      </c>
      <c r="U190" s="69">
        <v>152.07539616656305</v>
      </c>
      <c r="V190" s="69">
        <v>176.77284648949762</v>
      </c>
      <c r="W190" s="69">
        <v>178.46445267600001</v>
      </c>
      <c r="X190" s="69">
        <v>159.85678462447393</v>
      </c>
      <c r="Y190" s="69">
        <v>156.47357225146919</v>
      </c>
      <c r="Z190" s="69">
        <v>169.16061865023698</v>
      </c>
      <c r="AA190" s="69">
        <v>143.7865258527014</v>
      </c>
      <c r="AB190" s="69">
        <v>157.31937534472038</v>
      </c>
      <c r="AC190" s="69">
        <v>163.23999699747867</v>
      </c>
      <c r="AD190" s="69">
        <v>148.01554131895736</v>
      </c>
      <c r="AE190" s="69">
        <v>157.31937534472038</v>
      </c>
      <c r="AF190" s="69">
        <f t="shared" si="18"/>
        <v>1918.9580579682879</v>
      </c>
      <c r="AH190" s="31">
        <f t="shared" si="19"/>
        <v>485.32181490752987</v>
      </c>
      <c r="AI190" s="31">
        <f t="shared" si="20"/>
        <v>494.79480955194316</v>
      </c>
      <c r="AJ190" s="31">
        <f t="shared" si="21"/>
        <v>470.26651984765874</v>
      </c>
      <c r="AK190" s="31">
        <f t="shared" si="22"/>
        <v>468.57491366115642</v>
      </c>
      <c r="AL190" s="31">
        <f t="shared" si="23"/>
        <v>1918.9580579682881</v>
      </c>
    </row>
    <row r="191" spans="1:38" hidden="1" x14ac:dyDescent="0.3">
      <c r="A191" t="str">
        <f t="shared" si="17"/>
        <v>SAC1 COARSE</v>
      </c>
      <c r="B191" s="5" t="s">
        <v>16</v>
      </c>
      <c r="C191" s="5" t="s">
        <v>617</v>
      </c>
      <c r="D191" s="5" t="s">
        <v>17</v>
      </c>
      <c r="E191" s="65" t="s">
        <v>66</v>
      </c>
      <c r="F191" s="5" t="s">
        <v>28</v>
      </c>
      <c r="G191" s="5" t="s">
        <v>603</v>
      </c>
      <c r="H191" s="5" t="s">
        <v>619</v>
      </c>
      <c r="I191" s="31">
        <v>2.4E-2</v>
      </c>
      <c r="J191" s="31"/>
      <c r="K191" s="31"/>
      <c r="L191" s="31"/>
      <c r="M191" s="31"/>
      <c r="N191" s="31"/>
      <c r="O191" s="31"/>
      <c r="P191" s="31"/>
      <c r="Q191" s="31"/>
      <c r="R191" s="75">
        <f t="shared" si="24"/>
        <v>2.6666666666666666E-3</v>
      </c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>
        <f t="shared" si="18"/>
        <v>0</v>
      </c>
      <c r="AH191" s="31">
        <f t="shared" si="19"/>
        <v>0</v>
      </c>
      <c r="AI191" s="31">
        <f t="shared" si="20"/>
        <v>0</v>
      </c>
      <c r="AJ191" s="31">
        <f t="shared" si="21"/>
        <v>0</v>
      </c>
      <c r="AK191" s="31">
        <f t="shared" si="22"/>
        <v>0</v>
      </c>
      <c r="AL191" s="31">
        <f t="shared" si="23"/>
        <v>0</v>
      </c>
    </row>
    <row r="192" spans="1:38" hidden="1" x14ac:dyDescent="0.3">
      <c r="A192" t="str">
        <f t="shared" si="17"/>
        <v>SACoarse Brown</v>
      </c>
      <c r="B192" s="5" t="s">
        <v>16</v>
      </c>
      <c r="C192" s="5" t="s">
        <v>617</v>
      </c>
      <c r="D192" s="5" t="s">
        <v>17</v>
      </c>
      <c r="E192" s="65" t="s">
        <v>66</v>
      </c>
      <c r="F192" s="5" t="s">
        <v>29</v>
      </c>
      <c r="G192" s="5" t="s">
        <v>602</v>
      </c>
      <c r="H192" s="5" t="s">
        <v>618</v>
      </c>
      <c r="I192" s="31">
        <v>0.1008</v>
      </c>
      <c r="J192" s="31"/>
      <c r="K192" s="31"/>
      <c r="L192" s="31"/>
      <c r="M192" s="31">
        <v>-4.2000000000000002E-4</v>
      </c>
      <c r="N192" s="31">
        <v>-1.176E-2</v>
      </c>
      <c r="O192" s="31"/>
      <c r="P192" s="31"/>
      <c r="Q192" s="31"/>
      <c r="R192" s="75">
        <f t="shared" si="24"/>
        <v>9.8466666666666668E-3</v>
      </c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>
        <f t="shared" si="18"/>
        <v>0</v>
      </c>
      <c r="AH192" s="31">
        <f t="shared" si="19"/>
        <v>0</v>
      </c>
      <c r="AI192" s="31">
        <f t="shared" si="20"/>
        <v>0</v>
      </c>
      <c r="AJ192" s="31">
        <f t="shared" si="21"/>
        <v>0</v>
      </c>
      <c r="AK192" s="31">
        <f t="shared" si="22"/>
        <v>0</v>
      </c>
      <c r="AL192" s="31">
        <f t="shared" si="23"/>
        <v>0</v>
      </c>
    </row>
    <row r="193" spans="1:38" hidden="1" x14ac:dyDescent="0.3">
      <c r="A193" t="str">
        <f t="shared" si="17"/>
        <v>SAA1</v>
      </c>
      <c r="B193" s="5" t="s">
        <v>16</v>
      </c>
      <c r="C193" s="5" t="s">
        <v>617</v>
      </c>
      <c r="D193" s="5" t="s">
        <v>17</v>
      </c>
      <c r="E193" s="65" t="s">
        <v>66</v>
      </c>
      <c r="F193" s="5" t="s">
        <v>30</v>
      </c>
      <c r="G193" s="5" t="s">
        <v>600</v>
      </c>
      <c r="H193" s="5" t="s">
        <v>620</v>
      </c>
      <c r="I193" s="31">
        <v>2.2790000000000004</v>
      </c>
      <c r="J193" s="31">
        <v>1.3030000000000002</v>
      </c>
      <c r="K193" s="31">
        <v>1.7990000000000004</v>
      </c>
      <c r="L193" s="31">
        <v>1.8580000000000001</v>
      </c>
      <c r="M193" s="31">
        <v>1.8910000000000005</v>
      </c>
      <c r="N193" s="31">
        <v>1.26</v>
      </c>
      <c r="O193" s="31">
        <v>1.0139999999999998</v>
      </c>
      <c r="P193" s="31">
        <v>-6.0000000000000001E-3</v>
      </c>
      <c r="Q193" s="31"/>
      <c r="R193" s="75">
        <f t="shared" si="24"/>
        <v>1.2664444444444445</v>
      </c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>
        <f t="shared" si="18"/>
        <v>0</v>
      </c>
      <c r="AH193" s="31">
        <f t="shared" si="19"/>
        <v>0</v>
      </c>
      <c r="AI193" s="31">
        <f t="shared" si="20"/>
        <v>0</v>
      </c>
      <c r="AJ193" s="31">
        <f t="shared" si="21"/>
        <v>0</v>
      </c>
      <c r="AK193" s="31">
        <f t="shared" si="22"/>
        <v>0</v>
      </c>
      <c r="AL193" s="31">
        <f t="shared" si="23"/>
        <v>0</v>
      </c>
    </row>
    <row r="194" spans="1:38" hidden="1" x14ac:dyDescent="0.3">
      <c r="A194" t="str">
        <f t="shared" si="17"/>
        <v>SAA1</v>
      </c>
      <c r="B194" s="5" t="s">
        <v>16</v>
      </c>
      <c r="C194" s="5" t="s">
        <v>617</v>
      </c>
      <c r="D194" s="5" t="s">
        <v>17</v>
      </c>
      <c r="E194" s="65" t="s">
        <v>66</v>
      </c>
      <c r="F194" s="5" t="s">
        <v>21</v>
      </c>
      <c r="G194" s="5" t="s">
        <v>600</v>
      </c>
      <c r="H194" s="5" t="s">
        <v>620</v>
      </c>
      <c r="I194" s="31"/>
      <c r="J194" s="31"/>
      <c r="K194" s="31"/>
      <c r="L194" s="31"/>
      <c r="M194" s="31"/>
      <c r="N194" s="31"/>
      <c r="O194" s="31">
        <v>1.0429999999999999</v>
      </c>
      <c r="P194" s="31">
        <v>1.6619999999999999</v>
      </c>
      <c r="Q194" s="31">
        <v>1.7189999999999999</v>
      </c>
      <c r="R194" s="75">
        <f t="shared" si="24"/>
        <v>0.49155555555555552</v>
      </c>
      <c r="S194" s="69">
        <v>1.9808877424400955</v>
      </c>
      <c r="T194" s="69">
        <v>1.745067773101989</v>
      </c>
      <c r="U194" s="69">
        <v>1.696017219479663</v>
      </c>
      <c r="V194" s="69">
        <v>1.9714549436665714</v>
      </c>
      <c r="W194" s="69">
        <v>1.99032054121362</v>
      </c>
      <c r="X194" s="69">
        <v>1.7827989681960861</v>
      </c>
      <c r="Y194" s="69">
        <v>1.745067773101989</v>
      </c>
      <c r="Z194" s="69">
        <v>1.8865597547048532</v>
      </c>
      <c r="AA194" s="69">
        <v>1.6035757914991249</v>
      </c>
      <c r="AB194" s="69">
        <v>1.7545005718755133</v>
      </c>
      <c r="AC194" s="69">
        <v>1.8205301632901831</v>
      </c>
      <c r="AD194" s="69">
        <v>1.6507397853667465</v>
      </c>
      <c r="AE194" s="69">
        <v>1.7545005718755133</v>
      </c>
      <c r="AF194" s="69">
        <f t="shared" si="18"/>
        <v>21.401133857371853</v>
      </c>
      <c r="AH194" s="31">
        <f t="shared" si="19"/>
        <v>5.4125399362482236</v>
      </c>
      <c r="AI194" s="31">
        <f t="shared" si="20"/>
        <v>5.5181872825116951</v>
      </c>
      <c r="AJ194" s="31">
        <f t="shared" si="21"/>
        <v>5.2446361180794909</v>
      </c>
      <c r="AK194" s="31">
        <f t="shared" si="22"/>
        <v>5.2257705205324427</v>
      </c>
      <c r="AL194" s="31">
        <f t="shared" si="23"/>
        <v>21.401133857371853</v>
      </c>
    </row>
    <row r="195" spans="1:38" hidden="1" x14ac:dyDescent="0.3">
      <c r="A195" t="str">
        <f t="shared" ref="A195:A258" si="25">CONCATENATE(C195,H195)</f>
        <v>SAGolden Brown</v>
      </c>
      <c r="B195" s="5" t="s">
        <v>16</v>
      </c>
      <c r="C195" s="5" t="s">
        <v>617</v>
      </c>
      <c r="D195" s="5" t="s">
        <v>17</v>
      </c>
      <c r="E195" s="65" t="s">
        <v>66</v>
      </c>
      <c r="F195" s="5" t="s">
        <v>31</v>
      </c>
      <c r="G195" s="5" t="s">
        <v>602</v>
      </c>
      <c r="H195" s="5" t="s">
        <v>623</v>
      </c>
      <c r="I195" s="31">
        <v>1.0190000000000003</v>
      </c>
      <c r="J195" s="31">
        <v>0.81600000000000006</v>
      </c>
      <c r="K195" s="31">
        <v>0.58600000000000008</v>
      </c>
      <c r="L195" s="31">
        <v>0.53699999999999992</v>
      </c>
      <c r="M195" s="31">
        <v>0.33599999999999997</v>
      </c>
      <c r="N195" s="31">
        <v>0.18</v>
      </c>
      <c r="O195" s="31">
        <v>0.35799999999999998</v>
      </c>
      <c r="P195" s="31">
        <v>0.29699999999999999</v>
      </c>
      <c r="Q195" s="31">
        <v>0.27500000000000002</v>
      </c>
      <c r="R195" s="75">
        <f t="shared" si="24"/>
        <v>0.4893333333333334</v>
      </c>
      <c r="S195" s="69">
        <v>0.55859116851907464</v>
      </c>
      <c r="T195" s="69">
        <v>0.46972439170922187</v>
      </c>
      <c r="U195" s="69">
        <v>0.45652132772604376</v>
      </c>
      <c r="V195" s="69">
        <v>0.53066161009312096</v>
      </c>
      <c r="W195" s="69">
        <v>0.53573971162511247</v>
      </c>
      <c r="X195" s="69">
        <v>0.47988059477320499</v>
      </c>
      <c r="Y195" s="69">
        <v>0.46972439170922187</v>
      </c>
      <c r="Z195" s="69">
        <v>0.50781015319915868</v>
      </c>
      <c r="AA195" s="69">
        <v>0.43163863021928495</v>
      </c>
      <c r="AB195" s="69">
        <v>0.47226344247521762</v>
      </c>
      <c r="AC195" s="69">
        <v>0.49003679783718818</v>
      </c>
      <c r="AD195" s="69">
        <v>0.44433388404926388</v>
      </c>
      <c r="AE195" s="69">
        <v>0.47226344247521762</v>
      </c>
      <c r="AF195" s="69">
        <f t="shared" ref="AF195:AF258" si="26">SUM(T195:AE195)</f>
        <v>5.760598377891256</v>
      </c>
      <c r="AH195" s="31">
        <f t="shared" ref="AH195:AH258" si="27">SUM(T195:V195)</f>
        <v>1.4569073295283865</v>
      </c>
      <c r="AI195" s="31">
        <f t="shared" ref="AI195:AI258" si="28">SUM(W195:Y195)</f>
        <v>1.4853446981075393</v>
      </c>
      <c r="AJ195" s="31">
        <f t="shared" ref="AJ195:AJ258" si="29">SUM(Z195:AB195)</f>
        <v>1.4117122258936612</v>
      </c>
      <c r="AK195" s="31">
        <f t="shared" ref="AK195:AK258" si="30">SUM(AC195:AE195)</f>
        <v>1.4066341243616698</v>
      </c>
      <c r="AL195" s="31">
        <f t="shared" ref="AL195:AL258" si="31">SUM(AH195:AK195)</f>
        <v>5.7605983778912568</v>
      </c>
    </row>
    <row r="196" spans="1:38" hidden="1" x14ac:dyDescent="0.3">
      <c r="A196" t="str">
        <f t="shared" si="25"/>
        <v>SAICING</v>
      </c>
      <c r="B196" s="5" t="s">
        <v>16</v>
      </c>
      <c r="C196" s="5" t="s">
        <v>617</v>
      </c>
      <c r="D196" s="5" t="s">
        <v>17</v>
      </c>
      <c r="E196" s="65" t="s">
        <v>66</v>
      </c>
      <c r="F196" s="5" t="s">
        <v>32</v>
      </c>
      <c r="G196" s="5" t="s">
        <v>605</v>
      </c>
      <c r="H196" s="5" t="s">
        <v>605</v>
      </c>
      <c r="I196" s="31">
        <v>0.40699999999999997</v>
      </c>
      <c r="J196" s="31">
        <v>0.18</v>
      </c>
      <c r="K196" s="31">
        <v>0.1915</v>
      </c>
      <c r="L196" s="31">
        <v>0.156</v>
      </c>
      <c r="M196" s="31">
        <v>0.82650000000000023</v>
      </c>
      <c r="N196" s="31">
        <v>0.16600000000000001</v>
      </c>
      <c r="O196" s="31">
        <v>0.14249999999999999</v>
      </c>
      <c r="P196" s="31">
        <v>5.8999999999999997E-2</v>
      </c>
      <c r="Q196" s="31">
        <v>9.2999999999999999E-2</v>
      </c>
      <c r="R196" s="75">
        <f t="shared" si="24"/>
        <v>0.24683333333333335</v>
      </c>
      <c r="S196" s="69">
        <v>0.24</v>
      </c>
      <c r="T196" s="69">
        <v>0.24</v>
      </c>
      <c r="U196" s="69">
        <v>0.24</v>
      </c>
      <c r="V196" s="69">
        <v>0.24</v>
      </c>
      <c r="W196" s="69">
        <v>0.24</v>
      </c>
      <c r="X196" s="69">
        <v>0.24</v>
      </c>
      <c r="Y196" s="69">
        <v>0.24</v>
      </c>
      <c r="Z196" s="69">
        <v>0.24</v>
      </c>
      <c r="AA196" s="69">
        <v>0.24</v>
      </c>
      <c r="AB196" s="69">
        <v>0.24</v>
      </c>
      <c r="AC196" s="69">
        <v>0.24</v>
      </c>
      <c r="AD196" s="69">
        <v>0.24</v>
      </c>
      <c r="AE196" s="69">
        <v>0.24</v>
      </c>
      <c r="AF196" s="69">
        <f t="shared" si="26"/>
        <v>2.8800000000000008</v>
      </c>
      <c r="AH196" s="31">
        <f t="shared" si="27"/>
        <v>0.72</v>
      </c>
      <c r="AI196" s="31">
        <f t="shared" si="28"/>
        <v>0.72</v>
      </c>
      <c r="AJ196" s="31">
        <f t="shared" si="29"/>
        <v>0.72</v>
      </c>
      <c r="AK196" s="31">
        <f t="shared" si="30"/>
        <v>0.72</v>
      </c>
      <c r="AL196" s="31">
        <f t="shared" si="31"/>
        <v>2.88</v>
      </c>
    </row>
    <row r="197" spans="1:38" hidden="1" x14ac:dyDescent="0.3">
      <c r="A197" t="str">
        <f t="shared" si="25"/>
        <v>SALG</v>
      </c>
      <c r="B197" s="5" t="s">
        <v>16</v>
      </c>
      <c r="C197" s="5" t="s">
        <v>617</v>
      </c>
      <c r="D197" s="5" t="s">
        <v>17</v>
      </c>
      <c r="E197" s="65" t="s">
        <v>66</v>
      </c>
      <c r="F197" s="5" t="s">
        <v>33</v>
      </c>
      <c r="G197" s="5" t="s">
        <v>601</v>
      </c>
      <c r="H197" s="5" t="s">
        <v>621</v>
      </c>
      <c r="I197" s="31">
        <v>0.58700000000000008</v>
      </c>
      <c r="J197" s="31">
        <v>0.49099999999999994</v>
      </c>
      <c r="K197" s="31">
        <v>1.0560000000000003</v>
      </c>
      <c r="L197" s="31">
        <v>2.7310000000000008</v>
      </c>
      <c r="M197" s="31">
        <v>1.9170000000000003</v>
      </c>
      <c r="N197" s="31">
        <v>0.89700000000000002</v>
      </c>
      <c r="O197" s="31">
        <v>3.641</v>
      </c>
      <c r="P197" s="31">
        <v>2.2150000000000003</v>
      </c>
      <c r="Q197" s="31">
        <v>2.073</v>
      </c>
      <c r="R197" s="75">
        <f t="shared" si="24"/>
        <v>1.7342222222222226</v>
      </c>
      <c r="S197" s="69">
        <v>2.15</v>
      </c>
      <c r="T197" s="69">
        <v>2.8182779873056751</v>
      </c>
      <c r="U197" s="69">
        <v>3.3819335847668102</v>
      </c>
      <c r="V197" s="69">
        <v>3.9455891822279452</v>
      </c>
      <c r="W197" s="69">
        <v>4.5092447796890802</v>
      </c>
      <c r="X197" s="69">
        <v>5.0729003771502148</v>
      </c>
      <c r="Y197" s="69">
        <v>5.6365559746113503</v>
      </c>
      <c r="Z197" s="69">
        <v>6.2002115720724849</v>
      </c>
      <c r="AA197" s="69">
        <v>6.7638671695336203</v>
      </c>
      <c r="AB197" s="69">
        <v>7.3275227669947549</v>
      </c>
      <c r="AC197" s="69">
        <v>7.8911783644558904</v>
      </c>
      <c r="AD197" s="69">
        <v>8.454833961917025</v>
      </c>
      <c r="AE197" s="69">
        <v>9.0184895593781604</v>
      </c>
      <c r="AF197" s="69">
        <f t="shared" si="26"/>
        <v>71.020605280103013</v>
      </c>
      <c r="AH197" s="31">
        <f t="shared" si="27"/>
        <v>10.14580075430043</v>
      </c>
      <c r="AI197" s="31">
        <f t="shared" si="28"/>
        <v>15.218701131450647</v>
      </c>
      <c r="AJ197" s="31">
        <f t="shared" si="29"/>
        <v>20.291601508600859</v>
      </c>
      <c r="AK197" s="31">
        <f t="shared" si="30"/>
        <v>25.364501885751075</v>
      </c>
      <c r="AL197" s="31">
        <f t="shared" si="31"/>
        <v>71.020605280103013</v>
      </c>
    </row>
    <row r="198" spans="1:38" hidden="1" x14ac:dyDescent="0.3">
      <c r="A198" t="str">
        <f t="shared" si="25"/>
        <v>SASoft Brown</v>
      </c>
      <c r="B198" s="5" t="s">
        <v>16</v>
      </c>
      <c r="C198" s="5" t="s">
        <v>617</v>
      </c>
      <c r="D198" s="5" t="s">
        <v>17</v>
      </c>
      <c r="E198" s="65" t="s">
        <v>66</v>
      </c>
      <c r="F198" s="5" t="s">
        <v>34</v>
      </c>
      <c r="G198" s="5" t="s">
        <v>602</v>
      </c>
      <c r="H198" s="5" t="s">
        <v>622</v>
      </c>
      <c r="I198" s="31">
        <v>0.75600000000000001</v>
      </c>
      <c r="J198" s="31">
        <v>0.245</v>
      </c>
      <c r="K198" s="31">
        <v>0.23799999999999999</v>
      </c>
      <c r="L198" s="31">
        <v>0.41899999999999998</v>
      </c>
      <c r="M198" s="31">
        <v>0.35899999999999999</v>
      </c>
      <c r="N198" s="31">
        <v>0.23700000000000002</v>
      </c>
      <c r="O198" s="31">
        <v>0.24</v>
      </c>
      <c r="P198" s="31">
        <v>0.26</v>
      </c>
      <c r="Q198" s="31">
        <v>0.35499999999999998</v>
      </c>
      <c r="R198" s="75">
        <f t="shared" si="24"/>
        <v>0.34544444444444439</v>
      </c>
      <c r="S198" s="69">
        <v>0.29503546099290778</v>
      </c>
      <c r="T198" s="69">
        <v>0.24809800128949064</v>
      </c>
      <c r="U198" s="69">
        <v>0.2411244358478401</v>
      </c>
      <c r="V198" s="69">
        <v>0.28028368794326242</v>
      </c>
      <c r="W198" s="69">
        <v>0.28296582849774338</v>
      </c>
      <c r="X198" s="69">
        <v>0.25346228239845259</v>
      </c>
      <c r="Y198" s="69">
        <v>0.24809800128949064</v>
      </c>
      <c r="Z198" s="69">
        <v>0.26821405544809801</v>
      </c>
      <c r="AA198" s="69">
        <v>0.22798194713088329</v>
      </c>
      <c r="AB198" s="69">
        <v>0.24943907156673115</v>
      </c>
      <c r="AC198" s="69">
        <v>0.25882656350741456</v>
      </c>
      <c r="AD198" s="69">
        <v>0.23468729851708575</v>
      </c>
      <c r="AE198" s="69">
        <v>0.24943907156673115</v>
      </c>
      <c r="AF198" s="69">
        <f t="shared" si="26"/>
        <v>3.0426202450032234</v>
      </c>
      <c r="AH198" s="31">
        <f t="shared" si="27"/>
        <v>0.76950612508059313</v>
      </c>
      <c r="AI198" s="31">
        <f t="shared" si="28"/>
        <v>0.78452611218568657</v>
      </c>
      <c r="AJ198" s="31">
        <f t="shared" si="29"/>
        <v>0.74563507414571251</v>
      </c>
      <c r="AK198" s="31">
        <f t="shared" si="30"/>
        <v>0.74295293359123149</v>
      </c>
      <c r="AL198" s="31">
        <f t="shared" si="31"/>
        <v>3.0426202450032243</v>
      </c>
    </row>
    <row r="199" spans="1:38" hidden="1" x14ac:dyDescent="0.3">
      <c r="A199" t="str">
        <f t="shared" si="25"/>
        <v>SALG</v>
      </c>
      <c r="B199" s="5" t="s">
        <v>16</v>
      </c>
      <c r="C199" s="5" t="s">
        <v>617</v>
      </c>
      <c r="D199" s="5" t="s">
        <v>17</v>
      </c>
      <c r="E199" s="65" t="s">
        <v>66</v>
      </c>
      <c r="F199" s="5" t="s">
        <v>35</v>
      </c>
      <c r="G199" s="5" t="s">
        <v>601</v>
      </c>
      <c r="H199" s="5" t="s">
        <v>621</v>
      </c>
      <c r="I199" s="31"/>
      <c r="J199" s="31"/>
      <c r="K199" s="31"/>
      <c r="L199" s="31"/>
      <c r="M199" s="31"/>
      <c r="N199" s="31"/>
      <c r="O199" s="31"/>
      <c r="P199" s="31"/>
      <c r="Q199" s="31"/>
      <c r="R199" s="75">
        <f t="shared" si="24"/>
        <v>0</v>
      </c>
      <c r="S199" s="69">
        <v>0.2</v>
      </c>
      <c r="T199" s="69">
        <v>0.21938775510204081</v>
      </c>
      <c r="U199" s="69">
        <v>0.26326530612244897</v>
      </c>
      <c r="V199" s="69">
        <v>0.30714285714285716</v>
      </c>
      <c r="W199" s="69">
        <v>0.3510204081632653</v>
      </c>
      <c r="X199" s="69">
        <v>0.39489795918367343</v>
      </c>
      <c r="Y199" s="69">
        <v>0.43877551020408162</v>
      </c>
      <c r="Z199" s="69">
        <v>0.48265306122448981</v>
      </c>
      <c r="AA199" s="69">
        <v>0.52653061224489794</v>
      </c>
      <c r="AB199" s="69">
        <v>0.57040816326530608</v>
      </c>
      <c r="AC199" s="69">
        <v>0.61428571428571432</v>
      </c>
      <c r="AD199" s="69">
        <v>0.65816326530612246</v>
      </c>
      <c r="AE199" s="69">
        <v>0.70204081632653059</v>
      </c>
      <c r="AF199" s="69">
        <f t="shared" si="26"/>
        <v>5.5285714285714285</v>
      </c>
      <c r="AH199" s="31">
        <f t="shared" si="27"/>
        <v>0.78979591836734697</v>
      </c>
      <c r="AI199" s="31">
        <f t="shared" si="28"/>
        <v>1.1846938775510203</v>
      </c>
      <c r="AJ199" s="31">
        <f t="shared" si="29"/>
        <v>1.5795918367346937</v>
      </c>
      <c r="AK199" s="31">
        <f t="shared" si="30"/>
        <v>1.9744897959183674</v>
      </c>
      <c r="AL199" s="31">
        <f t="shared" si="31"/>
        <v>5.5285714285714285</v>
      </c>
    </row>
    <row r="200" spans="1:38" hidden="1" x14ac:dyDescent="0.3">
      <c r="A200" t="str">
        <f t="shared" si="25"/>
        <v>SACoarse Brown</v>
      </c>
      <c r="B200" s="5" t="s">
        <v>16</v>
      </c>
      <c r="C200" s="5" t="s">
        <v>617</v>
      </c>
      <c r="D200" s="5" t="s">
        <v>17</v>
      </c>
      <c r="E200" s="65" t="s">
        <v>67</v>
      </c>
      <c r="F200" s="5" t="s">
        <v>26</v>
      </c>
      <c r="G200" s="5" t="s">
        <v>602</v>
      </c>
      <c r="H200" s="5" t="s">
        <v>618</v>
      </c>
      <c r="I200" s="31">
        <v>7.1999999999999953E-2</v>
      </c>
      <c r="J200" s="31">
        <v>7.1999999999999995E-2</v>
      </c>
      <c r="K200" s="31"/>
      <c r="L200" s="31">
        <v>0.192</v>
      </c>
      <c r="M200" s="31">
        <v>0.06</v>
      </c>
      <c r="N200" s="31"/>
      <c r="O200" s="31">
        <v>0.12</v>
      </c>
      <c r="P200" s="31">
        <v>0.11899999999999999</v>
      </c>
      <c r="Q200" s="31"/>
      <c r="R200" s="75">
        <f t="shared" si="24"/>
        <v>7.0555555555555552E-2</v>
      </c>
      <c r="S200" s="69">
        <v>7.526498592730102E-2</v>
      </c>
      <c r="T200" s="69">
        <v>6.6304868555003282E-2</v>
      </c>
      <c r="U200" s="69">
        <v>6.4441164141565352E-2</v>
      </c>
      <c r="V200" s="69">
        <v>7.4906581232409106E-2</v>
      </c>
      <c r="W200" s="69">
        <v>7.5623390622192935E-2</v>
      </c>
      <c r="X200" s="69">
        <v>6.7738487334570927E-2</v>
      </c>
      <c r="Y200" s="69">
        <v>6.6304868555003282E-2</v>
      </c>
      <c r="Z200" s="69">
        <v>7.1680938978381931E-2</v>
      </c>
      <c r="AA200" s="69">
        <v>6.0928798131624641E-2</v>
      </c>
      <c r="AB200" s="69">
        <v>6.6663273249895197E-2</v>
      </c>
      <c r="AC200" s="69">
        <v>6.9172106114138571E-2</v>
      </c>
      <c r="AD200" s="69">
        <v>6.2720821606084193E-2</v>
      </c>
      <c r="AE200" s="69">
        <v>6.6663273249895197E-2</v>
      </c>
      <c r="AF200" s="69">
        <f t="shared" si="26"/>
        <v>0.81314857177076461</v>
      </c>
      <c r="AH200" s="31">
        <f t="shared" si="27"/>
        <v>0.20565261392897777</v>
      </c>
      <c r="AI200" s="31">
        <f t="shared" si="28"/>
        <v>0.20966674651176714</v>
      </c>
      <c r="AJ200" s="31">
        <f t="shared" si="29"/>
        <v>0.19927301035990175</v>
      </c>
      <c r="AK200" s="31">
        <f t="shared" si="30"/>
        <v>0.19855620097011795</v>
      </c>
      <c r="AL200" s="31">
        <f t="shared" si="31"/>
        <v>0.81314857177076461</v>
      </c>
    </row>
    <row r="201" spans="1:38" hidden="1" x14ac:dyDescent="0.3">
      <c r="A201" t="str">
        <f t="shared" si="25"/>
        <v>SAC1 COARSE</v>
      </c>
      <c r="B201" s="5" t="s">
        <v>16</v>
      </c>
      <c r="C201" s="5" t="s">
        <v>617</v>
      </c>
      <c r="D201" s="5" t="s">
        <v>17</v>
      </c>
      <c r="E201" s="65" t="s">
        <v>67</v>
      </c>
      <c r="F201" s="5" t="s">
        <v>27</v>
      </c>
      <c r="G201" s="5" t="s">
        <v>603</v>
      </c>
      <c r="H201" s="5" t="s">
        <v>619</v>
      </c>
      <c r="I201" s="31"/>
      <c r="J201" s="31"/>
      <c r="K201" s="31"/>
      <c r="L201" s="31"/>
      <c r="M201" s="31"/>
      <c r="N201" s="31"/>
      <c r="O201" s="31"/>
      <c r="P201" s="31"/>
      <c r="Q201" s="31"/>
      <c r="R201" s="75">
        <f t="shared" ref="R201:R231" si="32">SUM(I201:Q201)/9</f>
        <v>0</v>
      </c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>
        <f t="shared" si="26"/>
        <v>0</v>
      </c>
      <c r="AH201" s="31">
        <f t="shared" si="27"/>
        <v>0</v>
      </c>
      <c r="AI201" s="31">
        <f t="shared" si="28"/>
        <v>0</v>
      </c>
      <c r="AJ201" s="31">
        <f t="shared" si="29"/>
        <v>0</v>
      </c>
      <c r="AK201" s="31">
        <f t="shared" si="30"/>
        <v>0</v>
      </c>
      <c r="AL201" s="31">
        <f t="shared" si="31"/>
        <v>0</v>
      </c>
    </row>
    <row r="202" spans="1:38" hidden="1" x14ac:dyDescent="0.3">
      <c r="A202" t="str">
        <f t="shared" si="25"/>
        <v>SAGMW</v>
      </c>
      <c r="B202" s="5" t="s">
        <v>16</v>
      </c>
      <c r="C202" s="5" t="s">
        <v>617</v>
      </c>
      <c r="D202" s="5" t="s">
        <v>17</v>
      </c>
      <c r="E202" s="65" t="s">
        <v>67</v>
      </c>
      <c r="F202" s="5" t="s">
        <v>37</v>
      </c>
      <c r="G202" s="5" t="s">
        <v>602</v>
      </c>
      <c r="H202" s="5" t="s">
        <v>624</v>
      </c>
      <c r="I202" s="31">
        <v>3.2399999999999998E-2</v>
      </c>
      <c r="J202" s="31"/>
      <c r="K202" s="31"/>
      <c r="L202" s="31">
        <v>3.2399999999999998E-2</v>
      </c>
      <c r="M202" s="31"/>
      <c r="N202" s="31"/>
      <c r="O202" s="31">
        <v>3.2399999999999998E-2</v>
      </c>
      <c r="P202" s="31">
        <v>3.1949999999999999E-2</v>
      </c>
      <c r="Q202" s="31"/>
      <c r="R202" s="75">
        <f t="shared" si="32"/>
        <v>1.4349999999999998E-2</v>
      </c>
      <c r="S202" s="69">
        <v>1.6199999999999999E-2</v>
      </c>
      <c r="T202" s="69">
        <v>1.6199999999999999E-2</v>
      </c>
      <c r="U202" s="69">
        <v>1.6199999999999999E-2</v>
      </c>
      <c r="V202" s="69">
        <v>1.6199999999999999E-2</v>
      </c>
      <c r="W202" s="69">
        <v>1.6199999999999999E-2</v>
      </c>
      <c r="X202" s="69">
        <v>1.6199999999999999E-2</v>
      </c>
      <c r="Y202" s="69">
        <v>1.6199999999999999E-2</v>
      </c>
      <c r="Z202" s="69">
        <v>1.6199999999999999E-2</v>
      </c>
      <c r="AA202" s="69">
        <v>1.6199999999999999E-2</v>
      </c>
      <c r="AB202" s="69">
        <v>1.6199999999999999E-2</v>
      </c>
      <c r="AC202" s="69">
        <v>1.6199999999999999E-2</v>
      </c>
      <c r="AD202" s="69">
        <v>1.6199999999999999E-2</v>
      </c>
      <c r="AE202" s="69">
        <v>1.6199999999999999E-2</v>
      </c>
      <c r="AF202" s="69">
        <f t="shared" si="26"/>
        <v>0.19439999999999993</v>
      </c>
      <c r="AH202" s="31">
        <f t="shared" si="27"/>
        <v>4.8599999999999997E-2</v>
      </c>
      <c r="AI202" s="31">
        <f t="shared" si="28"/>
        <v>4.8599999999999997E-2</v>
      </c>
      <c r="AJ202" s="31">
        <f t="shared" si="29"/>
        <v>4.8599999999999997E-2</v>
      </c>
      <c r="AK202" s="31">
        <f t="shared" si="30"/>
        <v>4.8599999999999997E-2</v>
      </c>
      <c r="AL202" s="31">
        <f t="shared" si="31"/>
        <v>0.19439999999999999</v>
      </c>
    </row>
    <row r="203" spans="1:38" hidden="1" x14ac:dyDescent="0.3">
      <c r="A203" t="str">
        <f t="shared" si="25"/>
        <v>SAGolden Brown</v>
      </c>
      <c r="B203" s="5" t="s">
        <v>16</v>
      </c>
      <c r="C203" s="5" t="s">
        <v>617</v>
      </c>
      <c r="D203" s="5" t="s">
        <v>17</v>
      </c>
      <c r="E203" s="65" t="s">
        <v>67</v>
      </c>
      <c r="F203" s="5" t="s">
        <v>31</v>
      </c>
      <c r="G203" s="5" t="s">
        <v>602</v>
      </c>
      <c r="H203" s="5" t="s">
        <v>623</v>
      </c>
      <c r="I203" s="31">
        <v>7.1999999999999953E-2</v>
      </c>
      <c r="J203" s="31">
        <v>0.14399999999999999</v>
      </c>
      <c r="K203" s="31"/>
      <c r="L203" s="31">
        <v>0.06</v>
      </c>
      <c r="M203" s="31">
        <v>7.1999999999999995E-2</v>
      </c>
      <c r="N203" s="31"/>
      <c r="O203" s="31">
        <v>7.1999999999999995E-2</v>
      </c>
      <c r="P203" s="31">
        <v>6.9999999999999993E-2</v>
      </c>
      <c r="Q203" s="31"/>
      <c r="R203" s="75">
        <f t="shared" si="32"/>
        <v>5.4444444444444434E-2</v>
      </c>
      <c r="S203" s="69">
        <v>7.9798738359867824E-2</v>
      </c>
      <c r="T203" s="69">
        <v>6.7103484529888846E-2</v>
      </c>
      <c r="U203" s="69">
        <v>6.5217332532291977E-2</v>
      </c>
      <c r="V203" s="69">
        <v>7.5808801441874421E-2</v>
      </c>
      <c r="W203" s="69">
        <v>7.6534244517873218E-2</v>
      </c>
      <c r="X203" s="69">
        <v>6.855437068188644E-2</v>
      </c>
      <c r="Y203" s="69">
        <v>6.7103484529888846E-2</v>
      </c>
      <c r="Z203" s="69">
        <v>7.2544307599879829E-2</v>
      </c>
      <c r="AA203" s="69">
        <v>6.1662661459897856E-2</v>
      </c>
      <c r="AB203" s="69">
        <v>6.7466206067888237E-2</v>
      </c>
      <c r="AC203" s="69">
        <v>7.0005256833884033E-2</v>
      </c>
      <c r="AD203" s="69">
        <v>6.3476269149894848E-2</v>
      </c>
      <c r="AE203" s="69">
        <v>6.7466206067888237E-2</v>
      </c>
      <c r="AF203" s="69">
        <f t="shared" si="26"/>
        <v>0.82294262541303687</v>
      </c>
      <c r="AH203" s="31">
        <f t="shared" si="27"/>
        <v>0.20812961850405526</v>
      </c>
      <c r="AI203" s="31">
        <f t="shared" si="28"/>
        <v>0.2121920997296485</v>
      </c>
      <c r="AJ203" s="31">
        <f t="shared" si="29"/>
        <v>0.20167317512766592</v>
      </c>
      <c r="AK203" s="31">
        <f t="shared" si="30"/>
        <v>0.20094773205166711</v>
      </c>
      <c r="AL203" s="31">
        <f t="shared" si="31"/>
        <v>0.82294262541303675</v>
      </c>
    </row>
    <row r="204" spans="1:38" hidden="1" x14ac:dyDescent="0.3">
      <c r="A204" t="str">
        <f t="shared" si="25"/>
        <v>SALG</v>
      </c>
      <c r="B204" s="5" t="s">
        <v>16</v>
      </c>
      <c r="C204" s="5" t="s">
        <v>617</v>
      </c>
      <c r="D204" s="5" t="s">
        <v>17</v>
      </c>
      <c r="E204" s="65" t="s">
        <v>67</v>
      </c>
      <c r="F204" s="5" t="s">
        <v>33</v>
      </c>
      <c r="G204" s="5" t="s">
        <v>601</v>
      </c>
      <c r="H204" s="5" t="s">
        <v>621</v>
      </c>
      <c r="I204" s="31">
        <v>7.1999999999999953E-2</v>
      </c>
      <c r="J204" s="31">
        <v>7.1999999999999995E-2</v>
      </c>
      <c r="K204" s="31"/>
      <c r="L204" s="31">
        <v>0.27599999999999997</v>
      </c>
      <c r="M204" s="31">
        <v>0.06</v>
      </c>
      <c r="N204" s="31"/>
      <c r="O204" s="31">
        <v>0.06</v>
      </c>
      <c r="P204" s="31">
        <v>0.11799999999999999</v>
      </c>
      <c r="Q204" s="31"/>
      <c r="R204" s="75">
        <f t="shared" si="32"/>
        <v>7.3111111111111099E-2</v>
      </c>
      <c r="S204" s="69">
        <v>0.06</v>
      </c>
      <c r="T204" s="69">
        <v>7.8649618250390935E-2</v>
      </c>
      <c r="U204" s="69">
        <v>9.4379541900469127E-2</v>
      </c>
      <c r="V204" s="69">
        <v>0.11010946555054732</v>
      </c>
      <c r="W204" s="69">
        <v>0.12583938920062551</v>
      </c>
      <c r="X204" s="69">
        <v>0.1415693128507037</v>
      </c>
      <c r="Y204" s="69">
        <v>0.15729923650078187</v>
      </c>
      <c r="Z204" s="69">
        <v>0.17302916015086006</v>
      </c>
      <c r="AA204" s="69">
        <v>0.18875908380093825</v>
      </c>
      <c r="AB204" s="69">
        <v>0.20448900745101645</v>
      </c>
      <c r="AC204" s="69">
        <v>0.22021893110109464</v>
      </c>
      <c r="AD204" s="69">
        <v>0.23594885475117283</v>
      </c>
      <c r="AE204" s="69">
        <v>0.25167877840125102</v>
      </c>
      <c r="AF204" s="69">
        <f t="shared" si="26"/>
        <v>1.9819703799098518</v>
      </c>
      <c r="AH204" s="31">
        <f t="shared" si="27"/>
        <v>0.28313862570140735</v>
      </c>
      <c r="AI204" s="31">
        <f t="shared" si="28"/>
        <v>0.42470793855211109</v>
      </c>
      <c r="AJ204" s="31">
        <f t="shared" si="29"/>
        <v>0.56627725140281471</v>
      </c>
      <c r="AK204" s="31">
        <f t="shared" si="30"/>
        <v>0.70784656425351855</v>
      </c>
      <c r="AL204" s="31">
        <f t="shared" si="31"/>
        <v>1.9819703799098516</v>
      </c>
    </row>
    <row r="205" spans="1:38" hidden="1" x14ac:dyDescent="0.3">
      <c r="A205" t="str">
        <f t="shared" si="25"/>
        <v>SASoft Brown</v>
      </c>
      <c r="B205" s="5" t="s">
        <v>16</v>
      </c>
      <c r="C205" s="5" t="s">
        <v>617</v>
      </c>
      <c r="D205" s="5" t="s">
        <v>17</v>
      </c>
      <c r="E205" s="65" t="s">
        <v>67</v>
      </c>
      <c r="F205" s="5" t="s">
        <v>34</v>
      </c>
      <c r="G205" s="5" t="s">
        <v>602</v>
      </c>
      <c r="H205" s="5" t="s">
        <v>622</v>
      </c>
      <c r="I205" s="31">
        <v>3.5999999999999997E-2</v>
      </c>
      <c r="J205" s="31">
        <v>7.1999999999999995E-2</v>
      </c>
      <c r="K205" s="31"/>
      <c r="L205" s="31">
        <v>0.06</v>
      </c>
      <c r="M205" s="31"/>
      <c r="N205" s="31"/>
      <c r="O205" s="31"/>
      <c r="P205" s="31">
        <v>0.06</v>
      </c>
      <c r="Q205" s="31"/>
      <c r="R205" s="75">
        <f t="shared" si="32"/>
        <v>2.5333333333333333E-2</v>
      </c>
      <c r="S205" s="69">
        <v>4.0851063829787225E-2</v>
      </c>
      <c r="T205" s="69">
        <v>3.4352030947775621E-2</v>
      </c>
      <c r="U205" s="69">
        <v>3.3386460348162471E-2</v>
      </c>
      <c r="V205" s="69">
        <v>3.8808510638297863E-2</v>
      </c>
      <c r="W205" s="69">
        <v>3.9179883945841383E-2</v>
      </c>
      <c r="X205" s="69">
        <v>3.509477756286266E-2</v>
      </c>
      <c r="Y205" s="69">
        <v>3.4352030947775621E-2</v>
      </c>
      <c r="Z205" s="69">
        <v>3.7137330754352021E-2</v>
      </c>
      <c r="AA205" s="69">
        <v>3.156673114119922E-2</v>
      </c>
      <c r="AB205" s="69">
        <v>3.4537717601547384E-2</v>
      </c>
      <c r="AC205" s="69">
        <v>3.5837524177949699E-2</v>
      </c>
      <c r="AD205" s="69">
        <v>3.2495164410058022E-2</v>
      </c>
      <c r="AE205" s="69">
        <v>3.4537717601547384E-2</v>
      </c>
      <c r="AF205" s="69">
        <f t="shared" si="26"/>
        <v>0.42128588007736939</v>
      </c>
      <c r="AH205" s="31">
        <f t="shared" si="27"/>
        <v>0.10654700193423595</v>
      </c>
      <c r="AI205" s="31">
        <f t="shared" si="28"/>
        <v>0.10862669245647966</v>
      </c>
      <c r="AJ205" s="31">
        <f t="shared" si="29"/>
        <v>0.10324177949709862</v>
      </c>
      <c r="AK205" s="31">
        <f t="shared" si="30"/>
        <v>0.10287040618955512</v>
      </c>
      <c r="AL205" s="31">
        <f t="shared" si="31"/>
        <v>0.42128588007736933</v>
      </c>
    </row>
    <row r="206" spans="1:38" hidden="1" x14ac:dyDescent="0.3">
      <c r="A206" t="str">
        <f t="shared" si="25"/>
        <v>SAGMW</v>
      </c>
      <c r="B206" s="5" t="s">
        <v>16</v>
      </c>
      <c r="C206" s="5" t="s">
        <v>617</v>
      </c>
      <c r="D206" s="5" t="s">
        <v>17</v>
      </c>
      <c r="E206" s="65" t="s">
        <v>68</v>
      </c>
      <c r="F206" s="5" t="s">
        <v>37</v>
      </c>
      <c r="G206" s="5" t="s">
        <v>602</v>
      </c>
      <c r="H206" s="5" t="s">
        <v>624</v>
      </c>
      <c r="I206" s="31">
        <v>0.58320000000000005</v>
      </c>
      <c r="J206" s="31">
        <v>0.58320000000000005</v>
      </c>
      <c r="K206" s="31">
        <v>1.1664000000000001</v>
      </c>
      <c r="L206" s="31">
        <v>2.9160000000000004</v>
      </c>
      <c r="M206" s="31">
        <v>-0.58320000000000005</v>
      </c>
      <c r="N206" s="31">
        <v>0.58320000000000005</v>
      </c>
      <c r="O206" s="31">
        <v>1.7496</v>
      </c>
      <c r="P206" s="31">
        <v>0.58320000000000005</v>
      </c>
      <c r="Q206" s="31">
        <v>0.58320000000000005</v>
      </c>
      <c r="R206" s="75">
        <f t="shared" si="32"/>
        <v>0.90720000000000012</v>
      </c>
      <c r="S206" s="69">
        <v>0.64800000000000002</v>
      </c>
      <c r="T206" s="69">
        <v>0.64800000000000002</v>
      </c>
      <c r="U206" s="69">
        <v>0.64800000000000002</v>
      </c>
      <c r="V206" s="69">
        <v>0.64800000000000002</v>
      </c>
      <c r="W206" s="69">
        <v>0.64800000000000002</v>
      </c>
      <c r="X206" s="69">
        <v>0.64800000000000002</v>
      </c>
      <c r="Y206" s="69">
        <v>0.64800000000000002</v>
      </c>
      <c r="Z206" s="69">
        <v>0.64800000000000002</v>
      </c>
      <c r="AA206" s="69">
        <v>0.64800000000000002</v>
      </c>
      <c r="AB206" s="69">
        <v>0.64800000000000002</v>
      </c>
      <c r="AC206" s="69">
        <v>0.64800000000000002</v>
      </c>
      <c r="AD206" s="69">
        <v>0.64800000000000002</v>
      </c>
      <c r="AE206" s="69">
        <v>0.64800000000000002</v>
      </c>
      <c r="AF206" s="69">
        <f t="shared" si="26"/>
        <v>7.7759999999999989</v>
      </c>
      <c r="AH206" s="31">
        <f t="shared" si="27"/>
        <v>1.944</v>
      </c>
      <c r="AI206" s="31">
        <f t="shared" si="28"/>
        <v>1.944</v>
      </c>
      <c r="AJ206" s="31">
        <f t="shared" si="29"/>
        <v>1.944</v>
      </c>
      <c r="AK206" s="31">
        <f t="shared" si="30"/>
        <v>1.944</v>
      </c>
      <c r="AL206" s="31">
        <f t="shared" si="31"/>
        <v>7.7759999999999998</v>
      </c>
    </row>
    <row r="207" spans="1:38" hidden="1" x14ac:dyDescent="0.3">
      <c r="A207" t="str">
        <f t="shared" si="25"/>
        <v>SAGolden Brown</v>
      </c>
      <c r="B207" s="5" t="s">
        <v>16</v>
      </c>
      <c r="C207" s="5" t="s">
        <v>617</v>
      </c>
      <c r="D207" s="5" t="s">
        <v>17</v>
      </c>
      <c r="E207" s="65" t="s">
        <v>68</v>
      </c>
      <c r="F207" s="5" t="s">
        <v>46</v>
      </c>
      <c r="G207" s="5" t="s">
        <v>602</v>
      </c>
      <c r="H207" s="5" t="s">
        <v>623</v>
      </c>
      <c r="I207" s="31">
        <v>2.9160000000000004</v>
      </c>
      <c r="J207" s="31">
        <v>2.9160000000000004</v>
      </c>
      <c r="K207" s="31">
        <v>4.0823999999999998</v>
      </c>
      <c r="L207" s="31">
        <v>4.0823999999999998</v>
      </c>
      <c r="M207" s="31">
        <v>2.9160000000000004</v>
      </c>
      <c r="N207" s="31">
        <v>2.3328000000000002</v>
      </c>
      <c r="O207" s="31">
        <v>3.4992000000000001</v>
      </c>
      <c r="P207" s="31">
        <v>3.4992000000000005</v>
      </c>
      <c r="Q207" s="31">
        <v>2.9160000000000004</v>
      </c>
      <c r="R207" s="75">
        <f t="shared" si="32"/>
        <v>3.24</v>
      </c>
      <c r="S207" s="69">
        <v>3.24</v>
      </c>
      <c r="T207" s="69">
        <v>3.24</v>
      </c>
      <c r="U207" s="69">
        <v>3.24</v>
      </c>
      <c r="V207" s="69">
        <v>3.24</v>
      </c>
      <c r="W207" s="69">
        <v>3.24</v>
      </c>
      <c r="X207" s="69">
        <v>3.24</v>
      </c>
      <c r="Y207" s="69">
        <v>3.24</v>
      </c>
      <c r="Z207" s="69">
        <v>3.24</v>
      </c>
      <c r="AA207" s="69">
        <v>3.24</v>
      </c>
      <c r="AB207" s="69">
        <v>3.24</v>
      </c>
      <c r="AC207" s="69">
        <v>3.24</v>
      </c>
      <c r="AD207" s="69">
        <v>3.24</v>
      </c>
      <c r="AE207" s="69">
        <v>3.24</v>
      </c>
      <c r="AF207" s="69">
        <f t="shared" si="26"/>
        <v>38.880000000000017</v>
      </c>
      <c r="AH207" s="31">
        <f t="shared" si="27"/>
        <v>9.7200000000000006</v>
      </c>
      <c r="AI207" s="31">
        <f t="shared" si="28"/>
        <v>9.7200000000000006</v>
      </c>
      <c r="AJ207" s="31">
        <f t="shared" si="29"/>
        <v>9.7200000000000006</v>
      </c>
      <c r="AK207" s="31">
        <f t="shared" si="30"/>
        <v>9.7200000000000006</v>
      </c>
      <c r="AL207" s="31">
        <f t="shared" si="31"/>
        <v>38.880000000000003</v>
      </c>
    </row>
    <row r="208" spans="1:38" hidden="1" x14ac:dyDescent="0.3">
      <c r="A208" t="str">
        <f t="shared" si="25"/>
        <v>SAICING</v>
      </c>
      <c r="B208" s="5" t="s">
        <v>16</v>
      </c>
      <c r="C208" s="5" t="s">
        <v>617</v>
      </c>
      <c r="D208" s="5" t="s">
        <v>17</v>
      </c>
      <c r="E208" s="65" t="s">
        <v>68</v>
      </c>
      <c r="F208" s="5" t="s">
        <v>32</v>
      </c>
      <c r="G208" s="5" t="s">
        <v>605</v>
      </c>
      <c r="H208" s="5" t="s">
        <v>605</v>
      </c>
      <c r="I208" s="31">
        <v>1.296</v>
      </c>
      <c r="J208" s="31">
        <v>0.64800000000000002</v>
      </c>
      <c r="K208" s="31"/>
      <c r="L208" s="31">
        <v>3.24</v>
      </c>
      <c r="M208" s="31">
        <v>1.2960000000000003</v>
      </c>
      <c r="N208" s="31">
        <v>1.296</v>
      </c>
      <c r="O208" s="31"/>
      <c r="P208" s="31"/>
      <c r="Q208" s="31">
        <v>0.64800000000000002</v>
      </c>
      <c r="R208" s="75">
        <f t="shared" si="32"/>
        <v>0.93600000000000017</v>
      </c>
      <c r="S208" s="69">
        <v>1</v>
      </c>
      <c r="T208" s="69">
        <v>1</v>
      </c>
      <c r="U208" s="69">
        <v>1</v>
      </c>
      <c r="V208" s="69">
        <v>1</v>
      </c>
      <c r="W208" s="69">
        <v>3</v>
      </c>
      <c r="X208" s="69">
        <v>1</v>
      </c>
      <c r="Y208" s="69">
        <v>1</v>
      </c>
      <c r="Z208" s="69">
        <v>1</v>
      </c>
      <c r="AA208" s="69">
        <v>1</v>
      </c>
      <c r="AB208" s="69">
        <v>1</v>
      </c>
      <c r="AC208" s="69">
        <v>1</v>
      </c>
      <c r="AD208" s="69">
        <v>1</v>
      </c>
      <c r="AE208" s="69">
        <v>1</v>
      </c>
      <c r="AF208" s="69">
        <f t="shared" si="26"/>
        <v>14</v>
      </c>
      <c r="AH208" s="31">
        <f t="shared" si="27"/>
        <v>3</v>
      </c>
      <c r="AI208" s="31">
        <f t="shared" si="28"/>
        <v>5</v>
      </c>
      <c r="AJ208" s="31">
        <f t="shared" si="29"/>
        <v>3</v>
      </c>
      <c r="AK208" s="31">
        <f t="shared" si="30"/>
        <v>3</v>
      </c>
      <c r="AL208" s="31">
        <f t="shared" si="31"/>
        <v>14</v>
      </c>
    </row>
    <row r="209" spans="1:38" hidden="1" x14ac:dyDescent="0.3">
      <c r="A209" t="str">
        <f t="shared" si="25"/>
        <v>SASTEVIA</v>
      </c>
      <c r="B209" s="5" t="s">
        <v>16</v>
      </c>
      <c r="C209" s="5" t="s">
        <v>617</v>
      </c>
      <c r="D209" s="5" t="s">
        <v>17</v>
      </c>
      <c r="E209" s="65" t="s">
        <v>68</v>
      </c>
      <c r="F209" s="5" t="s">
        <v>48</v>
      </c>
      <c r="G209" s="5" t="s">
        <v>608</v>
      </c>
      <c r="H209" s="5" t="s">
        <v>608</v>
      </c>
      <c r="I209" s="31"/>
      <c r="J209" s="31"/>
      <c r="K209" s="31"/>
      <c r="L209" s="31"/>
      <c r="M209" s="31"/>
      <c r="N209" s="31">
        <v>0.28799999999999998</v>
      </c>
      <c r="O209" s="31"/>
      <c r="P209" s="31"/>
      <c r="Q209" s="31"/>
      <c r="R209" s="75">
        <f t="shared" si="32"/>
        <v>3.2000000000000001E-2</v>
      </c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>
        <f t="shared" si="26"/>
        <v>0</v>
      </c>
      <c r="AH209" s="31">
        <f t="shared" si="27"/>
        <v>0</v>
      </c>
      <c r="AI209" s="31">
        <f t="shared" si="28"/>
        <v>0</v>
      </c>
      <c r="AJ209" s="31">
        <f t="shared" si="29"/>
        <v>0</v>
      </c>
      <c r="AK209" s="31">
        <f t="shared" si="30"/>
        <v>0</v>
      </c>
      <c r="AL209" s="31">
        <f t="shared" si="31"/>
        <v>0</v>
      </c>
    </row>
    <row r="210" spans="1:38" hidden="1" x14ac:dyDescent="0.3">
      <c r="A210" t="str">
        <f t="shared" si="25"/>
        <v>SALG</v>
      </c>
      <c r="B210" s="5" t="s">
        <v>16</v>
      </c>
      <c r="C210" s="5" t="s">
        <v>617</v>
      </c>
      <c r="D210" s="5" t="s">
        <v>17</v>
      </c>
      <c r="E210" s="65" t="s">
        <v>68</v>
      </c>
      <c r="F210" s="5" t="s">
        <v>33</v>
      </c>
      <c r="G210" s="5" t="s">
        <v>601</v>
      </c>
      <c r="H210" s="5" t="s">
        <v>621</v>
      </c>
      <c r="I210" s="31"/>
      <c r="J210" s="31"/>
      <c r="K210" s="31">
        <v>0.69599999999999995</v>
      </c>
      <c r="L210" s="31">
        <v>4.2240000000000002</v>
      </c>
      <c r="M210" s="31">
        <v>7.68</v>
      </c>
      <c r="N210" s="31">
        <v>4.4160000000000004</v>
      </c>
      <c r="O210" s="31">
        <v>10.08</v>
      </c>
      <c r="P210" s="31">
        <v>13.44</v>
      </c>
      <c r="Q210" s="31">
        <v>11.28</v>
      </c>
      <c r="R210" s="75">
        <f t="shared" si="32"/>
        <v>5.7573333333333325</v>
      </c>
      <c r="S210" s="69">
        <v>10</v>
      </c>
      <c r="T210" s="69">
        <v>13.108269708398492</v>
      </c>
      <c r="U210" s="69">
        <v>15.72992365007819</v>
      </c>
      <c r="V210" s="69">
        <v>18.351577591757888</v>
      </c>
      <c r="W210" s="69">
        <v>20.973231533437588</v>
      </c>
      <c r="X210" s="69">
        <v>23.594885475117284</v>
      </c>
      <c r="Y210" s="69">
        <v>26.216539416796984</v>
      </c>
      <c r="Z210" s="69">
        <v>28.83819335847668</v>
      </c>
      <c r="AA210" s="69">
        <v>31.45984730015638</v>
      </c>
      <c r="AB210" s="69">
        <v>34.081501241836079</v>
      </c>
      <c r="AC210" s="69">
        <v>36.703155183515776</v>
      </c>
      <c r="AD210" s="69">
        <v>39.324809125195472</v>
      </c>
      <c r="AE210" s="69">
        <v>41.946463066875175</v>
      </c>
      <c r="AF210" s="69">
        <f t="shared" si="26"/>
        <v>330.32839665164204</v>
      </c>
      <c r="AH210" s="31">
        <f t="shared" si="27"/>
        <v>47.189770950234568</v>
      </c>
      <c r="AI210" s="31">
        <f t="shared" si="28"/>
        <v>70.784656425351855</v>
      </c>
      <c r="AJ210" s="31">
        <f t="shared" si="29"/>
        <v>94.379541900469135</v>
      </c>
      <c r="AK210" s="31">
        <f t="shared" si="30"/>
        <v>117.97442737558643</v>
      </c>
      <c r="AL210" s="31">
        <f t="shared" si="31"/>
        <v>330.32839665164204</v>
      </c>
    </row>
    <row r="211" spans="1:38" hidden="1" x14ac:dyDescent="0.3">
      <c r="A211" t="str">
        <f t="shared" si="25"/>
        <v>SASoft Brown</v>
      </c>
      <c r="B211" s="5" t="s">
        <v>16</v>
      </c>
      <c r="C211" s="5" t="s">
        <v>617</v>
      </c>
      <c r="D211" s="5" t="s">
        <v>17</v>
      </c>
      <c r="E211" s="65" t="s">
        <v>68</v>
      </c>
      <c r="F211" s="5" t="s">
        <v>49</v>
      </c>
      <c r="G211" s="5" t="s">
        <v>602</v>
      </c>
      <c r="H211" s="5" t="s">
        <v>622</v>
      </c>
      <c r="I211" s="31">
        <v>2.9160000000000004</v>
      </c>
      <c r="J211" s="31">
        <v>2.3328000000000002</v>
      </c>
      <c r="K211" s="31">
        <v>1.7496</v>
      </c>
      <c r="L211" s="31">
        <v>5.8319999999999999</v>
      </c>
      <c r="M211" s="31">
        <v>2.9160000000000004</v>
      </c>
      <c r="N211" s="31">
        <v>1.1664000000000001</v>
      </c>
      <c r="O211" s="31">
        <v>3.4992000000000001</v>
      </c>
      <c r="P211" s="31">
        <v>3.4992000000000005</v>
      </c>
      <c r="Q211" s="31">
        <v>2.3328000000000002</v>
      </c>
      <c r="R211" s="75">
        <f>SUM(I211:Q211)/9</f>
        <v>2.9159999999999999</v>
      </c>
      <c r="S211" s="69">
        <v>3.11</v>
      </c>
      <c r="T211" s="69">
        <v>3.11</v>
      </c>
      <c r="U211" s="69">
        <v>3.11</v>
      </c>
      <c r="V211" s="69">
        <v>3.11</v>
      </c>
      <c r="W211" s="69">
        <v>3.11</v>
      </c>
      <c r="X211" s="69">
        <v>3.11</v>
      </c>
      <c r="Y211" s="69">
        <v>3.11</v>
      </c>
      <c r="Z211" s="69">
        <v>3.11</v>
      </c>
      <c r="AA211" s="69">
        <v>3.11</v>
      </c>
      <c r="AB211" s="69">
        <v>3.11</v>
      </c>
      <c r="AC211" s="69">
        <v>3.11</v>
      </c>
      <c r="AD211" s="69">
        <v>3.11</v>
      </c>
      <c r="AE211" s="69">
        <v>3.11</v>
      </c>
      <c r="AF211" s="69">
        <f t="shared" si="26"/>
        <v>37.32</v>
      </c>
      <c r="AH211" s="31">
        <f t="shared" si="27"/>
        <v>9.33</v>
      </c>
      <c r="AI211" s="31">
        <f t="shared" si="28"/>
        <v>9.33</v>
      </c>
      <c r="AJ211" s="31">
        <f t="shared" si="29"/>
        <v>9.33</v>
      </c>
      <c r="AK211" s="31">
        <f t="shared" si="30"/>
        <v>9.33</v>
      </c>
      <c r="AL211" s="31">
        <f t="shared" si="31"/>
        <v>37.32</v>
      </c>
    </row>
    <row r="212" spans="1:38" hidden="1" x14ac:dyDescent="0.3">
      <c r="A212" t="str">
        <f t="shared" si="25"/>
        <v>SALG</v>
      </c>
      <c r="B212" s="5" t="s">
        <v>16</v>
      </c>
      <c r="C212" s="5" t="s">
        <v>617</v>
      </c>
      <c r="D212" s="5" t="s">
        <v>17</v>
      </c>
      <c r="E212" s="65" t="s">
        <v>68</v>
      </c>
      <c r="F212" s="5" t="s">
        <v>35</v>
      </c>
      <c r="G212" s="5" t="s">
        <v>601</v>
      </c>
      <c r="H212" s="5" t="s">
        <v>621</v>
      </c>
      <c r="I212" s="31"/>
      <c r="J212" s="31"/>
      <c r="K212" s="31"/>
      <c r="L212" s="31"/>
      <c r="M212" s="31"/>
      <c r="N212" s="31"/>
      <c r="O212" s="31"/>
      <c r="P212" s="31"/>
      <c r="Q212" s="31"/>
      <c r="R212" s="75"/>
      <c r="S212" s="69"/>
      <c r="T212" s="69">
        <v>1.0204081632653061</v>
      </c>
      <c r="U212" s="69">
        <v>1.2244897959183674</v>
      </c>
      <c r="V212" s="69">
        <v>1.4285714285714286</v>
      </c>
      <c r="W212" s="69">
        <v>1.6326530612244898</v>
      </c>
      <c r="X212" s="69">
        <v>1.8367346938775513</v>
      </c>
      <c r="Y212" s="69">
        <v>2.0408163265306123</v>
      </c>
      <c r="Z212" s="69">
        <v>2.2448979591836737</v>
      </c>
      <c r="AA212" s="69">
        <v>2.4489795918367347</v>
      </c>
      <c r="AB212" s="69">
        <v>2.6530612244897962</v>
      </c>
      <c r="AC212" s="69">
        <v>2.8571428571428572</v>
      </c>
      <c r="AD212" s="69">
        <v>3.0612244897959187</v>
      </c>
      <c r="AE212" s="69">
        <v>3.2653061224489797</v>
      </c>
      <c r="AF212" s="69">
        <f t="shared" si="26"/>
        <v>25.714285714285719</v>
      </c>
      <c r="AH212" s="31">
        <f t="shared" si="27"/>
        <v>3.6734693877551026</v>
      </c>
      <c r="AI212" s="31">
        <f t="shared" si="28"/>
        <v>5.5102040816326534</v>
      </c>
      <c r="AJ212" s="31">
        <f t="shared" si="29"/>
        <v>7.3469387755102051</v>
      </c>
      <c r="AK212" s="31">
        <f t="shared" si="30"/>
        <v>9.183673469387756</v>
      </c>
      <c r="AL212" s="31">
        <f t="shared" si="31"/>
        <v>25.714285714285715</v>
      </c>
    </row>
    <row r="213" spans="1:38" hidden="1" x14ac:dyDescent="0.3">
      <c r="A213" t="str">
        <f t="shared" si="25"/>
        <v>SACASTER</v>
      </c>
      <c r="B213" s="5" t="s">
        <v>16</v>
      </c>
      <c r="C213" s="5" t="s">
        <v>617</v>
      </c>
      <c r="D213" s="5" t="s">
        <v>17</v>
      </c>
      <c r="E213" s="65" t="s">
        <v>69</v>
      </c>
      <c r="F213" s="5" t="s">
        <v>25</v>
      </c>
      <c r="G213" s="5" t="s">
        <v>604</v>
      </c>
      <c r="H213" s="5" t="s">
        <v>604</v>
      </c>
      <c r="I213" s="31">
        <v>3.4800000000000022</v>
      </c>
      <c r="J213" s="31">
        <v>0</v>
      </c>
      <c r="K213" s="31">
        <v>0.23699999999999999</v>
      </c>
      <c r="L213" s="31">
        <v>3.744000000000002</v>
      </c>
      <c r="M213" s="31">
        <v>0.94499999999999995</v>
      </c>
      <c r="N213" s="31">
        <v>0.48299999999999998</v>
      </c>
      <c r="O213" s="31">
        <v>1.3039999999999998</v>
      </c>
      <c r="P213" s="31">
        <v>0.52399999999999991</v>
      </c>
      <c r="Q213" s="31">
        <v>1.8070000000000002</v>
      </c>
      <c r="R213" s="75">
        <f t="shared" si="32"/>
        <v>1.3915555555555561</v>
      </c>
      <c r="S213" s="69">
        <v>1</v>
      </c>
      <c r="T213" s="69">
        <v>1</v>
      </c>
      <c r="U213" s="69">
        <v>1</v>
      </c>
      <c r="V213" s="69">
        <v>1</v>
      </c>
      <c r="W213" s="69">
        <v>4</v>
      </c>
      <c r="X213" s="69">
        <v>1</v>
      </c>
      <c r="Y213" s="69">
        <v>1</v>
      </c>
      <c r="Z213" s="69">
        <v>1</v>
      </c>
      <c r="AA213" s="69">
        <v>1</v>
      </c>
      <c r="AB213" s="69">
        <v>1</v>
      </c>
      <c r="AC213" s="69">
        <v>1</v>
      </c>
      <c r="AD213" s="69">
        <v>1</v>
      </c>
      <c r="AE213" s="69">
        <v>1</v>
      </c>
      <c r="AF213" s="69">
        <f t="shared" si="26"/>
        <v>15</v>
      </c>
      <c r="AH213" s="31">
        <f t="shared" si="27"/>
        <v>3</v>
      </c>
      <c r="AI213" s="31">
        <f t="shared" si="28"/>
        <v>6</v>
      </c>
      <c r="AJ213" s="31">
        <f t="shared" si="29"/>
        <v>3</v>
      </c>
      <c r="AK213" s="31">
        <f t="shared" si="30"/>
        <v>3</v>
      </c>
      <c r="AL213" s="31">
        <f t="shared" si="31"/>
        <v>15</v>
      </c>
    </row>
    <row r="214" spans="1:38" hidden="1" x14ac:dyDescent="0.3">
      <c r="A214" t="str">
        <f t="shared" si="25"/>
        <v>SACoarse Brown</v>
      </c>
      <c r="B214" s="5" t="s">
        <v>16</v>
      </c>
      <c r="C214" s="5" t="s">
        <v>617</v>
      </c>
      <c r="D214" s="5" t="s">
        <v>17</v>
      </c>
      <c r="E214" s="65" t="s">
        <v>69</v>
      </c>
      <c r="F214" s="5" t="s">
        <v>26</v>
      </c>
      <c r="G214" s="5" t="s">
        <v>602</v>
      </c>
      <c r="H214" s="5" t="s">
        <v>618</v>
      </c>
      <c r="I214" s="31">
        <v>10.44</v>
      </c>
      <c r="J214" s="31">
        <v>0</v>
      </c>
      <c r="K214" s="31">
        <v>0.95799999999999996</v>
      </c>
      <c r="L214" s="31">
        <v>11.399000000000001</v>
      </c>
      <c r="M214" s="31">
        <v>0.21799999999999997</v>
      </c>
      <c r="N214" s="31">
        <v>0.32799999999999996</v>
      </c>
      <c r="O214" s="31">
        <v>0.65300000000000002</v>
      </c>
      <c r="P214" s="31">
        <v>1.2409999999999999</v>
      </c>
      <c r="Q214" s="31">
        <v>3.5280000000000005</v>
      </c>
      <c r="R214" s="75">
        <f t="shared" si="32"/>
        <v>3.1961111111111111</v>
      </c>
      <c r="S214" s="69">
        <v>4.0141325827893874</v>
      </c>
      <c r="T214" s="69">
        <v>3.536259656266842</v>
      </c>
      <c r="U214" s="69">
        <v>3.4368620875501525</v>
      </c>
      <c r="V214" s="69">
        <v>3.9950176657284859</v>
      </c>
      <c r="W214" s="69">
        <v>4.0332474998502894</v>
      </c>
      <c r="X214" s="69">
        <v>3.6127193245104494</v>
      </c>
      <c r="Y214" s="69">
        <v>3.536259656266842</v>
      </c>
      <c r="Z214" s="69">
        <v>3.8229834121803696</v>
      </c>
      <c r="AA214" s="69">
        <v>3.249535900353314</v>
      </c>
      <c r="AB214" s="69">
        <v>3.5553745733277435</v>
      </c>
      <c r="AC214" s="69">
        <v>3.6891789927540568</v>
      </c>
      <c r="AD214" s="69">
        <v>3.3451104856578238</v>
      </c>
      <c r="AE214" s="69">
        <v>3.5553745733277435</v>
      </c>
      <c r="AF214" s="69">
        <f t="shared" si="26"/>
        <v>43.367923827774128</v>
      </c>
      <c r="AH214" s="31">
        <f t="shared" si="27"/>
        <v>10.968139409545481</v>
      </c>
      <c r="AI214" s="31">
        <f t="shared" si="28"/>
        <v>11.18222648062758</v>
      </c>
      <c r="AJ214" s="31">
        <f t="shared" si="29"/>
        <v>10.627893885861427</v>
      </c>
      <c r="AK214" s="31">
        <f t="shared" si="30"/>
        <v>10.589664051739623</v>
      </c>
      <c r="AL214" s="31">
        <f t="shared" si="31"/>
        <v>43.367923827774113</v>
      </c>
    </row>
    <row r="215" spans="1:38" hidden="1" x14ac:dyDescent="0.3">
      <c r="A215" t="str">
        <f t="shared" si="25"/>
        <v>SAC1 COARSE</v>
      </c>
      <c r="B215" s="5" t="s">
        <v>16</v>
      </c>
      <c r="C215" s="5" t="s">
        <v>617</v>
      </c>
      <c r="D215" s="5" t="s">
        <v>17</v>
      </c>
      <c r="E215" s="65" t="s">
        <v>69</v>
      </c>
      <c r="F215" s="5" t="s">
        <v>27</v>
      </c>
      <c r="G215" s="5" t="s">
        <v>603</v>
      </c>
      <c r="H215" s="5" t="s">
        <v>619</v>
      </c>
      <c r="I215" s="31">
        <v>76.56</v>
      </c>
      <c r="J215" s="31">
        <v>39.383000000000003</v>
      </c>
      <c r="K215" s="31">
        <v>55.144000000000005</v>
      </c>
      <c r="L215" s="31">
        <v>124.974</v>
      </c>
      <c r="M215" s="31">
        <v>84.273999999999958</v>
      </c>
      <c r="N215" s="31">
        <v>75.078000000000003</v>
      </c>
      <c r="O215" s="31">
        <v>155.63199999999998</v>
      </c>
      <c r="P215" s="31">
        <v>215.14500000000004</v>
      </c>
      <c r="Q215" s="31">
        <v>193.601</v>
      </c>
      <c r="R215" s="75">
        <f t="shared" si="32"/>
        <v>113.31011111111111</v>
      </c>
      <c r="S215" s="69">
        <v>188.71981518167061</v>
      </c>
      <c r="T215" s="69">
        <v>166.25317051718605</v>
      </c>
      <c r="U215" s="69">
        <v>161.58010842697325</v>
      </c>
      <c r="V215" s="69">
        <v>187.82114939509123</v>
      </c>
      <c r="W215" s="69">
        <v>189.61848096825003</v>
      </c>
      <c r="X215" s="69">
        <v>169.84783366350356</v>
      </c>
      <c r="Y215" s="69">
        <v>166.25317051718605</v>
      </c>
      <c r="Z215" s="69">
        <v>179.73315731587681</v>
      </c>
      <c r="AA215" s="69">
        <v>152.77318371849526</v>
      </c>
      <c r="AB215" s="69">
        <v>167.15183630376541</v>
      </c>
      <c r="AC215" s="69">
        <v>173.44249680982111</v>
      </c>
      <c r="AD215" s="69">
        <v>157.26651265139219</v>
      </c>
      <c r="AE215" s="69">
        <v>167.15183630376541</v>
      </c>
      <c r="AF215" s="69">
        <f t="shared" si="26"/>
        <v>2038.8929365913059</v>
      </c>
      <c r="AH215" s="31">
        <f t="shared" si="27"/>
        <v>515.65442833925056</v>
      </c>
      <c r="AI215" s="31">
        <f t="shared" si="28"/>
        <v>525.71948514893961</v>
      </c>
      <c r="AJ215" s="31">
        <f t="shared" si="29"/>
        <v>499.65817733813753</v>
      </c>
      <c r="AK215" s="31">
        <f t="shared" si="30"/>
        <v>497.86084576497876</v>
      </c>
      <c r="AL215" s="31">
        <f t="shared" si="31"/>
        <v>2038.8929365913068</v>
      </c>
    </row>
    <row r="216" spans="1:38" hidden="1" x14ac:dyDescent="0.3">
      <c r="A216" t="str">
        <f t="shared" si="25"/>
        <v>SAC1 COARSE</v>
      </c>
      <c r="B216" s="5" t="s">
        <v>16</v>
      </c>
      <c r="C216" s="5" t="s">
        <v>617</v>
      </c>
      <c r="D216" s="5" t="s">
        <v>17</v>
      </c>
      <c r="E216" s="65" t="s">
        <v>69</v>
      </c>
      <c r="F216" s="5" t="s">
        <v>28</v>
      </c>
      <c r="G216" s="5" t="s">
        <v>603</v>
      </c>
      <c r="H216" s="5" t="s">
        <v>619</v>
      </c>
      <c r="I216" s="31">
        <v>13.920000000000009</v>
      </c>
      <c r="J216" s="31">
        <v>14.994</v>
      </c>
      <c r="K216" s="31">
        <v>8.7539999999999996</v>
      </c>
      <c r="L216" s="31">
        <v>32.022000000000006</v>
      </c>
      <c r="M216" s="31">
        <v>30.761999999999993</v>
      </c>
      <c r="N216" s="31">
        <v>35.058</v>
      </c>
      <c r="O216" s="31">
        <v>34.391999999999996</v>
      </c>
      <c r="P216" s="31">
        <v>31.926000000000002</v>
      </c>
      <c r="Q216" s="31">
        <v>59.083999999999989</v>
      </c>
      <c r="R216" s="75">
        <f t="shared" si="32"/>
        <v>28.990222222222219</v>
      </c>
      <c r="S216" s="69">
        <v>48.15011230346893</v>
      </c>
      <c r="T216" s="69">
        <v>42.41795607686548</v>
      </c>
      <c r="U216" s="69">
        <v>41.225667581731969</v>
      </c>
      <c r="V216" s="69">
        <v>47.920826054404785</v>
      </c>
      <c r="W216" s="69">
        <v>48.379398552533061</v>
      </c>
      <c r="X216" s="69">
        <v>43.335101073122033</v>
      </c>
      <c r="Y216" s="69">
        <v>42.41795607686548</v>
      </c>
      <c r="Z216" s="69">
        <v>45.857249812827547</v>
      </c>
      <c r="AA216" s="69">
        <v>38.978662340903419</v>
      </c>
      <c r="AB216" s="69">
        <v>42.647242325929618</v>
      </c>
      <c r="AC216" s="69">
        <v>44.252246069378586</v>
      </c>
      <c r="AD216" s="69">
        <v>40.125093586224104</v>
      </c>
      <c r="AE216" s="69">
        <v>42.647242325929618</v>
      </c>
      <c r="AF216" s="69">
        <f t="shared" si="26"/>
        <v>520.20464187671575</v>
      </c>
      <c r="AH216" s="31">
        <f t="shared" si="27"/>
        <v>131.56444971300223</v>
      </c>
      <c r="AI216" s="31">
        <f t="shared" si="28"/>
        <v>134.13245570252059</v>
      </c>
      <c r="AJ216" s="31">
        <f t="shared" si="29"/>
        <v>127.48315447966058</v>
      </c>
      <c r="AK216" s="31">
        <f t="shared" si="30"/>
        <v>127.02458198153232</v>
      </c>
      <c r="AL216" s="31">
        <f t="shared" si="31"/>
        <v>520.20464187671564</v>
      </c>
    </row>
    <row r="217" spans="1:38" hidden="1" x14ac:dyDescent="0.3">
      <c r="A217" t="str">
        <f t="shared" si="25"/>
        <v>SAA1</v>
      </c>
      <c r="B217" s="5" t="s">
        <v>16</v>
      </c>
      <c r="C217" s="5" t="s">
        <v>617</v>
      </c>
      <c r="D217" s="5" t="s">
        <v>17</v>
      </c>
      <c r="E217" s="65" t="s">
        <v>69</v>
      </c>
      <c r="F217" s="5" t="s">
        <v>30</v>
      </c>
      <c r="G217" s="5" t="s">
        <v>600</v>
      </c>
      <c r="H217" s="5" t="s">
        <v>620</v>
      </c>
      <c r="I217" s="31">
        <v>13.920000000000009</v>
      </c>
      <c r="J217" s="31">
        <v>0.48</v>
      </c>
      <c r="K217" s="31">
        <v>2.3970000000000002</v>
      </c>
      <c r="L217" s="31">
        <v>18.356999999999999</v>
      </c>
      <c r="M217" s="31">
        <v>3.8760000000000003</v>
      </c>
      <c r="N217" s="31">
        <v>5.6289999999999996</v>
      </c>
      <c r="O217" s="31">
        <v>2.0000000000000004</v>
      </c>
      <c r="P217" s="31">
        <v>1.948</v>
      </c>
      <c r="Q217" s="31">
        <v>1.9860000000000002</v>
      </c>
      <c r="R217" s="75">
        <f t="shared" si="32"/>
        <v>5.6214444444444451</v>
      </c>
      <c r="S217" s="69">
        <v>6.3341583588213721</v>
      </c>
      <c r="T217" s="69">
        <v>5.5800918875331149</v>
      </c>
      <c r="U217" s="69">
        <v>5.4232460615051563</v>
      </c>
      <c r="V217" s="69">
        <v>6.3039956999698425</v>
      </c>
      <c r="W217" s="69">
        <v>6.3643210176729035</v>
      </c>
      <c r="X217" s="69">
        <v>5.7007425229392359</v>
      </c>
      <c r="Y217" s="69">
        <v>5.5800918875331149</v>
      </c>
      <c r="Z217" s="69">
        <v>6.0325317703060692</v>
      </c>
      <c r="AA217" s="69">
        <v>5.1276520047601588</v>
      </c>
      <c r="AB217" s="69">
        <v>5.6102545463846445</v>
      </c>
      <c r="AC217" s="69">
        <v>5.8213931583453569</v>
      </c>
      <c r="AD217" s="69">
        <v>5.2784652990178111</v>
      </c>
      <c r="AE217" s="69">
        <v>5.6102545463846445</v>
      </c>
      <c r="AF217" s="69">
        <f t="shared" si="26"/>
        <v>68.433040402352063</v>
      </c>
      <c r="AH217" s="31">
        <f t="shared" si="27"/>
        <v>17.307333649008115</v>
      </c>
      <c r="AI217" s="31">
        <f t="shared" si="28"/>
        <v>17.645155428145255</v>
      </c>
      <c r="AJ217" s="31">
        <f t="shared" si="29"/>
        <v>16.770438321450872</v>
      </c>
      <c r="AK217" s="31">
        <f t="shared" si="30"/>
        <v>16.710113003747814</v>
      </c>
      <c r="AL217" s="31">
        <f t="shared" si="31"/>
        <v>68.433040402352049</v>
      </c>
    </row>
    <row r="218" spans="1:38" hidden="1" x14ac:dyDescent="0.3">
      <c r="A218" t="str">
        <f t="shared" si="25"/>
        <v>SALG</v>
      </c>
      <c r="B218" s="5" t="s">
        <v>16</v>
      </c>
      <c r="C218" s="5" t="s">
        <v>617</v>
      </c>
      <c r="D218" s="5" t="s">
        <v>17</v>
      </c>
      <c r="E218" s="65" t="s">
        <v>69</v>
      </c>
      <c r="F218" s="5" t="s">
        <v>33</v>
      </c>
      <c r="G218" s="5" t="s">
        <v>601</v>
      </c>
      <c r="H218" s="5" t="s">
        <v>621</v>
      </c>
      <c r="I218" s="31">
        <v>13.920000000000009</v>
      </c>
      <c r="J218" s="31">
        <v>0</v>
      </c>
      <c r="K218" s="31">
        <v>0.95799999999999996</v>
      </c>
      <c r="L218" s="31">
        <v>13.437000000000006</v>
      </c>
      <c r="M218" s="31">
        <v>0.46599999999999997</v>
      </c>
      <c r="N218" s="31">
        <v>0.46399999999999997</v>
      </c>
      <c r="O218" s="31">
        <v>0.92499999999999993</v>
      </c>
      <c r="P218" s="31">
        <v>0.94799999999999995</v>
      </c>
      <c r="Q218" s="31">
        <v>3.551000000000001</v>
      </c>
      <c r="R218" s="75">
        <f t="shared" si="32"/>
        <v>3.852111111111113</v>
      </c>
      <c r="S218" s="69">
        <v>4</v>
      </c>
      <c r="T218" s="69">
        <v>5.0466838377334184</v>
      </c>
      <c r="U218" s="69">
        <v>6.0560206052801027</v>
      </c>
      <c r="V218" s="69">
        <v>7.065357372826786</v>
      </c>
      <c r="W218" s="69">
        <v>8.0746941403734702</v>
      </c>
      <c r="X218" s="69">
        <v>9.0840309079201536</v>
      </c>
      <c r="Y218" s="69">
        <v>10.093367675466837</v>
      </c>
      <c r="Z218" s="69">
        <v>11.10270444301352</v>
      </c>
      <c r="AA218" s="69">
        <v>12.112041210560205</v>
      </c>
      <c r="AB218" s="69">
        <v>13.121377978106889</v>
      </c>
      <c r="AC218" s="69">
        <v>14.130714745653572</v>
      </c>
      <c r="AD218" s="69">
        <v>15.140051513200255</v>
      </c>
      <c r="AE218" s="69">
        <v>16.14938828074694</v>
      </c>
      <c r="AF218" s="69">
        <f t="shared" si="26"/>
        <v>127.17643271088215</v>
      </c>
      <c r="AH218" s="31">
        <f t="shared" si="27"/>
        <v>18.168061815840307</v>
      </c>
      <c r="AI218" s="31">
        <f t="shared" si="28"/>
        <v>27.252092723760462</v>
      </c>
      <c r="AJ218" s="31">
        <f t="shared" si="29"/>
        <v>36.336123631680614</v>
      </c>
      <c r="AK218" s="31">
        <f t="shared" si="30"/>
        <v>45.420154539600766</v>
      </c>
      <c r="AL218" s="31">
        <f t="shared" si="31"/>
        <v>127.17643271088215</v>
      </c>
    </row>
    <row r="219" spans="1:38" hidden="1" x14ac:dyDescent="0.3">
      <c r="A219" t="str">
        <f t="shared" si="25"/>
        <v>SASoft Brown</v>
      </c>
      <c r="B219" s="5" t="s">
        <v>16</v>
      </c>
      <c r="C219" s="5" t="s">
        <v>617</v>
      </c>
      <c r="D219" s="5" t="s">
        <v>17</v>
      </c>
      <c r="E219" s="65" t="s">
        <v>69</v>
      </c>
      <c r="F219" s="5" t="s">
        <v>34</v>
      </c>
      <c r="G219" s="5" t="s">
        <v>602</v>
      </c>
      <c r="H219" s="5" t="s">
        <v>622</v>
      </c>
      <c r="I219" s="31">
        <v>13.920000000000009</v>
      </c>
      <c r="J219" s="31">
        <v>-0.49199999999999999</v>
      </c>
      <c r="K219" s="31">
        <v>-3.0000000000000001E-3</v>
      </c>
      <c r="L219" s="31">
        <v>11.038000000000006</v>
      </c>
      <c r="M219" s="31">
        <v>-2.2000000000000002E-2</v>
      </c>
      <c r="N219" s="31">
        <v>-6.0000000000000001E-3</v>
      </c>
      <c r="O219" s="31">
        <v>0.43599999999999994</v>
      </c>
      <c r="P219" s="31">
        <v>0.47</v>
      </c>
      <c r="Q219" s="31">
        <v>0.72599999999999987</v>
      </c>
      <c r="R219" s="75">
        <f>SUM(I219:Q219)/9</f>
        <v>2.896333333333335</v>
      </c>
      <c r="S219" s="69">
        <v>3.4042553191489358</v>
      </c>
      <c r="T219" s="69">
        <v>2.862669245647969</v>
      </c>
      <c r="U219" s="69">
        <v>2.7822050290135394</v>
      </c>
      <c r="V219" s="69">
        <v>3.2340425531914891</v>
      </c>
      <c r="W219" s="69">
        <v>3.2649903288201156</v>
      </c>
      <c r="X219" s="69">
        <v>2.924564796905222</v>
      </c>
      <c r="Y219" s="69">
        <v>2.862669245647969</v>
      </c>
      <c r="Z219" s="69">
        <v>3.094777562862669</v>
      </c>
      <c r="AA219" s="69">
        <v>2.6305609284332689</v>
      </c>
      <c r="AB219" s="69">
        <v>2.8781431334622822</v>
      </c>
      <c r="AC219" s="69">
        <v>2.9864603481624754</v>
      </c>
      <c r="AD219" s="69">
        <v>2.7079303675048356</v>
      </c>
      <c r="AE219" s="69">
        <v>2.8781431334622822</v>
      </c>
      <c r="AF219" s="69">
        <f t="shared" si="26"/>
        <v>35.107156673114112</v>
      </c>
      <c r="AH219" s="31">
        <f t="shared" si="27"/>
        <v>8.8789168278529971</v>
      </c>
      <c r="AI219" s="31">
        <f t="shared" si="28"/>
        <v>9.0522243713733062</v>
      </c>
      <c r="AJ219" s="31">
        <f t="shared" si="29"/>
        <v>8.6034816247582206</v>
      </c>
      <c r="AK219" s="31">
        <f t="shared" si="30"/>
        <v>8.5725338491295933</v>
      </c>
      <c r="AL219" s="31">
        <f t="shared" si="31"/>
        <v>35.107156673114119</v>
      </c>
    </row>
    <row r="220" spans="1:38" hidden="1" x14ac:dyDescent="0.3">
      <c r="A220" t="str">
        <f t="shared" si="25"/>
        <v>SALG</v>
      </c>
      <c r="B220" s="5" t="s">
        <v>16</v>
      </c>
      <c r="C220" s="5" t="s">
        <v>617</v>
      </c>
      <c r="D220" s="5" t="s">
        <v>17</v>
      </c>
      <c r="E220" s="65" t="s">
        <v>69</v>
      </c>
      <c r="F220" s="5" t="s">
        <v>35</v>
      </c>
      <c r="G220" s="5" t="s">
        <v>601</v>
      </c>
      <c r="H220" s="5" t="s">
        <v>621</v>
      </c>
      <c r="I220" s="31"/>
      <c r="J220" s="31"/>
      <c r="K220" s="31"/>
      <c r="L220" s="31"/>
      <c r="M220" s="31"/>
      <c r="N220" s="31"/>
      <c r="O220" s="31"/>
      <c r="P220" s="31"/>
      <c r="Q220" s="31"/>
      <c r="R220" s="75"/>
      <c r="S220" s="69"/>
      <c r="T220" s="69">
        <v>0.39285714285714285</v>
      </c>
      <c r="U220" s="69">
        <v>0.47142857142857142</v>
      </c>
      <c r="V220" s="69">
        <v>0.55000000000000004</v>
      </c>
      <c r="W220" s="69">
        <v>0.62857142857142856</v>
      </c>
      <c r="X220" s="69">
        <v>0.70714285714285718</v>
      </c>
      <c r="Y220" s="69">
        <v>0.7857142857142857</v>
      </c>
      <c r="Z220" s="69">
        <v>0.86428571428571432</v>
      </c>
      <c r="AA220" s="69">
        <v>0.94285714285714284</v>
      </c>
      <c r="AB220" s="69">
        <v>1.0214285714285714</v>
      </c>
      <c r="AC220" s="69">
        <v>1.1000000000000001</v>
      </c>
      <c r="AD220" s="69">
        <v>1.1785714285714286</v>
      </c>
      <c r="AE220" s="69">
        <v>1.2571428571428571</v>
      </c>
      <c r="AF220" s="69">
        <f t="shared" si="26"/>
        <v>9.9000000000000021</v>
      </c>
      <c r="AH220" s="31">
        <f t="shared" si="27"/>
        <v>1.4142857142857144</v>
      </c>
      <c r="AI220" s="31">
        <f t="shared" si="28"/>
        <v>2.1214285714285714</v>
      </c>
      <c r="AJ220" s="31">
        <f t="shared" si="29"/>
        <v>2.8285714285714283</v>
      </c>
      <c r="AK220" s="31">
        <f t="shared" si="30"/>
        <v>3.5357142857142856</v>
      </c>
      <c r="AL220" s="31">
        <f t="shared" si="31"/>
        <v>9.8999999999999986</v>
      </c>
    </row>
    <row r="221" spans="1:38" hidden="1" x14ac:dyDescent="0.3">
      <c r="A221" t="str">
        <f t="shared" si="25"/>
        <v>SACASTER</v>
      </c>
      <c r="B221" s="5" t="s">
        <v>16</v>
      </c>
      <c r="C221" s="5" t="s">
        <v>617</v>
      </c>
      <c r="D221" s="5" t="s">
        <v>17</v>
      </c>
      <c r="E221" s="65" t="s">
        <v>70</v>
      </c>
      <c r="F221" s="5" t="s">
        <v>25</v>
      </c>
      <c r="G221" s="5" t="s">
        <v>604</v>
      </c>
      <c r="H221" s="5" t="s">
        <v>604</v>
      </c>
      <c r="I221" s="31">
        <v>2.3889999999999998</v>
      </c>
      <c r="J221" s="31">
        <v>-8.0000000000000002E-3</v>
      </c>
      <c r="K221" s="31">
        <v>0.6</v>
      </c>
      <c r="L221" s="31">
        <v>1.3149999999999999</v>
      </c>
      <c r="M221" s="31">
        <v>1.3439999999999999</v>
      </c>
      <c r="N221" s="31">
        <v>1.6920000000000002</v>
      </c>
      <c r="O221" s="31">
        <v>1.3480000000000001</v>
      </c>
      <c r="P221" s="31">
        <v>1.0879999999999999</v>
      </c>
      <c r="Q221" s="31">
        <v>0.92499999999999993</v>
      </c>
      <c r="R221" s="75">
        <f t="shared" si="32"/>
        <v>1.1881111111111111</v>
      </c>
      <c r="S221" s="69">
        <v>1.2</v>
      </c>
      <c r="T221" s="69">
        <v>1.2</v>
      </c>
      <c r="U221" s="69">
        <v>1.2</v>
      </c>
      <c r="V221" s="69">
        <v>1.2</v>
      </c>
      <c r="W221" s="69">
        <v>2</v>
      </c>
      <c r="X221" s="69">
        <v>1.2</v>
      </c>
      <c r="Y221" s="69">
        <v>1.2</v>
      </c>
      <c r="Z221" s="69">
        <v>1.2</v>
      </c>
      <c r="AA221" s="69">
        <v>1.2</v>
      </c>
      <c r="AB221" s="69">
        <v>1.2</v>
      </c>
      <c r="AC221" s="69">
        <v>1.2</v>
      </c>
      <c r="AD221" s="69">
        <v>1.2</v>
      </c>
      <c r="AE221" s="69">
        <v>1.2</v>
      </c>
      <c r="AF221" s="69">
        <f t="shared" si="26"/>
        <v>15.199999999999996</v>
      </c>
      <c r="AH221" s="31">
        <f t="shared" si="27"/>
        <v>3.5999999999999996</v>
      </c>
      <c r="AI221" s="31">
        <f t="shared" si="28"/>
        <v>4.4000000000000004</v>
      </c>
      <c r="AJ221" s="31">
        <f t="shared" si="29"/>
        <v>3.5999999999999996</v>
      </c>
      <c r="AK221" s="31">
        <f t="shared" si="30"/>
        <v>3.5999999999999996</v>
      </c>
      <c r="AL221" s="31">
        <f t="shared" si="31"/>
        <v>15.2</v>
      </c>
    </row>
    <row r="222" spans="1:38" hidden="1" x14ac:dyDescent="0.3">
      <c r="A222" t="str">
        <f t="shared" si="25"/>
        <v>SACoarse Brown</v>
      </c>
      <c r="B222" s="5" t="s">
        <v>16</v>
      </c>
      <c r="C222" s="5" t="s">
        <v>617</v>
      </c>
      <c r="D222" s="5" t="s">
        <v>17</v>
      </c>
      <c r="E222" s="65" t="s">
        <v>70</v>
      </c>
      <c r="F222" s="5" t="s">
        <v>26</v>
      </c>
      <c r="G222" s="5" t="s">
        <v>602</v>
      </c>
      <c r="H222" s="5" t="s">
        <v>618</v>
      </c>
      <c r="I222" s="31">
        <v>2.9969999999999999</v>
      </c>
      <c r="J222" s="31"/>
      <c r="K222" s="31">
        <v>0.48</v>
      </c>
      <c r="L222" s="31">
        <v>1.7589999999999999</v>
      </c>
      <c r="M222" s="31">
        <v>1.56</v>
      </c>
      <c r="N222" s="31">
        <v>1.044</v>
      </c>
      <c r="O222" s="31">
        <v>1.3219999999999998</v>
      </c>
      <c r="P222" s="31">
        <v>1.4670000000000001</v>
      </c>
      <c r="Q222" s="31">
        <v>1.0619999999999998</v>
      </c>
      <c r="R222" s="75">
        <f t="shared" si="32"/>
        <v>1.2989999999999999</v>
      </c>
      <c r="S222" s="69">
        <v>1.5052997185460204</v>
      </c>
      <c r="T222" s="69">
        <v>1.3260973711000656</v>
      </c>
      <c r="U222" s="69">
        <v>1.2888232828313073</v>
      </c>
      <c r="V222" s="69">
        <v>1.4981316246481824</v>
      </c>
      <c r="W222" s="69">
        <v>1.5124678124438586</v>
      </c>
      <c r="X222" s="69">
        <v>1.3547697466914186</v>
      </c>
      <c r="Y222" s="69">
        <v>1.3260973711000656</v>
      </c>
      <c r="Z222" s="69">
        <v>1.4336187795676387</v>
      </c>
      <c r="AA222" s="69">
        <v>1.2185759626324928</v>
      </c>
      <c r="AB222" s="69">
        <v>1.3332654649979039</v>
      </c>
      <c r="AC222" s="69">
        <v>1.3834421222827715</v>
      </c>
      <c r="AD222" s="69">
        <v>1.254416432121684</v>
      </c>
      <c r="AE222" s="69">
        <v>1.3332654649979039</v>
      </c>
      <c r="AF222" s="69">
        <f t="shared" si="26"/>
        <v>16.262971435415292</v>
      </c>
      <c r="AH222" s="31">
        <f t="shared" si="27"/>
        <v>4.1130522785795556</v>
      </c>
      <c r="AI222" s="31">
        <f t="shared" si="28"/>
        <v>4.1933349302353431</v>
      </c>
      <c r="AJ222" s="31">
        <f t="shared" si="29"/>
        <v>3.9854602071980354</v>
      </c>
      <c r="AK222" s="31">
        <f t="shared" si="30"/>
        <v>3.9711240194023594</v>
      </c>
      <c r="AL222" s="31">
        <f t="shared" si="31"/>
        <v>16.262971435415295</v>
      </c>
    </row>
    <row r="223" spans="1:38" hidden="1" x14ac:dyDescent="0.3">
      <c r="A223" t="str">
        <f t="shared" si="25"/>
        <v>SACoarse Brown</v>
      </c>
      <c r="B223" s="5" t="s">
        <v>16</v>
      </c>
      <c r="C223" s="5" t="s">
        <v>617</v>
      </c>
      <c r="D223" s="5" t="s">
        <v>17</v>
      </c>
      <c r="E223" s="65" t="s">
        <v>70</v>
      </c>
      <c r="F223" s="5" t="s">
        <v>44</v>
      </c>
      <c r="G223" s="5" t="s">
        <v>602</v>
      </c>
      <c r="H223" s="5" t="s">
        <v>618</v>
      </c>
      <c r="I223" s="31"/>
      <c r="J223" s="31"/>
      <c r="K223" s="31"/>
      <c r="L223" s="31">
        <v>5.9749999999999998E-2</v>
      </c>
      <c r="M223" s="31">
        <v>0.03</v>
      </c>
      <c r="N223" s="31">
        <v>0.10800000000000001</v>
      </c>
      <c r="O223" s="31"/>
      <c r="P223" s="31">
        <v>9.5750000000000002E-2</v>
      </c>
      <c r="Q223" s="31">
        <v>4.1750000000000002E-2</v>
      </c>
      <c r="R223" s="75">
        <f t="shared" si="32"/>
        <v>3.7249999999999998E-2</v>
      </c>
      <c r="S223" s="69">
        <v>0.06</v>
      </c>
      <c r="T223" s="69">
        <v>0.06</v>
      </c>
      <c r="U223" s="69">
        <v>0.06</v>
      </c>
      <c r="V223" s="69">
        <v>0.06</v>
      </c>
      <c r="W223" s="69">
        <v>0.06</v>
      </c>
      <c r="X223" s="69">
        <v>0.06</v>
      </c>
      <c r="Y223" s="69">
        <v>0.06</v>
      </c>
      <c r="Z223" s="69">
        <v>0.06</v>
      </c>
      <c r="AA223" s="69">
        <v>0.06</v>
      </c>
      <c r="AB223" s="69">
        <v>0.06</v>
      </c>
      <c r="AC223" s="69">
        <v>0.06</v>
      </c>
      <c r="AD223" s="69">
        <v>0.06</v>
      </c>
      <c r="AE223" s="69">
        <v>0.06</v>
      </c>
      <c r="AF223" s="69">
        <f t="shared" si="26"/>
        <v>0.7200000000000002</v>
      </c>
      <c r="AH223" s="31">
        <f t="shared" si="27"/>
        <v>0.18</v>
      </c>
      <c r="AI223" s="31">
        <f t="shared" si="28"/>
        <v>0.18</v>
      </c>
      <c r="AJ223" s="31">
        <f t="shared" si="29"/>
        <v>0.18</v>
      </c>
      <c r="AK223" s="31">
        <f t="shared" si="30"/>
        <v>0.18</v>
      </c>
      <c r="AL223" s="31">
        <f t="shared" si="31"/>
        <v>0.72</v>
      </c>
    </row>
    <row r="224" spans="1:38" hidden="1" x14ac:dyDescent="0.3">
      <c r="A224" t="str">
        <f t="shared" si="25"/>
        <v>SAC1 COARSE</v>
      </c>
      <c r="B224" s="5" t="s">
        <v>16</v>
      </c>
      <c r="C224" s="5" t="s">
        <v>617</v>
      </c>
      <c r="D224" s="5" t="s">
        <v>17</v>
      </c>
      <c r="E224" s="65" t="s">
        <v>70</v>
      </c>
      <c r="F224" s="5" t="s">
        <v>27</v>
      </c>
      <c r="G224" s="5" t="s">
        <v>603</v>
      </c>
      <c r="H224" s="5" t="s">
        <v>619</v>
      </c>
      <c r="I224" s="31">
        <v>4.5449999999999999</v>
      </c>
      <c r="J224" s="31">
        <v>2.137</v>
      </c>
      <c r="K224" s="31">
        <v>3.12</v>
      </c>
      <c r="L224" s="31">
        <v>4.1049999999999995</v>
      </c>
      <c r="M224" s="31">
        <v>4.4399999999999995</v>
      </c>
      <c r="N224" s="31">
        <v>5.2080000000000002</v>
      </c>
      <c r="O224" s="31">
        <v>3.4119999999999999</v>
      </c>
      <c r="P224" s="31">
        <v>4.383</v>
      </c>
      <c r="Q224" s="31">
        <v>4.1709999999999994</v>
      </c>
      <c r="R224" s="75">
        <f t="shared" si="32"/>
        <v>3.9467777777777777</v>
      </c>
      <c r="S224" s="69">
        <v>4.2184429275902833</v>
      </c>
      <c r="T224" s="69">
        <v>3.7162473409723935</v>
      </c>
      <c r="U224" s="69">
        <v>3.6117906589558721</v>
      </c>
      <c r="V224" s="69">
        <v>4.198355104125568</v>
      </c>
      <c r="W224" s="69">
        <v>4.2385307510549994</v>
      </c>
      <c r="X224" s="69">
        <v>3.7965986348312559</v>
      </c>
      <c r="Y224" s="69">
        <v>3.7162473409723935</v>
      </c>
      <c r="Z224" s="69">
        <v>4.0175646929431279</v>
      </c>
      <c r="AA224" s="69">
        <v>3.4149299890016582</v>
      </c>
      <c r="AB224" s="69">
        <v>3.7363351644371088</v>
      </c>
      <c r="AC224" s="69">
        <v>3.8769499286901183</v>
      </c>
      <c r="AD224" s="69">
        <v>3.5153691063252368</v>
      </c>
      <c r="AE224" s="69">
        <v>3.7363351644371088</v>
      </c>
      <c r="AF224" s="69">
        <f t="shared" si="26"/>
        <v>45.575253876746842</v>
      </c>
      <c r="AH224" s="31">
        <f t="shared" si="27"/>
        <v>11.526393104053835</v>
      </c>
      <c r="AI224" s="31">
        <f t="shared" si="28"/>
        <v>11.751376726858648</v>
      </c>
      <c r="AJ224" s="31">
        <f t="shared" si="29"/>
        <v>11.168829846381895</v>
      </c>
      <c r="AK224" s="31">
        <f t="shared" si="30"/>
        <v>11.128654199452463</v>
      </c>
      <c r="AL224" s="31">
        <f t="shared" si="31"/>
        <v>45.575253876746842</v>
      </c>
    </row>
    <row r="225" spans="1:38" hidden="1" x14ac:dyDescent="0.3">
      <c r="A225" t="str">
        <f t="shared" si="25"/>
        <v>SAC1 COARSE</v>
      </c>
      <c r="B225" s="5" t="s">
        <v>16</v>
      </c>
      <c r="C225" s="5" t="s">
        <v>617</v>
      </c>
      <c r="D225" s="5" t="s">
        <v>17</v>
      </c>
      <c r="E225" s="65" t="s">
        <v>70</v>
      </c>
      <c r="F225" s="5" t="s">
        <v>28</v>
      </c>
      <c r="G225" s="5" t="s">
        <v>603</v>
      </c>
      <c r="H225" s="5" t="s">
        <v>619</v>
      </c>
      <c r="I225" s="31">
        <v>2.8080000000000003</v>
      </c>
      <c r="J225" s="31">
        <v>1.526</v>
      </c>
      <c r="K225" s="31">
        <v>2.76</v>
      </c>
      <c r="L225" s="31">
        <v>2.5519999999999996</v>
      </c>
      <c r="M225" s="31">
        <v>3.2399999999999998</v>
      </c>
      <c r="N225" s="31">
        <v>3.5999999999999996</v>
      </c>
      <c r="O225" s="31">
        <v>2.556</v>
      </c>
      <c r="P225" s="31">
        <v>3.5860000000000003</v>
      </c>
      <c r="Q225" s="31">
        <v>2.8140000000000005</v>
      </c>
      <c r="R225" s="75">
        <f t="shared" si="32"/>
        <v>2.826888888888889</v>
      </c>
      <c r="S225" s="69">
        <v>3.6112584227601698</v>
      </c>
      <c r="T225" s="69">
        <v>3.1813467057649114</v>
      </c>
      <c r="U225" s="69">
        <v>3.0919250686298976</v>
      </c>
      <c r="V225" s="69">
        <v>3.5940619540803591</v>
      </c>
      <c r="W225" s="69">
        <v>3.6284548914399801</v>
      </c>
      <c r="X225" s="69">
        <v>3.2501325804841525</v>
      </c>
      <c r="Y225" s="69">
        <v>3.1813467057649114</v>
      </c>
      <c r="Z225" s="69">
        <v>3.4392937359620666</v>
      </c>
      <c r="AA225" s="69">
        <v>2.9233996755677567</v>
      </c>
      <c r="AB225" s="69">
        <v>3.1985431744447217</v>
      </c>
      <c r="AC225" s="69">
        <v>3.3189184552033941</v>
      </c>
      <c r="AD225" s="69">
        <v>3.0093820189668081</v>
      </c>
      <c r="AE225" s="69">
        <v>3.1985431744447217</v>
      </c>
      <c r="AF225" s="69">
        <f t="shared" si="26"/>
        <v>39.015348140753687</v>
      </c>
      <c r="AH225" s="31">
        <f t="shared" si="27"/>
        <v>9.8673337284751685</v>
      </c>
      <c r="AI225" s="31">
        <f t="shared" si="28"/>
        <v>10.059934177689044</v>
      </c>
      <c r="AJ225" s="31">
        <f t="shared" si="29"/>
        <v>9.5612365859745445</v>
      </c>
      <c r="AK225" s="31">
        <f t="shared" si="30"/>
        <v>9.5268436486149248</v>
      </c>
      <c r="AL225" s="31">
        <f t="shared" si="31"/>
        <v>39.01534814075368</v>
      </c>
    </row>
    <row r="226" spans="1:38" hidden="1" x14ac:dyDescent="0.3">
      <c r="A226" t="str">
        <f t="shared" si="25"/>
        <v>SAA1</v>
      </c>
      <c r="B226" s="5" t="s">
        <v>16</v>
      </c>
      <c r="C226" s="5" t="s">
        <v>617</v>
      </c>
      <c r="D226" s="5" t="s">
        <v>17</v>
      </c>
      <c r="E226" s="65" t="s">
        <v>70</v>
      </c>
      <c r="F226" s="5" t="s">
        <v>30</v>
      </c>
      <c r="G226" s="5" t="s">
        <v>600</v>
      </c>
      <c r="H226" s="5" t="s">
        <v>620</v>
      </c>
      <c r="I226" s="31">
        <v>3.3500000000000005</v>
      </c>
      <c r="J226" s="31">
        <v>0.159</v>
      </c>
      <c r="K226" s="31">
        <v>1.7999999999999998</v>
      </c>
      <c r="L226" s="31">
        <v>1.39</v>
      </c>
      <c r="M226" s="31">
        <v>2.0999999999999996</v>
      </c>
      <c r="N226" s="31">
        <v>1.92</v>
      </c>
      <c r="O226" s="31">
        <v>1.6969999999999998</v>
      </c>
      <c r="P226" s="31">
        <v>2.0739999999999998</v>
      </c>
      <c r="Q226" s="31">
        <v>1.76</v>
      </c>
      <c r="R226" s="75">
        <f t="shared" si="32"/>
        <v>1.8055555555555556</v>
      </c>
      <c r="S226" s="69">
        <v>2.0344726213279958</v>
      </c>
      <c r="T226" s="69">
        <v>1.7922734997413297</v>
      </c>
      <c r="U226" s="69">
        <v>1.7418960824513032</v>
      </c>
      <c r="V226" s="69">
        <v>2.0247846564645293</v>
      </c>
      <c r="W226" s="69">
        <v>2.0441605861914627</v>
      </c>
      <c r="X226" s="69">
        <v>1.8310253591951964</v>
      </c>
      <c r="Y226" s="69">
        <v>1.7922734997413297</v>
      </c>
      <c r="Z226" s="69">
        <v>1.9375929726933294</v>
      </c>
      <c r="AA226" s="69">
        <v>1.6469540267893299</v>
      </c>
      <c r="AB226" s="69">
        <v>1.8019614646047963</v>
      </c>
      <c r="AC226" s="69">
        <v>1.8697772186490629</v>
      </c>
      <c r="AD226" s="69">
        <v>1.6953938511066633</v>
      </c>
      <c r="AE226" s="69">
        <v>1.8019614646047963</v>
      </c>
      <c r="AF226" s="69">
        <f t="shared" si="26"/>
        <v>21.980054682233128</v>
      </c>
      <c r="AH226" s="31">
        <f t="shared" si="27"/>
        <v>5.5589542386571624</v>
      </c>
      <c r="AI226" s="31">
        <f t="shared" si="28"/>
        <v>5.6674594451279887</v>
      </c>
      <c r="AJ226" s="31">
        <f t="shared" si="29"/>
        <v>5.3865084640874556</v>
      </c>
      <c r="AK226" s="31">
        <f t="shared" si="30"/>
        <v>5.3671325343605218</v>
      </c>
      <c r="AL226" s="31">
        <f t="shared" si="31"/>
        <v>21.980054682233128</v>
      </c>
    </row>
    <row r="227" spans="1:38" hidden="1" x14ac:dyDescent="0.3">
      <c r="A227" t="str">
        <f t="shared" si="25"/>
        <v>SAA1</v>
      </c>
      <c r="B227" s="5" t="s">
        <v>16</v>
      </c>
      <c r="C227" s="5" t="s">
        <v>617</v>
      </c>
      <c r="D227" s="5" t="s">
        <v>17</v>
      </c>
      <c r="E227" s="65" t="s">
        <v>70</v>
      </c>
      <c r="F227" s="5" t="s">
        <v>45</v>
      </c>
      <c r="G227" s="5" t="s">
        <v>600</v>
      </c>
      <c r="H227" s="5" t="s">
        <v>620</v>
      </c>
      <c r="I227" s="31"/>
      <c r="J227" s="31"/>
      <c r="K227" s="31"/>
      <c r="L227" s="31"/>
      <c r="M227" s="31"/>
      <c r="N227" s="31">
        <v>0.06</v>
      </c>
      <c r="O227" s="31">
        <v>-7.5000000000000002E-4</v>
      </c>
      <c r="P227" s="31">
        <v>-2.5000000000000001E-4</v>
      </c>
      <c r="Q227" s="31"/>
      <c r="R227" s="75">
        <f t="shared" si="32"/>
        <v>6.5555555555555549E-3</v>
      </c>
      <c r="S227" s="69">
        <v>0.03</v>
      </c>
      <c r="T227" s="69">
        <v>0.03</v>
      </c>
      <c r="U227" s="69">
        <v>0.03</v>
      </c>
      <c r="V227" s="69">
        <v>0.03</v>
      </c>
      <c r="W227" s="69">
        <v>0.03</v>
      </c>
      <c r="X227" s="69">
        <v>0.03</v>
      </c>
      <c r="Y227" s="69">
        <v>0.03</v>
      </c>
      <c r="Z227" s="69">
        <v>0.03</v>
      </c>
      <c r="AA227" s="69">
        <v>0.03</v>
      </c>
      <c r="AB227" s="69">
        <v>0.03</v>
      </c>
      <c r="AC227" s="69">
        <v>0.03</v>
      </c>
      <c r="AD227" s="69">
        <v>0.03</v>
      </c>
      <c r="AE227" s="69">
        <v>0.03</v>
      </c>
      <c r="AF227" s="69">
        <f t="shared" si="26"/>
        <v>0.3600000000000001</v>
      </c>
      <c r="AH227" s="31">
        <f t="shared" si="27"/>
        <v>0.09</v>
      </c>
      <c r="AI227" s="31">
        <f t="shared" si="28"/>
        <v>0.09</v>
      </c>
      <c r="AJ227" s="31">
        <f t="shared" si="29"/>
        <v>0.09</v>
      </c>
      <c r="AK227" s="31">
        <f t="shared" si="30"/>
        <v>0.09</v>
      </c>
      <c r="AL227" s="31">
        <f t="shared" si="31"/>
        <v>0.36</v>
      </c>
    </row>
    <row r="228" spans="1:38" hidden="1" x14ac:dyDescent="0.3">
      <c r="A228" t="str">
        <f t="shared" si="25"/>
        <v>SAGolden Brown</v>
      </c>
      <c r="B228" s="5" t="s">
        <v>16</v>
      </c>
      <c r="C228" s="5" t="s">
        <v>617</v>
      </c>
      <c r="D228" s="5" t="s">
        <v>17</v>
      </c>
      <c r="E228" s="65" t="s">
        <v>70</v>
      </c>
      <c r="F228" s="5" t="s">
        <v>31</v>
      </c>
      <c r="G228" s="5" t="s">
        <v>602</v>
      </c>
      <c r="H228" s="5" t="s">
        <v>623</v>
      </c>
      <c r="I228" s="31">
        <v>3.1140000000000003</v>
      </c>
      <c r="J228" s="31">
        <v>0.70599999999999996</v>
      </c>
      <c r="K228" s="31">
        <v>1.3199999999999998</v>
      </c>
      <c r="L228" s="31">
        <v>2.081</v>
      </c>
      <c r="M228" s="31">
        <v>1.7399999999999998</v>
      </c>
      <c r="N228" s="31">
        <v>1.3199999999999998</v>
      </c>
      <c r="O228" s="31">
        <v>0.39499999999999996</v>
      </c>
      <c r="P228" s="31">
        <v>1.4140000000000001</v>
      </c>
      <c r="Q228" s="31">
        <v>1.1890000000000001</v>
      </c>
      <c r="R228" s="75">
        <f t="shared" si="32"/>
        <v>1.4754444444444443</v>
      </c>
      <c r="S228" s="69">
        <v>2.2343646740762986</v>
      </c>
      <c r="T228" s="69">
        <v>1.8788975668368875</v>
      </c>
      <c r="U228" s="69">
        <v>1.826085310904175</v>
      </c>
      <c r="V228" s="69">
        <v>2.1226464403724838</v>
      </c>
      <c r="W228" s="69">
        <v>2.1429588465004499</v>
      </c>
      <c r="X228" s="69">
        <v>1.91952237909282</v>
      </c>
      <c r="Y228" s="69">
        <v>1.8788975668368875</v>
      </c>
      <c r="Z228" s="69">
        <v>2.0312406127966347</v>
      </c>
      <c r="AA228" s="69">
        <v>1.7265545208771398</v>
      </c>
      <c r="AB228" s="69">
        <v>1.8890537699008705</v>
      </c>
      <c r="AC228" s="69">
        <v>1.9601471913487527</v>
      </c>
      <c r="AD228" s="69">
        <v>1.7773355361970555</v>
      </c>
      <c r="AE228" s="69">
        <v>1.8890537699008705</v>
      </c>
      <c r="AF228" s="69">
        <f t="shared" si="26"/>
        <v>23.042393511565024</v>
      </c>
      <c r="AH228" s="31">
        <f t="shared" si="27"/>
        <v>5.8276293181135461</v>
      </c>
      <c r="AI228" s="31">
        <f t="shared" si="28"/>
        <v>5.9413787924301573</v>
      </c>
      <c r="AJ228" s="31">
        <f t="shared" si="29"/>
        <v>5.6468489035746448</v>
      </c>
      <c r="AK228" s="31">
        <f t="shared" si="30"/>
        <v>5.6265364974466792</v>
      </c>
      <c r="AL228" s="31">
        <f t="shared" si="31"/>
        <v>23.042393511565027</v>
      </c>
    </row>
    <row r="229" spans="1:38" hidden="1" x14ac:dyDescent="0.3">
      <c r="A229" t="str">
        <f t="shared" si="25"/>
        <v>SAICING</v>
      </c>
      <c r="B229" s="5" t="s">
        <v>16</v>
      </c>
      <c r="C229" s="5" t="s">
        <v>617</v>
      </c>
      <c r="D229" s="5" t="s">
        <v>17</v>
      </c>
      <c r="E229" s="65" t="s">
        <v>70</v>
      </c>
      <c r="F229" s="5" t="s">
        <v>32</v>
      </c>
      <c r="G229" s="5" t="s">
        <v>605</v>
      </c>
      <c r="H229" s="5" t="s">
        <v>605</v>
      </c>
      <c r="I229" s="31">
        <v>0.39400000000000002</v>
      </c>
      <c r="J229" s="31"/>
      <c r="K229" s="31">
        <v>0.24</v>
      </c>
      <c r="L229" s="31">
        <v>0.2</v>
      </c>
      <c r="M229" s="31">
        <v>0.48</v>
      </c>
      <c r="N229" s="31">
        <v>0.26400000000000001</v>
      </c>
      <c r="O229" s="31">
        <v>0.33150000000000002</v>
      </c>
      <c r="P229" s="31">
        <v>0.31950000000000001</v>
      </c>
      <c r="Q229" s="31">
        <v>0.15499999999999997</v>
      </c>
      <c r="R229" s="75">
        <f t="shared" si="32"/>
        <v>0.2648888888888889</v>
      </c>
      <c r="S229" s="69">
        <v>0.24</v>
      </c>
      <c r="T229" s="69">
        <v>0.24</v>
      </c>
      <c r="U229" s="69">
        <v>0.24</v>
      </c>
      <c r="V229" s="69">
        <v>0.24</v>
      </c>
      <c r="W229" s="69">
        <v>0.24</v>
      </c>
      <c r="X229" s="69">
        <v>0.24</v>
      </c>
      <c r="Y229" s="69">
        <v>0.24</v>
      </c>
      <c r="Z229" s="69">
        <v>0.24</v>
      </c>
      <c r="AA229" s="69">
        <v>0.24</v>
      </c>
      <c r="AB229" s="69">
        <v>0.24</v>
      </c>
      <c r="AC229" s="69">
        <v>0.24</v>
      </c>
      <c r="AD229" s="69">
        <v>0.24</v>
      </c>
      <c r="AE229" s="69">
        <v>0.24</v>
      </c>
      <c r="AF229" s="69">
        <f t="shared" si="26"/>
        <v>2.8800000000000008</v>
      </c>
      <c r="AH229" s="31">
        <f t="shared" si="27"/>
        <v>0.72</v>
      </c>
      <c r="AI229" s="31">
        <f t="shared" si="28"/>
        <v>0.72</v>
      </c>
      <c r="AJ229" s="31">
        <f t="shared" si="29"/>
        <v>0.72</v>
      </c>
      <c r="AK229" s="31">
        <f t="shared" si="30"/>
        <v>0.72</v>
      </c>
      <c r="AL229" s="31">
        <f t="shared" si="31"/>
        <v>2.88</v>
      </c>
    </row>
    <row r="230" spans="1:38" hidden="1" x14ac:dyDescent="0.3">
      <c r="A230" t="str">
        <f t="shared" si="25"/>
        <v>SASTEVIA</v>
      </c>
      <c r="B230" s="5" t="s">
        <v>16</v>
      </c>
      <c r="C230" s="5" t="s">
        <v>617</v>
      </c>
      <c r="D230" s="5" t="s">
        <v>17</v>
      </c>
      <c r="E230" s="65" t="s">
        <v>70</v>
      </c>
      <c r="F230" s="5" t="s">
        <v>48</v>
      </c>
      <c r="G230" s="5" t="s">
        <v>608</v>
      </c>
      <c r="H230" s="5" t="s">
        <v>608</v>
      </c>
      <c r="I230" s="31">
        <v>-2.9999999999999997E-4</v>
      </c>
      <c r="J230" s="31">
        <v>-2.9999999999999997E-4</v>
      </c>
      <c r="K230" s="31"/>
      <c r="L230" s="31">
        <v>-1.7999999999999999E-2</v>
      </c>
      <c r="M230" s="31"/>
      <c r="N230" s="31">
        <v>1.4999999999999999E-2</v>
      </c>
      <c r="O230" s="31"/>
      <c r="P230" s="31">
        <v>2.0875000000000001E-2</v>
      </c>
      <c r="Q230" s="31"/>
      <c r="R230" s="75">
        <f t="shared" si="32"/>
        <v>1.9194444444444448E-3</v>
      </c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>
        <f t="shared" si="26"/>
        <v>0</v>
      </c>
      <c r="AH230" s="31">
        <f t="shared" si="27"/>
        <v>0</v>
      </c>
      <c r="AI230" s="31">
        <f t="shared" si="28"/>
        <v>0</v>
      </c>
      <c r="AJ230" s="31">
        <f t="shared" si="29"/>
        <v>0</v>
      </c>
      <c r="AK230" s="31">
        <f t="shared" si="30"/>
        <v>0</v>
      </c>
      <c r="AL230" s="31">
        <f t="shared" si="31"/>
        <v>0</v>
      </c>
    </row>
    <row r="231" spans="1:38" hidden="1" x14ac:dyDescent="0.3">
      <c r="A231" t="str">
        <f t="shared" si="25"/>
        <v>SALG</v>
      </c>
      <c r="B231" s="5" t="s">
        <v>16</v>
      </c>
      <c r="C231" s="5" t="s">
        <v>617</v>
      </c>
      <c r="D231" s="5" t="s">
        <v>17</v>
      </c>
      <c r="E231" s="65" t="s">
        <v>70</v>
      </c>
      <c r="F231" s="5" t="s">
        <v>33</v>
      </c>
      <c r="G231" s="5" t="s">
        <v>601</v>
      </c>
      <c r="H231" s="5" t="s">
        <v>621</v>
      </c>
      <c r="I231" s="31">
        <v>1.2</v>
      </c>
      <c r="J231" s="31">
        <v>1.1990000000000001</v>
      </c>
      <c r="K231" s="31">
        <v>1.44</v>
      </c>
      <c r="L231" s="31">
        <v>2.153</v>
      </c>
      <c r="M231" s="31">
        <v>2.2799999999999998</v>
      </c>
      <c r="N231" s="31">
        <v>2.1959999999999997</v>
      </c>
      <c r="O231" s="31">
        <v>2.6240000000000001</v>
      </c>
      <c r="P231" s="31">
        <v>2.6040000000000001</v>
      </c>
      <c r="Q231" s="31">
        <v>1.96</v>
      </c>
      <c r="R231" s="75">
        <f t="shared" si="32"/>
        <v>1.9617777777777781</v>
      </c>
      <c r="S231" s="69">
        <v>2</v>
      </c>
      <c r="T231" s="69">
        <v>2.621653941679698</v>
      </c>
      <c r="U231" s="69">
        <v>3.1459847300156376</v>
      </c>
      <c r="V231" s="69">
        <v>3.6703155183515772</v>
      </c>
      <c r="W231" s="69">
        <v>4.1946463066875168</v>
      </c>
      <c r="X231" s="69">
        <v>4.7189770950234564</v>
      </c>
      <c r="Y231" s="69">
        <v>5.243307883359396</v>
      </c>
      <c r="Z231" s="69">
        <v>5.7676386716953356</v>
      </c>
      <c r="AA231" s="69">
        <v>6.2919694600312752</v>
      </c>
      <c r="AB231" s="69">
        <v>6.8163002483672148</v>
      </c>
      <c r="AC231" s="69">
        <v>7.3406310367031544</v>
      </c>
      <c r="AD231" s="69">
        <v>7.864961825039094</v>
      </c>
      <c r="AE231" s="69">
        <v>8.3892926133750336</v>
      </c>
      <c r="AF231" s="69">
        <f t="shared" si="26"/>
        <v>66.065679330328379</v>
      </c>
      <c r="AH231" s="31">
        <f t="shared" si="27"/>
        <v>9.4379541900469128</v>
      </c>
      <c r="AI231" s="31">
        <f t="shared" si="28"/>
        <v>14.156931285070369</v>
      </c>
      <c r="AJ231" s="31">
        <f t="shared" si="29"/>
        <v>18.875908380093826</v>
      </c>
      <c r="AK231" s="31">
        <f t="shared" si="30"/>
        <v>23.59488547511728</v>
      </c>
      <c r="AL231" s="31">
        <f t="shared" si="31"/>
        <v>66.065679330328379</v>
      </c>
    </row>
    <row r="232" spans="1:38" hidden="1" x14ac:dyDescent="0.3">
      <c r="A232" t="str">
        <f t="shared" si="25"/>
        <v>SASoft Brown</v>
      </c>
      <c r="B232" s="5" t="s">
        <v>16</v>
      </c>
      <c r="C232" s="5" t="s">
        <v>617</v>
      </c>
      <c r="D232" s="5" t="s">
        <v>17</v>
      </c>
      <c r="E232" s="65" t="s">
        <v>70</v>
      </c>
      <c r="F232" s="5" t="s">
        <v>34</v>
      </c>
      <c r="G232" s="5" t="s">
        <v>602</v>
      </c>
      <c r="H232" s="5" t="s">
        <v>622</v>
      </c>
      <c r="I232" s="31">
        <v>0.70699999999999996</v>
      </c>
      <c r="J232" s="31">
        <v>0.34599999999999997</v>
      </c>
      <c r="K232" s="31">
        <v>0.42</v>
      </c>
      <c r="L232" s="31">
        <v>0.377</v>
      </c>
      <c r="M232" s="31">
        <v>0.74399999999999999</v>
      </c>
      <c r="N232" s="31">
        <v>0.39600000000000002</v>
      </c>
      <c r="O232" s="31">
        <v>0.184</v>
      </c>
      <c r="P232" s="31">
        <v>-0.01</v>
      </c>
      <c r="Q232" s="31">
        <v>0.41399999999999998</v>
      </c>
      <c r="R232" s="75">
        <f>SUM(I232:Q232)/9</f>
        <v>0.39755555555555561</v>
      </c>
      <c r="S232" s="69">
        <v>0.47659574468085097</v>
      </c>
      <c r="T232" s="69">
        <v>0.40077369439071564</v>
      </c>
      <c r="U232" s="69">
        <v>0.38950870406189553</v>
      </c>
      <c r="V232" s="69">
        <v>0.45276595744680842</v>
      </c>
      <c r="W232" s="69">
        <v>0.45709864603481615</v>
      </c>
      <c r="X232" s="69">
        <v>0.40943907156673104</v>
      </c>
      <c r="Y232" s="69">
        <v>0.40077369439071564</v>
      </c>
      <c r="Z232" s="69">
        <v>0.43326885880077365</v>
      </c>
      <c r="AA232" s="69">
        <v>0.36827852998065758</v>
      </c>
      <c r="AB232" s="69">
        <v>0.40294003868471945</v>
      </c>
      <c r="AC232" s="69">
        <v>0.41810444874274655</v>
      </c>
      <c r="AD232" s="69">
        <v>0.37911025145067695</v>
      </c>
      <c r="AE232" s="69">
        <v>0.40294003868471945</v>
      </c>
      <c r="AF232" s="69">
        <f t="shared" si="26"/>
        <v>4.9150019342359759</v>
      </c>
      <c r="AH232" s="31">
        <f t="shared" si="27"/>
        <v>1.2430483558994196</v>
      </c>
      <c r="AI232" s="31">
        <f t="shared" si="28"/>
        <v>1.2673114119922628</v>
      </c>
      <c r="AJ232" s="31">
        <f t="shared" si="29"/>
        <v>1.2044874274661508</v>
      </c>
      <c r="AK232" s="31">
        <f t="shared" si="30"/>
        <v>1.2001547388781431</v>
      </c>
      <c r="AL232" s="31">
        <f t="shared" si="31"/>
        <v>4.9150019342359759</v>
      </c>
    </row>
    <row r="233" spans="1:38" hidden="1" x14ac:dyDescent="0.3">
      <c r="A233" t="str">
        <f t="shared" si="25"/>
        <v>SALG</v>
      </c>
      <c r="B233" s="5" t="s">
        <v>16</v>
      </c>
      <c r="C233" s="5" t="s">
        <v>617</v>
      </c>
      <c r="D233" s="5" t="s">
        <v>17</v>
      </c>
      <c r="E233" s="65" t="s">
        <v>70</v>
      </c>
      <c r="F233" s="5" t="s">
        <v>35</v>
      </c>
      <c r="G233" s="5" t="s">
        <v>601</v>
      </c>
      <c r="H233" s="5" t="s">
        <v>621</v>
      </c>
      <c r="I233" s="31"/>
      <c r="J233" s="31"/>
      <c r="K233" s="31"/>
      <c r="L233" s="31"/>
      <c r="M233" s="31"/>
      <c r="N233" s="31"/>
      <c r="O233" s="31"/>
      <c r="P233" s="31"/>
      <c r="Q233" s="31"/>
      <c r="R233" s="75"/>
      <c r="S233" s="69"/>
      <c r="T233" s="69">
        <v>0.20408163265306123</v>
      </c>
      <c r="U233" s="69">
        <v>0.24489795918367346</v>
      </c>
      <c r="V233" s="69">
        <v>0.2857142857142857</v>
      </c>
      <c r="W233" s="69">
        <v>0.32653061224489793</v>
      </c>
      <c r="X233" s="69">
        <v>0.36734693877551017</v>
      </c>
      <c r="Y233" s="69">
        <v>0.40816326530612246</v>
      </c>
      <c r="Z233" s="69">
        <v>0.44897959183673469</v>
      </c>
      <c r="AA233" s="69">
        <v>0.48979591836734693</v>
      </c>
      <c r="AB233" s="69">
        <v>0.53061224489795922</v>
      </c>
      <c r="AC233" s="69">
        <v>0.5714285714285714</v>
      </c>
      <c r="AD233" s="69">
        <v>0.61224489795918369</v>
      </c>
      <c r="AE233" s="69">
        <v>0.65306122448979587</v>
      </c>
      <c r="AF233" s="69">
        <f t="shared" si="26"/>
        <v>5.1428571428571432</v>
      </c>
      <c r="AH233" s="31">
        <f t="shared" si="27"/>
        <v>0.73469387755102034</v>
      </c>
      <c r="AI233" s="31">
        <f t="shared" si="28"/>
        <v>1.1020408163265305</v>
      </c>
      <c r="AJ233" s="31">
        <f t="shared" si="29"/>
        <v>1.4693877551020407</v>
      </c>
      <c r="AK233" s="31">
        <f t="shared" si="30"/>
        <v>1.8367346938775508</v>
      </c>
      <c r="AL233" s="31">
        <f t="shared" si="31"/>
        <v>5.1428571428571423</v>
      </c>
    </row>
    <row r="234" spans="1:38" hidden="1" x14ac:dyDescent="0.3">
      <c r="A234" t="str">
        <f t="shared" si="25"/>
        <v>SAA1</v>
      </c>
      <c r="B234" s="66" t="s">
        <v>71</v>
      </c>
      <c r="C234" s="5" t="s">
        <v>617</v>
      </c>
      <c r="D234" s="66" t="s">
        <v>72</v>
      </c>
      <c r="E234" s="66" t="s">
        <v>73</v>
      </c>
      <c r="F234" s="66" t="s">
        <v>74</v>
      </c>
      <c r="G234" s="5" t="s">
        <v>600</v>
      </c>
      <c r="H234" s="5" t="s">
        <v>620</v>
      </c>
      <c r="I234" s="67"/>
      <c r="J234" s="67"/>
      <c r="K234" s="67"/>
      <c r="L234" s="67"/>
      <c r="M234" s="67"/>
      <c r="N234" s="67">
        <v>1</v>
      </c>
      <c r="O234" s="67">
        <v>4</v>
      </c>
      <c r="P234" s="67">
        <v>1</v>
      </c>
      <c r="Q234" s="67"/>
      <c r="R234" s="75">
        <f t="shared" ref="R234:R297" si="33">SUM(I234:Q234)/9</f>
        <v>0.66666666666666663</v>
      </c>
      <c r="S234" s="69">
        <v>1</v>
      </c>
      <c r="T234" s="69">
        <v>2</v>
      </c>
      <c r="U234" s="69">
        <v>3</v>
      </c>
      <c r="V234" s="69">
        <v>3</v>
      </c>
      <c r="W234" s="69">
        <v>3</v>
      </c>
      <c r="X234" s="69">
        <v>3</v>
      </c>
      <c r="Y234" s="69">
        <v>3</v>
      </c>
      <c r="Z234" s="69">
        <v>3</v>
      </c>
      <c r="AA234" s="69">
        <v>3</v>
      </c>
      <c r="AB234" s="69">
        <v>3</v>
      </c>
      <c r="AC234" s="69">
        <v>3</v>
      </c>
      <c r="AD234" s="69">
        <v>3</v>
      </c>
      <c r="AE234" s="69">
        <v>3</v>
      </c>
      <c r="AF234" s="69">
        <f t="shared" si="26"/>
        <v>35</v>
      </c>
      <c r="AH234" s="31">
        <f t="shared" si="27"/>
        <v>8</v>
      </c>
      <c r="AI234" s="31">
        <f t="shared" si="28"/>
        <v>9</v>
      </c>
      <c r="AJ234" s="31">
        <f t="shared" si="29"/>
        <v>9</v>
      </c>
      <c r="AK234" s="31">
        <f t="shared" si="30"/>
        <v>9</v>
      </c>
      <c r="AL234" s="31">
        <f t="shared" si="31"/>
        <v>35</v>
      </c>
    </row>
    <row r="235" spans="1:38" hidden="1" x14ac:dyDescent="0.3">
      <c r="A235" t="str">
        <f t="shared" si="25"/>
        <v>SAC1 COARSE</v>
      </c>
      <c r="B235" s="66" t="s">
        <v>71</v>
      </c>
      <c r="C235" s="5" t="s">
        <v>617</v>
      </c>
      <c r="D235" s="66" t="s">
        <v>72</v>
      </c>
      <c r="E235" s="66" t="s">
        <v>73</v>
      </c>
      <c r="F235" s="66" t="s">
        <v>61</v>
      </c>
      <c r="G235" s="5" t="s">
        <v>603</v>
      </c>
      <c r="H235" s="5" t="s">
        <v>619</v>
      </c>
      <c r="I235" s="67"/>
      <c r="J235" s="67"/>
      <c r="K235" s="67"/>
      <c r="L235" s="67"/>
      <c r="M235" s="67"/>
      <c r="N235" s="67"/>
      <c r="O235" s="67">
        <v>0.5</v>
      </c>
      <c r="P235" s="67"/>
      <c r="Q235" s="67"/>
      <c r="R235" s="75">
        <f t="shared" si="33"/>
        <v>5.5555555555555552E-2</v>
      </c>
      <c r="S235" s="69">
        <v>0.5</v>
      </c>
      <c r="T235" s="69">
        <v>1</v>
      </c>
      <c r="U235" s="69">
        <v>1</v>
      </c>
      <c r="V235" s="69">
        <v>1</v>
      </c>
      <c r="W235" s="69">
        <v>1</v>
      </c>
      <c r="X235" s="69">
        <v>1</v>
      </c>
      <c r="Y235" s="69">
        <v>1</v>
      </c>
      <c r="Z235" s="69">
        <v>1</v>
      </c>
      <c r="AA235" s="69">
        <v>1</v>
      </c>
      <c r="AB235" s="69">
        <v>1</v>
      </c>
      <c r="AC235" s="69">
        <v>1</v>
      </c>
      <c r="AD235" s="69">
        <v>1</v>
      </c>
      <c r="AE235" s="69">
        <v>1</v>
      </c>
      <c r="AF235" s="69">
        <f t="shared" si="26"/>
        <v>12</v>
      </c>
      <c r="AH235" s="31">
        <f t="shared" si="27"/>
        <v>3</v>
      </c>
      <c r="AI235" s="31">
        <f t="shared" si="28"/>
        <v>3</v>
      </c>
      <c r="AJ235" s="31">
        <f t="shared" si="29"/>
        <v>3</v>
      </c>
      <c r="AK235" s="31">
        <f t="shared" si="30"/>
        <v>3</v>
      </c>
      <c r="AL235" s="31">
        <f t="shared" si="31"/>
        <v>12</v>
      </c>
    </row>
    <row r="236" spans="1:38" hidden="1" x14ac:dyDescent="0.3">
      <c r="A236" t="str">
        <f t="shared" si="25"/>
        <v>SACASTER</v>
      </c>
      <c r="B236" s="66" t="s">
        <v>71</v>
      </c>
      <c r="C236" s="5" t="s">
        <v>617</v>
      </c>
      <c r="D236" s="66" t="s">
        <v>72</v>
      </c>
      <c r="E236" s="66" t="s">
        <v>73</v>
      </c>
      <c r="F236" s="66" t="s">
        <v>25</v>
      </c>
      <c r="G236" s="5" t="s">
        <v>604</v>
      </c>
      <c r="H236" s="5" t="s">
        <v>604</v>
      </c>
      <c r="I236" s="67"/>
      <c r="J236" s="67"/>
      <c r="K236" s="67"/>
      <c r="L236" s="67"/>
      <c r="M236" s="67"/>
      <c r="N236" s="67">
        <v>0.54</v>
      </c>
      <c r="O236" s="67">
        <v>1.08</v>
      </c>
      <c r="P236" s="67">
        <v>-0.12</v>
      </c>
      <c r="Q236" s="67">
        <v>0.6</v>
      </c>
      <c r="R236" s="75">
        <f t="shared" si="33"/>
        <v>0.23333333333333334</v>
      </c>
      <c r="S236" s="69">
        <v>1</v>
      </c>
      <c r="T236" s="69">
        <v>1</v>
      </c>
      <c r="U236" s="69">
        <v>1</v>
      </c>
      <c r="V236" s="69">
        <v>1</v>
      </c>
      <c r="W236" s="69">
        <v>1</v>
      </c>
      <c r="X236" s="69">
        <v>1</v>
      </c>
      <c r="Y236" s="69">
        <v>1</v>
      </c>
      <c r="Z236" s="69">
        <v>1</v>
      </c>
      <c r="AA236" s="69">
        <v>1</v>
      </c>
      <c r="AB236" s="69">
        <v>1</v>
      </c>
      <c r="AC236" s="69">
        <v>1</v>
      </c>
      <c r="AD236" s="69">
        <v>1</v>
      </c>
      <c r="AE236" s="69">
        <v>1</v>
      </c>
      <c r="AF236" s="69">
        <f t="shared" si="26"/>
        <v>12</v>
      </c>
      <c r="AH236" s="31">
        <f t="shared" si="27"/>
        <v>3</v>
      </c>
      <c r="AI236" s="31">
        <f t="shared" si="28"/>
        <v>3</v>
      </c>
      <c r="AJ236" s="31">
        <f t="shared" si="29"/>
        <v>3</v>
      </c>
      <c r="AK236" s="31">
        <f t="shared" si="30"/>
        <v>3</v>
      </c>
      <c r="AL236" s="31">
        <f t="shared" si="31"/>
        <v>12</v>
      </c>
    </row>
    <row r="237" spans="1:38" hidden="1" x14ac:dyDescent="0.3">
      <c r="A237" t="str">
        <f t="shared" si="25"/>
        <v>SAC1 COARSE</v>
      </c>
      <c r="B237" s="66" t="s">
        <v>71</v>
      </c>
      <c r="C237" s="5" t="s">
        <v>617</v>
      </c>
      <c r="D237" s="66" t="s">
        <v>72</v>
      </c>
      <c r="E237" s="66" t="s">
        <v>73</v>
      </c>
      <c r="F237" s="66" t="s">
        <v>27</v>
      </c>
      <c r="G237" s="5" t="s">
        <v>603</v>
      </c>
      <c r="H237" s="5" t="s">
        <v>619</v>
      </c>
      <c r="I237" s="67"/>
      <c r="J237" s="67"/>
      <c r="K237" s="67"/>
      <c r="L237" s="67"/>
      <c r="M237" s="67"/>
      <c r="N237" s="67">
        <v>1.08</v>
      </c>
      <c r="O237" s="67">
        <v>1.08</v>
      </c>
      <c r="P237" s="67">
        <v>1.08</v>
      </c>
      <c r="Q237" s="67">
        <v>1.0680000000000001</v>
      </c>
      <c r="R237" s="75">
        <f t="shared" si="33"/>
        <v>0.47866666666666663</v>
      </c>
      <c r="S237" s="69">
        <v>1</v>
      </c>
      <c r="T237" s="69">
        <v>2</v>
      </c>
      <c r="U237" s="69">
        <v>1</v>
      </c>
      <c r="V237" s="69">
        <v>2</v>
      </c>
      <c r="W237" s="69">
        <v>1</v>
      </c>
      <c r="X237" s="69">
        <v>1</v>
      </c>
      <c r="Y237" s="69">
        <v>1</v>
      </c>
      <c r="Z237" s="69">
        <v>1</v>
      </c>
      <c r="AA237" s="69">
        <v>1</v>
      </c>
      <c r="AB237" s="69">
        <v>1</v>
      </c>
      <c r="AC237" s="69">
        <v>1</v>
      </c>
      <c r="AD237" s="69">
        <v>1</v>
      </c>
      <c r="AE237" s="69">
        <v>1</v>
      </c>
      <c r="AF237" s="69">
        <f t="shared" si="26"/>
        <v>14</v>
      </c>
      <c r="AH237" s="31">
        <f t="shared" si="27"/>
        <v>5</v>
      </c>
      <c r="AI237" s="31">
        <f t="shared" si="28"/>
        <v>3</v>
      </c>
      <c r="AJ237" s="31">
        <f t="shared" si="29"/>
        <v>3</v>
      </c>
      <c r="AK237" s="31">
        <f t="shared" si="30"/>
        <v>3</v>
      </c>
      <c r="AL237" s="31">
        <f t="shared" si="31"/>
        <v>14</v>
      </c>
    </row>
    <row r="238" spans="1:38" hidden="1" x14ac:dyDescent="0.3">
      <c r="A238" t="str">
        <f t="shared" si="25"/>
        <v>SAA1</v>
      </c>
      <c r="B238" s="66" t="s">
        <v>71</v>
      </c>
      <c r="C238" s="5" t="s">
        <v>617</v>
      </c>
      <c r="D238" s="66" t="s">
        <v>72</v>
      </c>
      <c r="E238" s="66" t="s">
        <v>73</v>
      </c>
      <c r="F238" s="66" t="s">
        <v>30</v>
      </c>
      <c r="G238" s="5" t="s">
        <v>600</v>
      </c>
      <c r="H238" s="5" t="s">
        <v>620</v>
      </c>
      <c r="I238" s="67"/>
      <c r="J238" s="67"/>
      <c r="K238" s="67"/>
      <c r="L238" s="67"/>
      <c r="M238" s="67"/>
      <c r="N238" s="67"/>
      <c r="O238" s="67">
        <v>1.08</v>
      </c>
      <c r="P238" s="67"/>
      <c r="Q238" s="67">
        <v>1.08</v>
      </c>
      <c r="R238" s="75">
        <f t="shared" si="33"/>
        <v>0.24000000000000002</v>
      </c>
      <c r="S238" s="69">
        <v>1</v>
      </c>
      <c r="T238" s="69">
        <v>2</v>
      </c>
      <c r="U238" s="69">
        <v>3</v>
      </c>
      <c r="V238" s="69">
        <v>3</v>
      </c>
      <c r="W238" s="69">
        <v>2</v>
      </c>
      <c r="X238" s="69">
        <v>2</v>
      </c>
      <c r="Y238" s="69">
        <v>2</v>
      </c>
      <c r="Z238" s="69">
        <v>2</v>
      </c>
      <c r="AA238" s="69">
        <v>2</v>
      </c>
      <c r="AB238" s="69">
        <v>2</v>
      </c>
      <c r="AC238" s="69">
        <v>2</v>
      </c>
      <c r="AD238" s="69">
        <v>2</v>
      </c>
      <c r="AE238" s="69">
        <v>2</v>
      </c>
      <c r="AF238" s="69">
        <f t="shared" si="26"/>
        <v>26</v>
      </c>
      <c r="AH238" s="31">
        <f t="shared" si="27"/>
        <v>8</v>
      </c>
      <c r="AI238" s="31">
        <f t="shared" si="28"/>
        <v>6</v>
      </c>
      <c r="AJ238" s="31">
        <f t="shared" si="29"/>
        <v>6</v>
      </c>
      <c r="AK238" s="31">
        <f t="shared" si="30"/>
        <v>6</v>
      </c>
      <c r="AL238" s="31">
        <f t="shared" si="31"/>
        <v>26</v>
      </c>
    </row>
    <row r="239" spans="1:38" hidden="1" x14ac:dyDescent="0.3">
      <c r="A239" t="str">
        <f t="shared" si="25"/>
        <v>SALG</v>
      </c>
      <c r="B239" s="66" t="s">
        <v>71</v>
      </c>
      <c r="C239" s="5" t="s">
        <v>617</v>
      </c>
      <c r="D239" s="66" t="s">
        <v>72</v>
      </c>
      <c r="E239" s="66" t="s">
        <v>73</v>
      </c>
      <c r="F239" s="66" t="s">
        <v>33</v>
      </c>
      <c r="G239" s="5" t="s">
        <v>601</v>
      </c>
      <c r="H239" s="5" t="s">
        <v>621</v>
      </c>
      <c r="I239" s="67"/>
      <c r="J239" s="67"/>
      <c r="K239" s="67"/>
      <c r="L239" s="67"/>
      <c r="M239" s="67"/>
      <c r="N239" s="67">
        <v>1.08</v>
      </c>
      <c r="O239" s="67">
        <v>1.08</v>
      </c>
      <c r="P239" s="67">
        <v>1.08</v>
      </c>
      <c r="Q239" s="67">
        <v>2.1530000000000005</v>
      </c>
      <c r="R239" s="75">
        <f t="shared" si="33"/>
        <v>0.59922222222222232</v>
      </c>
      <c r="S239" s="69">
        <v>1</v>
      </c>
      <c r="T239" s="69">
        <v>2</v>
      </c>
      <c r="U239" s="69">
        <v>2</v>
      </c>
      <c r="V239" s="69">
        <v>2</v>
      </c>
      <c r="W239" s="69">
        <v>2</v>
      </c>
      <c r="X239" s="69">
        <v>2</v>
      </c>
      <c r="Y239" s="69">
        <v>2</v>
      </c>
      <c r="Z239" s="69">
        <v>2</v>
      </c>
      <c r="AA239" s="69">
        <v>2</v>
      </c>
      <c r="AB239" s="69">
        <v>2</v>
      </c>
      <c r="AC239" s="69">
        <v>2</v>
      </c>
      <c r="AD239" s="69">
        <v>2</v>
      </c>
      <c r="AE239" s="69">
        <v>1</v>
      </c>
      <c r="AF239" s="69">
        <f t="shared" si="26"/>
        <v>23</v>
      </c>
      <c r="AH239" s="31">
        <f t="shared" si="27"/>
        <v>6</v>
      </c>
      <c r="AI239" s="31">
        <f t="shared" si="28"/>
        <v>6</v>
      </c>
      <c r="AJ239" s="31">
        <f t="shared" si="29"/>
        <v>6</v>
      </c>
      <c r="AK239" s="31">
        <f t="shared" si="30"/>
        <v>5</v>
      </c>
      <c r="AL239" s="31">
        <f t="shared" si="31"/>
        <v>23</v>
      </c>
    </row>
    <row r="240" spans="1:38" hidden="1" x14ac:dyDescent="0.3">
      <c r="A240" t="str">
        <f t="shared" si="25"/>
        <v>SASoft Brown</v>
      </c>
      <c r="B240" s="66" t="s">
        <v>71</v>
      </c>
      <c r="C240" s="5" t="s">
        <v>617</v>
      </c>
      <c r="D240" s="66" t="s">
        <v>72</v>
      </c>
      <c r="E240" s="66" t="s">
        <v>73</v>
      </c>
      <c r="F240" s="66" t="s">
        <v>34</v>
      </c>
      <c r="G240" s="5" t="s">
        <v>602</v>
      </c>
      <c r="H240" s="5" t="s">
        <v>622</v>
      </c>
      <c r="I240" s="67"/>
      <c r="J240" s="67"/>
      <c r="K240" s="67"/>
      <c r="L240" s="67"/>
      <c r="M240" s="67"/>
      <c r="N240" s="67">
        <v>0.54</v>
      </c>
      <c r="O240" s="67">
        <v>1.08</v>
      </c>
      <c r="P240" s="67"/>
      <c r="Q240" s="67">
        <v>-1.2E-2</v>
      </c>
      <c r="R240" s="75">
        <f t="shared" si="33"/>
        <v>0.17866666666666667</v>
      </c>
      <c r="S240" s="69">
        <v>0.5</v>
      </c>
      <c r="T240" s="69">
        <v>0.5</v>
      </c>
      <c r="U240" s="69">
        <v>0.5</v>
      </c>
      <c r="V240" s="69">
        <v>0.5</v>
      </c>
      <c r="W240" s="69">
        <v>0.5</v>
      </c>
      <c r="X240" s="69">
        <v>0.5</v>
      </c>
      <c r="Y240" s="69">
        <v>0.5</v>
      </c>
      <c r="Z240" s="69">
        <v>0.5</v>
      </c>
      <c r="AA240" s="69">
        <v>0.5</v>
      </c>
      <c r="AB240" s="69">
        <v>0.5</v>
      </c>
      <c r="AC240" s="69">
        <v>0.5</v>
      </c>
      <c r="AD240" s="69">
        <v>0.5</v>
      </c>
      <c r="AE240" s="69">
        <v>0.5</v>
      </c>
      <c r="AF240" s="69">
        <f t="shared" si="26"/>
        <v>6</v>
      </c>
      <c r="AH240" s="31">
        <f t="shared" si="27"/>
        <v>1.5</v>
      </c>
      <c r="AI240" s="31">
        <f t="shared" si="28"/>
        <v>1.5</v>
      </c>
      <c r="AJ240" s="31">
        <f t="shared" si="29"/>
        <v>1.5</v>
      </c>
      <c r="AK240" s="31">
        <f t="shared" si="30"/>
        <v>1.5</v>
      </c>
      <c r="AL240" s="31">
        <f t="shared" si="31"/>
        <v>6</v>
      </c>
    </row>
    <row r="241" spans="1:38" hidden="1" x14ac:dyDescent="0.3">
      <c r="A241" t="str">
        <f t="shared" si="25"/>
        <v>SALG</v>
      </c>
      <c r="B241" s="66" t="s">
        <v>71</v>
      </c>
      <c r="C241" s="5" t="s">
        <v>617</v>
      </c>
      <c r="D241" s="66" t="s">
        <v>72</v>
      </c>
      <c r="E241" s="66" t="s">
        <v>73</v>
      </c>
      <c r="F241" s="66" t="s">
        <v>75</v>
      </c>
      <c r="G241" s="5" t="s">
        <v>601</v>
      </c>
      <c r="H241" s="5" t="s">
        <v>621</v>
      </c>
      <c r="I241" s="67"/>
      <c r="J241" s="67"/>
      <c r="K241" s="67"/>
      <c r="L241" s="67"/>
      <c r="M241" s="67"/>
      <c r="N241" s="67"/>
      <c r="O241" s="67"/>
      <c r="P241" s="67"/>
      <c r="Q241" s="67"/>
      <c r="R241" s="75">
        <f t="shared" si="33"/>
        <v>0</v>
      </c>
      <c r="S241" s="69">
        <v>0.01</v>
      </c>
      <c r="T241" s="69">
        <v>0.01</v>
      </c>
      <c r="U241" s="69">
        <v>0.01</v>
      </c>
      <c r="V241" s="69">
        <v>0.01</v>
      </c>
      <c r="W241" s="69">
        <v>0.01</v>
      </c>
      <c r="X241" s="69">
        <v>0.01</v>
      </c>
      <c r="Y241" s="69">
        <v>0.01</v>
      </c>
      <c r="Z241" s="69">
        <v>0.01</v>
      </c>
      <c r="AA241" s="69">
        <v>0.01</v>
      </c>
      <c r="AB241" s="69">
        <v>0.01</v>
      </c>
      <c r="AC241" s="69">
        <v>0.01</v>
      </c>
      <c r="AD241" s="69">
        <v>0.01</v>
      </c>
      <c r="AE241" s="69">
        <v>0.01</v>
      </c>
      <c r="AF241" s="69">
        <f t="shared" si="26"/>
        <v>0.11999999999999998</v>
      </c>
      <c r="AH241" s="31">
        <f t="shared" si="27"/>
        <v>0.03</v>
      </c>
      <c r="AI241" s="31">
        <f t="shared" si="28"/>
        <v>0.03</v>
      </c>
      <c r="AJ241" s="31">
        <f t="shared" si="29"/>
        <v>0.03</v>
      </c>
      <c r="AK241" s="31">
        <f t="shared" si="30"/>
        <v>0.03</v>
      </c>
      <c r="AL241" s="31">
        <f t="shared" si="31"/>
        <v>0.12</v>
      </c>
    </row>
    <row r="242" spans="1:38" hidden="1" x14ac:dyDescent="0.3">
      <c r="A242" t="str">
        <f t="shared" si="25"/>
        <v>SAC1 COARSE</v>
      </c>
      <c r="B242" s="66" t="s">
        <v>71</v>
      </c>
      <c r="C242" s="5" t="s">
        <v>617</v>
      </c>
      <c r="D242" s="66" t="s">
        <v>76</v>
      </c>
      <c r="E242" s="66" t="s">
        <v>77</v>
      </c>
      <c r="F242" s="66" t="s">
        <v>61</v>
      </c>
      <c r="G242" s="5" t="s">
        <v>603</v>
      </c>
      <c r="H242" s="5" t="s">
        <v>619</v>
      </c>
      <c r="I242" s="67"/>
      <c r="J242" s="67"/>
      <c r="K242" s="67"/>
      <c r="L242" s="67"/>
      <c r="M242" s="67"/>
      <c r="N242" s="67"/>
      <c r="O242" s="67">
        <v>0.5</v>
      </c>
      <c r="P242" s="67">
        <v>-0.5</v>
      </c>
      <c r="Q242" s="67"/>
      <c r="R242" s="75">
        <f t="shared" si="33"/>
        <v>0</v>
      </c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>
        <f t="shared" si="26"/>
        <v>0</v>
      </c>
      <c r="AH242" s="31">
        <f t="shared" si="27"/>
        <v>0</v>
      </c>
      <c r="AI242" s="31">
        <f t="shared" si="28"/>
        <v>0</v>
      </c>
      <c r="AJ242" s="31">
        <f t="shared" si="29"/>
        <v>0</v>
      </c>
      <c r="AK242" s="31">
        <f t="shared" si="30"/>
        <v>0</v>
      </c>
      <c r="AL242" s="31">
        <f t="shared" si="31"/>
        <v>0</v>
      </c>
    </row>
    <row r="243" spans="1:38" hidden="1" x14ac:dyDescent="0.3">
      <c r="A243" t="str">
        <f t="shared" si="25"/>
        <v>SACASTER</v>
      </c>
      <c r="B243" s="66" t="s">
        <v>71</v>
      </c>
      <c r="C243" s="5" t="s">
        <v>617</v>
      </c>
      <c r="D243" s="66" t="s">
        <v>76</v>
      </c>
      <c r="E243" s="66" t="s">
        <v>77</v>
      </c>
      <c r="F243" s="66" t="s">
        <v>42</v>
      </c>
      <c r="G243" s="5" t="s">
        <v>604</v>
      </c>
      <c r="H243" s="5" t="s">
        <v>604</v>
      </c>
      <c r="I243" s="67"/>
      <c r="J243" s="67"/>
      <c r="K243" s="67"/>
      <c r="L243" s="67"/>
      <c r="M243" s="67">
        <v>3.5</v>
      </c>
      <c r="N243" s="67">
        <v>1</v>
      </c>
      <c r="O243" s="67">
        <v>2</v>
      </c>
      <c r="P243" s="67">
        <v>1.5</v>
      </c>
      <c r="Q243" s="67">
        <v>1</v>
      </c>
      <c r="R243" s="75">
        <f t="shared" si="33"/>
        <v>1</v>
      </c>
      <c r="S243" s="69">
        <v>1</v>
      </c>
      <c r="T243" s="69">
        <v>1</v>
      </c>
      <c r="U243" s="69">
        <v>2</v>
      </c>
      <c r="V243" s="69">
        <v>2</v>
      </c>
      <c r="W243" s="69">
        <v>2</v>
      </c>
      <c r="X243" s="69">
        <v>2</v>
      </c>
      <c r="Y243" s="69">
        <v>2</v>
      </c>
      <c r="Z243" s="69">
        <v>2</v>
      </c>
      <c r="AA243" s="69">
        <v>2</v>
      </c>
      <c r="AB243" s="69">
        <v>2</v>
      </c>
      <c r="AC243" s="69">
        <v>2</v>
      </c>
      <c r="AD243" s="69">
        <v>2</v>
      </c>
      <c r="AE243" s="69">
        <v>2</v>
      </c>
      <c r="AF243" s="69">
        <f t="shared" si="26"/>
        <v>23</v>
      </c>
      <c r="AH243" s="31">
        <f t="shared" si="27"/>
        <v>5</v>
      </c>
      <c r="AI243" s="31">
        <f t="shared" si="28"/>
        <v>6</v>
      </c>
      <c r="AJ243" s="31">
        <f t="shared" si="29"/>
        <v>6</v>
      </c>
      <c r="AK243" s="31">
        <f t="shared" si="30"/>
        <v>6</v>
      </c>
      <c r="AL243" s="31">
        <f t="shared" si="31"/>
        <v>23</v>
      </c>
    </row>
    <row r="244" spans="1:38" hidden="1" x14ac:dyDescent="0.3">
      <c r="A244" t="str">
        <f t="shared" si="25"/>
        <v>SAA1</v>
      </c>
      <c r="B244" s="66" t="s">
        <v>71</v>
      </c>
      <c r="C244" s="5" t="s">
        <v>617</v>
      </c>
      <c r="D244" s="66" t="s">
        <v>76</v>
      </c>
      <c r="E244" s="66" t="s">
        <v>77</v>
      </c>
      <c r="F244" s="66" t="s">
        <v>78</v>
      </c>
      <c r="G244" s="5" t="s">
        <v>600</v>
      </c>
      <c r="H244" s="5" t="s">
        <v>620</v>
      </c>
      <c r="I244" s="67"/>
      <c r="J244" s="67"/>
      <c r="K244" s="67"/>
      <c r="L244" s="67"/>
      <c r="M244" s="67"/>
      <c r="N244" s="67"/>
      <c r="O244" s="67"/>
      <c r="P244" s="67">
        <v>0.45</v>
      </c>
      <c r="Q244" s="67">
        <v>0.2</v>
      </c>
      <c r="R244" s="75">
        <f t="shared" si="33"/>
        <v>7.2222222222222229E-2</v>
      </c>
      <c r="S244" s="69">
        <v>0.5</v>
      </c>
      <c r="T244" s="69">
        <v>1</v>
      </c>
      <c r="U244" s="69">
        <v>1</v>
      </c>
      <c r="V244" s="69">
        <v>0.5</v>
      </c>
      <c r="W244" s="69">
        <v>1</v>
      </c>
      <c r="X244" s="69">
        <v>1</v>
      </c>
      <c r="Y244" s="69">
        <v>1</v>
      </c>
      <c r="Z244" s="69">
        <v>1</v>
      </c>
      <c r="AA244" s="69">
        <v>1</v>
      </c>
      <c r="AB244" s="69">
        <v>1</v>
      </c>
      <c r="AC244" s="69">
        <v>1</v>
      </c>
      <c r="AD244" s="69">
        <v>1</v>
      </c>
      <c r="AE244" s="69">
        <v>1</v>
      </c>
      <c r="AF244" s="69">
        <f t="shared" si="26"/>
        <v>11.5</v>
      </c>
      <c r="AH244" s="31">
        <f t="shared" si="27"/>
        <v>2.5</v>
      </c>
      <c r="AI244" s="31">
        <f t="shared" si="28"/>
        <v>3</v>
      </c>
      <c r="AJ244" s="31">
        <f t="shared" si="29"/>
        <v>3</v>
      </c>
      <c r="AK244" s="31">
        <f t="shared" si="30"/>
        <v>3</v>
      </c>
      <c r="AL244" s="31">
        <f t="shared" si="31"/>
        <v>11.5</v>
      </c>
    </row>
    <row r="245" spans="1:38" hidden="1" x14ac:dyDescent="0.3">
      <c r="A245" t="str">
        <f t="shared" si="25"/>
        <v>SACASTER</v>
      </c>
      <c r="B245" s="66" t="s">
        <v>71</v>
      </c>
      <c r="C245" s="5" t="s">
        <v>617</v>
      </c>
      <c r="D245" s="66" t="s">
        <v>76</v>
      </c>
      <c r="E245" s="66" t="s">
        <v>77</v>
      </c>
      <c r="F245" s="66" t="s">
        <v>25</v>
      </c>
      <c r="G245" s="5" t="s">
        <v>604</v>
      </c>
      <c r="H245" s="5" t="s">
        <v>604</v>
      </c>
      <c r="I245" s="67"/>
      <c r="J245" s="67"/>
      <c r="K245" s="67"/>
      <c r="L245" s="67"/>
      <c r="M245" s="67">
        <v>0.96</v>
      </c>
      <c r="N245" s="67">
        <v>0.6</v>
      </c>
      <c r="O245" s="67"/>
      <c r="P245" s="67">
        <v>0.6</v>
      </c>
      <c r="Q245" s="67">
        <v>1.08</v>
      </c>
      <c r="R245" s="75">
        <f t="shared" si="33"/>
        <v>0.36000000000000004</v>
      </c>
      <c r="S245" s="69">
        <v>1</v>
      </c>
      <c r="T245" s="69">
        <v>1</v>
      </c>
      <c r="U245" s="69">
        <v>2</v>
      </c>
      <c r="V245" s="69">
        <v>2</v>
      </c>
      <c r="W245" s="69">
        <v>2</v>
      </c>
      <c r="X245" s="69">
        <v>2</v>
      </c>
      <c r="Y245" s="69">
        <v>2</v>
      </c>
      <c r="Z245" s="69">
        <v>2</v>
      </c>
      <c r="AA245" s="69">
        <v>2</v>
      </c>
      <c r="AB245" s="69">
        <v>2</v>
      </c>
      <c r="AC245" s="69">
        <v>2</v>
      </c>
      <c r="AD245" s="69">
        <v>2</v>
      </c>
      <c r="AE245" s="69">
        <v>2</v>
      </c>
      <c r="AF245" s="69">
        <f t="shared" si="26"/>
        <v>23</v>
      </c>
      <c r="AH245" s="31">
        <f t="shared" si="27"/>
        <v>5</v>
      </c>
      <c r="AI245" s="31">
        <f t="shared" si="28"/>
        <v>6</v>
      </c>
      <c r="AJ245" s="31">
        <f t="shared" si="29"/>
        <v>6</v>
      </c>
      <c r="AK245" s="31">
        <f t="shared" si="30"/>
        <v>6</v>
      </c>
      <c r="AL245" s="31">
        <f t="shared" si="31"/>
        <v>23</v>
      </c>
    </row>
    <row r="246" spans="1:38" hidden="1" x14ac:dyDescent="0.3">
      <c r="A246" t="str">
        <f t="shared" si="25"/>
        <v>SAGolden Brown</v>
      </c>
      <c r="B246" s="66" t="s">
        <v>71</v>
      </c>
      <c r="C246" s="5" t="s">
        <v>617</v>
      </c>
      <c r="D246" s="66" t="s">
        <v>76</v>
      </c>
      <c r="E246" s="66" t="s">
        <v>77</v>
      </c>
      <c r="F246" s="66" t="s">
        <v>46</v>
      </c>
      <c r="G246" s="5" t="s">
        <v>602</v>
      </c>
      <c r="H246" s="5" t="s">
        <v>623</v>
      </c>
      <c r="I246" s="67"/>
      <c r="J246" s="67"/>
      <c r="K246" s="67"/>
      <c r="L246" s="67"/>
      <c r="M246" s="67"/>
      <c r="N246" s="67">
        <v>0.21600000000000003</v>
      </c>
      <c r="O246" s="67"/>
      <c r="P246" s="67"/>
      <c r="Q246" s="67"/>
      <c r="R246" s="75">
        <f t="shared" si="33"/>
        <v>2.4000000000000004E-2</v>
      </c>
      <c r="S246" s="69">
        <v>0.2</v>
      </c>
      <c r="T246" s="69">
        <v>0.2</v>
      </c>
      <c r="U246" s="69">
        <v>0.2</v>
      </c>
      <c r="V246" s="69">
        <v>0.2</v>
      </c>
      <c r="W246" s="69">
        <v>0.2</v>
      </c>
      <c r="X246" s="69">
        <v>0.2</v>
      </c>
      <c r="Y246" s="69">
        <v>0.2</v>
      </c>
      <c r="Z246" s="69">
        <v>0.2</v>
      </c>
      <c r="AA246" s="69">
        <v>0.2</v>
      </c>
      <c r="AB246" s="69">
        <v>0.2</v>
      </c>
      <c r="AC246" s="69">
        <v>0.2</v>
      </c>
      <c r="AD246" s="69">
        <v>0.2</v>
      </c>
      <c r="AE246" s="69">
        <v>0.2</v>
      </c>
      <c r="AF246" s="69">
        <f t="shared" si="26"/>
        <v>2.4</v>
      </c>
      <c r="AH246" s="31">
        <f t="shared" si="27"/>
        <v>0.60000000000000009</v>
      </c>
      <c r="AI246" s="31">
        <f t="shared" si="28"/>
        <v>0.60000000000000009</v>
      </c>
      <c r="AJ246" s="31">
        <f t="shared" si="29"/>
        <v>0.60000000000000009</v>
      </c>
      <c r="AK246" s="31">
        <f t="shared" si="30"/>
        <v>0.60000000000000009</v>
      </c>
      <c r="AL246" s="31">
        <f t="shared" si="31"/>
        <v>2.4000000000000004</v>
      </c>
    </row>
    <row r="247" spans="1:38" hidden="1" x14ac:dyDescent="0.3">
      <c r="A247" t="str">
        <f t="shared" si="25"/>
        <v>SAICING</v>
      </c>
      <c r="B247" s="66" t="s">
        <v>71</v>
      </c>
      <c r="C247" s="5" t="s">
        <v>617</v>
      </c>
      <c r="D247" s="66" t="s">
        <v>76</v>
      </c>
      <c r="E247" s="66" t="s">
        <v>77</v>
      </c>
      <c r="F247" s="66" t="s">
        <v>47</v>
      </c>
      <c r="G247" s="5" t="s">
        <v>605</v>
      </c>
      <c r="H247" s="5" t="s">
        <v>605</v>
      </c>
      <c r="I247" s="67"/>
      <c r="J247" s="67"/>
      <c r="K247" s="67"/>
      <c r="L247" s="67"/>
      <c r="M247" s="67">
        <v>1.4849999999999999</v>
      </c>
      <c r="N247" s="67">
        <v>0.25</v>
      </c>
      <c r="O247" s="67">
        <v>0.25</v>
      </c>
      <c r="P247" s="67">
        <v>0.5</v>
      </c>
      <c r="Q247" s="67"/>
      <c r="R247" s="75">
        <f t="shared" si="33"/>
        <v>0.27611111111111108</v>
      </c>
      <c r="S247" s="69">
        <v>0.5</v>
      </c>
      <c r="T247" s="69">
        <v>0.5</v>
      </c>
      <c r="U247" s="69">
        <v>1</v>
      </c>
      <c r="V247" s="69">
        <v>1</v>
      </c>
      <c r="W247" s="69">
        <v>1</v>
      </c>
      <c r="X247" s="69">
        <v>1</v>
      </c>
      <c r="Y247" s="69">
        <v>1</v>
      </c>
      <c r="Z247" s="69">
        <v>1</v>
      </c>
      <c r="AA247" s="69">
        <v>1</v>
      </c>
      <c r="AB247" s="69">
        <v>1</v>
      </c>
      <c r="AC247" s="69">
        <v>1</v>
      </c>
      <c r="AD247" s="69">
        <v>1</v>
      </c>
      <c r="AE247" s="69">
        <v>1</v>
      </c>
      <c r="AF247" s="69">
        <f t="shared" si="26"/>
        <v>11.5</v>
      </c>
      <c r="AH247" s="31">
        <f t="shared" si="27"/>
        <v>2.5</v>
      </c>
      <c r="AI247" s="31">
        <f t="shared" si="28"/>
        <v>3</v>
      </c>
      <c r="AJ247" s="31">
        <f t="shared" si="29"/>
        <v>3</v>
      </c>
      <c r="AK247" s="31">
        <f t="shared" si="30"/>
        <v>3</v>
      </c>
      <c r="AL247" s="31">
        <f t="shared" si="31"/>
        <v>11.5</v>
      </c>
    </row>
    <row r="248" spans="1:38" hidden="1" x14ac:dyDescent="0.3">
      <c r="A248" t="str">
        <f t="shared" si="25"/>
        <v>SAICING</v>
      </c>
      <c r="B248" s="66" t="s">
        <v>71</v>
      </c>
      <c r="C248" s="5" t="s">
        <v>617</v>
      </c>
      <c r="D248" s="66" t="s">
        <v>76</v>
      </c>
      <c r="E248" s="66" t="s">
        <v>77</v>
      </c>
      <c r="F248" s="66" t="s">
        <v>32</v>
      </c>
      <c r="G248" s="5" t="s">
        <v>605</v>
      </c>
      <c r="H248" s="5" t="s">
        <v>605</v>
      </c>
      <c r="I248" s="67"/>
      <c r="J248" s="67"/>
      <c r="K248" s="67"/>
      <c r="L248" s="67"/>
      <c r="M248" s="67">
        <v>1.44</v>
      </c>
      <c r="N248" s="67">
        <v>0.36</v>
      </c>
      <c r="O248" s="67"/>
      <c r="P248" s="67">
        <v>0.6</v>
      </c>
      <c r="Q248" s="67"/>
      <c r="R248" s="75">
        <f t="shared" si="33"/>
        <v>0.26666666666666666</v>
      </c>
      <c r="S248" s="69">
        <v>1</v>
      </c>
      <c r="T248" s="69">
        <v>1</v>
      </c>
      <c r="U248" s="69">
        <v>1</v>
      </c>
      <c r="V248" s="69">
        <v>1</v>
      </c>
      <c r="W248" s="69">
        <v>1</v>
      </c>
      <c r="X248" s="69">
        <v>1</v>
      </c>
      <c r="Y248" s="69">
        <v>1</v>
      </c>
      <c r="Z248" s="69">
        <v>1</v>
      </c>
      <c r="AA248" s="69">
        <v>1</v>
      </c>
      <c r="AB248" s="69">
        <v>1</v>
      </c>
      <c r="AC248" s="69">
        <v>1</v>
      </c>
      <c r="AD248" s="69">
        <v>1</v>
      </c>
      <c r="AE248" s="69">
        <v>1</v>
      </c>
      <c r="AF248" s="69">
        <f t="shared" si="26"/>
        <v>12</v>
      </c>
      <c r="AH248" s="31">
        <f t="shared" si="27"/>
        <v>3</v>
      </c>
      <c r="AI248" s="31">
        <f t="shared" si="28"/>
        <v>3</v>
      </c>
      <c r="AJ248" s="31">
        <f t="shared" si="29"/>
        <v>3</v>
      </c>
      <c r="AK248" s="31">
        <f t="shared" si="30"/>
        <v>3</v>
      </c>
      <c r="AL248" s="31">
        <f t="shared" si="31"/>
        <v>12</v>
      </c>
    </row>
    <row r="249" spans="1:38" hidden="1" x14ac:dyDescent="0.3">
      <c r="A249" t="str">
        <f t="shared" si="25"/>
        <v>SALG</v>
      </c>
      <c r="B249" s="66" t="s">
        <v>71</v>
      </c>
      <c r="C249" s="5" t="s">
        <v>617</v>
      </c>
      <c r="D249" s="66" t="s">
        <v>76</v>
      </c>
      <c r="E249" s="66" t="s">
        <v>77</v>
      </c>
      <c r="F249" s="66" t="s">
        <v>33</v>
      </c>
      <c r="G249" s="5" t="s">
        <v>601</v>
      </c>
      <c r="H249" s="5" t="s">
        <v>621</v>
      </c>
      <c r="I249" s="67"/>
      <c r="J249" s="67"/>
      <c r="K249" s="67"/>
      <c r="L249" s="67"/>
      <c r="M249" s="67">
        <v>0.06</v>
      </c>
      <c r="N249" s="67">
        <v>0.06</v>
      </c>
      <c r="O249" s="67">
        <v>0.24</v>
      </c>
      <c r="P249" s="67">
        <v>0.24</v>
      </c>
      <c r="Q249" s="67"/>
      <c r="R249" s="75">
        <f t="shared" si="33"/>
        <v>6.6666666666666666E-2</v>
      </c>
      <c r="S249" s="69">
        <v>0.5</v>
      </c>
      <c r="T249" s="69">
        <v>1</v>
      </c>
      <c r="U249" s="69">
        <v>1</v>
      </c>
      <c r="V249" s="69">
        <v>1</v>
      </c>
      <c r="W249" s="69">
        <v>1</v>
      </c>
      <c r="X249" s="69">
        <v>0.5</v>
      </c>
      <c r="Y249" s="69">
        <v>0.5</v>
      </c>
      <c r="Z249" s="69">
        <v>1</v>
      </c>
      <c r="AA249" s="69">
        <v>1</v>
      </c>
      <c r="AB249" s="69">
        <v>0.5</v>
      </c>
      <c r="AC249" s="69">
        <v>0.5</v>
      </c>
      <c r="AD249" s="69">
        <v>0.5</v>
      </c>
      <c r="AE249" s="69">
        <v>0.5</v>
      </c>
      <c r="AF249" s="69">
        <f t="shared" si="26"/>
        <v>9</v>
      </c>
      <c r="AH249" s="31">
        <f t="shared" si="27"/>
        <v>3</v>
      </c>
      <c r="AI249" s="31">
        <f t="shared" si="28"/>
        <v>2</v>
      </c>
      <c r="AJ249" s="31">
        <f t="shared" si="29"/>
        <v>2.5</v>
      </c>
      <c r="AK249" s="31">
        <f t="shared" si="30"/>
        <v>1.5</v>
      </c>
      <c r="AL249" s="31">
        <f t="shared" si="31"/>
        <v>9</v>
      </c>
    </row>
    <row r="250" spans="1:38" hidden="1" x14ac:dyDescent="0.3">
      <c r="A250" t="str">
        <f t="shared" si="25"/>
        <v>SASoft Brown</v>
      </c>
      <c r="B250" s="66" t="s">
        <v>71</v>
      </c>
      <c r="C250" s="5" t="s">
        <v>617</v>
      </c>
      <c r="D250" s="66" t="s">
        <v>76</v>
      </c>
      <c r="E250" s="66" t="s">
        <v>77</v>
      </c>
      <c r="F250" s="66" t="s">
        <v>34</v>
      </c>
      <c r="G250" s="5" t="s">
        <v>602</v>
      </c>
      <c r="H250" s="5" t="s">
        <v>622</v>
      </c>
      <c r="I250" s="67"/>
      <c r="J250" s="67"/>
      <c r="K250" s="67"/>
      <c r="L250" s="67"/>
      <c r="M250" s="67">
        <v>0.24</v>
      </c>
      <c r="N250" s="67">
        <v>0.24</v>
      </c>
      <c r="O250" s="67"/>
      <c r="P250" s="67">
        <v>0.48</v>
      </c>
      <c r="Q250" s="67"/>
      <c r="R250" s="75">
        <f t="shared" si="33"/>
        <v>0.10666666666666666</v>
      </c>
      <c r="S250" s="69">
        <v>0.2</v>
      </c>
      <c r="T250" s="69">
        <v>0.5</v>
      </c>
      <c r="U250" s="69">
        <v>0.5</v>
      </c>
      <c r="V250" s="69">
        <v>0.5</v>
      </c>
      <c r="W250" s="69">
        <v>0.5</v>
      </c>
      <c r="X250" s="69">
        <v>5</v>
      </c>
      <c r="Y250" s="69">
        <v>0.5</v>
      </c>
      <c r="Z250" s="69">
        <v>0.5</v>
      </c>
      <c r="AA250" s="69">
        <v>0.5</v>
      </c>
      <c r="AB250" s="69">
        <v>0.5</v>
      </c>
      <c r="AC250" s="69">
        <v>0.5</v>
      </c>
      <c r="AD250" s="69">
        <v>0.5</v>
      </c>
      <c r="AE250" s="69">
        <v>0.5</v>
      </c>
      <c r="AF250" s="69">
        <f t="shared" si="26"/>
        <v>10.5</v>
      </c>
      <c r="AH250" s="31">
        <f t="shared" si="27"/>
        <v>1.5</v>
      </c>
      <c r="AI250" s="31">
        <f t="shared" si="28"/>
        <v>6</v>
      </c>
      <c r="AJ250" s="31">
        <f t="shared" si="29"/>
        <v>1.5</v>
      </c>
      <c r="AK250" s="31">
        <f t="shared" si="30"/>
        <v>1.5</v>
      </c>
      <c r="AL250" s="31">
        <f t="shared" si="31"/>
        <v>10.5</v>
      </c>
    </row>
    <row r="251" spans="1:38" hidden="1" x14ac:dyDescent="0.3">
      <c r="A251" t="str">
        <f t="shared" si="25"/>
        <v>SASoft Brown</v>
      </c>
      <c r="B251" s="66" t="s">
        <v>71</v>
      </c>
      <c r="C251" s="5" t="s">
        <v>617</v>
      </c>
      <c r="D251" s="66" t="s">
        <v>76</v>
      </c>
      <c r="E251" s="66" t="s">
        <v>77</v>
      </c>
      <c r="F251" s="66" t="s">
        <v>49</v>
      </c>
      <c r="G251" s="5" t="s">
        <v>602</v>
      </c>
      <c r="H251" s="5" t="s">
        <v>622</v>
      </c>
      <c r="I251" s="67"/>
      <c r="J251" s="67"/>
      <c r="K251" s="67"/>
      <c r="L251" s="67"/>
      <c r="M251" s="67">
        <v>1.0691999999999999</v>
      </c>
      <c r="N251" s="67">
        <v>-0.1404</v>
      </c>
      <c r="O251" s="67"/>
      <c r="P251" s="67">
        <v>0.216</v>
      </c>
      <c r="Q251" s="67"/>
      <c r="R251" s="75">
        <f t="shared" si="33"/>
        <v>0.12720000000000001</v>
      </c>
      <c r="S251" s="69">
        <v>0.2</v>
      </c>
      <c r="T251" s="69">
        <v>0.2</v>
      </c>
      <c r="U251" s="69">
        <v>0.2</v>
      </c>
      <c r="V251" s="69">
        <v>0.2</v>
      </c>
      <c r="W251" s="69">
        <v>0.2</v>
      </c>
      <c r="X251" s="69">
        <v>0.2</v>
      </c>
      <c r="Y251" s="69">
        <v>0.2</v>
      </c>
      <c r="Z251" s="69">
        <v>0.2</v>
      </c>
      <c r="AA251" s="69">
        <v>0.2</v>
      </c>
      <c r="AB251" s="69">
        <v>0.2</v>
      </c>
      <c r="AC251" s="69">
        <v>0.2</v>
      </c>
      <c r="AD251" s="69">
        <v>0.2</v>
      </c>
      <c r="AE251" s="69">
        <v>0.2</v>
      </c>
      <c r="AF251" s="69">
        <f t="shared" si="26"/>
        <v>2.4</v>
      </c>
      <c r="AH251" s="31">
        <f t="shared" si="27"/>
        <v>0.60000000000000009</v>
      </c>
      <c r="AI251" s="31">
        <f t="shared" si="28"/>
        <v>0.60000000000000009</v>
      </c>
      <c r="AJ251" s="31">
        <f t="shared" si="29"/>
        <v>0.60000000000000009</v>
      </c>
      <c r="AK251" s="31">
        <f t="shared" si="30"/>
        <v>0.60000000000000009</v>
      </c>
      <c r="AL251" s="31">
        <f t="shared" si="31"/>
        <v>2.4000000000000004</v>
      </c>
    </row>
    <row r="252" spans="1:38" hidden="1" x14ac:dyDescent="0.3">
      <c r="A252" t="str">
        <f t="shared" si="25"/>
        <v>SAA1</v>
      </c>
      <c r="B252" s="66" t="s">
        <v>71</v>
      </c>
      <c r="C252" s="5" t="s">
        <v>617</v>
      </c>
      <c r="D252" s="66" t="s">
        <v>76</v>
      </c>
      <c r="E252" s="66" t="s">
        <v>77</v>
      </c>
      <c r="F252" s="66" t="s">
        <v>79</v>
      </c>
      <c r="G252" s="5" t="s">
        <v>600</v>
      </c>
      <c r="H252" s="5" t="s">
        <v>620</v>
      </c>
      <c r="I252" s="67"/>
      <c r="J252" s="67"/>
      <c r="K252" s="67"/>
      <c r="L252" s="67"/>
      <c r="M252" s="67"/>
      <c r="N252" s="67"/>
      <c r="O252" s="67"/>
      <c r="P252" s="67">
        <v>0.2</v>
      </c>
      <c r="Q252" s="67"/>
      <c r="R252" s="75">
        <f t="shared" si="33"/>
        <v>2.2222222222222223E-2</v>
      </c>
      <c r="S252" s="69">
        <v>0.02</v>
      </c>
      <c r="T252" s="69">
        <v>0.02</v>
      </c>
      <c r="U252" s="69">
        <v>0.02</v>
      </c>
      <c r="V252" s="69">
        <v>0.02</v>
      </c>
      <c r="W252" s="69">
        <v>0.02</v>
      </c>
      <c r="X252" s="69">
        <v>0.02</v>
      </c>
      <c r="Y252" s="69">
        <v>0.02</v>
      </c>
      <c r="Z252" s="69">
        <v>0.02</v>
      </c>
      <c r="AA252" s="69">
        <v>0.02</v>
      </c>
      <c r="AB252" s="69">
        <v>0.02</v>
      </c>
      <c r="AC252" s="69">
        <v>0.02</v>
      </c>
      <c r="AD252" s="69">
        <v>0.02</v>
      </c>
      <c r="AE252" s="69">
        <v>0.02</v>
      </c>
      <c r="AF252" s="69">
        <f t="shared" si="26"/>
        <v>0.23999999999999996</v>
      </c>
      <c r="AH252" s="31">
        <f t="shared" si="27"/>
        <v>0.06</v>
      </c>
      <c r="AI252" s="31">
        <f t="shared" si="28"/>
        <v>0.06</v>
      </c>
      <c r="AJ252" s="31">
        <f t="shared" si="29"/>
        <v>0.06</v>
      </c>
      <c r="AK252" s="31">
        <f t="shared" si="30"/>
        <v>0.06</v>
      </c>
      <c r="AL252" s="31">
        <f t="shared" si="31"/>
        <v>0.24</v>
      </c>
    </row>
    <row r="253" spans="1:38" hidden="1" x14ac:dyDescent="0.3">
      <c r="A253" t="str">
        <f t="shared" si="25"/>
        <v>SALG</v>
      </c>
      <c r="B253" s="66" t="s">
        <v>71</v>
      </c>
      <c r="C253" s="5" t="s">
        <v>617</v>
      </c>
      <c r="D253" s="66" t="s">
        <v>76</v>
      </c>
      <c r="E253" s="66" t="s">
        <v>77</v>
      </c>
      <c r="F253" s="66" t="s">
        <v>75</v>
      </c>
      <c r="G253" s="5" t="s">
        <v>601</v>
      </c>
      <c r="H253" s="5" t="s">
        <v>621</v>
      </c>
      <c r="I253" s="67"/>
      <c r="J253" s="67"/>
      <c r="K253" s="67"/>
      <c r="L253" s="67"/>
      <c r="M253" s="67"/>
      <c r="N253" s="67"/>
      <c r="O253" s="67">
        <v>0.2</v>
      </c>
      <c r="P253" s="67"/>
      <c r="Q253" s="67"/>
      <c r="R253" s="75">
        <f t="shared" si="33"/>
        <v>2.2222222222222223E-2</v>
      </c>
      <c r="S253" s="69">
        <v>0.02</v>
      </c>
      <c r="T253" s="69">
        <v>0.02</v>
      </c>
      <c r="U253" s="69">
        <v>0.02</v>
      </c>
      <c r="V253" s="69">
        <v>0.02</v>
      </c>
      <c r="W253" s="69">
        <v>0.02</v>
      </c>
      <c r="X253" s="69">
        <v>0.02</v>
      </c>
      <c r="Y253" s="69">
        <v>0.02</v>
      </c>
      <c r="Z253" s="69">
        <v>0.02</v>
      </c>
      <c r="AA253" s="69">
        <v>0.02</v>
      </c>
      <c r="AB253" s="69">
        <v>0.02</v>
      </c>
      <c r="AC253" s="69">
        <v>0.02</v>
      </c>
      <c r="AD253" s="69">
        <v>0.02</v>
      </c>
      <c r="AE253" s="69">
        <v>0.02</v>
      </c>
      <c r="AF253" s="69">
        <f t="shared" si="26"/>
        <v>0.23999999999999996</v>
      </c>
      <c r="AH253" s="31">
        <f t="shared" si="27"/>
        <v>0.06</v>
      </c>
      <c r="AI253" s="31">
        <f t="shared" si="28"/>
        <v>0.06</v>
      </c>
      <c r="AJ253" s="31">
        <f t="shared" si="29"/>
        <v>0.06</v>
      </c>
      <c r="AK253" s="31">
        <f t="shared" si="30"/>
        <v>0.06</v>
      </c>
      <c r="AL253" s="31">
        <f t="shared" si="31"/>
        <v>0.24</v>
      </c>
    </row>
    <row r="254" spans="1:38" hidden="1" x14ac:dyDescent="0.3">
      <c r="A254" t="str">
        <f t="shared" si="25"/>
        <v>SALG</v>
      </c>
      <c r="B254" s="66" t="s">
        <v>71</v>
      </c>
      <c r="C254" s="5" t="s">
        <v>617</v>
      </c>
      <c r="D254" s="66" t="s">
        <v>76</v>
      </c>
      <c r="E254" s="66" t="s">
        <v>77</v>
      </c>
      <c r="F254" s="66" t="s">
        <v>35</v>
      </c>
      <c r="G254" s="5" t="s">
        <v>601</v>
      </c>
      <c r="H254" s="5" t="s">
        <v>621</v>
      </c>
      <c r="I254" s="67"/>
      <c r="J254" s="67"/>
      <c r="K254" s="67"/>
      <c r="L254" s="67"/>
      <c r="M254" s="67"/>
      <c r="N254" s="67"/>
      <c r="O254" s="67"/>
      <c r="P254" s="67"/>
      <c r="Q254" s="67"/>
      <c r="R254" s="75">
        <f t="shared" si="33"/>
        <v>0</v>
      </c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>
        <f t="shared" si="26"/>
        <v>0</v>
      </c>
      <c r="AH254" s="31">
        <f t="shared" si="27"/>
        <v>0</v>
      </c>
      <c r="AI254" s="31">
        <f t="shared" si="28"/>
        <v>0</v>
      </c>
      <c r="AJ254" s="31">
        <f t="shared" si="29"/>
        <v>0</v>
      </c>
      <c r="AK254" s="31">
        <f t="shared" si="30"/>
        <v>0</v>
      </c>
      <c r="AL254" s="31">
        <f t="shared" si="31"/>
        <v>0</v>
      </c>
    </row>
    <row r="255" spans="1:38" hidden="1" x14ac:dyDescent="0.3">
      <c r="A255" t="str">
        <f t="shared" si="25"/>
        <v>SAA1</v>
      </c>
      <c r="B255" s="66" t="s">
        <v>71</v>
      </c>
      <c r="C255" s="5" t="s">
        <v>617</v>
      </c>
      <c r="D255" s="66" t="s">
        <v>80</v>
      </c>
      <c r="E255" s="66" t="s">
        <v>81</v>
      </c>
      <c r="F255" s="66" t="s">
        <v>79</v>
      </c>
      <c r="G255" s="5" t="s">
        <v>600</v>
      </c>
      <c r="H255" s="5" t="s">
        <v>620</v>
      </c>
      <c r="I255" s="67"/>
      <c r="J255" s="67"/>
      <c r="K255" s="67"/>
      <c r="L255" s="67"/>
      <c r="M255" s="67"/>
      <c r="N255" s="67"/>
      <c r="O255" s="67"/>
      <c r="P255" s="67">
        <v>0.2</v>
      </c>
      <c r="Q255" s="67"/>
      <c r="R255" s="75">
        <f t="shared" si="33"/>
        <v>2.2222222222222223E-2</v>
      </c>
      <c r="S255" s="69">
        <v>0.5</v>
      </c>
      <c r="T255" s="69">
        <v>0.5</v>
      </c>
      <c r="U255" s="69">
        <v>0.5</v>
      </c>
      <c r="V255" s="69">
        <v>0.5</v>
      </c>
      <c r="W255" s="69">
        <v>0.5</v>
      </c>
      <c r="X255" s="69">
        <v>0.5</v>
      </c>
      <c r="Y255" s="69">
        <v>0.5</v>
      </c>
      <c r="Z255" s="69">
        <v>0.5</v>
      </c>
      <c r="AA255" s="69">
        <v>0.5</v>
      </c>
      <c r="AB255" s="69">
        <v>0.5</v>
      </c>
      <c r="AC255" s="69">
        <v>0.5</v>
      </c>
      <c r="AD255" s="69">
        <v>0.5</v>
      </c>
      <c r="AE255" s="69">
        <v>0.5</v>
      </c>
      <c r="AF255" s="69">
        <f t="shared" si="26"/>
        <v>6</v>
      </c>
      <c r="AH255" s="31">
        <f t="shared" si="27"/>
        <v>1.5</v>
      </c>
      <c r="AI255" s="31">
        <f t="shared" si="28"/>
        <v>1.5</v>
      </c>
      <c r="AJ255" s="31">
        <f t="shared" si="29"/>
        <v>1.5</v>
      </c>
      <c r="AK255" s="31">
        <f t="shared" si="30"/>
        <v>1.5</v>
      </c>
      <c r="AL255" s="31">
        <f t="shared" si="31"/>
        <v>6</v>
      </c>
    </row>
    <row r="256" spans="1:38" hidden="1" x14ac:dyDescent="0.3">
      <c r="A256" t="str">
        <f t="shared" si="25"/>
        <v>SALG</v>
      </c>
      <c r="B256" s="66" t="s">
        <v>71</v>
      </c>
      <c r="C256" s="5" t="s">
        <v>617</v>
      </c>
      <c r="D256" s="66" t="s">
        <v>80</v>
      </c>
      <c r="E256" s="66" t="s">
        <v>81</v>
      </c>
      <c r="F256" s="66" t="s">
        <v>75</v>
      </c>
      <c r="G256" s="5" t="s">
        <v>601</v>
      </c>
      <c r="H256" s="5" t="s">
        <v>621</v>
      </c>
      <c r="I256" s="67"/>
      <c r="J256" s="67"/>
      <c r="K256" s="67"/>
      <c r="L256" s="67"/>
      <c r="M256" s="67"/>
      <c r="N256" s="67"/>
      <c r="O256" s="67"/>
      <c r="P256" s="67">
        <v>0.2</v>
      </c>
      <c r="Q256" s="67"/>
      <c r="R256" s="75">
        <f t="shared" si="33"/>
        <v>2.2222222222222223E-2</v>
      </c>
      <c r="S256" s="69">
        <v>0.5</v>
      </c>
      <c r="T256" s="69">
        <v>0.5</v>
      </c>
      <c r="U256" s="69">
        <v>0.5</v>
      </c>
      <c r="V256" s="69">
        <v>0.5</v>
      </c>
      <c r="W256" s="69">
        <v>0.5</v>
      </c>
      <c r="X256" s="69">
        <v>0.5</v>
      </c>
      <c r="Y256" s="69">
        <v>0.5</v>
      </c>
      <c r="Z256" s="69">
        <v>0.5</v>
      </c>
      <c r="AA256" s="69">
        <v>0.5</v>
      </c>
      <c r="AB256" s="69">
        <v>0.5</v>
      </c>
      <c r="AC256" s="69">
        <v>0.5</v>
      </c>
      <c r="AD256" s="69">
        <v>0.5</v>
      </c>
      <c r="AE256" s="69">
        <v>0.5</v>
      </c>
      <c r="AF256" s="69">
        <f t="shared" si="26"/>
        <v>6</v>
      </c>
      <c r="AH256" s="31">
        <f t="shared" si="27"/>
        <v>1.5</v>
      </c>
      <c r="AI256" s="31">
        <f t="shared" si="28"/>
        <v>1.5</v>
      </c>
      <c r="AJ256" s="31">
        <f t="shared" si="29"/>
        <v>1.5</v>
      </c>
      <c r="AK256" s="31">
        <f t="shared" si="30"/>
        <v>1.5</v>
      </c>
      <c r="AL256" s="31">
        <f t="shared" si="31"/>
        <v>6</v>
      </c>
    </row>
    <row r="257" spans="1:38" hidden="1" x14ac:dyDescent="0.3">
      <c r="A257" t="str">
        <f t="shared" si="25"/>
        <v>SAA1</v>
      </c>
      <c r="B257" s="66" t="s">
        <v>71</v>
      </c>
      <c r="C257" s="5" t="s">
        <v>617</v>
      </c>
      <c r="D257" s="66" t="s">
        <v>80</v>
      </c>
      <c r="E257" s="66" t="s">
        <v>82</v>
      </c>
      <c r="F257" s="66" t="s">
        <v>74</v>
      </c>
      <c r="G257" s="5" t="s">
        <v>600</v>
      </c>
      <c r="H257" s="5" t="s">
        <v>620</v>
      </c>
      <c r="I257" s="67"/>
      <c r="J257" s="67"/>
      <c r="K257" s="67"/>
      <c r="L257" s="67"/>
      <c r="M257" s="67"/>
      <c r="N257" s="67"/>
      <c r="O257" s="67"/>
      <c r="P257" s="67">
        <v>5</v>
      </c>
      <c r="Q257" s="67">
        <v>0</v>
      </c>
      <c r="R257" s="75">
        <f t="shared" si="33"/>
        <v>0.55555555555555558</v>
      </c>
      <c r="S257" s="69">
        <v>6</v>
      </c>
      <c r="T257" s="69">
        <v>10</v>
      </c>
      <c r="U257" s="69">
        <v>10</v>
      </c>
      <c r="V257" s="69">
        <v>10</v>
      </c>
      <c r="W257" s="69">
        <v>10</v>
      </c>
      <c r="X257" s="69">
        <v>6</v>
      </c>
      <c r="Y257" s="69">
        <v>10</v>
      </c>
      <c r="Z257" s="69">
        <v>10</v>
      </c>
      <c r="AA257" s="69">
        <v>10</v>
      </c>
      <c r="AB257" s="69">
        <v>10</v>
      </c>
      <c r="AC257" s="69">
        <v>10</v>
      </c>
      <c r="AD257" s="69">
        <v>10</v>
      </c>
      <c r="AE257" s="69">
        <v>10</v>
      </c>
      <c r="AF257" s="69">
        <f t="shared" si="26"/>
        <v>116</v>
      </c>
      <c r="AH257" s="31">
        <f t="shared" si="27"/>
        <v>30</v>
      </c>
      <c r="AI257" s="31">
        <f t="shared" si="28"/>
        <v>26</v>
      </c>
      <c r="AJ257" s="31">
        <f t="shared" si="29"/>
        <v>30</v>
      </c>
      <c r="AK257" s="31">
        <f t="shared" si="30"/>
        <v>30</v>
      </c>
      <c r="AL257" s="31">
        <f t="shared" si="31"/>
        <v>116</v>
      </c>
    </row>
    <row r="258" spans="1:38" hidden="1" x14ac:dyDescent="0.3">
      <c r="A258" t="str">
        <f t="shared" si="25"/>
        <v>SAC1 COARSE</v>
      </c>
      <c r="B258" s="66" t="s">
        <v>71</v>
      </c>
      <c r="C258" s="5" t="s">
        <v>617</v>
      </c>
      <c r="D258" s="66" t="s">
        <v>80</v>
      </c>
      <c r="E258" s="66" t="s">
        <v>82</v>
      </c>
      <c r="F258" s="66" t="s">
        <v>61</v>
      </c>
      <c r="G258" s="5" t="s">
        <v>603</v>
      </c>
      <c r="H258" s="5" t="s">
        <v>619</v>
      </c>
      <c r="I258" s="67"/>
      <c r="J258" s="67"/>
      <c r="K258" s="67"/>
      <c r="L258" s="67"/>
      <c r="M258" s="67"/>
      <c r="N258" s="67"/>
      <c r="O258" s="67"/>
      <c r="P258" s="67">
        <v>5</v>
      </c>
      <c r="Q258" s="67">
        <v>0</v>
      </c>
      <c r="R258" s="75">
        <f t="shared" si="33"/>
        <v>0.55555555555555558</v>
      </c>
      <c r="S258" s="69">
        <v>6</v>
      </c>
      <c r="T258" s="69">
        <v>10</v>
      </c>
      <c r="U258" s="69">
        <v>10</v>
      </c>
      <c r="V258" s="69">
        <v>10</v>
      </c>
      <c r="W258" s="69">
        <v>10</v>
      </c>
      <c r="X258" s="69">
        <v>6</v>
      </c>
      <c r="Y258" s="69">
        <v>10</v>
      </c>
      <c r="Z258" s="69">
        <v>10</v>
      </c>
      <c r="AA258" s="69">
        <v>10</v>
      </c>
      <c r="AB258" s="69">
        <v>10</v>
      </c>
      <c r="AC258" s="69">
        <v>10</v>
      </c>
      <c r="AD258" s="69">
        <v>10</v>
      </c>
      <c r="AE258" s="69">
        <v>10</v>
      </c>
      <c r="AF258" s="69">
        <f t="shared" si="26"/>
        <v>116</v>
      </c>
      <c r="AH258" s="31">
        <f t="shared" si="27"/>
        <v>30</v>
      </c>
      <c r="AI258" s="31">
        <f t="shared" si="28"/>
        <v>26</v>
      </c>
      <c r="AJ258" s="31">
        <f t="shared" si="29"/>
        <v>30</v>
      </c>
      <c r="AK258" s="31">
        <f t="shared" si="30"/>
        <v>30</v>
      </c>
      <c r="AL258" s="31">
        <f t="shared" si="31"/>
        <v>116</v>
      </c>
    </row>
    <row r="259" spans="1:38" hidden="1" x14ac:dyDescent="0.3">
      <c r="A259" t="str">
        <f t="shared" ref="A259:A322" si="34">CONCATENATE(C259,H259)</f>
        <v>SACoarse Brown</v>
      </c>
      <c r="B259" s="66" t="s">
        <v>71</v>
      </c>
      <c r="C259" s="5" t="s">
        <v>617</v>
      </c>
      <c r="D259" s="66" t="s">
        <v>80</v>
      </c>
      <c r="E259" s="66" t="s">
        <v>82</v>
      </c>
      <c r="F259" s="66" t="s">
        <v>83</v>
      </c>
      <c r="G259" s="5" t="s">
        <v>602</v>
      </c>
      <c r="H259" s="5" t="s">
        <v>618</v>
      </c>
      <c r="I259" s="67"/>
      <c r="J259" s="67"/>
      <c r="K259" s="67"/>
      <c r="L259" s="67"/>
      <c r="M259" s="67"/>
      <c r="N259" s="67"/>
      <c r="O259" s="67"/>
      <c r="P259" s="67">
        <v>1</v>
      </c>
      <c r="Q259" s="67"/>
      <c r="R259" s="75">
        <f t="shared" si="33"/>
        <v>0.1111111111111111</v>
      </c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>
        <f t="shared" ref="AF259:AF322" si="35">SUM(T259:AE259)</f>
        <v>0</v>
      </c>
      <c r="AH259" s="31">
        <f t="shared" ref="AH259:AH322" si="36">SUM(T259:V259)</f>
        <v>0</v>
      </c>
      <c r="AI259" s="31">
        <f t="shared" ref="AI259:AI322" si="37">SUM(W259:Y259)</f>
        <v>0</v>
      </c>
      <c r="AJ259" s="31">
        <f t="shared" ref="AJ259:AJ322" si="38">SUM(Z259:AB259)</f>
        <v>0</v>
      </c>
      <c r="AK259" s="31">
        <f t="shared" ref="AK259:AK322" si="39">SUM(AC259:AE259)</f>
        <v>0</v>
      </c>
      <c r="AL259" s="31">
        <f t="shared" ref="AL259:AL322" si="40">SUM(AH259:AK259)</f>
        <v>0</v>
      </c>
    </row>
    <row r="260" spans="1:38" hidden="1" x14ac:dyDescent="0.3">
      <c r="A260" t="str">
        <f t="shared" si="34"/>
        <v>SAA1</v>
      </c>
      <c r="B260" s="66" t="s">
        <v>71</v>
      </c>
      <c r="C260" s="5" t="s">
        <v>617</v>
      </c>
      <c r="D260" s="66" t="s">
        <v>80</v>
      </c>
      <c r="E260" s="66" t="s">
        <v>82</v>
      </c>
      <c r="F260" s="66" t="s">
        <v>78</v>
      </c>
      <c r="G260" s="5" t="s">
        <v>600</v>
      </c>
      <c r="H260" s="5" t="s">
        <v>620</v>
      </c>
      <c r="I260" s="67"/>
      <c r="J260" s="67"/>
      <c r="K260" s="67"/>
      <c r="L260" s="67"/>
      <c r="M260" s="67"/>
      <c r="N260" s="67"/>
      <c r="O260" s="67"/>
      <c r="P260" s="67">
        <v>1</v>
      </c>
      <c r="Q260" s="67"/>
      <c r="R260" s="75">
        <f t="shared" si="33"/>
        <v>0.1111111111111111</v>
      </c>
      <c r="S260" s="69">
        <v>2</v>
      </c>
      <c r="T260" s="69">
        <v>2</v>
      </c>
      <c r="U260" s="69">
        <v>2</v>
      </c>
      <c r="V260" s="69">
        <v>2</v>
      </c>
      <c r="W260" s="69">
        <v>2</v>
      </c>
      <c r="X260" s="69">
        <v>2</v>
      </c>
      <c r="Y260" s="69">
        <v>2</v>
      </c>
      <c r="Z260" s="69">
        <v>2</v>
      </c>
      <c r="AA260" s="69">
        <v>2</v>
      </c>
      <c r="AB260" s="69">
        <v>2</v>
      </c>
      <c r="AC260" s="69">
        <v>2</v>
      </c>
      <c r="AD260" s="69">
        <v>2</v>
      </c>
      <c r="AE260" s="69">
        <v>2</v>
      </c>
      <c r="AF260" s="69">
        <f t="shared" si="35"/>
        <v>24</v>
      </c>
      <c r="AH260" s="31">
        <f t="shared" si="36"/>
        <v>6</v>
      </c>
      <c r="AI260" s="31">
        <f t="shared" si="37"/>
        <v>6</v>
      </c>
      <c r="AJ260" s="31">
        <f t="shared" si="38"/>
        <v>6</v>
      </c>
      <c r="AK260" s="31">
        <f t="shared" si="39"/>
        <v>6</v>
      </c>
      <c r="AL260" s="31">
        <f t="shared" si="40"/>
        <v>24</v>
      </c>
    </row>
    <row r="261" spans="1:38" hidden="1" x14ac:dyDescent="0.3">
      <c r="A261" t="str">
        <f t="shared" si="34"/>
        <v>SALG</v>
      </c>
      <c r="B261" s="66" t="s">
        <v>71</v>
      </c>
      <c r="C261" s="5" t="s">
        <v>617</v>
      </c>
      <c r="D261" s="66" t="s">
        <v>80</v>
      </c>
      <c r="E261" s="66" t="s">
        <v>82</v>
      </c>
      <c r="F261" s="66" t="s">
        <v>84</v>
      </c>
      <c r="G261" s="5" t="s">
        <v>601</v>
      </c>
      <c r="H261" s="5" t="s">
        <v>621</v>
      </c>
      <c r="I261" s="67"/>
      <c r="J261" s="67"/>
      <c r="K261" s="67"/>
      <c r="L261" s="67"/>
      <c r="M261" s="67"/>
      <c r="N261" s="67"/>
      <c r="O261" s="67"/>
      <c r="P261" s="67"/>
      <c r="Q261" s="67"/>
      <c r="R261" s="75"/>
      <c r="S261" s="69">
        <v>1</v>
      </c>
      <c r="T261" s="69">
        <v>1</v>
      </c>
      <c r="U261" s="69">
        <v>1</v>
      </c>
      <c r="V261" s="69">
        <v>1</v>
      </c>
      <c r="W261" s="69">
        <v>1</v>
      </c>
      <c r="X261" s="69">
        <v>1</v>
      </c>
      <c r="Y261" s="69">
        <v>1</v>
      </c>
      <c r="Z261" s="69">
        <v>1</v>
      </c>
      <c r="AA261" s="69">
        <v>1</v>
      </c>
      <c r="AB261" s="69">
        <v>1</v>
      </c>
      <c r="AC261" s="69">
        <v>1</v>
      </c>
      <c r="AD261" s="69">
        <v>1</v>
      </c>
      <c r="AE261" s="69">
        <v>1</v>
      </c>
      <c r="AF261" s="69">
        <f t="shared" si="35"/>
        <v>12</v>
      </c>
      <c r="AH261" s="31">
        <f t="shared" si="36"/>
        <v>3</v>
      </c>
      <c r="AI261" s="31">
        <f t="shared" si="37"/>
        <v>3</v>
      </c>
      <c r="AJ261" s="31">
        <f t="shared" si="38"/>
        <v>3</v>
      </c>
      <c r="AK261" s="31">
        <f t="shared" si="39"/>
        <v>3</v>
      </c>
      <c r="AL261" s="31">
        <f t="shared" si="40"/>
        <v>12</v>
      </c>
    </row>
    <row r="262" spans="1:38" hidden="1" x14ac:dyDescent="0.3">
      <c r="A262" t="str">
        <f t="shared" si="34"/>
        <v>SACASTER</v>
      </c>
      <c r="B262" s="66" t="s">
        <v>71</v>
      </c>
      <c r="C262" s="5" t="s">
        <v>617</v>
      </c>
      <c r="D262" s="66" t="s">
        <v>80</v>
      </c>
      <c r="E262" s="66" t="s">
        <v>82</v>
      </c>
      <c r="F262" s="66" t="s">
        <v>25</v>
      </c>
      <c r="G262" s="5" t="s">
        <v>604</v>
      </c>
      <c r="H262" s="5" t="s">
        <v>604</v>
      </c>
      <c r="I262" s="67"/>
      <c r="J262" s="67"/>
      <c r="K262" s="67"/>
      <c r="L262" s="67"/>
      <c r="M262" s="67"/>
      <c r="N262" s="67"/>
      <c r="O262" s="67"/>
      <c r="P262" s="67">
        <v>0.12</v>
      </c>
      <c r="Q262" s="67"/>
      <c r="R262" s="75">
        <f t="shared" si="33"/>
        <v>1.3333333333333332E-2</v>
      </c>
      <c r="S262" s="69">
        <v>0.5</v>
      </c>
      <c r="T262" s="69">
        <v>0.5</v>
      </c>
      <c r="U262" s="69">
        <v>0.5</v>
      </c>
      <c r="V262" s="69">
        <v>0.5</v>
      </c>
      <c r="W262" s="69">
        <v>0.5</v>
      </c>
      <c r="X262" s="69">
        <v>0.5</v>
      </c>
      <c r="Y262" s="69">
        <v>0.5</v>
      </c>
      <c r="Z262" s="69">
        <v>0.5</v>
      </c>
      <c r="AA262" s="69">
        <v>0.5</v>
      </c>
      <c r="AB262" s="69">
        <v>0.5</v>
      </c>
      <c r="AC262" s="69">
        <v>0.5</v>
      </c>
      <c r="AD262" s="69">
        <v>0.5</v>
      </c>
      <c r="AE262" s="69">
        <v>0.5</v>
      </c>
      <c r="AF262" s="69">
        <f t="shared" si="35"/>
        <v>6</v>
      </c>
      <c r="AH262" s="31">
        <f t="shared" si="36"/>
        <v>1.5</v>
      </c>
      <c r="AI262" s="31">
        <f t="shared" si="37"/>
        <v>1.5</v>
      </c>
      <c r="AJ262" s="31">
        <f t="shared" si="38"/>
        <v>1.5</v>
      </c>
      <c r="AK262" s="31">
        <f t="shared" si="39"/>
        <v>1.5</v>
      </c>
      <c r="AL262" s="31">
        <f t="shared" si="40"/>
        <v>6</v>
      </c>
    </row>
    <row r="263" spans="1:38" hidden="1" x14ac:dyDescent="0.3">
      <c r="A263" t="str">
        <f t="shared" si="34"/>
        <v>SAC1 COARSE</v>
      </c>
      <c r="B263" s="66" t="s">
        <v>71</v>
      </c>
      <c r="C263" s="5" t="s">
        <v>617</v>
      </c>
      <c r="D263" s="66" t="s">
        <v>80</v>
      </c>
      <c r="E263" s="66" t="s">
        <v>82</v>
      </c>
      <c r="F263" s="66" t="s">
        <v>27</v>
      </c>
      <c r="G263" s="5" t="s">
        <v>603</v>
      </c>
      <c r="H263" s="5" t="s">
        <v>619</v>
      </c>
      <c r="I263" s="67"/>
      <c r="J263" s="67"/>
      <c r="K263" s="67"/>
      <c r="L263" s="67"/>
      <c r="M263" s="67"/>
      <c r="N263" s="67"/>
      <c r="O263" s="67"/>
      <c r="P263" s="67">
        <v>12</v>
      </c>
      <c r="Q263" s="67"/>
      <c r="R263" s="75">
        <f t="shared" si="33"/>
        <v>1.3333333333333333</v>
      </c>
      <c r="S263" s="69">
        <v>13</v>
      </c>
      <c r="T263" s="69">
        <v>13</v>
      </c>
      <c r="U263" s="69">
        <v>13</v>
      </c>
      <c r="V263" s="69">
        <v>13</v>
      </c>
      <c r="W263" s="69">
        <v>13</v>
      </c>
      <c r="X263" s="69">
        <v>13</v>
      </c>
      <c r="Y263" s="69">
        <v>13</v>
      </c>
      <c r="Z263" s="69">
        <v>13</v>
      </c>
      <c r="AA263" s="69">
        <v>13</v>
      </c>
      <c r="AB263" s="69">
        <v>13</v>
      </c>
      <c r="AC263" s="69">
        <v>13</v>
      </c>
      <c r="AD263" s="69">
        <v>13</v>
      </c>
      <c r="AE263" s="69">
        <v>13</v>
      </c>
      <c r="AF263" s="69">
        <f t="shared" si="35"/>
        <v>156</v>
      </c>
      <c r="AH263" s="31">
        <f t="shared" si="36"/>
        <v>39</v>
      </c>
      <c r="AI263" s="31">
        <f t="shared" si="37"/>
        <v>39</v>
      </c>
      <c r="AJ263" s="31">
        <f t="shared" si="38"/>
        <v>39</v>
      </c>
      <c r="AK263" s="31">
        <f t="shared" si="39"/>
        <v>39</v>
      </c>
      <c r="AL263" s="31">
        <f t="shared" si="40"/>
        <v>156</v>
      </c>
    </row>
    <row r="264" spans="1:38" hidden="1" x14ac:dyDescent="0.3">
      <c r="A264" t="str">
        <f t="shared" si="34"/>
        <v>SAA1</v>
      </c>
      <c r="B264" s="66" t="s">
        <v>71</v>
      </c>
      <c r="C264" s="5" t="s">
        <v>617</v>
      </c>
      <c r="D264" s="66" t="s">
        <v>80</v>
      </c>
      <c r="E264" s="66" t="s">
        <v>82</v>
      </c>
      <c r="F264" s="66" t="s">
        <v>30</v>
      </c>
      <c r="G264" s="5" t="s">
        <v>600</v>
      </c>
      <c r="H264" s="5" t="s">
        <v>620</v>
      </c>
      <c r="I264" s="67"/>
      <c r="J264" s="67"/>
      <c r="K264" s="67"/>
      <c r="L264" s="67"/>
      <c r="M264" s="67"/>
      <c r="N264" s="67"/>
      <c r="O264" s="67"/>
      <c r="P264" s="67"/>
      <c r="Q264" s="67"/>
      <c r="R264" s="75"/>
      <c r="S264" s="69"/>
      <c r="T264" s="69">
        <v>15</v>
      </c>
      <c r="U264" s="69">
        <v>15</v>
      </c>
      <c r="V264" s="69">
        <v>10</v>
      </c>
      <c r="W264" s="69">
        <v>15</v>
      </c>
      <c r="X264" s="69">
        <v>8</v>
      </c>
      <c r="Y264" s="69">
        <v>15</v>
      </c>
      <c r="Z264" s="69">
        <v>10</v>
      </c>
      <c r="AA264" s="69">
        <v>15</v>
      </c>
      <c r="AB264" s="69">
        <v>10</v>
      </c>
      <c r="AC264" s="69">
        <v>10</v>
      </c>
      <c r="AD264" s="69">
        <v>10</v>
      </c>
      <c r="AE264" s="69">
        <v>10</v>
      </c>
      <c r="AF264" s="69">
        <f t="shared" si="35"/>
        <v>143</v>
      </c>
      <c r="AH264" s="31">
        <f t="shared" si="36"/>
        <v>40</v>
      </c>
      <c r="AI264" s="31">
        <f t="shared" si="37"/>
        <v>38</v>
      </c>
      <c r="AJ264" s="31">
        <f t="shared" si="38"/>
        <v>35</v>
      </c>
      <c r="AK264" s="31">
        <f t="shared" si="39"/>
        <v>30</v>
      </c>
      <c r="AL264" s="31">
        <f t="shared" si="40"/>
        <v>143</v>
      </c>
    </row>
    <row r="265" spans="1:38" hidden="1" x14ac:dyDescent="0.3">
      <c r="A265" t="str">
        <f t="shared" si="34"/>
        <v>SAICING</v>
      </c>
      <c r="B265" s="66" t="s">
        <v>71</v>
      </c>
      <c r="C265" s="5" t="s">
        <v>617</v>
      </c>
      <c r="D265" s="66" t="s">
        <v>80</v>
      </c>
      <c r="E265" s="66" t="s">
        <v>82</v>
      </c>
      <c r="F265" s="66" t="s">
        <v>32</v>
      </c>
      <c r="G265" s="5" t="s">
        <v>605</v>
      </c>
      <c r="H265" s="5" t="s">
        <v>605</v>
      </c>
      <c r="I265" s="67"/>
      <c r="J265" s="67"/>
      <c r="K265" s="67"/>
      <c r="L265" s="67"/>
      <c r="M265" s="67"/>
      <c r="N265" s="67"/>
      <c r="O265" s="67"/>
      <c r="P265" s="67">
        <v>0.12</v>
      </c>
      <c r="Q265" s="67"/>
      <c r="R265" s="75">
        <f t="shared" si="33"/>
        <v>1.3333333333333332E-2</v>
      </c>
      <c r="S265" s="69">
        <v>0.02</v>
      </c>
      <c r="T265" s="69">
        <v>0.02</v>
      </c>
      <c r="U265" s="69">
        <v>0.02</v>
      </c>
      <c r="V265" s="69">
        <v>0.02</v>
      </c>
      <c r="W265" s="69">
        <v>0.02</v>
      </c>
      <c r="X265" s="69">
        <v>0.02</v>
      </c>
      <c r="Y265" s="69">
        <v>0.02</v>
      </c>
      <c r="Z265" s="69">
        <v>0.02</v>
      </c>
      <c r="AA265" s="69">
        <v>0.02</v>
      </c>
      <c r="AB265" s="69">
        <v>0.02</v>
      </c>
      <c r="AC265" s="69">
        <v>0.02</v>
      </c>
      <c r="AD265" s="69">
        <v>0.02</v>
      </c>
      <c r="AE265" s="69">
        <v>0.02</v>
      </c>
      <c r="AF265" s="69">
        <f t="shared" si="35"/>
        <v>0.23999999999999996</v>
      </c>
      <c r="AH265" s="31">
        <f t="shared" si="36"/>
        <v>0.06</v>
      </c>
      <c r="AI265" s="31">
        <f t="shared" si="37"/>
        <v>0.06</v>
      </c>
      <c r="AJ265" s="31">
        <f t="shared" si="38"/>
        <v>0.06</v>
      </c>
      <c r="AK265" s="31">
        <f t="shared" si="39"/>
        <v>0.06</v>
      </c>
      <c r="AL265" s="31">
        <f t="shared" si="40"/>
        <v>0.24</v>
      </c>
    </row>
    <row r="266" spans="1:38" hidden="1" x14ac:dyDescent="0.3">
      <c r="A266" t="str">
        <f t="shared" si="34"/>
        <v>SASTEVIA</v>
      </c>
      <c r="B266" s="66" t="s">
        <v>71</v>
      </c>
      <c r="C266" s="5" t="s">
        <v>617</v>
      </c>
      <c r="D266" s="66" t="s">
        <v>80</v>
      </c>
      <c r="E266" s="66" t="s">
        <v>82</v>
      </c>
      <c r="F266" s="66" t="s">
        <v>48</v>
      </c>
      <c r="G266" s="5" t="s">
        <v>608</v>
      </c>
      <c r="H266" s="5" t="s">
        <v>608</v>
      </c>
      <c r="I266" s="67"/>
      <c r="J266" s="67"/>
      <c r="K266" s="67"/>
      <c r="L266" s="67"/>
      <c r="M266" s="67"/>
      <c r="N266" s="67"/>
      <c r="O266" s="67"/>
      <c r="P266" s="67">
        <v>6.0000000000000001E-3</v>
      </c>
      <c r="Q266" s="67"/>
      <c r="R266" s="75">
        <f t="shared" si="33"/>
        <v>6.6666666666666664E-4</v>
      </c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>
        <f t="shared" si="35"/>
        <v>0</v>
      </c>
      <c r="AH266" s="31">
        <f t="shared" si="36"/>
        <v>0</v>
      </c>
      <c r="AI266" s="31">
        <f t="shared" si="37"/>
        <v>0</v>
      </c>
      <c r="AJ266" s="31">
        <f t="shared" si="38"/>
        <v>0</v>
      </c>
      <c r="AK266" s="31">
        <f t="shared" si="39"/>
        <v>0</v>
      </c>
      <c r="AL266" s="31">
        <f t="shared" si="40"/>
        <v>0</v>
      </c>
    </row>
    <row r="267" spans="1:38" hidden="1" x14ac:dyDescent="0.3">
      <c r="A267" t="str">
        <f t="shared" si="34"/>
        <v>SASoft Brown</v>
      </c>
      <c r="B267" s="66" t="s">
        <v>71</v>
      </c>
      <c r="C267" s="5" t="s">
        <v>617</v>
      </c>
      <c r="D267" s="66" t="s">
        <v>80</v>
      </c>
      <c r="E267" s="66" t="s">
        <v>82</v>
      </c>
      <c r="F267" s="66" t="s">
        <v>34</v>
      </c>
      <c r="G267" s="5" t="s">
        <v>602</v>
      </c>
      <c r="H267" s="5" t="s">
        <v>622</v>
      </c>
      <c r="I267" s="67"/>
      <c r="J267" s="67"/>
      <c r="K267" s="67"/>
      <c r="L267" s="67"/>
      <c r="M267" s="67"/>
      <c r="N267" s="67"/>
      <c r="O267" s="67"/>
      <c r="P267" s="67">
        <v>0.12</v>
      </c>
      <c r="Q267" s="67"/>
      <c r="R267" s="75">
        <f t="shared" si="33"/>
        <v>1.3333333333333332E-2</v>
      </c>
      <c r="S267" s="69">
        <v>0.1</v>
      </c>
      <c r="T267" s="69">
        <v>0.1</v>
      </c>
      <c r="U267" s="69">
        <v>0.1</v>
      </c>
      <c r="V267" s="69">
        <v>0.1</v>
      </c>
      <c r="W267" s="69">
        <v>0.1</v>
      </c>
      <c r="X267" s="69">
        <v>0.1</v>
      </c>
      <c r="Y267" s="69">
        <v>0.1</v>
      </c>
      <c r="Z267" s="69">
        <v>0.1</v>
      </c>
      <c r="AA267" s="69">
        <v>0.1</v>
      </c>
      <c r="AB267" s="69">
        <v>0.1</v>
      </c>
      <c r="AC267" s="69">
        <v>0.1</v>
      </c>
      <c r="AD267" s="69">
        <v>0.1</v>
      </c>
      <c r="AE267" s="69">
        <v>0.1</v>
      </c>
      <c r="AF267" s="69">
        <f t="shared" si="35"/>
        <v>1.2</v>
      </c>
      <c r="AH267" s="31">
        <f t="shared" si="36"/>
        <v>0.30000000000000004</v>
      </c>
      <c r="AI267" s="31">
        <f t="shared" si="37"/>
        <v>0.30000000000000004</v>
      </c>
      <c r="AJ267" s="31">
        <f t="shared" si="38"/>
        <v>0.30000000000000004</v>
      </c>
      <c r="AK267" s="31">
        <f t="shared" si="39"/>
        <v>0.30000000000000004</v>
      </c>
      <c r="AL267" s="31">
        <f t="shared" si="40"/>
        <v>1.2000000000000002</v>
      </c>
    </row>
    <row r="268" spans="1:38" hidden="1" x14ac:dyDescent="0.3">
      <c r="A268" t="str">
        <f t="shared" si="34"/>
        <v>SAA1</v>
      </c>
      <c r="B268" s="66" t="s">
        <v>71</v>
      </c>
      <c r="C268" s="5" t="s">
        <v>617</v>
      </c>
      <c r="D268" s="66" t="s">
        <v>80</v>
      </c>
      <c r="E268" s="66" t="s">
        <v>82</v>
      </c>
      <c r="F268" s="66" t="s">
        <v>79</v>
      </c>
      <c r="G268" s="5" t="s">
        <v>600</v>
      </c>
      <c r="H268" s="5" t="s">
        <v>620</v>
      </c>
      <c r="I268" s="67"/>
      <c r="J268" s="67"/>
      <c r="K268" s="67"/>
      <c r="L268" s="67"/>
      <c r="M268" s="67"/>
      <c r="N268" s="67"/>
      <c r="O268" s="67"/>
      <c r="P268" s="67">
        <v>0.2</v>
      </c>
      <c r="Q268" s="67"/>
      <c r="R268" s="75">
        <f t="shared" si="33"/>
        <v>2.2222222222222223E-2</v>
      </c>
      <c r="S268" s="69">
        <v>0.2</v>
      </c>
      <c r="T268" s="69">
        <v>0.2</v>
      </c>
      <c r="U268" s="69">
        <v>0.2</v>
      </c>
      <c r="V268" s="69">
        <v>0.2</v>
      </c>
      <c r="W268" s="69">
        <v>0.2</v>
      </c>
      <c r="X268" s="69">
        <v>0.2</v>
      </c>
      <c r="Y268" s="69">
        <v>0.2</v>
      </c>
      <c r="Z268" s="69">
        <v>0.2</v>
      </c>
      <c r="AA268" s="69">
        <v>0.2</v>
      </c>
      <c r="AB268" s="69">
        <v>0.2</v>
      </c>
      <c r="AC268" s="69">
        <v>0.2</v>
      </c>
      <c r="AD268" s="69">
        <v>0.2</v>
      </c>
      <c r="AE268" s="69">
        <v>0.2</v>
      </c>
      <c r="AF268" s="69">
        <f t="shared" si="35"/>
        <v>2.4</v>
      </c>
      <c r="AH268" s="31">
        <f t="shared" si="36"/>
        <v>0.60000000000000009</v>
      </c>
      <c r="AI268" s="31">
        <f t="shared" si="37"/>
        <v>0.60000000000000009</v>
      </c>
      <c r="AJ268" s="31">
        <f t="shared" si="38"/>
        <v>0.60000000000000009</v>
      </c>
      <c r="AK268" s="31">
        <f t="shared" si="39"/>
        <v>0.60000000000000009</v>
      </c>
      <c r="AL268" s="31">
        <f t="shared" si="40"/>
        <v>2.4000000000000004</v>
      </c>
    </row>
    <row r="269" spans="1:38" hidden="1" x14ac:dyDescent="0.3">
      <c r="A269" t="str">
        <f t="shared" si="34"/>
        <v>SAA1</v>
      </c>
      <c r="B269" s="66" t="s">
        <v>71</v>
      </c>
      <c r="C269" s="5" t="s">
        <v>617</v>
      </c>
      <c r="D269" s="66" t="s">
        <v>80</v>
      </c>
      <c r="E269" s="66" t="s">
        <v>85</v>
      </c>
      <c r="F269" s="66" t="s">
        <v>78</v>
      </c>
      <c r="G269" s="5" t="s">
        <v>600</v>
      </c>
      <c r="H269" s="5" t="s">
        <v>620</v>
      </c>
      <c r="I269" s="67"/>
      <c r="J269" s="67"/>
      <c r="K269" s="67"/>
      <c r="L269" s="67"/>
      <c r="M269" s="67"/>
      <c r="N269" s="67"/>
      <c r="O269" s="67"/>
      <c r="P269" s="67">
        <v>0.79999999999999993</v>
      </c>
      <c r="Q269" s="67">
        <v>0.9</v>
      </c>
      <c r="R269" s="75">
        <f t="shared" si="33"/>
        <v>0.18888888888888888</v>
      </c>
      <c r="S269" s="69">
        <v>1</v>
      </c>
      <c r="T269" s="69">
        <v>1</v>
      </c>
      <c r="U269" s="69">
        <v>1</v>
      </c>
      <c r="V269" s="69">
        <v>1</v>
      </c>
      <c r="W269" s="69">
        <v>1</v>
      </c>
      <c r="X269" s="69">
        <v>1</v>
      </c>
      <c r="Y269" s="69">
        <v>1</v>
      </c>
      <c r="Z269" s="69">
        <v>1</v>
      </c>
      <c r="AA269" s="69">
        <v>1</v>
      </c>
      <c r="AB269" s="69">
        <v>1</v>
      </c>
      <c r="AC269" s="69">
        <v>1</v>
      </c>
      <c r="AD269" s="69">
        <v>1</v>
      </c>
      <c r="AE269" s="69">
        <v>1</v>
      </c>
      <c r="AF269" s="69">
        <f t="shared" si="35"/>
        <v>12</v>
      </c>
      <c r="AH269" s="31">
        <f t="shared" si="36"/>
        <v>3</v>
      </c>
      <c r="AI269" s="31">
        <f t="shared" si="37"/>
        <v>3</v>
      </c>
      <c r="AJ269" s="31">
        <f t="shared" si="38"/>
        <v>3</v>
      </c>
      <c r="AK269" s="31">
        <f t="shared" si="39"/>
        <v>3</v>
      </c>
      <c r="AL269" s="31">
        <f t="shared" si="40"/>
        <v>12</v>
      </c>
    </row>
    <row r="270" spans="1:38" hidden="1" x14ac:dyDescent="0.3">
      <c r="A270" t="str">
        <f t="shared" si="34"/>
        <v>SALG</v>
      </c>
      <c r="B270" s="66" t="s">
        <v>71</v>
      </c>
      <c r="C270" s="5" t="s">
        <v>617</v>
      </c>
      <c r="D270" s="66" t="s">
        <v>80</v>
      </c>
      <c r="E270" s="66" t="s">
        <v>85</v>
      </c>
      <c r="F270" s="66" t="s">
        <v>84</v>
      </c>
      <c r="G270" s="5" t="s">
        <v>601</v>
      </c>
      <c r="H270" s="5" t="s">
        <v>621</v>
      </c>
      <c r="I270" s="67"/>
      <c r="J270" s="67"/>
      <c r="K270" s="67"/>
      <c r="L270" s="67"/>
      <c r="M270" s="67"/>
      <c r="N270" s="67"/>
      <c r="O270" s="67"/>
      <c r="P270" s="67">
        <v>0.3</v>
      </c>
      <c r="Q270" s="67">
        <v>0.3</v>
      </c>
      <c r="R270" s="75">
        <f t="shared" si="33"/>
        <v>6.6666666666666666E-2</v>
      </c>
      <c r="S270" s="69">
        <v>0.5</v>
      </c>
      <c r="T270" s="69">
        <v>0.5</v>
      </c>
      <c r="U270" s="69">
        <v>0.5</v>
      </c>
      <c r="V270" s="69">
        <v>0.5</v>
      </c>
      <c r="W270" s="69">
        <v>0.5</v>
      </c>
      <c r="X270" s="69">
        <v>0.5</v>
      </c>
      <c r="Y270" s="69">
        <v>0.5</v>
      </c>
      <c r="Z270" s="69">
        <v>0.5</v>
      </c>
      <c r="AA270" s="69">
        <v>0.5</v>
      </c>
      <c r="AB270" s="69">
        <v>0.5</v>
      </c>
      <c r="AC270" s="69">
        <v>0.5</v>
      </c>
      <c r="AD270" s="69">
        <v>0.5</v>
      </c>
      <c r="AE270" s="69">
        <v>0.5</v>
      </c>
      <c r="AF270" s="69">
        <f t="shared" si="35"/>
        <v>6</v>
      </c>
      <c r="AH270" s="31">
        <f t="shared" si="36"/>
        <v>1.5</v>
      </c>
      <c r="AI270" s="31">
        <f t="shared" si="37"/>
        <v>1.5</v>
      </c>
      <c r="AJ270" s="31">
        <f t="shared" si="38"/>
        <v>1.5</v>
      </c>
      <c r="AK270" s="31">
        <f t="shared" si="39"/>
        <v>1.5</v>
      </c>
      <c r="AL270" s="31">
        <f t="shared" si="40"/>
        <v>6</v>
      </c>
    </row>
    <row r="271" spans="1:38" hidden="1" x14ac:dyDescent="0.3">
      <c r="A271" t="str">
        <f t="shared" si="34"/>
        <v>SAA1</v>
      </c>
      <c r="B271" s="66" t="s">
        <v>71</v>
      </c>
      <c r="C271" s="5" t="s">
        <v>617</v>
      </c>
      <c r="D271" s="66" t="s">
        <v>80</v>
      </c>
      <c r="E271" s="66" t="s">
        <v>85</v>
      </c>
      <c r="F271" s="66" t="s">
        <v>79</v>
      </c>
      <c r="G271" s="5" t="s">
        <v>600</v>
      </c>
      <c r="H271" s="5" t="s">
        <v>620</v>
      </c>
      <c r="I271" s="67"/>
      <c r="J271" s="67"/>
      <c r="K271" s="67"/>
      <c r="L271" s="67"/>
      <c r="M271" s="67"/>
      <c r="N271" s="67"/>
      <c r="O271" s="67"/>
      <c r="P271" s="67">
        <v>0.3</v>
      </c>
      <c r="Q271" s="67">
        <v>0.3</v>
      </c>
      <c r="R271" s="75">
        <f t="shared" si="33"/>
        <v>6.6666666666666666E-2</v>
      </c>
      <c r="S271" s="69">
        <v>0.3</v>
      </c>
      <c r="T271" s="69">
        <v>0.3</v>
      </c>
      <c r="U271" s="69">
        <v>0.3</v>
      </c>
      <c r="V271" s="69">
        <v>0.3</v>
      </c>
      <c r="W271" s="69">
        <v>0.3</v>
      </c>
      <c r="X271" s="69">
        <v>0.3</v>
      </c>
      <c r="Y271" s="69">
        <v>0.3</v>
      </c>
      <c r="Z271" s="69">
        <v>0.3</v>
      </c>
      <c r="AA271" s="69">
        <v>0.3</v>
      </c>
      <c r="AB271" s="69">
        <v>0.3</v>
      </c>
      <c r="AC271" s="69">
        <v>0.3</v>
      </c>
      <c r="AD271" s="69">
        <v>0.3</v>
      </c>
      <c r="AE271" s="69">
        <v>0.3</v>
      </c>
      <c r="AF271" s="69">
        <f t="shared" si="35"/>
        <v>3.5999999999999992</v>
      </c>
      <c r="AH271" s="31">
        <f t="shared" si="36"/>
        <v>0.89999999999999991</v>
      </c>
      <c r="AI271" s="31">
        <f t="shared" si="37"/>
        <v>0.89999999999999991</v>
      </c>
      <c r="AJ271" s="31">
        <f t="shared" si="38"/>
        <v>0.89999999999999991</v>
      </c>
      <c r="AK271" s="31">
        <f t="shared" si="39"/>
        <v>0.89999999999999991</v>
      </c>
      <c r="AL271" s="31">
        <f t="shared" si="40"/>
        <v>3.5999999999999996</v>
      </c>
    </row>
    <row r="272" spans="1:38" hidden="1" x14ac:dyDescent="0.3">
      <c r="A272" t="str">
        <f t="shared" si="34"/>
        <v>SALG</v>
      </c>
      <c r="B272" s="66" t="s">
        <v>71</v>
      </c>
      <c r="C272" s="5" t="s">
        <v>617</v>
      </c>
      <c r="D272" s="66" t="s">
        <v>80</v>
      </c>
      <c r="E272" s="66" t="s">
        <v>85</v>
      </c>
      <c r="F272" s="66" t="s">
        <v>75</v>
      </c>
      <c r="G272" s="5" t="s">
        <v>601</v>
      </c>
      <c r="H272" s="5" t="s">
        <v>621</v>
      </c>
      <c r="I272" s="67"/>
      <c r="J272" s="67"/>
      <c r="K272" s="67"/>
      <c r="L272" s="67"/>
      <c r="M272" s="67"/>
      <c r="N272" s="67"/>
      <c r="O272" s="67"/>
      <c r="P272" s="67">
        <v>0.17</v>
      </c>
      <c r="Q272" s="67">
        <v>0.43</v>
      </c>
      <c r="R272" s="75">
        <f t="shared" si="33"/>
        <v>6.6666666666666666E-2</v>
      </c>
      <c r="S272" s="69">
        <v>0.3</v>
      </c>
      <c r="T272" s="69">
        <v>0.3</v>
      </c>
      <c r="U272" s="69">
        <v>0.3</v>
      </c>
      <c r="V272" s="69">
        <v>0.3</v>
      </c>
      <c r="W272" s="69">
        <v>0.3</v>
      </c>
      <c r="X272" s="69">
        <v>0.3</v>
      </c>
      <c r="Y272" s="69">
        <v>0.3</v>
      </c>
      <c r="Z272" s="69">
        <v>0.3</v>
      </c>
      <c r="AA272" s="69">
        <v>0.3</v>
      </c>
      <c r="AB272" s="69">
        <v>0.3</v>
      </c>
      <c r="AC272" s="69">
        <v>0.3</v>
      </c>
      <c r="AD272" s="69">
        <v>0.3</v>
      </c>
      <c r="AE272" s="69">
        <v>0.3</v>
      </c>
      <c r="AF272" s="69">
        <f t="shared" si="35"/>
        <v>3.5999999999999992</v>
      </c>
      <c r="AH272" s="31">
        <f t="shared" si="36"/>
        <v>0.89999999999999991</v>
      </c>
      <c r="AI272" s="31">
        <f t="shared" si="37"/>
        <v>0.89999999999999991</v>
      </c>
      <c r="AJ272" s="31">
        <f t="shared" si="38"/>
        <v>0.89999999999999991</v>
      </c>
      <c r="AK272" s="31">
        <f t="shared" si="39"/>
        <v>0.89999999999999991</v>
      </c>
      <c r="AL272" s="31">
        <f t="shared" si="40"/>
        <v>3.5999999999999996</v>
      </c>
    </row>
    <row r="273" spans="1:38" hidden="1" x14ac:dyDescent="0.3">
      <c r="A273" t="str">
        <f t="shared" si="34"/>
        <v>SACASTER</v>
      </c>
      <c r="B273" s="66" t="s">
        <v>71</v>
      </c>
      <c r="C273" s="5" t="s">
        <v>617</v>
      </c>
      <c r="D273" s="66" t="s">
        <v>86</v>
      </c>
      <c r="E273" s="66" t="s">
        <v>87</v>
      </c>
      <c r="F273" s="66" t="s">
        <v>42</v>
      </c>
      <c r="G273" s="5" t="s">
        <v>604</v>
      </c>
      <c r="H273" s="5" t="s">
        <v>604</v>
      </c>
      <c r="I273" s="67"/>
      <c r="J273" s="67"/>
      <c r="K273" s="67"/>
      <c r="L273" s="67"/>
      <c r="M273" s="67"/>
      <c r="N273" s="67"/>
      <c r="O273" s="67"/>
      <c r="P273" s="67">
        <v>0.75</v>
      </c>
      <c r="Q273" s="67"/>
      <c r="R273" s="75">
        <f t="shared" si="33"/>
        <v>8.3333333333333329E-2</v>
      </c>
      <c r="S273" s="69">
        <v>2</v>
      </c>
      <c r="T273" s="69">
        <v>2</v>
      </c>
      <c r="U273" s="69">
        <v>2</v>
      </c>
      <c r="V273" s="69">
        <v>2</v>
      </c>
      <c r="W273" s="69">
        <v>2</v>
      </c>
      <c r="X273" s="69">
        <v>2</v>
      </c>
      <c r="Y273" s="69">
        <v>2</v>
      </c>
      <c r="Z273" s="69">
        <v>2</v>
      </c>
      <c r="AA273" s="69">
        <v>2</v>
      </c>
      <c r="AB273" s="69">
        <v>2</v>
      </c>
      <c r="AC273" s="69">
        <v>2</v>
      </c>
      <c r="AD273" s="69">
        <v>2</v>
      </c>
      <c r="AE273" s="69">
        <v>2</v>
      </c>
      <c r="AF273" s="69">
        <f t="shared" si="35"/>
        <v>24</v>
      </c>
      <c r="AH273" s="31">
        <f t="shared" si="36"/>
        <v>6</v>
      </c>
      <c r="AI273" s="31">
        <f t="shared" si="37"/>
        <v>6</v>
      </c>
      <c r="AJ273" s="31">
        <f t="shared" si="38"/>
        <v>6</v>
      </c>
      <c r="AK273" s="31">
        <f t="shared" si="39"/>
        <v>6</v>
      </c>
      <c r="AL273" s="31">
        <f t="shared" si="40"/>
        <v>24</v>
      </c>
    </row>
    <row r="274" spans="1:38" hidden="1" x14ac:dyDescent="0.3">
      <c r="A274" t="str">
        <f t="shared" si="34"/>
        <v>SAGMW</v>
      </c>
      <c r="B274" s="66" t="s">
        <v>71</v>
      </c>
      <c r="C274" s="5" t="s">
        <v>617</v>
      </c>
      <c r="D274" s="66" t="s">
        <v>86</v>
      </c>
      <c r="E274" s="66" t="s">
        <v>87</v>
      </c>
      <c r="F274" s="66" t="s">
        <v>88</v>
      </c>
      <c r="G274" s="5" t="s">
        <v>602</v>
      </c>
      <c r="H274" s="5" t="s">
        <v>624</v>
      </c>
      <c r="I274" s="67"/>
      <c r="J274" s="67"/>
      <c r="K274" s="67"/>
      <c r="L274" s="67"/>
      <c r="M274" s="67"/>
      <c r="N274" s="67"/>
      <c r="O274" s="67"/>
      <c r="P274" s="67">
        <v>0.15</v>
      </c>
      <c r="Q274" s="67"/>
      <c r="R274" s="75">
        <f t="shared" si="33"/>
        <v>1.6666666666666666E-2</v>
      </c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>
        <f t="shared" si="35"/>
        <v>0</v>
      </c>
      <c r="AH274" s="31">
        <f t="shared" si="36"/>
        <v>0</v>
      </c>
      <c r="AI274" s="31">
        <f t="shared" si="37"/>
        <v>0</v>
      </c>
      <c r="AJ274" s="31">
        <f t="shared" si="38"/>
        <v>0</v>
      </c>
      <c r="AK274" s="31">
        <f t="shared" si="39"/>
        <v>0</v>
      </c>
      <c r="AL274" s="31">
        <f t="shared" si="40"/>
        <v>0</v>
      </c>
    </row>
    <row r="275" spans="1:38" hidden="1" x14ac:dyDescent="0.3">
      <c r="A275" t="str">
        <f t="shared" si="34"/>
        <v>SAA1</v>
      </c>
      <c r="B275" s="66" t="s">
        <v>71</v>
      </c>
      <c r="C275" s="5" t="s">
        <v>617</v>
      </c>
      <c r="D275" s="66" t="s">
        <v>86</v>
      </c>
      <c r="E275" s="66" t="s">
        <v>87</v>
      </c>
      <c r="F275" s="66" t="s">
        <v>78</v>
      </c>
      <c r="G275" s="5" t="s">
        <v>600</v>
      </c>
      <c r="H275" s="5" t="s">
        <v>620</v>
      </c>
      <c r="I275" s="67"/>
      <c r="J275" s="67"/>
      <c r="K275" s="67"/>
      <c r="L275" s="67"/>
      <c r="M275" s="67"/>
      <c r="N275" s="67"/>
      <c r="O275" s="67"/>
      <c r="P275" s="67">
        <v>0.01</v>
      </c>
      <c r="Q275" s="67"/>
      <c r="R275" s="75">
        <f t="shared" si="33"/>
        <v>1.1111111111111111E-3</v>
      </c>
      <c r="S275" s="69">
        <v>0.3</v>
      </c>
      <c r="T275" s="69">
        <v>0.3</v>
      </c>
      <c r="U275" s="69">
        <v>0.3</v>
      </c>
      <c r="V275" s="69">
        <v>0.3</v>
      </c>
      <c r="W275" s="69">
        <v>0.3</v>
      </c>
      <c r="X275" s="69">
        <v>0.3</v>
      </c>
      <c r="Y275" s="69">
        <v>0.3</v>
      </c>
      <c r="Z275" s="69">
        <v>0.3</v>
      </c>
      <c r="AA275" s="69">
        <v>0.3</v>
      </c>
      <c r="AB275" s="69">
        <v>0.3</v>
      </c>
      <c r="AC275" s="69">
        <v>0.3</v>
      </c>
      <c r="AD275" s="69">
        <v>0.3</v>
      </c>
      <c r="AE275" s="69">
        <v>0.3</v>
      </c>
      <c r="AF275" s="69">
        <f t="shared" si="35"/>
        <v>3.5999999999999992</v>
      </c>
      <c r="AH275" s="31">
        <f t="shared" si="36"/>
        <v>0.89999999999999991</v>
      </c>
      <c r="AI275" s="31">
        <f t="shared" si="37"/>
        <v>0.89999999999999991</v>
      </c>
      <c r="AJ275" s="31">
        <f t="shared" si="38"/>
        <v>0.89999999999999991</v>
      </c>
      <c r="AK275" s="31">
        <f t="shared" si="39"/>
        <v>0.89999999999999991</v>
      </c>
      <c r="AL275" s="31">
        <f t="shared" si="40"/>
        <v>3.5999999999999996</v>
      </c>
    </row>
    <row r="276" spans="1:38" hidden="1" x14ac:dyDescent="0.3">
      <c r="A276" t="str">
        <f t="shared" si="34"/>
        <v>SACASTER</v>
      </c>
      <c r="B276" s="66" t="s">
        <v>71</v>
      </c>
      <c r="C276" s="5" t="s">
        <v>617</v>
      </c>
      <c r="D276" s="66" t="s">
        <v>86</v>
      </c>
      <c r="E276" s="66" t="s">
        <v>87</v>
      </c>
      <c r="F276" s="66" t="s">
        <v>25</v>
      </c>
      <c r="G276" s="5" t="s">
        <v>604</v>
      </c>
      <c r="H276" s="5" t="s">
        <v>604</v>
      </c>
      <c r="I276" s="67"/>
      <c r="J276" s="67"/>
      <c r="K276" s="67"/>
      <c r="L276" s="67"/>
      <c r="M276" s="67"/>
      <c r="N276" s="67"/>
      <c r="O276" s="67"/>
      <c r="P276" s="67"/>
      <c r="Q276" s="67">
        <v>0.58799999999999997</v>
      </c>
      <c r="R276" s="75">
        <f t="shared" si="33"/>
        <v>6.5333333333333327E-2</v>
      </c>
      <c r="S276" s="69">
        <v>1</v>
      </c>
      <c r="T276" s="69">
        <v>1</v>
      </c>
      <c r="U276" s="69">
        <v>1</v>
      </c>
      <c r="V276" s="69">
        <v>1</v>
      </c>
      <c r="W276" s="69">
        <v>1</v>
      </c>
      <c r="X276" s="69">
        <v>1</v>
      </c>
      <c r="Y276" s="69">
        <v>1</v>
      </c>
      <c r="Z276" s="69">
        <v>1</v>
      </c>
      <c r="AA276" s="69">
        <v>1</v>
      </c>
      <c r="AB276" s="69">
        <v>1</v>
      </c>
      <c r="AC276" s="69">
        <v>1</v>
      </c>
      <c r="AD276" s="69">
        <v>1</v>
      </c>
      <c r="AE276" s="69">
        <v>1</v>
      </c>
      <c r="AF276" s="69">
        <f t="shared" si="35"/>
        <v>12</v>
      </c>
      <c r="AH276" s="31">
        <f t="shared" si="36"/>
        <v>3</v>
      </c>
      <c r="AI276" s="31">
        <f t="shared" si="37"/>
        <v>3</v>
      </c>
      <c r="AJ276" s="31">
        <f t="shared" si="38"/>
        <v>3</v>
      </c>
      <c r="AK276" s="31">
        <f t="shared" si="39"/>
        <v>3</v>
      </c>
      <c r="AL276" s="31">
        <f t="shared" si="40"/>
        <v>12</v>
      </c>
    </row>
    <row r="277" spans="1:38" hidden="1" x14ac:dyDescent="0.3">
      <c r="A277" t="str">
        <f t="shared" si="34"/>
        <v>SACoarse Brown</v>
      </c>
      <c r="B277" s="66" t="s">
        <v>71</v>
      </c>
      <c r="C277" s="5" t="s">
        <v>617</v>
      </c>
      <c r="D277" s="66" t="s">
        <v>86</v>
      </c>
      <c r="E277" s="66" t="s">
        <v>87</v>
      </c>
      <c r="F277" s="66" t="s">
        <v>26</v>
      </c>
      <c r="G277" s="5" t="s">
        <v>602</v>
      </c>
      <c r="H277" s="5" t="s">
        <v>618</v>
      </c>
      <c r="I277" s="67"/>
      <c r="J277" s="67"/>
      <c r="K277" s="67"/>
      <c r="L277" s="67"/>
      <c r="M277" s="67"/>
      <c r="N277" s="67"/>
      <c r="O277" s="67"/>
      <c r="P277" s="67">
        <v>0.18</v>
      </c>
      <c r="Q277" s="67">
        <v>0.12</v>
      </c>
      <c r="R277" s="75">
        <f t="shared" si="33"/>
        <v>3.3333333333333333E-2</v>
      </c>
      <c r="S277" s="69">
        <v>0.3</v>
      </c>
      <c r="T277" s="69">
        <v>0.3</v>
      </c>
      <c r="U277" s="69">
        <v>0.3</v>
      </c>
      <c r="V277" s="69">
        <v>0.3</v>
      </c>
      <c r="W277" s="69">
        <v>0.3</v>
      </c>
      <c r="X277" s="69">
        <v>0.3</v>
      </c>
      <c r="Y277" s="69">
        <v>0.3</v>
      </c>
      <c r="Z277" s="69">
        <v>0.3</v>
      </c>
      <c r="AA277" s="69">
        <v>0.3</v>
      </c>
      <c r="AB277" s="69">
        <v>0.3</v>
      </c>
      <c r="AC277" s="69">
        <v>0.3</v>
      </c>
      <c r="AD277" s="69">
        <v>0.3</v>
      </c>
      <c r="AE277" s="69">
        <v>0.3</v>
      </c>
      <c r="AF277" s="69">
        <f t="shared" si="35"/>
        <v>3.5999999999999992</v>
      </c>
      <c r="AH277" s="31">
        <f t="shared" si="36"/>
        <v>0.89999999999999991</v>
      </c>
      <c r="AI277" s="31">
        <f t="shared" si="37"/>
        <v>0.89999999999999991</v>
      </c>
      <c r="AJ277" s="31">
        <f t="shared" si="38"/>
        <v>0.89999999999999991</v>
      </c>
      <c r="AK277" s="31">
        <f t="shared" si="39"/>
        <v>0.89999999999999991</v>
      </c>
      <c r="AL277" s="31">
        <f t="shared" si="40"/>
        <v>3.5999999999999996</v>
      </c>
    </row>
    <row r="278" spans="1:38" hidden="1" x14ac:dyDescent="0.3">
      <c r="A278" t="str">
        <f t="shared" si="34"/>
        <v>SAGolden Brown</v>
      </c>
      <c r="B278" s="66" t="s">
        <v>71</v>
      </c>
      <c r="C278" s="5" t="s">
        <v>617</v>
      </c>
      <c r="D278" s="66" t="s">
        <v>86</v>
      </c>
      <c r="E278" s="66" t="s">
        <v>87</v>
      </c>
      <c r="F278" s="66" t="s">
        <v>31</v>
      </c>
      <c r="G278" s="5" t="s">
        <v>602</v>
      </c>
      <c r="H278" s="5" t="s">
        <v>623</v>
      </c>
      <c r="I278" s="67"/>
      <c r="J278" s="67"/>
      <c r="K278" s="67"/>
      <c r="L278" s="67"/>
      <c r="M278" s="67"/>
      <c r="N278" s="67"/>
      <c r="O278" s="67"/>
      <c r="P278" s="67">
        <v>2.8439999999999999</v>
      </c>
      <c r="Q278" s="67"/>
      <c r="R278" s="75">
        <f t="shared" si="33"/>
        <v>0.316</v>
      </c>
      <c r="S278" s="69">
        <v>2</v>
      </c>
      <c r="T278" s="69">
        <v>2</v>
      </c>
      <c r="U278" s="69">
        <v>2</v>
      </c>
      <c r="V278" s="69">
        <v>2</v>
      </c>
      <c r="W278" s="69">
        <v>2</v>
      </c>
      <c r="X278" s="69">
        <v>2</v>
      </c>
      <c r="Y278" s="69">
        <v>2</v>
      </c>
      <c r="Z278" s="69">
        <v>2</v>
      </c>
      <c r="AA278" s="69">
        <v>2</v>
      </c>
      <c r="AB278" s="69">
        <v>2</v>
      </c>
      <c r="AC278" s="69">
        <v>2</v>
      </c>
      <c r="AD278" s="69">
        <v>2</v>
      </c>
      <c r="AE278" s="69">
        <v>2</v>
      </c>
      <c r="AF278" s="69">
        <f t="shared" si="35"/>
        <v>24</v>
      </c>
      <c r="AH278" s="31">
        <f t="shared" si="36"/>
        <v>6</v>
      </c>
      <c r="AI278" s="31">
        <f t="shared" si="37"/>
        <v>6</v>
      </c>
      <c r="AJ278" s="31">
        <f t="shared" si="38"/>
        <v>6</v>
      </c>
      <c r="AK278" s="31">
        <f t="shared" si="39"/>
        <v>6</v>
      </c>
      <c r="AL278" s="31">
        <f t="shared" si="40"/>
        <v>24</v>
      </c>
    </row>
    <row r="279" spans="1:38" hidden="1" x14ac:dyDescent="0.3">
      <c r="A279" t="str">
        <f t="shared" si="34"/>
        <v>SAICING</v>
      </c>
      <c r="B279" s="66" t="s">
        <v>71</v>
      </c>
      <c r="C279" s="5" t="s">
        <v>617</v>
      </c>
      <c r="D279" s="66" t="s">
        <v>86</v>
      </c>
      <c r="E279" s="66" t="s">
        <v>87</v>
      </c>
      <c r="F279" s="66" t="s">
        <v>47</v>
      </c>
      <c r="G279" s="5" t="s">
        <v>605</v>
      </c>
      <c r="H279" s="5" t="s">
        <v>605</v>
      </c>
      <c r="I279" s="67"/>
      <c r="J279" s="67"/>
      <c r="K279" s="67"/>
      <c r="L279" s="67"/>
      <c r="M279" s="67"/>
      <c r="N279" s="67"/>
      <c r="O279" s="67"/>
      <c r="P279" s="67">
        <v>0.25</v>
      </c>
      <c r="Q279" s="67"/>
      <c r="R279" s="75">
        <f t="shared" si="33"/>
        <v>2.7777777777777776E-2</v>
      </c>
      <c r="S279" s="69">
        <v>0.5</v>
      </c>
      <c r="T279" s="69">
        <v>0.5</v>
      </c>
      <c r="U279" s="69">
        <v>0.5</v>
      </c>
      <c r="V279" s="69">
        <v>0.5</v>
      </c>
      <c r="W279" s="69">
        <v>0.5</v>
      </c>
      <c r="X279" s="69">
        <v>0.5</v>
      </c>
      <c r="Y279" s="69">
        <v>0.5</v>
      </c>
      <c r="Z279" s="69">
        <v>0.5</v>
      </c>
      <c r="AA279" s="69">
        <v>0.5</v>
      </c>
      <c r="AB279" s="69">
        <v>0.5</v>
      </c>
      <c r="AC279" s="69">
        <v>0.5</v>
      </c>
      <c r="AD279" s="69">
        <v>0.5</v>
      </c>
      <c r="AE279" s="69">
        <v>0.5</v>
      </c>
      <c r="AF279" s="69">
        <f t="shared" si="35"/>
        <v>6</v>
      </c>
      <c r="AH279" s="31">
        <f t="shared" si="36"/>
        <v>1.5</v>
      </c>
      <c r="AI279" s="31">
        <f t="shared" si="37"/>
        <v>1.5</v>
      </c>
      <c r="AJ279" s="31">
        <f t="shared" si="38"/>
        <v>1.5</v>
      </c>
      <c r="AK279" s="31">
        <f t="shared" si="39"/>
        <v>1.5</v>
      </c>
      <c r="AL279" s="31">
        <f t="shared" si="40"/>
        <v>6</v>
      </c>
    </row>
    <row r="280" spans="1:38" hidden="1" x14ac:dyDescent="0.3">
      <c r="A280" t="str">
        <f t="shared" si="34"/>
        <v>SAICING</v>
      </c>
      <c r="B280" s="66" t="s">
        <v>71</v>
      </c>
      <c r="C280" s="5" t="s">
        <v>617</v>
      </c>
      <c r="D280" s="66" t="s">
        <v>86</v>
      </c>
      <c r="E280" s="66" t="s">
        <v>87</v>
      </c>
      <c r="F280" s="66" t="s">
        <v>32</v>
      </c>
      <c r="G280" s="5" t="s">
        <v>605</v>
      </c>
      <c r="H280" s="5" t="s">
        <v>605</v>
      </c>
      <c r="I280" s="67"/>
      <c r="J280" s="67"/>
      <c r="K280" s="67"/>
      <c r="L280" s="67"/>
      <c r="M280" s="67"/>
      <c r="N280" s="67"/>
      <c r="O280" s="67"/>
      <c r="P280" s="67"/>
      <c r="Q280" s="67">
        <v>0.12</v>
      </c>
      <c r="R280" s="75">
        <f t="shared" si="33"/>
        <v>1.3333333333333332E-2</v>
      </c>
      <c r="S280" s="69">
        <v>0.5</v>
      </c>
      <c r="T280" s="69">
        <v>0.5</v>
      </c>
      <c r="U280" s="69">
        <v>0.5</v>
      </c>
      <c r="V280" s="69">
        <v>0.5</v>
      </c>
      <c r="W280" s="69">
        <v>0.5</v>
      </c>
      <c r="X280" s="69">
        <v>0.5</v>
      </c>
      <c r="Y280" s="69">
        <v>0.5</v>
      </c>
      <c r="Z280" s="69">
        <v>0.5</v>
      </c>
      <c r="AA280" s="69">
        <v>0.5</v>
      </c>
      <c r="AB280" s="69">
        <v>0.5</v>
      </c>
      <c r="AC280" s="69">
        <v>0.5</v>
      </c>
      <c r="AD280" s="69">
        <v>0.5</v>
      </c>
      <c r="AE280" s="69">
        <v>0.5</v>
      </c>
      <c r="AF280" s="69">
        <f t="shared" si="35"/>
        <v>6</v>
      </c>
      <c r="AH280" s="31">
        <f t="shared" si="36"/>
        <v>1.5</v>
      </c>
      <c r="AI280" s="31">
        <f t="shared" si="37"/>
        <v>1.5</v>
      </c>
      <c r="AJ280" s="31">
        <f t="shared" si="38"/>
        <v>1.5</v>
      </c>
      <c r="AK280" s="31">
        <f t="shared" si="39"/>
        <v>1.5</v>
      </c>
      <c r="AL280" s="31">
        <f t="shared" si="40"/>
        <v>6</v>
      </c>
    </row>
    <row r="281" spans="1:38" hidden="1" x14ac:dyDescent="0.3">
      <c r="A281" t="str">
        <f t="shared" si="34"/>
        <v>SALG</v>
      </c>
      <c r="B281" s="66" t="s">
        <v>71</v>
      </c>
      <c r="C281" s="5" t="s">
        <v>617</v>
      </c>
      <c r="D281" s="66" t="s">
        <v>86</v>
      </c>
      <c r="E281" s="66" t="s">
        <v>87</v>
      </c>
      <c r="F281" s="66" t="s">
        <v>33</v>
      </c>
      <c r="G281" s="5" t="s">
        <v>601</v>
      </c>
      <c r="H281" s="5" t="s">
        <v>621</v>
      </c>
      <c r="I281" s="67"/>
      <c r="J281" s="67"/>
      <c r="K281" s="67"/>
      <c r="L281" s="67"/>
      <c r="M281" s="67"/>
      <c r="N281" s="67"/>
      <c r="O281" s="67"/>
      <c r="P281" s="67">
        <v>0.24</v>
      </c>
      <c r="Q281" s="67">
        <v>0.6</v>
      </c>
      <c r="R281" s="75">
        <f t="shared" si="33"/>
        <v>9.3333333333333324E-2</v>
      </c>
      <c r="S281" s="69">
        <v>1</v>
      </c>
      <c r="T281" s="69">
        <v>1</v>
      </c>
      <c r="U281" s="69">
        <v>1</v>
      </c>
      <c r="V281" s="69">
        <v>1</v>
      </c>
      <c r="W281" s="69">
        <v>1</v>
      </c>
      <c r="X281" s="69">
        <v>1</v>
      </c>
      <c r="Y281" s="69">
        <v>1</v>
      </c>
      <c r="Z281" s="69">
        <v>1</v>
      </c>
      <c r="AA281" s="69">
        <v>1</v>
      </c>
      <c r="AB281" s="69">
        <v>1</v>
      </c>
      <c r="AC281" s="69">
        <v>1</v>
      </c>
      <c r="AD281" s="69">
        <v>1</v>
      </c>
      <c r="AE281" s="69">
        <v>1</v>
      </c>
      <c r="AF281" s="69">
        <f t="shared" si="35"/>
        <v>12</v>
      </c>
      <c r="AH281" s="31">
        <f t="shared" si="36"/>
        <v>3</v>
      </c>
      <c r="AI281" s="31">
        <f t="shared" si="37"/>
        <v>3</v>
      </c>
      <c r="AJ281" s="31">
        <f t="shared" si="38"/>
        <v>3</v>
      </c>
      <c r="AK281" s="31">
        <f t="shared" si="39"/>
        <v>3</v>
      </c>
      <c r="AL281" s="31">
        <f t="shared" si="40"/>
        <v>12</v>
      </c>
    </row>
    <row r="282" spans="1:38" hidden="1" x14ac:dyDescent="0.3">
      <c r="A282" t="str">
        <f t="shared" si="34"/>
        <v>SASoft Brown</v>
      </c>
      <c r="B282" s="66" t="s">
        <v>71</v>
      </c>
      <c r="C282" s="5" t="s">
        <v>617</v>
      </c>
      <c r="D282" s="66" t="s">
        <v>86</v>
      </c>
      <c r="E282" s="66" t="s">
        <v>87</v>
      </c>
      <c r="F282" s="66" t="s">
        <v>34</v>
      </c>
      <c r="G282" s="5" t="s">
        <v>602</v>
      </c>
      <c r="H282" s="5" t="s">
        <v>622</v>
      </c>
      <c r="I282" s="67"/>
      <c r="J282" s="67"/>
      <c r="K282" s="67"/>
      <c r="L282" s="67"/>
      <c r="M282" s="67"/>
      <c r="N282" s="67"/>
      <c r="O282" s="67"/>
      <c r="P282" s="67"/>
      <c r="Q282" s="67">
        <v>1.44</v>
      </c>
      <c r="R282" s="75">
        <f t="shared" si="33"/>
        <v>0.16</v>
      </c>
      <c r="S282" s="69">
        <v>1</v>
      </c>
      <c r="T282" s="69">
        <v>1</v>
      </c>
      <c r="U282" s="69">
        <v>1</v>
      </c>
      <c r="V282" s="69">
        <v>1</v>
      </c>
      <c r="W282" s="69">
        <v>1</v>
      </c>
      <c r="X282" s="69">
        <v>1</v>
      </c>
      <c r="Y282" s="69">
        <v>1</v>
      </c>
      <c r="Z282" s="69">
        <v>1</v>
      </c>
      <c r="AA282" s="69">
        <v>1</v>
      </c>
      <c r="AB282" s="69">
        <v>1</v>
      </c>
      <c r="AC282" s="69">
        <v>1</v>
      </c>
      <c r="AD282" s="69">
        <v>1</v>
      </c>
      <c r="AE282" s="69">
        <v>1</v>
      </c>
      <c r="AF282" s="69">
        <f t="shared" si="35"/>
        <v>12</v>
      </c>
      <c r="AH282" s="31">
        <f t="shared" si="36"/>
        <v>3</v>
      </c>
      <c r="AI282" s="31">
        <f t="shared" si="37"/>
        <v>3</v>
      </c>
      <c r="AJ282" s="31">
        <f t="shared" si="38"/>
        <v>3</v>
      </c>
      <c r="AK282" s="31">
        <f t="shared" si="39"/>
        <v>3</v>
      </c>
      <c r="AL282" s="31">
        <f t="shared" si="40"/>
        <v>12</v>
      </c>
    </row>
    <row r="283" spans="1:38" hidden="1" x14ac:dyDescent="0.3">
      <c r="A283" t="str">
        <f t="shared" si="34"/>
        <v>SAA1</v>
      </c>
      <c r="B283" s="66" t="s">
        <v>71</v>
      </c>
      <c r="C283" s="5" t="s">
        <v>617</v>
      </c>
      <c r="D283" s="66" t="s">
        <v>86</v>
      </c>
      <c r="E283" s="66" t="s">
        <v>87</v>
      </c>
      <c r="F283" s="66" t="s">
        <v>79</v>
      </c>
      <c r="G283" s="5" t="s">
        <v>600</v>
      </c>
      <c r="H283" s="5" t="s">
        <v>620</v>
      </c>
      <c r="I283" s="67"/>
      <c r="J283" s="67"/>
      <c r="K283" s="67"/>
      <c r="L283" s="67"/>
      <c r="M283" s="67"/>
      <c r="N283" s="67"/>
      <c r="O283" s="67"/>
      <c r="P283" s="67">
        <v>0.01</v>
      </c>
      <c r="Q283" s="67"/>
      <c r="R283" s="75">
        <f t="shared" si="33"/>
        <v>1.1111111111111111E-3</v>
      </c>
      <c r="S283" s="69">
        <v>0.3</v>
      </c>
      <c r="T283" s="69">
        <v>0.3</v>
      </c>
      <c r="U283" s="69">
        <v>0.3</v>
      </c>
      <c r="V283" s="69">
        <v>0.3</v>
      </c>
      <c r="W283" s="69">
        <v>0.3</v>
      </c>
      <c r="X283" s="69">
        <v>0.3</v>
      </c>
      <c r="Y283" s="69">
        <v>0.3</v>
      </c>
      <c r="Z283" s="69">
        <v>0.3</v>
      </c>
      <c r="AA283" s="69">
        <v>0.3</v>
      </c>
      <c r="AB283" s="69">
        <v>0.3</v>
      </c>
      <c r="AC283" s="69">
        <v>0.3</v>
      </c>
      <c r="AD283" s="69">
        <v>0.3</v>
      </c>
      <c r="AE283" s="69">
        <v>0.3</v>
      </c>
      <c r="AF283" s="69">
        <f t="shared" si="35"/>
        <v>3.5999999999999992</v>
      </c>
      <c r="AH283" s="31">
        <f t="shared" si="36"/>
        <v>0.89999999999999991</v>
      </c>
      <c r="AI283" s="31">
        <f t="shared" si="37"/>
        <v>0.89999999999999991</v>
      </c>
      <c r="AJ283" s="31">
        <f t="shared" si="38"/>
        <v>0.89999999999999991</v>
      </c>
      <c r="AK283" s="31">
        <f t="shared" si="39"/>
        <v>0.89999999999999991</v>
      </c>
      <c r="AL283" s="31">
        <f t="shared" si="40"/>
        <v>3.5999999999999996</v>
      </c>
    </row>
    <row r="284" spans="1:38" hidden="1" x14ac:dyDescent="0.3">
      <c r="A284" t="str">
        <f t="shared" si="34"/>
        <v>SALG</v>
      </c>
      <c r="B284" s="66" t="s">
        <v>71</v>
      </c>
      <c r="C284" s="5" t="s">
        <v>617</v>
      </c>
      <c r="D284" s="66" t="s">
        <v>86</v>
      </c>
      <c r="E284" s="66" t="s">
        <v>87</v>
      </c>
      <c r="F284" s="66" t="s">
        <v>75</v>
      </c>
      <c r="G284" s="5" t="s">
        <v>601</v>
      </c>
      <c r="H284" s="5" t="s">
        <v>621</v>
      </c>
      <c r="I284" s="67"/>
      <c r="J284" s="67"/>
      <c r="K284" s="67"/>
      <c r="L284" s="67"/>
      <c r="M284" s="67"/>
      <c r="N284" s="67"/>
      <c r="O284" s="67"/>
      <c r="P284" s="67">
        <v>0.01</v>
      </c>
      <c r="Q284" s="67"/>
      <c r="R284" s="75">
        <f t="shared" si="33"/>
        <v>1.1111111111111111E-3</v>
      </c>
      <c r="S284" s="69">
        <v>0.3</v>
      </c>
      <c r="T284" s="69">
        <v>0.3</v>
      </c>
      <c r="U284" s="69">
        <v>0.3</v>
      </c>
      <c r="V284" s="69">
        <v>0.3</v>
      </c>
      <c r="W284" s="69">
        <v>0.3</v>
      </c>
      <c r="X284" s="69">
        <v>0.3</v>
      </c>
      <c r="Y284" s="69">
        <v>0.3</v>
      </c>
      <c r="Z284" s="69">
        <v>0.3</v>
      </c>
      <c r="AA284" s="69">
        <v>0.3</v>
      </c>
      <c r="AB284" s="69">
        <v>0.3</v>
      </c>
      <c r="AC284" s="69">
        <v>0.3</v>
      </c>
      <c r="AD284" s="69">
        <v>0.3</v>
      </c>
      <c r="AE284" s="69">
        <v>0.3</v>
      </c>
      <c r="AF284" s="69">
        <f t="shared" si="35"/>
        <v>3.5999999999999992</v>
      </c>
      <c r="AH284" s="31">
        <f t="shared" si="36"/>
        <v>0.89999999999999991</v>
      </c>
      <c r="AI284" s="31">
        <f t="shared" si="37"/>
        <v>0.89999999999999991</v>
      </c>
      <c r="AJ284" s="31">
        <f t="shared" si="38"/>
        <v>0.89999999999999991</v>
      </c>
      <c r="AK284" s="31">
        <f t="shared" si="39"/>
        <v>0.89999999999999991</v>
      </c>
      <c r="AL284" s="31">
        <f t="shared" si="40"/>
        <v>3.5999999999999996</v>
      </c>
    </row>
    <row r="285" spans="1:38" hidden="1" x14ac:dyDescent="0.3">
      <c r="A285" t="str">
        <f t="shared" si="34"/>
        <v>SAA1</v>
      </c>
      <c r="B285" s="66" t="s">
        <v>71</v>
      </c>
      <c r="C285" s="5" t="s">
        <v>617</v>
      </c>
      <c r="D285" s="66" t="s">
        <v>89</v>
      </c>
      <c r="E285" s="66" t="s">
        <v>90</v>
      </c>
      <c r="F285" s="66" t="s">
        <v>74</v>
      </c>
      <c r="G285" s="5" t="s">
        <v>600</v>
      </c>
      <c r="H285" s="5" t="s">
        <v>620</v>
      </c>
      <c r="I285" s="67"/>
      <c r="J285" s="67"/>
      <c r="K285" s="67"/>
      <c r="L285" s="67">
        <v>3</v>
      </c>
      <c r="M285" s="67">
        <v>1.95</v>
      </c>
      <c r="N285" s="67"/>
      <c r="O285" s="67"/>
      <c r="P285" s="67"/>
      <c r="Q285" s="67"/>
      <c r="R285" s="75">
        <f t="shared" si="33"/>
        <v>0.55000000000000004</v>
      </c>
      <c r="S285" s="69">
        <v>10</v>
      </c>
      <c r="T285" s="69">
        <v>28</v>
      </c>
      <c r="U285" s="69">
        <v>35</v>
      </c>
      <c r="V285" s="69">
        <v>40</v>
      </c>
      <c r="W285" s="69">
        <v>40</v>
      </c>
      <c r="X285" s="69">
        <v>40</v>
      </c>
      <c r="Y285" s="69">
        <v>35</v>
      </c>
      <c r="Z285" s="69">
        <v>40</v>
      </c>
      <c r="AA285" s="69">
        <v>40</v>
      </c>
      <c r="AB285" s="69">
        <v>40</v>
      </c>
      <c r="AC285" s="69">
        <v>40</v>
      </c>
      <c r="AD285" s="69">
        <v>40</v>
      </c>
      <c r="AE285" s="69">
        <v>40</v>
      </c>
      <c r="AF285" s="69">
        <f t="shared" si="35"/>
        <v>458</v>
      </c>
      <c r="AH285" s="31">
        <f t="shared" si="36"/>
        <v>103</v>
      </c>
      <c r="AI285" s="31">
        <f t="shared" si="37"/>
        <v>115</v>
      </c>
      <c r="AJ285" s="31">
        <f t="shared" si="38"/>
        <v>120</v>
      </c>
      <c r="AK285" s="31">
        <f t="shared" si="39"/>
        <v>120</v>
      </c>
      <c r="AL285" s="31">
        <f t="shared" si="40"/>
        <v>458</v>
      </c>
    </row>
    <row r="286" spans="1:38" hidden="1" x14ac:dyDescent="0.3">
      <c r="A286" t="str">
        <f t="shared" si="34"/>
        <v>SAC1 COARSE</v>
      </c>
      <c r="B286" s="66" t="s">
        <v>71</v>
      </c>
      <c r="C286" s="5" t="s">
        <v>617</v>
      </c>
      <c r="D286" s="66" t="s">
        <v>89</v>
      </c>
      <c r="E286" s="66" t="s">
        <v>90</v>
      </c>
      <c r="F286" s="66" t="s">
        <v>61</v>
      </c>
      <c r="G286" s="5" t="s">
        <v>603</v>
      </c>
      <c r="H286" s="5" t="s">
        <v>619</v>
      </c>
      <c r="I286" s="67"/>
      <c r="J286" s="67"/>
      <c r="K286" s="67"/>
      <c r="L286" s="67">
        <v>1</v>
      </c>
      <c r="M286" s="67"/>
      <c r="N286" s="67"/>
      <c r="O286" s="67"/>
      <c r="P286" s="67"/>
      <c r="Q286" s="67"/>
      <c r="R286" s="75">
        <f t="shared" si="33"/>
        <v>0.1111111111111111</v>
      </c>
      <c r="S286" s="69">
        <v>5</v>
      </c>
      <c r="T286" s="69">
        <v>20</v>
      </c>
      <c r="U286" s="69">
        <v>20</v>
      </c>
      <c r="V286" s="69">
        <v>20</v>
      </c>
      <c r="W286" s="69">
        <v>20</v>
      </c>
      <c r="X286" s="69">
        <v>20</v>
      </c>
      <c r="Y286" s="69">
        <v>22</v>
      </c>
      <c r="Z286" s="69">
        <v>25</v>
      </c>
      <c r="AA286" s="69">
        <v>20</v>
      </c>
      <c r="AB286" s="69">
        <v>20</v>
      </c>
      <c r="AC286" s="69">
        <v>20</v>
      </c>
      <c r="AD286" s="69">
        <v>25</v>
      </c>
      <c r="AE286" s="69">
        <v>25</v>
      </c>
      <c r="AF286" s="69">
        <f t="shared" si="35"/>
        <v>257</v>
      </c>
      <c r="AH286" s="31">
        <f t="shared" si="36"/>
        <v>60</v>
      </c>
      <c r="AI286" s="31">
        <f t="shared" si="37"/>
        <v>62</v>
      </c>
      <c r="AJ286" s="31">
        <f t="shared" si="38"/>
        <v>65</v>
      </c>
      <c r="AK286" s="31">
        <f t="shared" si="39"/>
        <v>70</v>
      </c>
      <c r="AL286" s="31">
        <f t="shared" si="40"/>
        <v>257</v>
      </c>
    </row>
    <row r="287" spans="1:38" hidden="1" x14ac:dyDescent="0.3">
      <c r="A287" t="str">
        <f t="shared" si="34"/>
        <v>SACASTER</v>
      </c>
      <c r="B287" s="66" t="s">
        <v>71</v>
      </c>
      <c r="C287" s="5" t="s">
        <v>617</v>
      </c>
      <c r="D287" s="66" t="s">
        <v>89</v>
      </c>
      <c r="E287" s="66" t="s">
        <v>90</v>
      </c>
      <c r="F287" s="66" t="s">
        <v>42</v>
      </c>
      <c r="G287" s="5" t="s">
        <v>604</v>
      </c>
      <c r="H287" s="5" t="s">
        <v>604</v>
      </c>
      <c r="I287" s="67"/>
      <c r="J287" s="67"/>
      <c r="K287" s="67"/>
      <c r="L287" s="67">
        <v>1.5</v>
      </c>
      <c r="M287" s="67">
        <v>0.25</v>
      </c>
      <c r="N287" s="67"/>
      <c r="O287" s="67"/>
      <c r="P287" s="67">
        <v>0.75</v>
      </c>
      <c r="Q287" s="67">
        <v>0.25</v>
      </c>
      <c r="R287" s="75">
        <f t="shared" si="33"/>
        <v>0.30555555555555558</v>
      </c>
      <c r="S287" s="69">
        <v>1</v>
      </c>
      <c r="T287" s="69">
        <v>2</v>
      </c>
      <c r="U287" s="69">
        <v>2</v>
      </c>
      <c r="V287" s="69">
        <v>2</v>
      </c>
      <c r="W287" s="69">
        <v>2</v>
      </c>
      <c r="X287" s="69">
        <v>2</v>
      </c>
      <c r="Y287" s="69">
        <v>2</v>
      </c>
      <c r="Z287" s="69">
        <v>2</v>
      </c>
      <c r="AA287" s="69">
        <v>2</v>
      </c>
      <c r="AB287" s="69">
        <v>2</v>
      </c>
      <c r="AC287" s="69">
        <v>2</v>
      </c>
      <c r="AD287" s="69">
        <v>2</v>
      </c>
      <c r="AE287" s="69">
        <v>2</v>
      </c>
      <c r="AF287" s="69">
        <f t="shared" si="35"/>
        <v>24</v>
      </c>
      <c r="AH287" s="31">
        <f t="shared" si="36"/>
        <v>6</v>
      </c>
      <c r="AI287" s="31">
        <f t="shared" si="37"/>
        <v>6</v>
      </c>
      <c r="AJ287" s="31">
        <f t="shared" si="38"/>
        <v>6</v>
      </c>
      <c r="AK287" s="31">
        <f t="shared" si="39"/>
        <v>6</v>
      </c>
      <c r="AL287" s="31">
        <f t="shared" si="40"/>
        <v>24</v>
      </c>
    </row>
    <row r="288" spans="1:38" hidden="1" x14ac:dyDescent="0.3">
      <c r="A288" t="str">
        <f t="shared" si="34"/>
        <v>SACoarse Brown</v>
      </c>
      <c r="B288" s="66" t="s">
        <v>71</v>
      </c>
      <c r="C288" s="5" t="s">
        <v>617</v>
      </c>
      <c r="D288" s="66" t="s">
        <v>89</v>
      </c>
      <c r="E288" s="66" t="s">
        <v>90</v>
      </c>
      <c r="F288" s="66" t="s">
        <v>91</v>
      </c>
      <c r="G288" s="5" t="s">
        <v>602</v>
      </c>
      <c r="H288" s="5" t="s">
        <v>618</v>
      </c>
      <c r="I288" s="67"/>
      <c r="J288" s="67"/>
      <c r="K288" s="67"/>
      <c r="L288" s="67">
        <v>0.25</v>
      </c>
      <c r="M288" s="67"/>
      <c r="N288" s="67"/>
      <c r="O288" s="67"/>
      <c r="P288" s="67"/>
      <c r="Q288" s="67"/>
      <c r="R288" s="75">
        <f t="shared" si="33"/>
        <v>2.7777777777777776E-2</v>
      </c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>
        <f t="shared" si="35"/>
        <v>0</v>
      </c>
      <c r="AH288" s="31">
        <f t="shared" si="36"/>
        <v>0</v>
      </c>
      <c r="AI288" s="31">
        <f t="shared" si="37"/>
        <v>0</v>
      </c>
      <c r="AJ288" s="31">
        <f t="shared" si="38"/>
        <v>0</v>
      </c>
      <c r="AK288" s="31">
        <f t="shared" si="39"/>
        <v>0</v>
      </c>
      <c r="AL288" s="31">
        <f t="shared" si="40"/>
        <v>0</v>
      </c>
    </row>
    <row r="289" spans="1:38" hidden="1" x14ac:dyDescent="0.3">
      <c r="A289" t="str">
        <f t="shared" si="34"/>
        <v>SALG</v>
      </c>
      <c r="B289" s="66" t="s">
        <v>71</v>
      </c>
      <c r="C289" s="5" t="s">
        <v>617</v>
      </c>
      <c r="D289" s="66" t="s">
        <v>89</v>
      </c>
      <c r="E289" s="66" t="s">
        <v>90</v>
      </c>
      <c r="F289" s="66" t="s">
        <v>92</v>
      </c>
      <c r="G289" s="5" t="s">
        <v>601</v>
      </c>
      <c r="H289" s="5" t="s">
        <v>621</v>
      </c>
      <c r="I289" s="67"/>
      <c r="J289" s="67"/>
      <c r="K289" s="67"/>
      <c r="L289" s="67"/>
      <c r="M289" s="67"/>
      <c r="N289" s="67"/>
      <c r="O289" s="67"/>
      <c r="P289" s="67">
        <v>0.05</v>
      </c>
      <c r="Q289" s="67"/>
      <c r="R289" s="75">
        <f t="shared" si="33"/>
        <v>5.5555555555555558E-3</v>
      </c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>
        <f t="shared" si="35"/>
        <v>0</v>
      </c>
      <c r="AH289" s="31">
        <f t="shared" si="36"/>
        <v>0</v>
      </c>
      <c r="AI289" s="31">
        <f t="shared" si="37"/>
        <v>0</v>
      </c>
      <c r="AJ289" s="31">
        <f t="shared" si="38"/>
        <v>0</v>
      </c>
      <c r="AK289" s="31">
        <f t="shared" si="39"/>
        <v>0</v>
      </c>
      <c r="AL289" s="31">
        <f t="shared" si="40"/>
        <v>0</v>
      </c>
    </row>
    <row r="290" spans="1:38" hidden="1" x14ac:dyDescent="0.3">
      <c r="A290" t="str">
        <f t="shared" si="34"/>
        <v>SACASTER</v>
      </c>
      <c r="B290" s="66" t="s">
        <v>71</v>
      </c>
      <c r="C290" s="5" t="s">
        <v>617</v>
      </c>
      <c r="D290" s="66" t="s">
        <v>89</v>
      </c>
      <c r="E290" s="66" t="s">
        <v>90</v>
      </c>
      <c r="F290" s="66" t="s">
        <v>25</v>
      </c>
      <c r="G290" s="5" t="s">
        <v>604</v>
      </c>
      <c r="H290" s="5" t="s">
        <v>604</v>
      </c>
      <c r="I290" s="67"/>
      <c r="J290" s="67"/>
      <c r="K290" s="67"/>
      <c r="L290" s="67">
        <v>5.4</v>
      </c>
      <c r="M290" s="67">
        <v>1.08</v>
      </c>
      <c r="N290" s="67"/>
      <c r="O290" s="67">
        <v>1.08</v>
      </c>
      <c r="P290" s="67">
        <v>0.36</v>
      </c>
      <c r="Q290" s="67">
        <v>2.04</v>
      </c>
      <c r="R290" s="75">
        <f t="shared" si="33"/>
        <v>1.1066666666666667</v>
      </c>
      <c r="S290" s="69">
        <v>2</v>
      </c>
      <c r="T290" s="69">
        <v>3</v>
      </c>
      <c r="U290" s="69">
        <v>3</v>
      </c>
      <c r="V290" s="69">
        <v>3</v>
      </c>
      <c r="W290" s="69">
        <v>3</v>
      </c>
      <c r="X290" s="69">
        <v>3</v>
      </c>
      <c r="Y290" s="69">
        <v>3</v>
      </c>
      <c r="Z290" s="69">
        <v>3</v>
      </c>
      <c r="AA290" s="69">
        <v>3</v>
      </c>
      <c r="AB290" s="69">
        <v>3</v>
      </c>
      <c r="AC290" s="69">
        <v>3</v>
      </c>
      <c r="AD290" s="69">
        <v>3</v>
      </c>
      <c r="AE290" s="69">
        <v>3</v>
      </c>
      <c r="AF290" s="69">
        <f t="shared" si="35"/>
        <v>36</v>
      </c>
      <c r="AH290" s="31">
        <f t="shared" si="36"/>
        <v>9</v>
      </c>
      <c r="AI290" s="31">
        <f t="shared" si="37"/>
        <v>9</v>
      </c>
      <c r="AJ290" s="31">
        <f t="shared" si="38"/>
        <v>9</v>
      </c>
      <c r="AK290" s="31">
        <f t="shared" si="39"/>
        <v>9</v>
      </c>
      <c r="AL290" s="31">
        <f t="shared" si="40"/>
        <v>36</v>
      </c>
    </row>
    <row r="291" spans="1:38" hidden="1" x14ac:dyDescent="0.3">
      <c r="A291" t="str">
        <f t="shared" si="34"/>
        <v>SAC1 COARSE</v>
      </c>
      <c r="B291" s="66" t="s">
        <v>71</v>
      </c>
      <c r="C291" s="5" t="s">
        <v>617</v>
      </c>
      <c r="D291" s="66" t="s">
        <v>89</v>
      </c>
      <c r="E291" s="66" t="s">
        <v>90</v>
      </c>
      <c r="F291" s="66" t="s">
        <v>27</v>
      </c>
      <c r="G291" s="5" t="s">
        <v>603</v>
      </c>
      <c r="H291" s="5" t="s">
        <v>619</v>
      </c>
      <c r="I291" s="67"/>
      <c r="J291" s="67"/>
      <c r="K291" s="67"/>
      <c r="L291" s="67">
        <v>4.32</v>
      </c>
      <c r="M291" s="67">
        <v>3.24</v>
      </c>
      <c r="N291" s="67">
        <v>5.4</v>
      </c>
      <c r="O291" s="67">
        <v>6.48</v>
      </c>
      <c r="P291" s="67">
        <v>9.7200000000000006</v>
      </c>
      <c r="Q291" s="67">
        <v>7.5600000000000005</v>
      </c>
      <c r="R291" s="75">
        <f t="shared" si="33"/>
        <v>4.080000000000001</v>
      </c>
      <c r="S291" s="69">
        <v>8</v>
      </c>
      <c r="T291" s="69">
        <v>10</v>
      </c>
      <c r="U291" s="69">
        <v>15</v>
      </c>
      <c r="V291" s="69">
        <v>20</v>
      </c>
      <c r="W291" s="69">
        <v>20</v>
      </c>
      <c r="X291" s="69">
        <v>10</v>
      </c>
      <c r="Y291" s="69">
        <v>15</v>
      </c>
      <c r="Z291" s="69">
        <v>15</v>
      </c>
      <c r="AA291" s="69">
        <v>15</v>
      </c>
      <c r="AB291" s="69">
        <v>15</v>
      </c>
      <c r="AC291" s="69">
        <v>20</v>
      </c>
      <c r="AD291" s="69">
        <v>15</v>
      </c>
      <c r="AE291" s="69">
        <v>15</v>
      </c>
      <c r="AF291" s="69">
        <f t="shared" si="35"/>
        <v>185</v>
      </c>
      <c r="AH291" s="31">
        <f t="shared" si="36"/>
        <v>45</v>
      </c>
      <c r="AI291" s="31">
        <f t="shared" si="37"/>
        <v>45</v>
      </c>
      <c r="AJ291" s="31">
        <f t="shared" si="38"/>
        <v>45</v>
      </c>
      <c r="AK291" s="31">
        <f t="shared" si="39"/>
        <v>50</v>
      </c>
      <c r="AL291" s="31">
        <f t="shared" si="40"/>
        <v>185</v>
      </c>
    </row>
    <row r="292" spans="1:38" hidden="1" x14ac:dyDescent="0.3">
      <c r="A292" t="str">
        <f t="shared" si="34"/>
        <v>SAA1</v>
      </c>
      <c r="B292" s="66" t="s">
        <v>71</v>
      </c>
      <c r="C292" s="5" t="s">
        <v>617</v>
      </c>
      <c r="D292" s="66" t="s">
        <v>89</v>
      </c>
      <c r="E292" s="66" t="s">
        <v>90</v>
      </c>
      <c r="F292" s="66" t="s">
        <v>30</v>
      </c>
      <c r="G292" s="5" t="s">
        <v>600</v>
      </c>
      <c r="H292" s="5" t="s">
        <v>620</v>
      </c>
      <c r="I292" s="67"/>
      <c r="J292" s="67"/>
      <c r="K292" s="67"/>
      <c r="L292" s="67">
        <v>4.32</v>
      </c>
      <c r="M292" s="67">
        <v>3.24</v>
      </c>
      <c r="N292" s="67">
        <v>5.4</v>
      </c>
      <c r="O292" s="67">
        <v>4.32</v>
      </c>
      <c r="P292" s="67">
        <v>5.4</v>
      </c>
      <c r="Q292" s="67">
        <v>6.48</v>
      </c>
      <c r="R292" s="75">
        <f t="shared" si="33"/>
        <v>3.24</v>
      </c>
      <c r="S292" s="69">
        <v>8</v>
      </c>
      <c r="T292" s="69">
        <v>15</v>
      </c>
      <c r="U292" s="69">
        <v>20</v>
      </c>
      <c r="V292" s="69">
        <v>30</v>
      </c>
      <c r="W292" s="69">
        <v>25</v>
      </c>
      <c r="X292" s="69">
        <v>15</v>
      </c>
      <c r="Y292" s="69">
        <v>20</v>
      </c>
      <c r="Z292" s="69">
        <v>20</v>
      </c>
      <c r="AA292" s="69">
        <v>20</v>
      </c>
      <c r="AB292" s="69">
        <v>22</v>
      </c>
      <c r="AC292" s="69">
        <v>25</v>
      </c>
      <c r="AD292" s="69">
        <v>20</v>
      </c>
      <c r="AE292" s="69">
        <v>20</v>
      </c>
      <c r="AF292" s="69">
        <f t="shared" si="35"/>
        <v>252</v>
      </c>
      <c r="AH292" s="31">
        <f t="shared" si="36"/>
        <v>65</v>
      </c>
      <c r="AI292" s="31">
        <f t="shared" si="37"/>
        <v>60</v>
      </c>
      <c r="AJ292" s="31">
        <f t="shared" si="38"/>
        <v>62</v>
      </c>
      <c r="AK292" s="31">
        <f t="shared" si="39"/>
        <v>65</v>
      </c>
      <c r="AL292" s="31">
        <f t="shared" si="40"/>
        <v>252</v>
      </c>
    </row>
    <row r="293" spans="1:38" hidden="1" x14ac:dyDescent="0.3">
      <c r="A293" t="str">
        <f t="shared" si="34"/>
        <v>SAGolden Brown</v>
      </c>
      <c r="B293" s="66" t="s">
        <v>71</v>
      </c>
      <c r="C293" s="5" t="s">
        <v>617</v>
      </c>
      <c r="D293" s="66" t="s">
        <v>89</v>
      </c>
      <c r="E293" s="66" t="s">
        <v>90</v>
      </c>
      <c r="F293" s="66" t="s">
        <v>31</v>
      </c>
      <c r="G293" s="5" t="s">
        <v>602</v>
      </c>
      <c r="H293" s="5" t="s">
        <v>623</v>
      </c>
      <c r="I293" s="67"/>
      <c r="J293" s="67"/>
      <c r="K293" s="67"/>
      <c r="L293" s="67">
        <v>1.08</v>
      </c>
      <c r="M293" s="67"/>
      <c r="N293" s="67"/>
      <c r="O293" s="67"/>
      <c r="P293" s="67"/>
      <c r="Q293" s="67"/>
      <c r="R293" s="75">
        <f t="shared" si="33"/>
        <v>0.12000000000000001</v>
      </c>
      <c r="S293" s="69">
        <v>0.2</v>
      </c>
      <c r="T293" s="69">
        <v>0.2</v>
      </c>
      <c r="U293" s="69">
        <v>0.2</v>
      </c>
      <c r="V293" s="69">
        <v>0.2</v>
      </c>
      <c r="W293" s="69">
        <v>0.2</v>
      </c>
      <c r="X293" s="69">
        <v>0.2</v>
      </c>
      <c r="Y293" s="69">
        <v>0.2</v>
      </c>
      <c r="Z293" s="69">
        <v>0.2</v>
      </c>
      <c r="AA293" s="69">
        <v>0.2</v>
      </c>
      <c r="AB293" s="69">
        <v>0.2</v>
      </c>
      <c r="AC293" s="69">
        <v>0.2</v>
      </c>
      <c r="AD293" s="69">
        <v>0.2</v>
      </c>
      <c r="AE293" s="69">
        <v>0.2</v>
      </c>
      <c r="AF293" s="69">
        <f t="shared" si="35"/>
        <v>2.4</v>
      </c>
      <c r="AH293" s="31">
        <f t="shared" si="36"/>
        <v>0.60000000000000009</v>
      </c>
      <c r="AI293" s="31">
        <f t="shared" si="37"/>
        <v>0.60000000000000009</v>
      </c>
      <c r="AJ293" s="31">
        <f t="shared" si="38"/>
        <v>0.60000000000000009</v>
      </c>
      <c r="AK293" s="31">
        <f t="shared" si="39"/>
        <v>0.60000000000000009</v>
      </c>
      <c r="AL293" s="31">
        <f t="shared" si="40"/>
        <v>2.4000000000000004</v>
      </c>
    </row>
    <row r="294" spans="1:38" hidden="1" x14ac:dyDescent="0.3">
      <c r="A294" t="str">
        <f t="shared" si="34"/>
        <v>SAICING</v>
      </c>
      <c r="B294" s="66" t="s">
        <v>71</v>
      </c>
      <c r="C294" s="5" t="s">
        <v>617</v>
      </c>
      <c r="D294" s="66" t="s">
        <v>89</v>
      </c>
      <c r="E294" s="66" t="s">
        <v>90</v>
      </c>
      <c r="F294" s="66" t="s">
        <v>47</v>
      </c>
      <c r="G294" s="5" t="s">
        <v>605</v>
      </c>
      <c r="H294" s="5" t="s">
        <v>605</v>
      </c>
      <c r="I294" s="67"/>
      <c r="J294" s="67"/>
      <c r="K294" s="67"/>
      <c r="L294" s="67">
        <v>1.5</v>
      </c>
      <c r="M294" s="67">
        <v>1.5</v>
      </c>
      <c r="N294" s="67">
        <v>0.5</v>
      </c>
      <c r="O294" s="67">
        <v>0.5</v>
      </c>
      <c r="P294" s="67">
        <v>1.5</v>
      </c>
      <c r="Q294" s="67">
        <v>1.5</v>
      </c>
      <c r="R294" s="75">
        <f t="shared" si="33"/>
        <v>0.77777777777777779</v>
      </c>
      <c r="S294" s="69">
        <v>1</v>
      </c>
      <c r="T294" s="69">
        <v>1</v>
      </c>
      <c r="U294" s="69">
        <v>1</v>
      </c>
      <c r="V294" s="69">
        <v>1</v>
      </c>
      <c r="W294" s="69">
        <v>1</v>
      </c>
      <c r="X294" s="69">
        <v>1</v>
      </c>
      <c r="Y294" s="69">
        <v>1</v>
      </c>
      <c r="Z294" s="69">
        <v>1</v>
      </c>
      <c r="AA294" s="69">
        <v>1</v>
      </c>
      <c r="AB294" s="69">
        <v>1</v>
      </c>
      <c r="AC294" s="69">
        <v>1</v>
      </c>
      <c r="AD294" s="69">
        <v>1</v>
      </c>
      <c r="AE294" s="69">
        <v>1</v>
      </c>
      <c r="AF294" s="69">
        <f t="shared" si="35"/>
        <v>12</v>
      </c>
      <c r="AH294" s="31">
        <f t="shared" si="36"/>
        <v>3</v>
      </c>
      <c r="AI294" s="31">
        <f t="shared" si="37"/>
        <v>3</v>
      </c>
      <c r="AJ294" s="31">
        <f t="shared" si="38"/>
        <v>3</v>
      </c>
      <c r="AK294" s="31">
        <f t="shared" si="39"/>
        <v>3</v>
      </c>
      <c r="AL294" s="31">
        <f t="shared" si="40"/>
        <v>12</v>
      </c>
    </row>
    <row r="295" spans="1:38" hidden="1" x14ac:dyDescent="0.3">
      <c r="A295" t="str">
        <f t="shared" si="34"/>
        <v>SAICING</v>
      </c>
      <c r="B295" s="66" t="s">
        <v>71</v>
      </c>
      <c r="C295" s="5" t="s">
        <v>617</v>
      </c>
      <c r="D295" s="66" t="s">
        <v>89</v>
      </c>
      <c r="E295" s="66" t="s">
        <v>90</v>
      </c>
      <c r="F295" s="66" t="s">
        <v>32</v>
      </c>
      <c r="G295" s="5" t="s">
        <v>605</v>
      </c>
      <c r="H295" s="5" t="s">
        <v>605</v>
      </c>
      <c r="I295" s="67"/>
      <c r="J295" s="67"/>
      <c r="K295" s="67"/>
      <c r="L295" s="67">
        <v>1.08</v>
      </c>
      <c r="M295" s="67">
        <v>2.04</v>
      </c>
      <c r="N295" s="67">
        <v>1.3199999999999998</v>
      </c>
      <c r="O295" s="67">
        <v>0.6</v>
      </c>
      <c r="P295" s="67">
        <v>1.2</v>
      </c>
      <c r="Q295" s="67">
        <v>1.08</v>
      </c>
      <c r="R295" s="75">
        <f t="shared" si="33"/>
        <v>0.81333333333333324</v>
      </c>
      <c r="S295" s="69">
        <v>1</v>
      </c>
      <c r="T295" s="69">
        <v>1</v>
      </c>
      <c r="U295" s="69">
        <v>1</v>
      </c>
      <c r="V295" s="69">
        <v>1</v>
      </c>
      <c r="W295" s="69">
        <v>1</v>
      </c>
      <c r="X295" s="69">
        <v>1</v>
      </c>
      <c r="Y295" s="69">
        <v>1</v>
      </c>
      <c r="Z295" s="69">
        <v>1</v>
      </c>
      <c r="AA295" s="69">
        <v>1</v>
      </c>
      <c r="AB295" s="69">
        <v>1</v>
      </c>
      <c r="AC295" s="69">
        <v>1</v>
      </c>
      <c r="AD295" s="69">
        <v>1</v>
      </c>
      <c r="AE295" s="69">
        <v>1</v>
      </c>
      <c r="AF295" s="69">
        <f t="shared" si="35"/>
        <v>12</v>
      </c>
      <c r="AH295" s="31">
        <f t="shared" si="36"/>
        <v>3</v>
      </c>
      <c r="AI295" s="31">
        <f t="shared" si="37"/>
        <v>3</v>
      </c>
      <c r="AJ295" s="31">
        <f t="shared" si="38"/>
        <v>3</v>
      </c>
      <c r="AK295" s="31">
        <f t="shared" si="39"/>
        <v>3</v>
      </c>
      <c r="AL295" s="31">
        <f t="shared" si="40"/>
        <v>12</v>
      </c>
    </row>
    <row r="296" spans="1:38" hidden="1" x14ac:dyDescent="0.3">
      <c r="A296" t="str">
        <f t="shared" si="34"/>
        <v>SALG</v>
      </c>
      <c r="B296" s="66" t="s">
        <v>71</v>
      </c>
      <c r="C296" s="5" t="s">
        <v>617</v>
      </c>
      <c r="D296" s="66" t="s">
        <v>89</v>
      </c>
      <c r="E296" s="66" t="s">
        <v>90</v>
      </c>
      <c r="F296" s="66" t="s">
        <v>33</v>
      </c>
      <c r="G296" s="5" t="s">
        <v>601</v>
      </c>
      <c r="H296" s="5" t="s">
        <v>621</v>
      </c>
      <c r="I296" s="67"/>
      <c r="J296" s="67"/>
      <c r="K296" s="67"/>
      <c r="L296" s="67">
        <v>0.06</v>
      </c>
      <c r="M296" s="67"/>
      <c r="N296" s="67"/>
      <c r="O296" s="67"/>
      <c r="P296" s="67"/>
      <c r="Q296" s="67"/>
      <c r="R296" s="75">
        <f t="shared" si="33"/>
        <v>6.6666666666666662E-3</v>
      </c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>
        <f t="shared" si="35"/>
        <v>0</v>
      </c>
      <c r="AH296" s="31">
        <f t="shared" si="36"/>
        <v>0</v>
      </c>
      <c r="AI296" s="31">
        <f t="shared" si="37"/>
        <v>0</v>
      </c>
      <c r="AJ296" s="31">
        <f t="shared" si="38"/>
        <v>0</v>
      </c>
      <c r="AK296" s="31">
        <f t="shared" si="39"/>
        <v>0</v>
      </c>
      <c r="AL296" s="31">
        <f t="shared" si="40"/>
        <v>0</v>
      </c>
    </row>
    <row r="297" spans="1:38" hidden="1" x14ac:dyDescent="0.3">
      <c r="A297" t="str">
        <f t="shared" si="34"/>
        <v>SASoft Brown</v>
      </c>
      <c r="B297" s="66" t="s">
        <v>71</v>
      </c>
      <c r="C297" s="5" t="s">
        <v>617</v>
      </c>
      <c r="D297" s="66" t="s">
        <v>89</v>
      </c>
      <c r="E297" s="66" t="s">
        <v>90</v>
      </c>
      <c r="F297" s="66" t="s">
        <v>34</v>
      </c>
      <c r="G297" s="5" t="s">
        <v>602</v>
      </c>
      <c r="H297" s="5" t="s">
        <v>622</v>
      </c>
      <c r="I297" s="67"/>
      <c r="J297" s="67"/>
      <c r="K297" s="67"/>
      <c r="L297" s="67">
        <v>7.0200000000000005</v>
      </c>
      <c r="M297" s="67"/>
      <c r="N297" s="67"/>
      <c r="O297" s="67">
        <v>2.16</v>
      </c>
      <c r="P297" s="67">
        <v>3.24</v>
      </c>
      <c r="Q297" s="67">
        <v>1.6800000000000002</v>
      </c>
      <c r="R297" s="75">
        <f t="shared" si="33"/>
        <v>1.5666666666666667</v>
      </c>
      <c r="S297" s="69">
        <v>15</v>
      </c>
      <c r="T297" s="69">
        <v>15</v>
      </c>
      <c r="U297" s="69">
        <v>15</v>
      </c>
      <c r="V297" s="69">
        <v>15</v>
      </c>
      <c r="W297" s="69">
        <v>15</v>
      </c>
      <c r="X297" s="69">
        <v>15</v>
      </c>
      <c r="Y297" s="69">
        <v>15</v>
      </c>
      <c r="Z297" s="69">
        <v>15</v>
      </c>
      <c r="AA297" s="69">
        <v>15</v>
      </c>
      <c r="AB297" s="69">
        <v>15</v>
      </c>
      <c r="AC297" s="69">
        <v>15</v>
      </c>
      <c r="AD297" s="69">
        <v>15</v>
      </c>
      <c r="AE297" s="69">
        <v>15</v>
      </c>
      <c r="AF297" s="69">
        <f t="shared" si="35"/>
        <v>180</v>
      </c>
      <c r="AH297" s="31">
        <f t="shared" si="36"/>
        <v>45</v>
      </c>
      <c r="AI297" s="31">
        <f t="shared" si="37"/>
        <v>45</v>
      </c>
      <c r="AJ297" s="31">
        <f t="shared" si="38"/>
        <v>45</v>
      </c>
      <c r="AK297" s="31">
        <f t="shared" si="39"/>
        <v>45</v>
      </c>
      <c r="AL297" s="31">
        <f t="shared" si="40"/>
        <v>180</v>
      </c>
    </row>
    <row r="298" spans="1:38" hidden="1" x14ac:dyDescent="0.3">
      <c r="A298" t="str">
        <f t="shared" si="34"/>
        <v>SASoft Brown</v>
      </c>
      <c r="B298" s="66" t="s">
        <v>71</v>
      </c>
      <c r="C298" s="5" t="s">
        <v>617</v>
      </c>
      <c r="D298" s="66" t="s">
        <v>89</v>
      </c>
      <c r="E298" s="66" t="s">
        <v>90</v>
      </c>
      <c r="F298" s="66" t="s">
        <v>49</v>
      </c>
      <c r="G298" s="5" t="s">
        <v>602</v>
      </c>
      <c r="H298" s="5" t="s">
        <v>622</v>
      </c>
      <c r="I298" s="67"/>
      <c r="J298" s="67"/>
      <c r="K298" s="67"/>
      <c r="L298" s="67">
        <v>0.32400000000000001</v>
      </c>
      <c r="M298" s="67">
        <v>0.54</v>
      </c>
      <c r="N298" s="67"/>
      <c r="O298" s="67">
        <v>-0.10799999999999998</v>
      </c>
      <c r="P298" s="67">
        <v>0.432</v>
      </c>
      <c r="Q298" s="67"/>
      <c r="R298" s="75">
        <f>SUM(I298:Q298)/9</f>
        <v>0.13200000000000001</v>
      </c>
      <c r="S298" s="69">
        <v>0.2</v>
      </c>
      <c r="T298" s="69">
        <v>0.2</v>
      </c>
      <c r="U298" s="69">
        <v>0.2</v>
      </c>
      <c r="V298" s="69">
        <v>0.2</v>
      </c>
      <c r="W298" s="69">
        <v>0.2</v>
      </c>
      <c r="X298" s="69">
        <v>0.2</v>
      </c>
      <c r="Y298" s="69">
        <v>0.2</v>
      </c>
      <c r="Z298" s="69">
        <v>0.2</v>
      </c>
      <c r="AA298" s="69">
        <v>0.2</v>
      </c>
      <c r="AB298" s="69">
        <v>0.2</v>
      </c>
      <c r="AC298" s="69">
        <v>0.2</v>
      </c>
      <c r="AD298" s="69">
        <v>0.2</v>
      </c>
      <c r="AE298" s="69">
        <v>0.2</v>
      </c>
      <c r="AF298" s="69">
        <f t="shared" si="35"/>
        <v>2.4</v>
      </c>
      <c r="AH298" s="31">
        <f t="shared" si="36"/>
        <v>0.60000000000000009</v>
      </c>
      <c r="AI298" s="31">
        <f t="shared" si="37"/>
        <v>0.60000000000000009</v>
      </c>
      <c r="AJ298" s="31">
        <f t="shared" si="38"/>
        <v>0.60000000000000009</v>
      </c>
      <c r="AK298" s="31">
        <f t="shared" si="39"/>
        <v>0.60000000000000009</v>
      </c>
      <c r="AL298" s="31">
        <f t="shared" si="40"/>
        <v>2.4000000000000004</v>
      </c>
    </row>
    <row r="299" spans="1:38" hidden="1" x14ac:dyDescent="0.3">
      <c r="A299" t="str">
        <f t="shared" si="34"/>
        <v>SAA1</v>
      </c>
      <c r="B299" s="66" t="s">
        <v>71</v>
      </c>
      <c r="C299" s="5" t="s">
        <v>617</v>
      </c>
      <c r="D299" s="66" t="s">
        <v>93</v>
      </c>
      <c r="E299" s="66" t="s">
        <v>94</v>
      </c>
      <c r="F299" s="66" t="s">
        <v>74</v>
      </c>
      <c r="G299" s="5" t="s">
        <v>600</v>
      </c>
      <c r="H299" s="5" t="s">
        <v>620</v>
      </c>
      <c r="I299" s="67"/>
      <c r="J299" s="67"/>
      <c r="K299" s="67"/>
      <c r="L299" s="67"/>
      <c r="M299" s="67"/>
      <c r="N299" s="67"/>
      <c r="O299" s="67"/>
      <c r="P299" s="67"/>
      <c r="Q299" s="67"/>
      <c r="R299" s="75"/>
      <c r="S299" s="69">
        <v>5</v>
      </c>
      <c r="T299" s="69">
        <v>8</v>
      </c>
      <c r="U299" s="69">
        <v>8</v>
      </c>
      <c r="V299" s="69">
        <v>8</v>
      </c>
      <c r="W299" s="69">
        <v>8</v>
      </c>
      <c r="X299" s="69">
        <v>8</v>
      </c>
      <c r="Y299" s="69">
        <v>8</v>
      </c>
      <c r="Z299" s="69">
        <v>8</v>
      </c>
      <c r="AA299" s="69">
        <v>8</v>
      </c>
      <c r="AB299" s="69">
        <v>8</v>
      </c>
      <c r="AC299" s="69">
        <v>8</v>
      </c>
      <c r="AD299" s="69">
        <v>8</v>
      </c>
      <c r="AE299" s="69">
        <v>5</v>
      </c>
      <c r="AF299" s="69">
        <f t="shared" si="35"/>
        <v>93</v>
      </c>
      <c r="AH299" s="31">
        <f t="shared" si="36"/>
        <v>24</v>
      </c>
      <c r="AI299" s="31">
        <f t="shared" si="37"/>
        <v>24</v>
      </c>
      <c r="AJ299" s="31">
        <f t="shared" si="38"/>
        <v>24</v>
      </c>
      <c r="AK299" s="31">
        <f t="shared" si="39"/>
        <v>21</v>
      </c>
      <c r="AL299" s="31">
        <f t="shared" si="40"/>
        <v>93</v>
      </c>
    </row>
    <row r="300" spans="1:38" hidden="1" x14ac:dyDescent="0.3">
      <c r="A300" t="str">
        <f t="shared" si="34"/>
        <v>SAC1 COARSE</v>
      </c>
      <c r="B300" s="66" t="s">
        <v>71</v>
      </c>
      <c r="C300" s="5" t="s">
        <v>617</v>
      </c>
      <c r="D300" s="66" t="s">
        <v>93</v>
      </c>
      <c r="E300" s="66" t="s">
        <v>94</v>
      </c>
      <c r="F300" s="66" t="s">
        <v>61</v>
      </c>
      <c r="G300" s="5" t="s">
        <v>603</v>
      </c>
      <c r="H300" s="5" t="s">
        <v>619</v>
      </c>
      <c r="I300" s="67"/>
      <c r="J300" s="67"/>
      <c r="K300" s="67"/>
      <c r="L300" s="67"/>
      <c r="M300" s="67"/>
      <c r="N300" s="67"/>
      <c r="O300" s="67"/>
      <c r="P300" s="67"/>
      <c r="Q300" s="67"/>
      <c r="R300" s="75"/>
      <c r="S300" s="69">
        <v>5</v>
      </c>
      <c r="T300" s="69">
        <v>5</v>
      </c>
      <c r="U300" s="69">
        <v>5</v>
      </c>
      <c r="V300" s="69">
        <v>5</v>
      </c>
      <c r="W300" s="69">
        <v>5</v>
      </c>
      <c r="X300" s="69">
        <v>5</v>
      </c>
      <c r="Y300" s="69">
        <v>5</v>
      </c>
      <c r="Z300" s="69">
        <v>5</v>
      </c>
      <c r="AA300" s="69">
        <v>5</v>
      </c>
      <c r="AB300" s="69">
        <v>5</v>
      </c>
      <c r="AC300" s="69">
        <v>5</v>
      </c>
      <c r="AD300" s="69">
        <v>5</v>
      </c>
      <c r="AE300" s="69">
        <v>5</v>
      </c>
      <c r="AF300" s="69">
        <f t="shared" si="35"/>
        <v>60</v>
      </c>
      <c r="AH300" s="31">
        <f t="shared" si="36"/>
        <v>15</v>
      </c>
      <c r="AI300" s="31">
        <f t="shared" si="37"/>
        <v>15</v>
      </c>
      <c r="AJ300" s="31">
        <f t="shared" si="38"/>
        <v>15</v>
      </c>
      <c r="AK300" s="31">
        <f t="shared" si="39"/>
        <v>15</v>
      </c>
      <c r="AL300" s="31">
        <f t="shared" si="40"/>
        <v>60</v>
      </c>
    </row>
    <row r="301" spans="1:38" hidden="1" x14ac:dyDescent="0.3">
      <c r="A301" t="str">
        <f t="shared" si="34"/>
        <v>SAC1 COARSE</v>
      </c>
      <c r="B301" s="66" t="s">
        <v>71</v>
      </c>
      <c r="C301" s="5" t="s">
        <v>617</v>
      </c>
      <c r="D301" s="66" t="s">
        <v>93</v>
      </c>
      <c r="E301" s="66" t="s">
        <v>94</v>
      </c>
      <c r="F301" s="66" t="s">
        <v>27</v>
      </c>
      <c r="G301" s="5" t="s">
        <v>603</v>
      </c>
      <c r="H301" s="5" t="s">
        <v>619</v>
      </c>
      <c r="I301" s="67"/>
      <c r="J301" s="67"/>
      <c r="K301" s="67"/>
      <c r="L301" s="67"/>
      <c r="M301" s="67"/>
      <c r="N301" s="67"/>
      <c r="O301" s="67"/>
      <c r="P301" s="67"/>
      <c r="Q301" s="67"/>
      <c r="R301" s="75"/>
      <c r="S301" s="69">
        <v>5</v>
      </c>
      <c r="T301" s="69">
        <v>5</v>
      </c>
      <c r="U301" s="69">
        <v>5</v>
      </c>
      <c r="V301" s="69">
        <v>5</v>
      </c>
      <c r="W301" s="69">
        <v>5</v>
      </c>
      <c r="X301" s="69">
        <v>5</v>
      </c>
      <c r="Y301" s="69">
        <v>5</v>
      </c>
      <c r="Z301" s="69">
        <v>5</v>
      </c>
      <c r="AA301" s="69">
        <v>5</v>
      </c>
      <c r="AB301" s="69">
        <v>5</v>
      </c>
      <c r="AC301" s="69">
        <v>5</v>
      </c>
      <c r="AD301" s="69">
        <v>5</v>
      </c>
      <c r="AE301" s="69">
        <v>5</v>
      </c>
      <c r="AF301" s="69">
        <f t="shared" si="35"/>
        <v>60</v>
      </c>
      <c r="AH301" s="31">
        <f t="shared" si="36"/>
        <v>15</v>
      </c>
      <c r="AI301" s="31">
        <f t="shared" si="37"/>
        <v>15</v>
      </c>
      <c r="AJ301" s="31">
        <f t="shared" si="38"/>
        <v>15</v>
      </c>
      <c r="AK301" s="31">
        <f t="shared" si="39"/>
        <v>15</v>
      </c>
      <c r="AL301" s="31">
        <f t="shared" si="40"/>
        <v>60</v>
      </c>
    </row>
    <row r="302" spans="1:38" hidden="1" x14ac:dyDescent="0.3">
      <c r="A302" t="str">
        <f t="shared" si="34"/>
        <v>SAA1</v>
      </c>
      <c r="B302" s="66" t="s">
        <v>71</v>
      </c>
      <c r="C302" s="5" t="s">
        <v>617</v>
      </c>
      <c r="D302" s="66" t="s">
        <v>93</v>
      </c>
      <c r="E302" s="66" t="s">
        <v>94</v>
      </c>
      <c r="F302" s="66" t="s">
        <v>30</v>
      </c>
      <c r="G302" s="5" t="s">
        <v>600</v>
      </c>
      <c r="H302" s="5" t="s">
        <v>620</v>
      </c>
      <c r="I302" s="67"/>
      <c r="J302" s="67"/>
      <c r="K302" s="67"/>
      <c r="L302" s="67"/>
      <c r="M302" s="67"/>
      <c r="N302" s="67"/>
      <c r="O302" s="67"/>
      <c r="P302" s="67"/>
      <c r="Q302" s="67"/>
      <c r="R302" s="75"/>
      <c r="S302" s="69">
        <v>5</v>
      </c>
      <c r="T302" s="69">
        <v>5</v>
      </c>
      <c r="U302" s="69">
        <v>5</v>
      </c>
      <c r="V302" s="69">
        <v>5</v>
      </c>
      <c r="W302" s="69">
        <v>5</v>
      </c>
      <c r="X302" s="69">
        <v>5</v>
      </c>
      <c r="Y302" s="69">
        <v>5</v>
      </c>
      <c r="Z302" s="69">
        <v>5</v>
      </c>
      <c r="AA302" s="69">
        <v>5</v>
      </c>
      <c r="AB302" s="69">
        <v>5</v>
      </c>
      <c r="AC302" s="69">
        <v>5</v>
      </c>
      <c r="AD302" s="69">
        <v>5</v>
      </c>
      <c r="AE302" s="69">
        <v>5</v>
      </c>
      <c r="AF302" s="69">
        <f t="shared" si="35"/>
        <v>60</v>
      </c>
      <c r="AH302" s="31">
        <f t="shared" si="36"/>
        <v>15</v>
      </c>
      <c r="AI302" s="31">
        <f t="shared" si="37"/>
        <v>15</v>
      </c>
      <c r="AJ302" s="31">
        <f t="shared" si="38"/>
        <v>15</v>
      </c>
      <c r="AK302" s="31">
        <f t="shared" si="39"/>
        <v>15</v>
      </c>
      <c r="AL302" s="31">
        <f t="shared" si="40"/>
        <v>60</v>
      </c>
    </row>
    <row r="303" spans="1:38" hidden="1" x14ac:dyDescent="0.3">
      <c r="A303" t="str">
        <f t="shared" si="34"/>
        <v>SALG</v>
      </c>
      <c r="B303" s="66" t="s">
        <v>71</v>
      </c>
      <c r="C303" s="5" t="s">
        <v>617</v>
      </c>
      <c r="D303" s="66" t="s">
        <v>93</v>
      </c>
      <c r="E303" s="66" t="s">
        <v>94</v>
      </c>
      <c r="F303" s="66" t="s">
        <v>33</v>
      </c>
      <c r="G303" s="5" t="s">
        <v>601</v>
      </c>
      <c r="H303" s="5" t="s">
        <v>621</v>
      </c>
      <c r="I303" s="67"/>
      <c r="J303" s="67"/>
      <c r="K303" s="67"/>
      <c r="L303" s="67"/>
      <c r="M303" s="67"/>
      <c r="N303" s="67"/>
      <c r="O303" s="67"/>
      <c r="P303" s="67"/>
      <c r="Q303" s="67"/>
      <c r="R303" s="75"/>
      <c r="S303" s="69">
        <v>1</v>
      </c>
      <c r="T303" s="69">
        <v>1</v>
      </c>
      <c r="U303" s="69">
        <v>1</v>
      </c>
      <c r="V303" s="69">
        <v>1</v>
      </c>
      <c r="W303" s="69">
        <v>1</v>
      </c>
      <c r="X303" s="69">
        <v>1</v>
      </c>
      <c r="Y303" s="69">
        <v>1</v>
      </c>
      <c r="Z303" s="69">
        <v>1</v>
      </c>
      <c r="AA303" s="69">
        <v>1</v>
      </c>
      <c r="AB303" s="69">
        <v>1</v>
      </c>
      <c r="AC303" s="69">
        <v>1</v>
      </c>
      <c r="AD303" s="69">
        <v>1</v>
      </c>
      <c r="AE303" s="69">
        <v>1</v>
      </c>
      <c r="AF303" s="69">
        <f t="shared" si="35"/>
        <v>12</v>
      </c>
      <c r="AH303" s="31">
        <f t="shared" si="36"/>
        <v>3</v>
      </c>
      <c r="AI303" s="31">
        <f t="shared" si="37"/>
        <v>3</v>
      </c>
      <c r="AJ303" s="31">
        <f t="shared" si="38"/>
        <v>3</v>
      </c>
      <c r="AK303" s="31">
        <f t="shared" si="39"/>
        <v>3</v>
      </c>
      <c r="AL303" s="31">
        <f t="shared" si="40"/>
        <v>12</v>
      </c>
    </row>
    <row r="304" spans="1:38" hidden="1" x14ac:dyDescent="0.3">
      <c r="A304" t="str">
        <f t="shared" si="34"/>
        <v>PTA1</v>
      </c>
      <c r="B304" s="5" t="s">
        <v>95</v>
      </c>
      <c r="C304" s="68" t="s">
        <v>625</v>
      </c>
      <c r="D304" s="5" t="s">
        <v>96</v>
      </c>
      <c r="E304" s="5" t="s">
        <v>97</v>
      </c>
      <c r="F304" s="5" t="s">
        <v>74</v>
      </c>
      <c r="G304" s="5" t="s">
        <v>600</v>
      </c>
      <c r="H304" s="5" t="s">
        <v>620</v>
      </c>
      <c r="I304" s="5"/>
      <c r="J304" s="5"/>
      <c r="K304" s="5"/>
      <c r="L304" s="5"/>
      <c r="M304" s="5"/>
      <c r="N304" s="5"/>
      <c r="O304" s="5"/>
      <c r="P304" s="5"/>
      <c r="Q304" s="5"/>
      <c r="R304" s="69">
        <v>47.488307594186189</v>
      </c>
      <c r="S304" s="69">
        <v>50</v>
      </c>
      <c r="T304" s="69">
        <v>42.721785833333328</v>
      </c>
      <c r="U304" s="69">
        <v>47.274287480138263</v>
      </c>
      <c r="V304" s="69">
        <v>50.688663715241958</v>
      </c>
      <c r="W304" s="69">
        <v>50.135786738059451</v>
      </c>
      <c r="X304" s="69">
        <v>43.307034267852053</v>
      </c>
      <c r="Y304" s="69">
        <v>47.290473208806368</v>
      </c>
      <c r="Z304" s="69">
        <v>48.44478434917572</v>
      </c>
      <c r="AA304" s="69">
        <v>47.875721643325107</v>
      </c>
      <c r="AB304" s="69">
        <v>47.306658937474481</v>
      </c>
      <c r="AC304" s="69">
        <v>49.030194640981122</v>
      </c>
      <c r="AD304" s="69">
        <v>48.461131935130517</v>
      </c>
      <c r="AE304" s="69">
        <v>47.323168380715956</v>
      </c>
      <c r="AF304" s="69">
        <f t="shared" si="35"/>
        <v>569.8596911302343</v>
      </c>
      <c r="AH304" s="31">
        <f t="shared" si="36"/>
        <v>140.68473702871353</v>
      </c>
      <c r="AI304" s="31">
        <f t="shared" si="37"/>
        <v>140.73329421471786</v>
      </c>
      <c r="AJ304" s="31">
        <f t="shared" si="38"/>
        <v>143.62716492997532</v>
      </c>
      <c r="AK304" s="31">
        <f t="shared" si="39"/>
        <v>144.81449495682762</v>
      </c>
      <c r="AL304" s="31">
        <f t="shared" si="40"/>
        <v>569.8596911302343</v>
      </c>
    </row>
    <row r="305" spans="1:38" hidden="1" x14ac:dyDescent="0.3">
      <c r="A305" t="str">
        <f t="shared" si="34"/>
        <v>PTC1 COARSE</v>
      </c>
      <c r="B305" s="5" t="s">
        <v>95</v>
      </c>
      <c r="C305" s="68" t="s">
        <v>625</v>
      </c>
      <c r="D305" s="5" t="s">
        <v>96</v>
      </c>
      <c r="E305" s="5" t="s">
        <v>97</v>
      </c>
      <c r="F305" s="5" t="s">
        <v>61</v>
      </c>
      <c r="G305" s="5" t="s">
        <v>603</v>
      </c>
      <c r="H305" s="5" t="s">
        <v>619</v>
      </c>
      <c r="I305" s="5"/>
      <c r="J305" s="5"/>
      <c r="K305" s="5"/>
      <c r="L305" s="5"/>
      <c r="M305" s="5"/>
      <c r="N305" s="5"/>
      <c r="O305" s="5"/>
      <c r="P305" s="5"/>
      <c r="Q305" s="5"/>
      <c r="R305" s="69">
        <v>94.976615188372378</v>
      </c>
      <c r="S305" s="69">
        <v>100</v>
      </c>
      <c r="T305" s="69">
        <v>85.443571666666656</v>
      </c>
      <c r="U305" s="69">
        <v>94.548574960276525</v>
      </c>
      <c r="V305" s="69">
        <v>101.37732743048392</v>
      </c>
      <c r="W305" s="69">
        <v>100.2715734761189</v>
      </c>
      <c r="X305" s="69">
        <v>86.614068535704106</v>
      </c>
      <c r="Y305" s="69">
        <v>94.580946417612736</v>
      </c>
      <c r="Z305" s="69">
        <v>96.889568698351439</v>
      </c>
      <c r="AA305" s="69">
        <v>95.751443286650215</v>
      </c>
      <c r="AB305" s="69">
        <v>94.613317874948962</v>
      </c>
      <c r="AC305" s="69">
        <v>98.060389281962244</v>
      </c>
      <c r="AD305" s="69">
        <v>96.922263870261034</v>
      </c>
      <c r="AE305" s="69">
        <v>94.646336761431911</v>
      </c>
      <c r="AF305" s="69">
        <f t="shared" si="35"/>
        <v>1139.7193822604686</v>
      </c>
      <c r="AH305" s="31">
        <f t="shared" si="36"/>
        <v>281.36947405742706</v>
      </c>
      <c r="AI305" s="31">
        <f t="shared" si="37"/>
        <v>281.46658842943572</v>
      </c>
      <c r="AJ305" s="31">
        <f t="shared" si="38"/>
        <v>287.25432985995064</v>
      </c>
      <c r="AK305" s="31">
        <f t="shared" si="39"/>
        <v>289.62898991365523</v>
      </c>
      <c r="AL305" s="31">
        <f t="shared" si="40"/>
        <v>1139.7193822604686</v>
      </c>
    </row>
    <row r="306" spans="1:38" hidden="1" x14ac:dyDescent="0.3">
      <c r="A306" t="e">
        <f t="shared" si="34"/>
        <v>#N/A</v>
      </c>
      <c r="B306" s="5" t="s">
        <v>95</v>
      </c>
      <c r="C306" s="68" t="s">
        <v>625</v>
      </c>
      <c r="D306" s="5" t="s">
        <v>96</v>
      </c>
      <c r="E306" s="5" t="s">
        <v>97</v>
      </c>
      <c r="F306" s="5" t="s">
        <v>98</v>
      </c>
      <c r="G306" s="5" t="e">
        <v>#N/A</v>
      </c>
      <c r="H306" s="5" t="e">
        <v>#N/A</v>
      </c>
      <c r="I306" s="5"/>
      <c r="J306" s="5"/>
      <c r="K306" s="5"/>
      <c r="L306" s="5"/>
      <c r="M306" s="5"/>
      <c r="N306" s="5"/>
      <c r="O306" s="5"/>
      <c r="P306" s="5"/>
      <c r="Q306" s="5"/>
      <c r="R306" s="69">
        <v>189.95323037674476</v>
      </c>
      <c r="S306" s="69">
        <v>200</v>
      </c>
      <c r="T306" s="69">
        <v>170.88714333333331</v>
      </c>
      <c r="U306" s="69">
        <v>189.09714992055305</v>
      </c>
      <c r="V306" s="69">
        <v>202.75465486096783</v>
      </c>
      <c r="W306" s="69">
        <v>200.54314695223781</v>
      </c>
      <c r="X306" s="69">
        <v>173.22813707140821</v>
      </c>
      <c r="Y306" s="69">
        <v>189.16189283522547</v>
      </c>
      <c r="Z306" s="69">
        <v>193.77913739670288</v>
      </c>
      <c r="AA306" s="69">
        <v>191.50288657330043</v>
      </c>
      <c r="AB306" s="69">
        <v>189.22663574989792</v>
      </c>
      <c r="AC306" s="69">
        <v>196.12077856392449</v>
      </c>
      <c r="AD306" s="69">
        <v>193.84452774052207</v>
      </c>
      <c r="AE306" s="69">
        <v>189.29267352286382</v>
      </c>
      <c r="AF306" s="69">
        <f t="shared" si="35"/>
        <v>2279.4387645209372</v>
      </c>
      <c r="AH306" s="31">
        <f t="shared" si="36"/>
        <v>562.73894811485411</v>
      </c>
      <c r="AI306" s="31">
        <f t="shared" si="37"/>
        <v>562.93317685887143</v>
      </c>
      <c r="AJ306" s="31">
        <f t="shared" si="38"/>
        <v>574.50865971990129</v>
      </c>
      <c r="AK306" s="31">
        <f t="shared" si="39"/>
        <v>579.25797982731046</v>
      </c>
      <c r="AL306" s="31">
        <f t="shared" si="40"/>
        <v>2279.4387645209372</v>
      </c>
    </row>
    <row r="307" spans="1:38" hidden="1" x14ac:dyDescent="0.3">
      <c r="A307" t="e">
        <f t="shared" si="34"/>
        <v>#N/A</v>
      </c>
      <c r="B307" s="5" t="s">
        <v>95</v>
      </c>
      <c r="C307" s="68" t="s">
        <v>625</v>
      </c>
      <c r="D307" s="5" t="s">
        <v>96</v>
      </c>
      <c r="E307" s="5" t="s">
        <v>97</v>
      </c>
      <c r="F307" s="5" t="s">
        <v>99</v>
      </c>
      <c r="G307" s="5" t="e">
        <v>#N/A</v>
      </c>
      <c r="H307" s="5" t="e">
        <v>#N/A</v>
      </c>
      <c r="I307" s="5"/>
      <c r="J307" s="5"/>
      <c r="K307" s="5"/>
      <c r="L307" s="5"/>
      <c r="M307" s="5"/>
      <c r="N307" s="5"/>
      <c r="O307" s="5"/>
      <c r="P307" s="5"/>
      <c r="Q307" s="5"/>
      <c r="R307" s="69">
        <v>20</v>
      </c>
      <c r="S307" s="69">
        <v>25</v>
      </c>
      <c r="T307" s="69">
        <v>21.360892916666664</v>
      </c>
      <c r="U307" s="69">
        <v>23.637143740069131</v>
      </c>
      <c r="V307" s="69">
        <v>25.344331857620979</v>
      </c>
      <c r="W307" s="69">
        <v>25.067893369029726</v>
      </c>
      <c r="X307" s="69">
        <v>21.653517133926027</v>
      </c>
      <c r="Y307" s="69">
        <v>23.645236604403184</v>
      </c>
      <c r="Z307" s="69">
        <v>24.22239217458786</v>
      </c>
      <c r="AA307" s="69">
        <v>23.937860821662554</v>
      </c>
      <c r="AB307" s="69">
        <v>23.65332946873724</v>
      </c>
      <c r="AC307" s="69">
        <v>24.515097320490561</v>
      </c>
      <c r="AD307" s="69">
        <v>24.230565967565258</v>
      </c>
      <c r="AE307" s="69">
        <v>23.661584190357978</v>
      </c>
      <c r="AF307" s="69">
        <f t="shared" si="35"/>
        <v>284.92984556511715</v>
      </c>
      <c r="AH307" s="31">
        <f t="shared" si="36"/>
        <v>70.342368514356764</v>
      </c>
      <c r="AI307" s="31">
        <f t="shared" si="37"/>
        <v>70.366647107358929</v>
      </c>
      <c r="AJ307" s="31">
        <f t="shared" si="38"/>
        <v>71.813582464987661</v>
      </c>
      <c r="AK307" s="31">
        <f t="shared" si="39"/>
        <v>72.407247478413808</v>
      </c>
      <c r="AL307" s="31">
        <f t="shared" si="40"/>
        <v>284.92984556511715</v>
      </c>
    </row>
    <row r="308" spans="1:38" hidden="1" x14ac:dyDescent="0.3">
      <c r="A308" t="e">
        <f t="shared" si="34"/>
        <v>#N/A</v>
      </c>
      <c r="B308" s="5" t="s">
        <v>95</v>
      </c>
      <c r="C308" s="68" t="s">
        <v>625</v>
      </c>
      <c r="D308" s="5" t="s">
        <v>96</v>
      </c>
      <c r="E308" s="5" t="s">
        <v>97</v>
      </c>
      <c r="F308" s="5" t="s">
        <v>100</v>
      </c>
      <c r="G308" s="5" t="e">
        <v>#N/A</v>
      </c>
      <c r="H308" s="5" t="e">
        <v>#N/A</v>
      </c>
      <c r="I308" s="5"/>
      <c r="J308" s="5"/>
      <c r="K308" s="5"/>
      <c r="L308" s="5"/>
      <c r="M308" s="5"/>
      <c r="N308" s="5"/>
      <c r="O308" s="5"/>
      <c r="P308" s="5"/>
      <c r="Q308" s="5"/>
      <c r="R308" s="69">
        <v>100</v>
      </c>
      <c r="S308" s="69">
        <v>174</v>
      </c>
      <c r="T308" s="69">
        <v>148.67181469999997</v>
      </c>
      <c r="U308" s="69">
        <v>164.51452043088116</v>
      </c>
      <c r="V308" s="69">
        <v>176.39654972904202</v>
      </c>
      <c r="W308" s="69">
        <v>174.4725378484469</v>
      </c>
      <c r="X308" s="69">
        <v>150.70847925212513</v>
      </c>
      <c r="Y308" s="69">
        <v>164.57084676664618</v>
      </c>
      <c r="Z308" s="69">
        <v>168.58784953513151</v>
      </c>
      <c r="AA308" s="69">
        <v>166.60751131877137</v>
      </c>
      <c r="AB308" s="69">
        <v>164.62717310241121</v>
      </c>
      <c r="AC308" s="69">
        <v>170.6250773506143</v>
      </c>
      <c r="AD308" s="69">
        <v>168.64473913425419</v>
      </c>
      <c r="AE308" s="69">
        <v>164.68462596489152</v>
      </c>
      <c r="AF308" s="69">
        <f t="shared" si="35"/>
        <v>1983.1117251332155</v>
      </c>
      <c r="AH308" s="31">
        <f t="shared" si="36"/>
        <v>489.58288485992318</v>
      </c>
      <c r="AI308" s="31">
        <f t="shared" si="37"/>
        <v>489.75186386721822</v>
      </c>
      <c r="AJ308" s="31">
        <f t="shared" si="38"/>
        <v>499.82253395631415</v>
      </c>
      <c r="AK308" s="31">
        <f t="shared" si="39"/>
        <v>503.95444244975999</v>
      </c>
      <c r="AL308" s="31">
        <f t="shared" si="40"/>
        <v>1983.1117251332157</v>
      </c>
    </row>
    <row r="309" spans="1:38" hidden="1" x14ac:dyDescent="0.3">
      <c r="A309" t="e">
        <f t="shared" si="34"/>
        <v>#N/A</v>
      </c>
      <c r="B309" s="5" t="s">
        <v>95</v>
      </c>
      <c r="C309" s="68" t="s">
        <v>625</v>
      </c>
      <c r="D309" s="5" t="s">
        <v>96</v>
      </c>
      <c r="E309" s="5" t="s">
        <v>97</v>
      </c>
      <c r="F309" s="5" t="s">
        <v>101</v>
      </c>
      <c r="G309" s="5" t="e">
        <v>#N/A</v>
      </c>
      <c r="H309" s="5" t="e">
        <v>#N/A</v>
      </c>
      <c r="I309" s="5"/>
      <c r="J309" s="5"/>
      <c r="K309" s="5"/>
      <c r="L309" s="5"/>
      <c r="M309" s="5"/>
      <c r="N309" s="5"/>
      <c r="O309" s="5"/>
      <c r="P309" s="5"/>
      <c r="Q309" s="5"/>
      <c r="R309" s="69">
        <v>1329.6726126372134</v>
      </c>
      <c r="S309" s="69">
        <v>1400</v>
      </c>
      <c r="T309" s="69">
        <v>1196.2100033333331</v>
      </c>
      <c r="U309" s="69">
        <v>1323.6800494438712</v>
      </c>
      <c r="V309" s="69">
        <v>1419.2825840267747</v>
      </c>
      <c r="W309" s="69">
        <v>1403.8020286656647</v>
      </c>
      <c r="X309" s="69">
        <v>1212.5969594998573</v>
      </c>
      <c r="Y309" s="69">
        <v>1324.1332498465783</v>
      </c>
      <c r="Z309" s="69">
        <v>1356.4539617769201</v>
      </c>
      <c r="AA309" s="69">
        <v>1340.5202060131028</v>
      </c>
      <c r="AB309" s="69">
        <v>1324.5864502492855</v>
      </c>
      <c r="AC309" s="69">
        <v>1372.8454499474715</v>
      </c>
      <c r="AD309" s="69">
        <v>1356.9116941836544</v>
      </c>
      <c r="AE309" s="69">
        <v>1325.0487146600467</v>
      </c>
      <c r="AF309" s="69">
        <f>SUM(T309:AE309)</f>
        <v>15956.071351646562</v>
      </c>
      <c r="AH309" s="31">
        <f t="shared" si="36"/>
        <v>3939.172636803979</v>
      </c>
      <c r="AI309" s="31">
        <f t="shared" si="37"/>
        <v>3940.5322380121006</v>
      </c>
      <c r="AJ309" s="31">
        <f t="shared" si="38"/>
        <v>4021.5606180393083</v>
      </c>
      <c r="AK309" s="31">
        <f t="shared" si="39"/>
        <v>4054.8058587911723</v>
      </c>
      <c r="AL309" s="31">
        <f t="shared" si="40"/>
        <v>15956.07135164656</v>
      </c>
    </row>
    <row r="310" spans="1:38" hidden="1" x14ac:dyDescent="0.3">
      <c r="A310" t="str">
        <f t="shared" si="34"/>
        <v>PTLG</v>
      </c>
      <c r="B310" s="5" t="s">
        <v>95</v>
      </c>
      <c r="C310" s="5" t="s">
        <v>625</v>
      </c>
      <c r="D310" s="5" t="s">
        <v>96</v>
      </c>
      <c r="E310" s="5" t="s">
        <v>97</v>
      </c>
      <c r="F310" s="5" t="s">
        <v>33</v>
      </c>
      <c r="G310" s="5" t="s">
        <v>601</v>
      </c>
      <c r="H310" s="5" t="s">
        <v>621</v>
      </c>
      <c r="I310" s="5"/>
      <c r="J310" s="5"/>
      <c r="K310" s="5"/>
      <c r="L310" s="5"/>
      <c r="M310" s="5"/>
      <c r="N310" s="5"/>
      <c r="O310" s="5"/>
      <c r="P310" s="5"/>
      <c r="Q310" s="5"/>
      <c r="R310" s="69">
        <v>10</v>
      </c>
      <c r="S310" s="69">
        <v>10</v>
      </c>
      <c r="T310" s="69">
        <v>10</v>
      </c>
      <c r="U310" s="69">
        <v>10</v>
      </c>
      <c r="V310" s="69">
        <v>10</v>
      </c>
      <c r="W310" s="69">
        <v>13.846153846153847</v>
      </c>
      <c r="X310" s="69">
        <v>13.846153846153847</v>
      </c>
      <c r="Y310" s="69">
        <v>13.846153846153847</v>
      </c>
      <c r="Z310" s="69">
        <v>17.692307692307693</v>
      </c>
      <c r="AA310" s="69">
        <v>17.692307692307693</v>
      </c>
      <c r="AB310" s="69">
        <v>17.692307692307693</v>
      </c>
      <c r="AC310" s="69">
        <v>21.57692307692308</v>
      </c>
      <c r="AD310" s="69">
        <v>21.57692307692308</v>
      </c>
      <c r="AE310" s="69">
        <v>21.615384615384617</v>
      </c>
      <c r="AF310" s="69">
        <f t="shared" si="35"/>
        <v>189.38461538461539</v>
      </c>
      <c r="AH310" s="31">
        <f t="shared" si="36"/>
        <v>30</v>
      </c>
      <c r="AI310" s="31">
        <f t="shared" si="37"/>
        <v>41.53846153846154</v>
      </c>
      <c r="AJ310" s="31">
        <f t="shared" si="38"/>
        <v>53.07692307692308</v>
      </c>
      <c r="AK310" s="31">
        <f t="shared" si="39"/>
        <v>64.769230769230774</v>
      </c>
      <c r="AL310" s="31">
        <f t="shared" si="40"/>
        <v>189.38461538461542</v>
      </c>
    </row>
    <row r="311" spans="1:38" hidden="1" x14ac:dyDescent="0.3">
      <c r="A311" t="str">
        <f t="shared" si="34"/>
        <v>PTLG</v>
      </c>
      <c r="B311" s="5" t="s">
        <v>95</v>
      </c>
      <c r="C311" s="5" t="s">
        <v>625</v>
      </c>
      <c r="D311" s="5" t="s">
        <v>96</v>
      </c>
      <c r="E311" s="5" t="s">
        <v>97</v>
      </c>
      <c r="F311" s="5" t="s">
        <v>102</v>
      </c>
      <c r="G311" s="5" t="s">
        <v>601</v>
      </c>
      <c r="H311" s="5" t="s">
        <v>621</v>
      </c>
      <c r="I311" s="5"/>
      <c r="J311" s="5"/>
      <c r="K311" s="5"/>
      <c r="L311" s="5"/>
      <c r="M311" s="5"/>
      <c r="N311" s="5"/>
      <c r="O311" s="5"/>
      <c r="P311" s="5"/>
      <c r="Q311" s="5"/>
      <c r="R311" s="69">
        <v>2</v>
      </c>
      <c r="S311" s="69">
        <v>2</v>
      </c>
      <c r="T311" s="69">
        <v>5</v>
      </c>
      <c r="U311" s="69">
        <v>5</v>
      </c>
      <c r="V311" s="69">
        <v>5</v>
      </c>
      <c r="W311" s="69">
        <v>6.9230769230769234</v>
      </c>
      <c r="X311" s="69">
        <v>6.9230769230769234</v>
      </c>
      <c r="Y311" s="69">
        <v>6.9230769230769234</v>
      </c>
      <c r="Z311" s="69">
        <v>8.8461538461538467</v>
      </c>
      <c r="AA311" s="69">
        <v>8.8461538461538467</v>
      </c>
      <c r="AB311" s="69">
        <v>8.8461538461538467</v>
      </c>
      <c r="AC311" s="69">
        <v>10.78846153846154</v>
      </c>
      <c r="AD311" s="69">
        <v>10.78846153846154</v>
      </c>
      <c r="AE311" s="69">
        <v>10.807692307692308</v>
      </c>
      <c r="AF311" s="69">
        <f t="shared" si="35"/>
        <v>94.692307692307693</v>
      </c>
      <c r="AH311" s="31">
        <f t="shared" si="36"/>
        <v>15</v>
      </c>
      <c r="AI311" s="31">
        <f t="shared" si="37"/>
        <v>20.76923076923077</v>
      </c>
      <c r="AJ311" s="31">
        <f t="shared" si="38"/>
        <v>26.53846153846154</v>
      </c>
      <c r="AK311" s="31">
        <f t="shared" si="39"/>
        <v>32.384615384615387</v>
      </c>
      <c r="AL311" s="31">
        <f t="shared" si="40"/>
        <v>94.692307692307708</v>
      </c>
    </row>
    <row r="312" spans="1:38" hidden="1" x14ac:dyDescent="0.3">
      <c r="A312" t="str">
        <f t="shared" si="34"/>
        <v>SACoarse Brown</v>
      </c>
      <c r="B312" s="5" t="s">
        <v>95</v>
      </c>
      <c r="C312" s="5" t="s">
        <v>617</v>
      </c>
      <c r="D312" s="5" t="s">
        <v>96</v>
      </c>
      <c r="E312" s="5" t="s">
        <v>97</v>
      </c>
      <c r="F312" s="5" t="s">
        <v>26</v>
      </c>
      <c r="G312" s="5" t="s">
        <v>602</v>
      </c>
      <c r="H312" s="5" t="s">
        <v>618</v>
      </c>
      <c r="I312" s="5"/>
      <c r="J312" s="5"/>
      <c r="K312" s="5"/>
      <c r="L312" s="5"/>
      <c r="M312" s="5"/>
      <c r="N312" s="5"/>
      <c r="O312" s="5"/>
      <c r="P312" s="5"/>
      <c r="Q312" s="5"/>
      <c r="R312" s="69">
        <v>0.25</v>
      </c>
      <c r="S312" s="69">
        <v>2</v>
      </c>
      <c r="T312" s="69">
        <v>1.708871433333333</v>
      </c>
      <c r="U312" s="69">
        <v>1.8909714992055302</v>
      </c>
      <c r="V312" s="69">
        <v>2.0275465486096782</v>
      </c>
      <c r="W312" s="69">
        <v>2.0054314695223781</v>
      </c>
      <c r="X312" s="69">
        <v>1.7322813707140821</v>
      </c>
      <c r="Y312" s="69">
        <v>1.8916189283522546</v>
      </c>
      <c r="Z312" s="69">
        <v>1.9377913739670287</v>
      </c>
      <c r="AA312" s="69">
        <v>1.9150288657330041</v>
      </c>
      <c r="AB312" s="69">
        <v>1.8922663574989791</v>
      </c>
      <c r="AC312" s="69">
        <v>1.9612077856392449</v>
      </c>
      <c r="AD312" s="69">
        <v>1.9384452774052205</v>
      </c>
      <c r="AE312" s="69">
        <v>1.8929267352286381</v>
      </c>
      <c r="AF312" s="69">
        <f t="shared" si="35"/>
        <v>22.794387645209376</v>
      </c>
      <c r="AH312" s="31">
        <f t="shared" si="36"/>
        <v>5.6273894811485414</v>
      </c>
      <c r="AI312" s="31">
        <f t="shared" si="37"/>
        <v>5.629331768588715</v>
      </c>
      <c r="AJ312" s="31">
        <f t="shared" si="38"/>
        <v>5.7450865971990117</v>
      </c>
      <c r="AK312" s="31">
        <f t="shared" si="39"/>
        <v>5.7925797982731035</v>
      </c>
      <c r="AL312" s="31">
        <f t="shared" si="40"/>
        <v>22.794387645209373</v>
      </c>
    </row>
    <row r="313" spans="1:38" hidden="1" x14ac:dyDescent="0.3">
      <c r="A313" t="str">
        <f t="shared" si="34"/>
        <v>SAGMW</v>
      </c>
      <c r="B313" s="5" t="s">
        <v>95</v>
      </c>
      <c r="C313" s="5" t="s">
        <v>617</v>
      </c>
      <c r="D313" s="5" t="s">
        <v>96</v>
      </c>
      <c r="E313" s="5" t="s">
        <v>97</v>
      </c>
      <c r="F313" s="5" t="s">
        <v>37</v>
      </c>
      <c r="G313" s="5" t="s">
        <v>602</v>
      </c>
      <c r="H313" s="5" t="s">
        <v>624</v>
      </c>
      <c r="I313" s="5"/>
      <c r="J313" s="5"/>
      <c r="K313" s="5"/>
      <c r="L313" s="5"/>
      <c r="M313" s="5"/>
      <c r="N313" s="5"/>
      <c r="O313" s="5"/>
      <c r="P313" s="5"/>
      <c r="Q313" s="5"/>
      <c r="R313" s="69">
        <v>0.25</v>
      </c>
      <c r="S313" s="69">
        <v>2</v>
      </c>
      <c r="T313" s="69">
        <v>1.708871433333333</v>
      </c>
      <c r="U313" s="69">
        <v>1.8909714992055302</v>
      </c>
      <c r="V313" s="69">
        <v>2.0275465486096782</v>
      </c>
      <c r="W313" s="69">
        <v>2.0054314695223781</v>
      </c>
      <c r="X313" s="69">
        <v>1.7322813707140821</v>
      </c>
      <c r="Y313" s="69">
        <v>1.8916189283522546</v>
      </c>
      <c r="Z313" s="69">
        <v>1.9377913739670287</v>
      </c>
      <c r="AA313" s="69">
        <v>1.9150288657330041</v>
      </c>
      <c r="AB313" s="69">
        <v>1.8922663574989791</v>
      </c>
      <c r="AC313" s="69">
        <v>1.9612077856392449</v>
      </c>
      <c r="AD313" s="69">
        <v>1.9384452774052205</v>
      </c>
      <c r="AE313" s="69">
        <v>1.8929267352286381</v>
      </c>
      <c r="AF313" s="69">
        <f t="shared" si="35"/>
        <v>22.794387645209376</v>
      </c>
      <c r="AH313" s="31">
        <f t="shared" si="36"/>
        <v>5.6273894811485414</v>
      </c>
      <c r="AI313" s="31">
        <f t="shared" si="37"/>
        <v>5.629331768588715</v>
      </c>
      <c r="AJ313" s="31">
        <f t="shared" si="38"/>
        <v>5.7450865971990117</v>
      </c>
      <c r="AK313" s="31">
        <f t="shared" si="39"/>
        <v>5.7925797982731035</v>
      </c>
      <c r="AL313" s="31">
        <f t="shared" si="40"/>
        <v>22.794387645209373</v>
      </c>
    </row>
    <row r="314" spans="1:38" hidden="1" x14ac:dyDescent="0.3">
      <c r="A314" t="str">
        <f t="shared" si="34"/>
        <v>SAGolden Brown</v>
      </c>
      <c r="B314" s="5" t="s">
        <v>95</v>
      </c>
      <c r="C314" s="5" t="s">
        <v>617</v>
      </c>
      <c r="D314" s="5" t="s">
        <v>96</v>
      </c>
      <c r="E314" s="5" t="s">
        <v>97</v>
      </c>
      <c r="F314" s="5" t="s">
        <v>31</v>
      </c>
      <c r="G314" s="5" t="s">
        <v>602</v>
      </c>
      <c r="H314" s="5" t="s">
        <v>623</v>
      </c>
      <c r="I314" s="5"/>
      <c r="J314" s="5"/>
      <c r="K314" s="5"/>
      <c r="L314" s="5"/>
      <c r="M314" s="5"/>
      <c r="N314" s="5"/>
      <c r="O314" s="5"/>
      <c r="P314" s="5"/>
      <c r="Q314" s="5"/>
      <c r="R314" s="69">
        <v>0.25</v>
      </c>
      <c r="S314" s="69">
        <v>2</v>
      </c>
      <c r="T314" s="69">
        <v>1.708871433333333</v>
      </c>
      <c r="U314" s="69">
        <v>1.8909714992055302</v>
      </c>
      <c r="V314" s="69">
        <v>2.0275465486096782</v>
      </c>
      <c r="W314" s="69">
        <v>2.0054314695223781</v>
      </c>
      <c r="X314" s="69">
        <v>1.7322813707140821</v>
      </c>
      <c r="Y314" s="69">
        <v>1.8916189283522546</v>
      </c>
      <c r="Z314" s="69">
        <v>1.9377913739670287</v>
      </c>
      <c r="AA314" s="69">
        <v>1.9150288657330041</v>
      </c>
      <c r="AB314" s="69">
        <v>1.8922663574989791</v>
      </c>
      <c r="AC314" s="69">
        <v>1.9612077856392449</v>
      </c>
      <c r="AD314" s="69">
        <v>1.9384452774052205</v>
      </c>
      <c r="AE314" s="69">
        <v>1.8929267352286381</v>
      </c>
      <c r="AF314" s="69">
        <f t="shared" si="35"/>
        <v>22.794387645209376</v>
      </c>
      <c r="AH314" s="31">
        <f t="shared" si="36"/>
        <v>5.6273894811485414</v>
      </c>
      <c r="AI314" s="31">
        <f t="shared" si="37"/>
        <v>5.629331768588715</v>
      </c>
      <c r="AJ314" s="31">
        <f t="shared" si="38"/>
        <v>5.7450865971990117</v>
      </c>
      <c r="AK314" s="31">
        <f t="shared" si="39"/>
        <v>5.7925797982731035</v>
      </c>
      <c r="AL314" s="31">
        <f t="shared" si="40"/>
        <v>22.794387645209373</v>
      </c>
    </row>
    <row r="315" spans="1:38" hidden="1" x14ac:dyDescent="0.3">
      <c r="A315" t="str">
        <f t="shared" si="34"/>
        <v>SASoft Brown</v>
      </c>
      <c r="B315" s="5" t="s">
        <v>95</v>
      </c>
      <c r="C315" s="5" t="s">
        <v>617</v>
      </c>
      <c r="D315" s="5" t="s">
        <v>96</v>
      </c>
      <c r="E315" s="5" t="s">
        <v>97</v>
      </c>
      <c r="F315" s="5" t="s">
        <v>34</v>
      </c>
      <c r="G315" s="5" t="s">
        <v>602</v>
      </c>
      <c r="H315" s="5" t="s">
        <v>622</v>
      </c>
      <c r="I315" s="5"/>
      <c r="J315" s="5"/>
      <c r="K315" s="5"/>
      <c r="L315" s="5"/>
      <c r="M315" s="5"/>
      <c r="N315" s="5"/>
      <c r="O315" s="5"/>
      <c r="P315" s="5"/>
      <c r="Q315" s="5"/>
      <c r="R315" s="69">
        <v>5</v>
      </c>
      <c r="S315" s="69">
        <v>5</v>
      </c>
      <c r="T315" s="69">
        <v>4.272178583333333</v>
      </c>
      <c r="U315" s="69">
        <v>4.7274287480138266</v>
      </c>
      <c r="V315" s="69">
        <v>5.0688663715241962</v>
      </c>
      <c r="W315" s="69">
        <v>5.013578673805946</v>
      </c>
      <c r="X315" s="69">
        <v>4.3307034267852051</v>
      </c>
      <c r="Y315" s="69">
        <v>4.7290473208806372</v>
      </c>
      <c r="Z315" s="69">
        <v>4.8444784349175718</v>
      </c>
      <c r="AA315" s="69">
        <v>4.7875721643325111</v>
      </c>
      <c r="AB315" s="69">
        <v>4.7306658937474486</v>
      </c>
      <c r="AC315" s="69">
        <v>4.9030194640981124</v>
      </c>
      <c r="AD315" s="69">
        <v>4.8461131935130517</v>
      </c>
      <c r="AE315" s="69">
        <v>4.7323168380715961</v>
      </c>
      <c r="AF315" s="69">
        <f t="shared" si="35"/>
        <v>56.985969113023444</v>
      </c>
      <c r="AH315" s="31">
        <f t="shared" si="36"/>
        <v>14.068473702871357</v>
      </c>
      <c r="AI315" s="31">
        <f t="shared" si="37"/>
        <v>14.073329421471788</v>
      </c>
      <c r="AJ315" s="31">
        <f t="shared" si="38"/>
        <v>14.362716492997532</v>
      </c>
      <c r="AK315" s="31">
        <f t="shared" si="39"/>
        <v>14.48144949568276</v>
      </c>
      <c r="AL315" s="31">
        <f t="shared" si="40"/>
        <v>56.985969113023437</v>
      </c>
    </row>
    <row r="316" spans="1:38" hidden="1" x14ac:dyDescent="0.3">
      <c r="A316" t="str">
        <f t="shared" si="34"/>
        <v>SACASTER</v>
      </c>
      <c r="B316" s="5" t="s">
        <v>95</v>
      </c>
      <c r="C316" s="5" t="s">
        <v>617</v>
      </c>
      <c r="D316" s="5" t="s">
        <v>96</v>
      </c>
      <c r="E316" s="5" t="s">
        <v>97</v>
      </c>
      <c r="F316" s="5" t="s">
        <v>103</v>
      </c>
      <c r="G316" s="5" t="s">
        <v>604</v>
      </c>
      <c r="H316" s="5" t="s">
        <v>604</v>
      </c>
      <c r="I316" s="5"/>
      <c r="J316" s="5"/>
      <c r="K316" s="5"/>
      <c r="L316" s="5"/>
      <c r="M316" s="5"/>
      <c r="N316" s="5"/>
      <c r="O316" s="5"/>
      <c r="P316" s="5"/>
      <c r="Q316" s="5"/>
      <c r="R316" s="69">
        <v>0.7</v>
      </c>
      <c r="S316" s="69">
        <v>2</v>
      </c>
      <c r="T316" s="69">
        <v>1.708871433333333</v>
      </c>
      <c r="U316" s="69">
        <v>1.8909714992055302</v>
      </c>
      <c r="V316" s="69">
        <v>2.0275465486096782</v>
      </c>
      <c r="W316" s="69">
        <v>2.0054314695223781</v>
      </c>
      <c r="X316" s="69">
        <v>1.7322813707140821</v>
      </c>
      <c r="Y316" s="69">
        <v>1.8916189283522546</v>
      </c>
      <c r="Z316" s="69">
        <v>1.9377913739670287</v>
      </c>
      <c r="AA316" s="69">
        <v>1.9150288657330041</v>
      </c>
      <c r="AB316" s="69">
        <v>1.8922663574989791</v>
      </c>
      <c r="AC316" s="69">
        <v>1.9612077856392449</v>
      </c>
      <c r="AD316" s="69">
        <v>1.9384452774052205</v>
      </c>
      <c r="AE316" s="69">
        <v>1.8929267352286381</v>
      </c>
      <c r="AF316" s="69">
        <f t="shared" si="35"/>
        <v>22.794387645209376</v>
      </c>
      <c r="AH316" s="31">
        <f t="shared" si="36"/>
        <v>5.6273894811485414</v>
      </c>
      <c r="AI316" s="31">
        <f t="shared" si="37"/>
        <v>5.629331768588715</v>
      </c>
      <c r="AJ316" s="31">
        <f t="shared" si="38"/>
        <v>5.7450865971990117</v>
      </c>
      <c r="AK316" s="31">
        <f t="shared" si="39"/>
        <v>5.7925797982731035</v>
      </c>
      <c r="AL316" s="31">
        <f t="shared" si="40"/>
        <v>22.794387645209373</v>
      </c>
    </row>
    <row r="317" spans="1:38" hidden="1" x14ac:dyDescent="0.3">
      <c r="A317" t="str">
        <f t="shared" si="34"/>
        <v>PTICING</v>
      </c>
      <c r="B317" s="5" t="s">
        <v>95</v>
      </c>
      <c r="C317" s="68" t="s">
        <v>625</v>
      </c>
      <c r="D317" s="5" t="s">
        <v>96</v>
      </c>
      <c r="E317" s="5" t="s">
        <v>97</v>
      </c>
      <c r="F317" s="5" t="s">
        <v>47</v>
      </c>
      <c r="G317" s="5" t="s">
        <v>605</v>
      </c>
      <c r="H317" s="5" t="s">
        <v>605</v>
      </c>
      <c r="I317" s="5"/>
      <c r="J317" s="5"/>
      <c r="K317" s="5"/>
      <c r="L317" s="5"/>
      <c r="M317" s="5"/>
      <c r="N317" s="5"/>
      <c r="O317" s="5"/>
      <c r="P317" s="5"/>
      <c r="Q317" s="5"/>
      <c r="R317" s="69">
        <v>0</v>
      </c>
      <c r="S317" s="69">
        <v>2</v>
      </c>
      <c r="T317" s="69">
        <v>1.708871433333333</v>
      </c>
      <c r="U317" s="69">
        <v>1.8909714992055302</v>
      </c>
      <c r="V317" s="69">
        <v>2.0275465486096782</v>
      </c>
      <c r="W317" s="69">
        <v>2.0054314695223781</v>
      </c>
      <c r="X317" s="69">
        <v>1.7322813707140821</v>
      </c>
      <c r="Y317" s="69">
        <v>1.8916189283522546</v>
      </c>
      <c r="Z317" s="69">
        <v>1.9377913739670287</v>
      </c>
      <c r="AA317" s="69">
        <v>1.9150288657330041</v>
      </c>
      <c r="AB317" s="69">
        <v>1.8922663574989791</v>
      </c>
      <c r="AC317" s="69">
        <v>1.9612077856392449</v>
      </c>
      <c r="AD317" s="69">
        <v>1.9384452774052205</v>
      </c>
      <c r="AE317" s="69">
        <v>1.8929267352286381</v>
      </c>
      <c r="AF317" s="69">
        <f t="shared" si="35"/>
        <v>22.794387645209376</v>
      </c>
      <c r="AH317" s="31">
        <f t="shared" si="36"/>
        <v>5.6273894811485414</v>
      </c>
      <c r="AI317" s="31">
        <f t="shared" si="37"/>
        <v>5.629331768588715</v>
      </c>
      <c r="AJ317" s="31">
        <f t="shared" si="38"/>
        <v>5.7450865971990117</v>
      </c>
      <c r="AK317" s="31">
        <f t="shared" si="39"/>
        <v>5.7925797982731035</v>
      </c>
      <c r="AL317" s="31">
        <f t="shared" si="40"/>
        <v>22.794387645209373</v>
      </c>
    </row>
    <row r="318" spans="1:38" hidden="1" x14ac:dyDescent="0.3">
      <c r="A318" t="str">
        <f t="shared" si="34"/>
        <v>PTLG</v>
      </c>
      <c r="B318" s="5" t="s">
        <v>95</v>
      </c>
      <c r="C318" s="5" t="s">
        <v>625</v>
      </c>
      <c r="D318" s="5" t="s">
        <v>96</v>
      </c>
      <c r="E318" s="5" t="s">
        <v>97</v>
      </c>
      <c r="F318" s="5" t="s">
        <v>92</v>
      </c>
      <c r="G318" s="5" t="s">
        <v>601</v>
      </c>
      <c r="H318" s="5" t="s">
        <v>621</v>
      </c>
      <c r="I318" s="5"/>
      <c r="J318" s="5"/>
      <c r="K318" s="5"/>
      <c r="L318" s="5"/>
      <c r="M318" s="5"/>
      <c r="N318" s="5"/>
      <c r="O318" s="5"/>
      <c r="P318" s="5"/>
      <c r="Q318" s="5"/>
      <c r="R318" s="69">
        <v>0</v>
      </c>
      <c r="S318" s="69">
        <v>0</v>
      </c>
      <c r="T318" s="69">
        <v>5</v>
      </c>
      <c r="U318" s="69">
        <v>5</v>
      </c>
      <c r="V318" s="69">
        <v>5</v>
      </c>
      <c r="W318" s="69">
        <v>6.9230769230769234</v>
      </c>
      <c r="X318" s="69">
        <v>6.9230769230769234</v>
      </c>
      <c r="Y318" s="69">
        <v>6.9230769230769234</v>
      </c>
      <c r="Z318" s="69">
        <v>8.8461538461538467</v>
      </c>
      <c r="AA318" s="69">
        <v>8.8461538461538467</v>
      </c>
      <c r="AB318" s="69">
        <v>8.8461538461538467</v>
      </c>
      <c r="AC318" s="69">
        <v>10.78846153846154</v>
      </c>
      <c r="AD318" s="69">
        <v>10.78846153846154</v>
      </c>
      <c r="AE318" s="69">
        <v>10.807692307692308</v>
      </c>
      <c r="AF318" s="69">
        <f t="shared" si="35"/>
        <v>94.692307692307693</v>
      </c>
      <c r="AH318" s="31">
        <f t="shared" si="36"/>
        <v>15</v>
      </c>
      <c r="AI318" s="31">
        <f t="shared" si="37"/>
        <v>20.76923076923077</v>
      </c>
      <c r="AJ318" s="31">
        <f t="shared" si="38"/>
        <v>26.53846153846154</v>
      </c>
      <c r="AK318" s="31">
        <f t="shared" si="39"/>
        <v>32.384615384615387</v>
      </c>
      <c r="AL318" s="31">
        <f t="shared" si="40"/>
        <v>94.692307692307708</v>
      </c>
    </row>
    <row r="319" spans="1:38" hidden="1" x14ac:dyDescent="0.3">
      <c r="A319" t="e">
        <f t="shared" si="34"/>
        <v>#N/A</v>
      </c>
      <c r="B319" s="5" t="s">
        <v>95</v>
      </c>
      <c r="C319" s="68" t="s">
        <v>625</v>
      </c>
      <c r="D319" s="5" t="s">
        <v>104</v>
      </c>
      <c r="E319" s="5" t="s">
        <v>105</v>
      </c>
      <c r="F319" s="5" t="s">
        <v>98</v>
      </c>
      <c r="G319" s="5" t="e">
        <v>#N/A</v>
      </c>
      <c r="H319" s="5" t="e">
        <v>#N/A</v>
      </c>
      <c r="I319" s="5"/>
      <c r="J319" s="5"/>
      <c r="K319" s="5"/>
      <c r="L319" s="5"/>
      <c r="M319" s="5"/>
      <c r="N319" s="5"/>
      <c r="O319" s="5"/>
      <c r="P319" s="5"/>
      <c r="Q319" s="5"/>
      <c r="R319" s="69">
        <v>18.995323037674481</v>
      </c>
      <c r="S319" s="69">
        <v>20</v>
      </c>
      <c r="T319" s="69">
        <v>17.088714333333332</v>
      </c>
      <c r="U319" s="69">
        <v>18.909714992055306</v>
      </c>
      <c r="V319" s="69">
        <v>20.275465486096785</v>
      </c>
      <c r="W319" s="69">
        <v>20.054314695223784</v>
      </c>
      <c r="X319" s="69">
        <v>17.322813707140821</v>
      </c>
      <c r="Y319" s="69">
        <v>18.916189283522549</v>
      </c>
      <c r="Z319" s="69">
        <v>19.377913739670287</v>
      </c>
      <c r="AA319" s="69">
        <v>19.150288657330044</v>
      </c>
      <c r="AB319" s="69">
        <v>18.922663574989794</v>
      </c>
      <c r="AC319" s="69">
        <v>19.61207785639245</v>
      </c>
      <c r="AD319" s="69">
        <v>19.384452774052207</v>
      </c>
      <c r="AE319" s="69">
        <v>18.929267352286384</v>
      </c>
      <c r="AF319" s="69">
        <f t="shared" si="35"/>
        <v>227.94387645209378</v>
      </c>
      <c r="AH319" s="31">
        <f t="shared" si="36"/>
        <v>56.273894811485427</v>
      </c>
      <c r="AI319" s="31">
        <f t="shared" si="37"/>
        <v>56.293317685887153</v>
      </c>
      <c r="AJ319" s="31">
        <f t="shared" si="38"/>
        <v>57.450865971990126</v>
      </c>
      <c r="AK319" s="31">
        <f t="shared" si="39"/>
        <v>57.925797982731041</v>
      </c>
      <c r="AL319" s="31">
        <f t="shared" si="40"/>
        <v>227.94387645209375</v>
      </c>
    </row>
    <row r="320" spans="1:38" hidden="1" x14ac:dyDescent="0.3">
      <c r="A320" t="e">
        <f t="shared" si="34"/>
        <v>#N/A</v>
      </c>
      <c r="B320" s="5" t="s">
        <v>95</v>
      </c>
      <c r="C320" s="68" t="s">
        <v>625</v>
      </c>
      <c r="D320" s="5" t="s">
        <v>104</v>
      </c>
      <c r="E320" s="5" t="s">
        <v>105</v>
      </c>
      <c r="F320" s="5" t="s">
        <v>99</v>
      </c>
      <c r="G320" s="5" t="e">
        <v>#N/A</v>
      </c>
      <c r="H320" s="5" t="e">
        <v>#N/A</v>
      </c>
      <c r="I320" s="5"/>
      <c r="J320" s="5"/>
      <c r="K320" s="5"/>
      <c r="L320" s="5"/>
      <c r="M320" s="5"/>
      <c r="N320" s="5"/>
      <c r="O320" s="5"/>
      <c r="P320" s="5"/>
      <c r="Q320" s="5"/>
      <c r="R320" s="69">
        <v>2.8492984556511716</v>
      </c>
      <c r="S320" s="69">
        <v>3</v>
      </c>
      <c r="T320" s="69">
        <v>2.5633071499999995</v>
      </c>
      <c r="U320" s="69">
        <v>2.8364572488082955</v>
      </c>
      <c r="V320" s="69">
        <v>3.0413198229145175</v>
      </c>
      <c r="W320" s="69">
        <v>3.0081472042835671</v>
      </c>
      <c r="X320" s="69">
        <v>2.5984220560711231</v>
      </c>
      <c r="Y320" s="69">
        <v>2.8374283925283823</v>
      </c>
      <c r="Z320" s="69">
        <v>2.9066870609505431</v>
      </c>
      <c r="AA320" s="69">
        <v>2.8725432985995063</v>
      </c>
      <c r="AB320" s="69">
        <v>2.8383995362484691</v>
      </c>
      <c r="AC320" s="69">
        <v>2.9418116784588673</v>
      </c>
      <c r="AD320" s="69">
        <v>2.9076679161078309</v>
      </c>
      <c r="AE320" s="69">
        <v>2.8393901028429571</v>
      </c>
      <c r="AF320" s="69">
        <f t="shared" si="35"/>
        <v>34.191581467814061</v>
      </c>
      <c r="AH320" s="31">
        <f t="shared" si="36"/>
        <v>8.4410842217228126</v>
      </c>
      <c r="AI320" s="31">
        <f t="shared" si="37"/>
        <v>8.4439976528830734</v>
      </c>
      <c r="AJ320" s="31">
        <f t="shared" si="38"/>
        <v>8.6176298957985189</v>
      </c>
      <c r="AK320" s="31">
        <f t="shared" si="39"/>
        <v>8.6888696974096558</v>
      </c>
      <c r="AL320" s="31">
        <f t="shared" si="40"/>
        <v>34.191581467814061</v>
      </c>
    </row>
    <row r="321" spans="1:38" hidden="1" x14ac:dyDescent="0.3">
      <c r="A321" t="e">
        <f t="shared" si="34"/>
        <v>#N/A</v>
      </c>
      <c r="B321" s="5" t="s">
        <v>95</v>
      </c>
      <c r="C321" s="68" t="s">
        <v>625</v>
      </c>
      <c r="D321" s="5" t="s">
        <v>104</v>
      </c>
      <c r="E321" s="5" t="s">
        <v>105</v>
      </c>
      <c r="F321" s="5" t="s">
        <v>100</v>
      </c>
      <c r="G321" s="5" t="e">
        <v>#N/A</v>
      </c>
      <c r="H321" s="5" t="e">
        <v>#N/A</v>
      </c>
      <c r="I321" s="5"/>
      <c r="J321" s="5"/>
      <c r="K321" s="5"/>
      <c r="L321" s="5"/>
      <c r="M321" s="5"/>
      <c r="N321" s="5"/>
      <c r="O321" s="5"/>
      <c r="P321" s="5"/>
      <c r="Q321" s="5"/>
      <c r="R321" s="69">
        <v>10</v>
      </c>
      <c r="S321" s="69">
        <v>10</v>
      </c>
      <c r="T321" s="69">
        <v>8.544357166666666</v>
      </c>
      <c r="U321" s="69">
        <v>9.4548574960276532</v>
      </c>
      <c r="V321" s="69">
        <v>10.137732743048392</v>
      </c>
      <c r="W321" s="69">
        <v>10.027157347611892</v>
      </c>
      <c r="X321" s="69">
        <v>8.6614068535704103</v>
      </c>
      <c r="Y321" s="69">
        <v>9.4580946417612743</v>
      </c>
      <c r="Z321" s="69">
        <v>9.6889568698351436</v>
      </c>
      <c r="AA321" s="69">
        <v>9.5751443286650222</v>
      </c>
      <c r="AB321" s="69">
        <v>9.4613317874948972</v>
      </c>
      <c r="AC321" s="69">
        <v>9.8060389281962248</v>
      </c>
      <c r="AD321" s="69">
        <v>9.6922263870261034</v>
      </c>
      <c r="AE321" s="69">
        <v>9.4646336761431922</v>
      </c>
      <c r="AF321" s="69">
        <f t="shared" si="35"/>
        <v>113.97193822604689</v>
      </c>
      <c r="AH321" s="31">
        <f t="shared" si="36"/>
        <v>28.136947405742713</v>
      </c>
      <c r="AI321" s="31">
        <f t="shared" si="37"/>
        <v>28.146658842943577</v>
      </c>
      <c r="AJ321" s="31">
        <f t="shared" si="38"/>
        <v>28.725432985995063</v>
      </c>
      <c r="AK321" s="31">
        <f t="shared" si="39"/>
        <v>28.96289899136552</v>
      </c>
      <c r="AL321" s="31">
        <f t="shared" si="40"/>
        <v>113.97193822604687</v>
      </c>
    </row>
    <row r="322" spans="1:38" hidden="1" x14ac:dyDescent="0.3">
      <c r="A322" t="e">
        <f t="shared" si="34"/>
        <v>#N/A</v>
      </c>
      <c r="B322" s="5" t="s">
        <v>95</v>
      </c>
      <c r="C322" s="68" t="s">
        <v>625</v>
      </c>
      <c r="D322" s="5" t="s">
        <v>104</v>
      </c>
      <c r="E322" s="5" t="s">
        <v>105</v>
      </c>
      <c r="F322" s="5" t="s">
        <v>101</v>
      </c>
      <c r="G322" s="5" t="e">
        <v>#N/A</v>
      </c>
      <c r="H322" s="5" t="e">
        <v>#N/A</v>
      </c>
      <c r="I322" s="5"/>
      <c r="J322" s="5"/>
      <c r="K322" s="5"/>
      <c r="L322" s="5"/>
      <c r="M322" s="5"/>
      <c r="N322" s="5"/>
      <c r="O322" s="5"/>
      <c r="P322" s="5"/>
      <c r="Q322" s="5"/>
      <c r="R322" s="69">
        <v>602.48271688685122</v>
      </c>
      <c r="S322" s="69">
        <v>700</v>
      </c>
      <c r="T322" s="69">
        <v>542.01</v>
      </c>
      <c r="U322" s="69">
        <v>599.76745019674468</v>
      </c>
      <c r="V322" s="69">
        <v>643.08553784430319</v>
      </c>
      <c r="W322" s="69">
        <v>636.07120441798656</v>
      </c>
      <c r="X322" s="69">
        <v>549.43502912286954</v>
      </c>
      <c r="Y322" s="69">
        <v>599.97279804502114</v>
      </c>
      <c r="Z322" s="69">
        <v>614.61750844248377</v>
      </c>
      <c r="AA322" s="69">
        <v>607.3978271678908</v>
      </c>
      <c r="AB322" s="69">
        <v>600.1781458932976</v>
      </c>
      <c r="AC322" s="69">
        <v>622.04459104383602</v>
      </c>
      <c r="AD322" s="69">
        <v>614.82490976924305</v>
      </c>
      <c r="AE322" s="69">
        <v>600.38760069853959</v>
      </c>
      <c r="AF322" s="69">
        <f t="shared" si="35"/>
        <v>7229.7926026422147</v>
      </c>
      <c r="AH322" s="31">
        <f t="shared" si="36"/>
        <v>1784.8629880410479</v>
      </c>
      <c r="AI322" s="31">
        <f t="shared" si="37"/>
        <v>1785.4790315858772</v>
      </c>
      <c r="AJ322" s="31">
        <f t="shared" si="38"/>
        <v>1822.1934815036723</v>
      </c>
      <c r="AK322" s="31">
        <f t="shared" si="39"/>
        <v>1837.2571015116187</v>
      </c>
      <c r="AL322" s="31">
        <f t="shared" si="40"/>
        <v>7229.7926026422156</v>
      </c>
    </row>
    <row r="323" spans="1:38" hidden="1" x14ac:dyDescent="0.3">
      <c r="A323" t="str">
        <f t="shared" ref="A323:A386" si="41">CONCATENATE(C323,H323)</f>
        <v>PTLG</v>
      </c>
      <c r="B323" s="5" t="s">
        <v>95</v>
      </c>
      <c r="C323" s="5" t="s">
        <v>625</v>
      </c>
      <c r="D323" s="5" t="s">
        <v>104</v>
      </c>
      <c r="E323" s="5" t="s">
        <v>105</v>
      </c>
      <c r="F323" s="5" t="s">
        <v>33</v>
      </c>
      <c r="G323" s="5" t="s">
        <v>601</v>
      </c>
      <c r="H323" s="5" t="s">
        <v>621</v>
      </c>
      <c r="I323" s="5"/>
      <c r="J323" s="5"/>
      <c r="K323" s="5"/>
      <c r="L323" s="5"/>
      <c r="M323" s="5"/>
      <c r="N323" s="5"/>
      <c r="O323" s="5"/>
      <c r="P323" s="5"/>
      <c r="Q323" s="5"/>
      <c r="R323" s="69">
        <v>11.047435897435896</v>
      </c>
      <c r="S323" s="69">
        <v>3</v>
      </c>
      <c r="T323" s="69">
        <v>7</v>
      </c>
      <c r="U323" s="69">
        <v>7</v>
      </c>
      <c r="V323" s="69">
        <v>7</v>
      </c>
      <c r="W323" s="69">
        <v>9.6923076923076916</v>
      </c>
      <c r="X323" s="69">
        <v>9.6923076923076916</v>
      </c>
      <c r="Y323" s="69">
        <v>9.6923076923076916</v>
      </c>
      <c r="Z323" s="69">
        <v>12.384615384615383</v>
      </c>
      <c r="AA323" s="69">
        <v>12.384615384615383</v>
      </c>
      <c r="AB323" s="69">
        <v>12.384615384615383</v>
      </c>
      <c r="AC323" s="69">
        <v>15.103846153846154</v>
      </c>
      <c r="AD323" s="69">
        <v>15.103846153846154</v>
      </c>
      <c r="AE323" s="69">
        <v>15.13076923076923</v>
      </c>
      <c r="AF323" s="69">
        <f t="shared" ref="AF323:AF386" si="42">SUM(T323:AE323)</f>
        <v>132.56923076923076</v>
      </c>
      <c r="AH323" s="31">
        <f t="shared" ref="AH323:AH386" si="43">SUM(T323:V323)</f>
        <v>21</v>
      </c>
      <c r="AI323" s="31">
        <f t="shared" ref="AI323:AI386" si="44">SUM(W323:Y323)</f>
        <v>29.076923076923073</v>
      </c>
      <c r="AJ323" s="31">
        <f t="shared" ref="AJ323:AJ386" si="45">SUM(Z323:AB323)</f>
        <v>37.153846153846146</v>
      </c>
      <c r="AK323" s="31">
        <f t="shared" ref="AK323:AK386" si="46">SUM(AC323:AE323)</f>
        <v>45.338461538461537</v>
      </c>
      <c r="AL323" s="31">
        <f t="shared" ref="AL323:AL386" si="47">SUM(AH323:AK323)</f>
        <v>132.56923076923076</v>
      </c>
    </row>
    <row r="324" spans="1:38" hidden="1" x14ac:dyDescent="0.3">
      <c r="A324" t="str">
        <f t="shared" si="41"/>
        <v>PTLG</v>
      </c>
      <c r="B324" s="5" t="s">
        <v>95</v>
      </c>
      <c r="C324" s="5" t="s">
        <v>625</v>
      </c>
      <c r="D324" s="5" t="s">
        <v>104</v>
      </c>
      <c r="E324" s="5" t="s">
        <v>105</v>
      </c>
      <c r="F324" s="5" t="s">
        <v>102</v>
      </c>
      <c r="G324" s="5" t="s">
        <v>601</v>
      </c>
      <c r="H324" s="5" t="s">
        <v>621</v>
      </c>
      <c r="I324" s="5"/>
      <c r="J324" s="5"/>
      <c r="K324" s="5"/>
      <c r="L324" s="5"/>
      <c r="M324" s="5"/>
      <c r="N324" s="5"/>
      <c r="O324" s="5"/>
      <c r="P324" s="5"/>
      <c r="Q324" s="5"/>
      <c r="R324" s="69">
        <v>4.7346153846153847</v>
      </c>
      <c r="S324" s="69">
        <v>2</v>
      </c>
      <c r="T324" s="69">
        <v>3</v>
      </c>
      <c r="U324" s="69">
        <v>3</v>
      </c>
      <c r="V324" s="69">
        <v>3</v>
      </c>
      <c r="W324" s="69">
        <v>4.1538461538461542</v>
      </c>
      <c r="X324" s="69">
        <v>4.1538461538461542</v>
      </c>
      <c r="Y324" s="69">
        <v>4.1538461538461542</v>
      </c>
      <c r="Z324" s="69">
        <v>5.3076923076923084</v>
      </c>
      <c r="AA324" s="69">
        <v>5.3076923076923084</v>
      </c>
      <c r="AB324" s="69">
        <v>5.3076923076923084</v>
      </c>
      <c r="AC324" s="69">
        <v>6.4730769230769232</v>
      </c>
      <c r="AD324" s="69">
        <v>6.4730769230769232</v>
      </c>
      <c r="AE324" s="69">
        <v>6.4846153846153856</v>
      </c>
      <c r="AF324" s="69">
        <f t="shared" si="42"/>
        <v>56.815384615384616</v>
      </c>
      <c r="AH324" s="31">
        <f t="shared" si="43"/>
        <v>9</v>
      </c>
      <c r="AI324" s="31">
        <f t="shared" si="44"/>
        <v>12.461538461538463</v>
      </c>
      <c r="AJ324" s="31">
        <f t="shared" si="45"/>
        <v>15.923076923076925</v>
      </c>
      <c r="AK324" s="31">
        <f t="shared" si="46"/>
        <v>19.430769230769233</v>
      </c>
      <c r="AL324" s="31">
        <f t="shared" si="47"/>
        <v>56.815384615384616</v>
      </c>
    </row>
    <row r="325" spans="1:38" hidden="1" x14ac:dyDescent="0.3">
      <c r="A325" t="str">
        <f t="shared" si="41"/>
        <v>SACoarse Brown</v>
      </c>
      <c r="B325" s="5" t="s">
        <v>95</v>
      </c>
      <c r="C325" s="5" t="s">
        <v>617</v>
      </c>
      <c r="D325" s="5" t="s">
        <v>104</v>
      </c>
      <c r="E325" s="5" t="s">
        <v>105</v>
      </c>
      <c r="F325" s="5" t="s">
        <v>26</v>
      </c>
      <c r="G325" s="5" t="s">
        <v>602</v>
      </c>
      <c r="H325" s="5" t="s">
        <v>618</v>
      </c>
      <c r="I325" s="5"/>
      <c r="J325" s="5"/>
      <c r="K325" s="5"/>
      <c r="L325" s="5"/>
      <c r="M325" s="5"/>
      <c r="N325" s="5"/>
      <c r="O325" s="5"/>
      <c r="P325" s="5"/>
      <c r="Q325" s="5"/>
      <c r="R325" s="69">
        <v>0</v>
      </c>
      <c r="S325" s="69">
        <v>2</v>
      </c>
      <c r="T325" s="69">
        <v>1.708871433333333</v>
      </c>
      <c r="U325" s="69">
        <v>1.8909714992055302</v>
      </c>
      <c r="V325" s="69">
        <v>2.0275465486096782</v>
      </c>
      <c r="W325" s="69">
        <v>2.0054314695223781</v>
      </c>
      <c r="X325" s="69">
        <v>1.7322813707140821</v>
      </c>
      <c r="Y325" s="69">
        <v>1.8916189283522546</v>
      </c>
      <c r="Z325" s="69">
        <v>1.9377913739670287</v>
      </c>
      <c r="AA325" s="69">
        <v>1.9150288657330041</v>
      </c>
      <c r="AB325" s="69">
        <v>1.8922663574989791</v>
      </c>
      <c r="AC325" s="69">
        <v>1.9612077856392449</v>
      </c>
      <c r="AD325" s="69">
        <v>1.9384452774052205</v>
      </c>
      <c r="AE325" s="69">
        <v>1.8929267352286381</v>
      </c>
      <c r="AF325" s="69">
        <f t="shared" si="42"/>
        <v>22.794387645209376</v>
      </c>
      <c r="AH325" s="31">
        <f t="shared" si="43"/>
        <v>5.6273894811485414</v>
      </c>
      <c r="AI325" s="31">
        <f t="shared" si="44"/>
        <v>5.629331768588715</v>
      </c>
      <c r="AJ325" s="31">
        <f t="shared" si="45"/>
        <v>5.7450865971990117</v>
      </c>
      <c r="AK325" s="31">
        <f t="shared" si="46"/>
        <v>5.7925797982731035</v>
      </c>
      <c r="AL325" s="31">
        <f t="shared" si="47"/>
        <v>22.794387645209373</v>
      </c>
    </row>
    <row r="326" spans="1:38" hidden="1" x14ac:dyDescent="0.3">
      <c r="A326" t="str">
        <f t="shared" si="41"/>
        <v>SAGMW</v>
      </c>
      <c r="B326" s="5" t="s">
        <v>95</v>
      </c>
      <c r="C326" s="5" t="s">
        <v>617</v>
      </c>
      <c r="D326" s="5" t="s">
        <v>104</v>
      </c>
      <c r="E326" s="5" t="s">
        <v>105</v>
      </c>
      <c r="F326" s="5" t="s">
        <v>37</v>
      </c>
      <c r="G326" s="5" t="s">
        <v>602</v>
      </c>
      <c r="H326" s="5" t="s">
        <v>624</v>
      </c>
      <c r="I326" s="5"/>
      <c r="J326" s="5"/>
      <c r="K326" s="5"/>
      <c r="L326" s="5"/>
      <c r="M326" s="5"/>
      <c r="N326" s="5"/>
      <c r="O326" s="5"/>
      <c r="P326" s="5"/>
      <c r="Q326" s="5"/>
      <c r="R326" s="69">
        <v>0</v>
      </c>
      <c r="S326" s="69">
        <v>2</v>
      </c>
      <c r="T326" s="69">
        <v>1.708871433333333</v>
      </c>
      <c r="U326" s="69">
        <v>1.8909714992055302</v>
      </c>
      <c r="V326" s="69">
        <v>2.0275465486096782</v>
      </c>
      <c r="W326" s="69">
        <v>2.0054314695223781</v>
      </c>
      <c r="X326" s="69">
        <v>1.7322813707140821</v>
      </c>
      <c r="Y326" s="69">
        <v>1.8916189283522546</v>
      </c>
      <c r="Z326" s="69">
        <v>1.9377913739670287</v>
      </c>
      <c r="AA326" s="69">
        <v>1.9150288657330041</v>
      </c>
      <c r="AB326" s="69">
        <v>1.8922663574989791</v>
      </c>
      <c r="AC326" s="69">
        <v>1.9612077856392449</v>
      </c>
      <c r="AD326" s="69">
        <v>1.9384452774052205</v>
      </c>
      <c r="AE326" s="69">
        <v>1.8929267352286381</v>
      </c>
      <c r="AF326" s="69">
        <f t="shared" si="42"/>
        <v>22.794387645209376</v>
      </c>
      <c r="AH326" s="31">
        <f t="shared" si="43"/>
        <v>5.6273894811485414</v>
      </c>
      <c r="AI326" s="31">
        <f t="shared" si="44"/>
        <v>5.629331768588715</v>
      </c>
      <c r="AJ326" s="31">
        <f t="shared" si="45"/>
        <v>5.7450865971990117</v>
      </c>
      <c r="AK326" s="31">
        <f t="shared" si="46"/>
        <v>5.7925797982731035</v>
      </c>
      <c r="AL326" s="31">
        <f t="shared" si="47"/>
        <v>22.794387645209373</v>
      </c>
    </row>
    <row r="327" spans="1:38" hidden="1" x14ac:dyDescent="0.3">
      <c r="A327" t="str">
        <f t="shared" si="41"/>
        <v>SAGolden Brown</v>
      </c>
      <c r="B327" s="5" t="s">
        <v>95</v>
      </c>
      <c r="C327" s="5" t="s">
        <v>617</v>
      </c>
      <c r="D327" s="5" t="s">
        <v>104</v>
      </c>
      <c r="E327" s="5" t="s">
        <v>105</v>
      </c>
      <c r="F327" s="5" t="s">
        <v>31</v>
      </c>
      <c r="G327" s="5" t="s">
        <v>602</v>
      </c>
      <c r="H327" s="5" t="s">
        <v>623</v>
      </c>
      <c r="I327" s="5"/>
      <c r="J327" s="5"/>
      <c r="K327" s="5"/>
      <c r="L327" s="5"/>
      <c r="M327" s="5"/>
      <c r="N327" s="5"/>
      <c r="O327" s="5"/>
      <c r="P327" s="5"/>
      <c r="Q327" s="5"/>
      <c r="R327" s="69">
        <v>0</v>
      </c>
      <c r="S327" s="69">
        <v>2</v>
      </c>
      <c r="T327" s="69">
        <v>1.708871433333333</v>
      </c>
      <c r="U327" s="69">
        <v>1.8909714992055302</v>
      </c>
      <c r="V327" s="69">
        <v>2.0275465486096782</v>
      </c>
      <c r="W327" s="69">
        <v>2.0054314695223781</v>
      </c>
      <c r="X327" s="69">
        <v>1.7322813707140821</v>
      </c>
      <c r="Y327" s="69">
        <v>1.8916189283522546</v>
      </c>
      <c r="Z327" s="69">
        <v>1.9377913739670287</v>
      </c>
      <c r="AA327" s="69">
        <v>1.9150288657330041</v>
      </c>
      <c r="AB327" s="69">
        <v>1.8922663574989791</v>
      </c>
      <c r="AC327" s="69">
        <v>1.9612077856392449</v>
      </c>
      <c r="AD327" s="69">
        <v>1.9384452774052205</v>
      </c>
      <c r="AE327" s="69">
        <v>1.8929267352286381</v>
      </c>
      <c r="AF327" s="69">
        <f t="shared" si="42"/>
        <v>22.794387645209376</v>
      </c>
      <c r="AH327" s="31">
        <f t="shared" si="43"/>
        <v>5.6273894811485414</v>
      </c>
      <c r="AI327" s="31">
        <f t="shared" si="44"/>
        <v>5.629331768588715</v>
      </c>
      <c r="AJ327" s="31">
        <f t="shared" si="45"/>
        <v>5.7450865971990117</v>
      </c>
      <c r="AK327" s="31">
        <f t="shared" si="46"/>
        <v>5.7925797982731035</v>
      </c>
      <c r="AL327" s="31">
        <f t="shared" si="47"/>
        <v>22.794387645209373</v>
      </c>
    </row>
    <row r="328" spans="1:38" hidden="1" x14ac:dyDescent="0.3">
      <c r="A328" t="str">
        <f t="shared" si="41"/>
        <v>SASoft Brown</v>
      </c>
      <c r="B328" s="5" t="s">
        <v>95</v>
      </c>
      <c r="C328" s="5" t="s">
        <v>617</v>
      </c>
      <c r="D328" s="5" t="s">
        <v>104</v>
      </c>
      <c r="E328" s="5" t="s">
        <v>105</v>
      </c>
      <c r="F328" s="5" t="s">
        <v>34</v>
      </c>
      <c r="G328" s="5" t="s">
        <v>602</v>
      </c>
      <c r="H328" s="5" t="s">
        <v>622</v>
      </c>
      <c r="I328" s="5"/>
      <c r="J328" s="5"/>
      <c r="K328" s="5"/>
      <c r="L328" s="5"/>
      <c r="M328" s="5"/>
      <c r="N328" s="5"/>
      <c r="O328" s="5"/>
      <c r="P328" s="5"/>
      <c r="Q328" s="5"/>
      <c r="R328" s="69">
        <v>0</v>
      </c>
      <c r="S328" s="69">
        <v>2</v>
      </c>
      <c r="T328" s="69">
        <v>1.708871433333333</v>
      </c>
      <c r="U328" s="69">
        <v>1.8909714992055302</v>
      </c>
      <c r="V328" s="69">
        <v>2.0275465486096782</v>
      </c>
      <c r="W328" s="69">
        <v>2.0054314695223781</v>
      </c>
      <c r="X328" s="69">
        <v>1.7322813707140821</v>
      </c>
      <c r="Y328" s="69">
        <v>1.8916189283522546</v>
      </c>
      <c r="Z328" s="69">
        <v>1.9377913739670287</v>
      </c>
      <c r="AA328" s="69">
        <v>1.9150288657330041</v>
      </c>
      <c r="AB328" s="69">
        <v>1.8922663574989791</v>
      </c>
      <c r="AC328" s="69">
        <v>1.9612077856392449</v>
      </c>
      <c r="AD328" s="69">
        <v>1.9384452774052205</v>
      </c>
      <c r="AE328" s="69">
        <v>1.8929267352286381</v>
      </c>
      <c r="AF328" s="69">
        <f t="shared" si="42"/>
        <v>22.794387645209376</v>
      </c>
      <c r="AH328" s="31">
        <f t="shared" si="43"/>
        <v>5.6273894811485414</v>
      </c>
      <c r="AI328" s="31">
        <f t="shared" si="44"/>
        <v>5.629331768588715</v>
      </c>
      <c r="AJ328" s="31">
        <f t="shared" si="45"/>
        <v>5.7450865971990117</v>
      </c>
      <c r="AK328" s="31">
        <f t="shared" si="46"/>
        <v>5.7925797982731035</v>
      </c>
      <c r="AL328" s="31">
        <f t="shared" si="47"/>
        <v>22.794387645209373</v>
      </c>
    </row>
    <row r="329" spans="1:38" hidden="1" x14ac:dyDescent="0.3">
      <c r="A329" t="str">
        <f t="shared" si="41"/>
        <v>SACASTER</v>
      </c>
      <c r="B329" s="5" t="s">
        <v>95</v>
      </c>
      <c r="C329" s="5" t="s">
        <v>617</v>
      </c>
      <c r="D329" s="5" t="s">
        <v>104</v>
      </c>
      <c r="E329" s="5" t="s">
        <v>105</v>
      </c>
      <c r="F329" s="5" t="s">
        <v>103</v>
      </c>
      <c r="G329" s="5" t="s">
        <v>604</v>
      </c>
      <c r="H329" s="5" t="s">
        <v>604</v>
      </c>
      <c r="I329" s="5"/>
      <c r="J329" s="5"/>
      <c r="K329" s="5"/>
      <c r="L329" s="5"/>
      <c r="M329" s="5"/>
      <c r="N329" s="5"/>
      <c r="O329" s="5"/>
      <c r="P329" s="5"/>
      <c r="Q329" s="5"/>
      <c r="R329" s="69">
        <v>0</v>
      </c>
      <c r="S329" s="69">
        <v>2</v>
      </c>
      <c r="T329" s="69">
        <v>1.708871433333333</v>
      </c>
      <c r="U329" s="69">
        <v>1.8909714992055302</v>
      </c>
      <c r="V329" s="69">
        <v>2.0275465486096782</v>
      </c>
      <c r="W329" s="69">
        <v>2.0054314695223781</v>
      </c>
      <c r="X329" s="69">
        <v>1.7322813707140821</v>
      </c>
      <c r="Y329" s="69">
        <v>1.8916189283522546</v>
      </c>
      <c r="Z329" s="69">
        <v>1.9377913739670287</v>
      </c>
      <c r="AA329" s="69">
        <v>1.9150288657330041</v>
      </c>
      <c r="AB329" s="69">
        <v>1.8922663574989791</v>
      </c>
      <c r="AC329" s="69">
        <v>1.9612077856392449</v>
      </c>
      <c r="AD329" s="69">
        <v>1.9384452774052205</v>
      </c>
      <c r="AE329" s="69">
        <v>1.8929267352286381</v>
      </c>
      <c r="AF329" s="69">
        <f t="shared" si="42"/>
        <v>22.794387645209376</v>
      </c>
      <c r="AH329" s="31">
        <f t="shared" si="43"/>
        <v>5.6273894811485414</v>
      </c>
      <c r="AI329" s="31">
        <f t="shared" si="44"/>
        <v>5.629331768588715</v>
      </c>
      <c r="AJ329" s="31">
        <f t="shared" si="45"/>
        <v>5.7450865971990117</v>
      </c>
      <c r="AK329" s="31">
        <f t="shared" si="46"/>
        <v>5.7925797982731035</v>
      </c>
      <c r="AL329" s="31">
        <f t="shared" si="47"/>
        <v>22.794387645209373</v>
      </c>
    </row>
    <row r="330" spans="1:38" hidden="1" x14ac:dyDescent="0.3">
      <c r="A330" t="str">
        <f t="shared" si="41"/>
        <v>PTICING</v>
      </c>
      <c r="B330" s="5" t="s">
        <v>95</v>
      </c>
      <c r="C330" s="68" t="s">
        <v>625</v>
      </c>
      <c r="D330" s="5" t="s">
        <v>104</v>
      </c>
      <c r="E330" s="5" t="s">
        <v>105</v>
      </c>
      <c r="F330" s="5" t="s">
        <v>47</v>
      </c>
      <c r="G330" s="5" t="s">
        <v>605</v>
      </c>
      <c r="H330" s="5" t="s">
        <v>605</v>
      </c>
      <c r="I330" s="5"/>
      <c r="J330" s="5"/>
      <c r="K330" s="5"/>
      <c r="L330" s="5"/>
      <c r="M330" s="5"/>
      <c r="N330" s="5"/>
      <c r="O330" s="5"/>
      <c r="P330" s="5"/>
      <c r="Q330" s="5"/>
      <c r="R330" s="69">
        <v>0</v>
      </c>
      <c r="S330" s="69">
        <v>2</v>
      </c>
      <c r="T330" s="69">
        <v>1.708871433333333</v>
      </c>
      <c r="U330" s="69">
        <v>1.8909714992055302</v>
      </c>
      <c r="V330" s="69">
        <v>2.0275465486096782</v>
      </c>
      <c r="W330" s="69">
        <v>2.0054314695223781</v>
      </c>
      <c r="X330" s="69">
        <v>1.7322813707140821</v>
      </c>
      <c r="Y330" s="69">
        <v>1.8916189283522546</v>
      </c>
      <c r="Z330" s="69">
        <v>1.9377913739670287</v>
      </c>
      <c r="AA330" s="69">
        <v>1.9150288657330041</v>
      </c>
      <c r="AB330" s="69">
        <v>1.8922663574989791</v>
      </c>
      <c r="AC330" s="69">
        <v>1.9612077856392449</v>
      </c>
      <c r="AD330" s="69">
        <v>1.9384452774052205</v>
      </c>
      <c r="AE330" s="69">
        <v>1.8929267352286381</v>
      </c>
      <c r="AF330" s="69">
        <f t="shared" si="42"/>
        <v>22.794387645209376</v>
      </c>
      <c r="AH330" s="31">
        <f t="shared" si="43"/>
        <v>5.6273894811485414</v>
      </c>
      <c r="AI330" s="31">
        <f t="shared" si="44"/>
        <v>5.629331768588715</v>
      </c>
      <c r="AJ330" s="31">
        <f t="shared" si="45"/>
        <v>5.7450865971990117</v>
      </c>
      <c r="AK330" s="31">
        <f t="shared" si="46"/>
        <v>5.7925797982731035</v>
      </c>
      <c r="AL330" s="31">
        <f t="shared" si="47"/>
        <v>22.794387645209373</v>
      </c>
    </row>
    <row r="331" spans="1:38" hidden="1" x14ac:dyDescent="0.3">
      <c r="A331" t="e">
        <f t="shared" si="41"/>
        <v>#N/A</v>
      </c>
      <c r="B331" s="5" t="s">
        <v>95</v>
      </c>
      <c r="C331" s="68" t="s">
        <v>625</v>
      </c>
      <c r="D331" s="5" t="s">
        <v>106</v>
      </c>
      <c r="E331" s="5" t="s">
        <v>107</v>
      </c>
      <c r="F331" s="5" t="s">
        <v>98</v>
      </c>
      <c r="G331" s="5" t="e">
        <v>#N/A</v>
      </c>
      <c r="H331" s="5" t="e">
        <v>#N/A</v>
      </c>
      <c r="I331" s="5"/>
      <c r="J331" s="5"/>
      <c r="K331" s="5"/>
      <c r="L331" s="5"/>
      <c r="M331" s="5"/>
      <c r="N331" s="5"/>
      <c r="O331" s="5"/>
      <c r="P331" s="5"/>
      <c r="Q331" s="5"/>
      <c r="R331" s="69">
        <v>18.995323037674481</v>
      </c>
      <c r="S331" s="69">
        <v>20</v>
      </c>
      <c r="T331" s="69">
        <v>17.088714333333332</v>
      </c>
      <c r="U331" s="69">
        <v>18.909714992055306</v>
      </c>
      <c r="V331" s="69">
        <v>20.275465486096785</v>
      </c>
      <c r="W331" s="69">
        <v>20.054314695223784</v>
      </c>
      <c r="X331" s="69">
        <v>17.322813707140821</v>
      </c>
      <c r="Y331" s="69">
        <v>18.916189283522549</v>
      </c>
      <c r="Z331" s="69">
        <v>19.377913739670287</v>
      </c>
      <c r="AA331" s="69">
        <v>19.150288657330044</v>
      </c>
      <c r="AB331" s="69">
        <v>18.922663574989794</v>
      </c>
      <c r="AC331" s="69">
        <v>19.61207785639245</v>
      </c>
      <c r="AD331" s="69">
        <v>19.384452774052207</v>
      </c>
      <c r="AE331" s="69">
        <v>18.929267352286384</v>
      </c>
      <c r="AF331" s="69">
        <f t="shared" si="42"/>
        <v>227.94387645209378</v>
      </c>
      <c r="AH331" s="31">
        <f t="shared" si="43"/>
        <v>56.273894811485427</v>
      </c>
      <c r="AI331" s="31">
        <f t="shared" si="44"/>
        <v>56.293317685887153</v>
      </c>
      <c r="AJ331" s="31">
        <f t="shared" si="45"/>
        <v>57.450865971990126</v>
      </c>
      <c r="AK331" s="31">
        <f t="shared" si="46"/>
        <v>57.925797982731041</v>
      </c>
      <c r="AL331" s="31">
        <f t="shared" si="47"/>
        <v>227.94387645209375</v>
      </c>
    </row>
    <row r="332" spans="1:38" hidden="1" x14ac:dyDescent="0.3">
      <c r="A332" t="e">
        <f t="shared" si="41"/>
        <v>#N/A</v>
      </c>
      <c r="B332" s="5" t="s">
        <v>95</v>
      </c>
      <c r="C332" s="68" t="s">
        <v>625</v>
      </c>
      <c r="D332" s="5" t="s">
        <v>106</v>
      </c>
      <c r="E332" s="5" t="s">
        <v>107</v>
      </c>
      <c r="F332" s="5" t="s">
        <v>99</v>
      </c>
      <c r="G332" s="5" t="e">
        <v>#N/A</v>
      </c>
      <c r="H332" s="5" t="e">
        <v>#N/A</v>
      </c>
      <c r="I332" s="5"/>
      <c r="J332" s="5"/>
      <c r="K332" s="5"/>
      <c r="L332" s="5"/>
      <c r="M332" s="5"/>
      <c r="N332" s="5"/>
      <c r="O332" s="5"/>
      <c r="P332" s="5"/>
      <c r="Q332" s="5"/>
      <c r="R332" s="69">
        <v>2.8492984556511716</v>
      </c>
      <c r="S332" s="69">
        <v>3</v>
      </c>
      <c r="T332" s="69">
        <v>2.5633071499999995</v>
      </c>
      <c r="U332" s="69">
        <v>2.8364572488082955</v>
      </c>
      <c r="V332" s="69">
        <v>3.0413198229145175</v>
      </c>
      <c r="W332" s="69">
        <v>3.0081472042835671</v>
      </c>
      <c r="X332" s="69">
        <v>2.5984220560711231</v>
      </c>
      <c r="Y332" s="69">
        <v>2.8374283925283823</v>
      </c>
      <c r="Z332" s="69">
        <v>2.9066870609505431</v>
      </c>
      <c r="AA332" s="69">
        <v>2.8725432985995063</v>
      </c>
      <c r="AB332" s="69">
        <v>2.8383995362484691</v>
      </c>
      <c r="AC332" s="69">
        <v>2.9418116784588673</v>
      </c>
      <c r="AD332" s="69">
        <v>2.9076679161078309</v>
      </c>
      <c r="AE332" s="69">
        <v>2.8393901028429571</v>
      </c>
      <c r="AF332" s="69">
        <f t="shared" si="42"/>
        <v>34.191581467814061</v>
      </c>
      <c r="AH332" s="31">
        <f t="shared" si="43"/>
        <v>8.4410842217228126</v>
      </c>
      <c r="AI332" s="31">
        <f t="shared" si="44"/>
        <v>8.4439976528830734</v>
      </c>
      <c r="AJ332" s="31">
        <f t="shared" si="45"/>
        <v>8.6176298957985189</v>
      </c>
      <c r="AK332" s="31">
        <f t="shared" si="46"/>
        <v>8.6888696974096558</v>
      </c>
      <c r="AL332" s="31">
        <f t="shared" si="47"/>
        <v>34.191581467814061</v>
      </c>
    </row>
    <row r="333" spans="1:38" hidden="1" x14ac:dyDescent="0.3">
      <c r="A333" t="e">
        <f t="shared" si="41"/>
        <v>#N/A</v>
      </c>
      <c r="B333" s="5" t="s">
        <v>95</v>
      </c>
      <c r="C333" s="68" t="s">
        <v>625</v>
      </c>
      <c r="D333" s="5" t="s">
        <v>106</v>
      </c>
      <c r="E333" s="5" t="s">
        <v>107</v>
      </c>
      <c r="F333" s="5" t="s">
        <v>100</v>
      </c>
      <c r="G333" s="5" t="e">
        <v>#N/A</v>
      </c>
      <c r="H333" s="5" t="e">
        <v>#N/A</v>
      </c>
      <c r="I333" s="5"/>
      <c r="J333" s="5"/>
      <c r="K333" s="5"/>
      <c r="L333" s="5"/>
      <c r="M333" s="5"/>
      <c r="N333" s="5"/>
      <c r="O333" s="5"/>
      <c r="P333" s="5"/>
      <c r="Q333" s="5"/>
      <c r="R333" s="69">
        <v>10</v>
      </c>
      <c r="S333" s="69">
        <v>10</v>
      </c>
      <c r="T333" s="69">
        <v>8.544357166666666</v>
      </c>
      <c r="U333" s="69">
        <v>9.4548574960276532</v>
      </c>
      <c r="V333" s="69">
        <v>10.137732743048392</v>
      </c>
      <c r="W333" s="69">
        <v>10.027157347611892</v>
      </c>
      <c r="X333" s="69">
        <v>8.6614068535704103</v>
      </c>
      <c r="Y333" s="69">
        <v>9.4580946417612743</v>
      </c>
      <c r="Z333" s="69">
        <v>9.6889568698351436</v>
      </c>
      <c r="AA333" s="69">
        <v>9.5751443286650222</v>
      </c>
      <c r="AB333" s="69">
        <v>9.4613317874948972</v>
      </c>
      <c r="AC333" s="69">
        <v>9.8060389281962248</v>
      </c>
      <c r="AD333" s="69">
        <v>9.6922263870261034</v>
      </c>
      <c r="AE333" s="69">
        <v>9.4646336761431922</v>
      </c>
      <c r="AF333" s="69">
        <f t="shared" si="42"/>
        <v>113.97193822604689</v>
      </c>
      <c r="AH333" s="31">
        <f t="shared" si="43"/>
        <v>28.136947405742713</v>
      </c>
      <c r="AI333" s="31">
        <f t="shared" si="44"/>
        <v>28.146658842943577</v>
      </c>
      <c r="AJ333" s="31">
        <f t="shared" si="45"/>
        <v>28.725432985995063</v>
      </c>
      <c r="AK333" s="31">
        <f t="shared" si="46"/>
        <v>28.96289899136552</v>
      </c>
      <c r="AL333" s="31">
        <f t="shared" si="47"/>
        <v>113.97193822604687</v>
      </c>
    </row>
    <row r="334" spans="1:38" hidden="1" x14ac:dyDescent="0.3">
      <c r="A334" t="e">
        <f t="shared" si="41"/>
        <v>#N/A</v>
      </c>
      <c r="B334" s="5" t="s">
        <v>95</v>
      </c>
      <c r="C334" s="68" t="s">
        <v>625</v>
      </c>
      <c r="D334" s="5" t="s">
        <v>106</v>
      </c>
      <c r="E334" s="5" t="s">
        <v>107</v>
      </c>
      <c r="F334" s="5" t="s">
        <v>101</v>
      </c>
      <c r="G334" s="5" t="e">
        <v>#N/A</v>
      </c>
      <c r="H334" s="5" t="e">
        <v>#N/A</v>
      </c>
      <c r="I334" s="5"/>
      <c r="J334" s="5"/>
      <c r="K334" s="5"/>
      <c r="L334" s="5"/>
      <c r="M334" s="5"/>
      <c r="N334" s="5"/>
      <c r="O334" s="5"/>
      <c r="P334" s="5"/>
      <c r="Q334" s="5"/>
      <c r="R334" s="69">
        <v>189.95323037674476</v>
      </c>
      <c r="S334" s="69">
        <v>200</v>
      </c>
      <c r="T334" s="69">
        <v>170.88714333333331</v>
      </c>
      <c r="U334" s="69">
        <v>189.09714992055305</v>
      </c>
      <c r="V334" s="69">
        <v>202.75465486096783</v>
      </c>
      <c r="W334" s="69">
        <v>200.54314695223781</v>
      </c>
      <c r="X334" s="69">
        <v>173.22813707140821</v>
      </c>
      <c r="Y334" s="69">
        <v>189.16189283522547</v>
      </c>
      <c r="Z334" s="69">
        <v>193.77913739670288</v>
      </c>
      <c r="AA334" s="69">
        <v>191.50288657330043</v>
      </c>
      <c r="AB334" s="69">
        <v>189.22663574989792</v>
      </c>
      <c r="AC334" s="69">
        <v>196.12077856392449</v>
      </c>
      <c r="AD334" s="69">
        <v>193.84452774052207</v>
      </c>
      <c r="AE334" s="69">
        <v>189.29267352286382</v>
      </c>
      <c r="AF334" s="69">
        <f t="shared" si="42"/>
        <v>2279.4387645209372</v>
      </c>
      <c r="AH334" s="31">
        <f t="shared" si="43"/>
        <v>562.73894811485411</v>
      </c>
      <c r="AI334" s="31">
        <f t="shared" si="44"/>
        <v>562.93317685887143</v>
      </c>
      <c r="AJ334" s="31">
        <f t="shared" si="45"/>
        <v>574.50865971990129</v>
      </c>
      <c r="AK334" s="31">
        <f t="shared" si="46"/>
        <v>579.25797982731046</v>
      </c>
      <c r="AL334" s="31">
        <f t="shared" si="47"/>
        <v>2279.4387645209372</v>
      </c>
    </row>
    <row r="335" spans="1:38" hidden="1" x14ac:dyDescent="0.3">
      <c r="A335" t="str">
        <f t="shared" si="41"/>
        <v>PTLG</v>
      </c>
      <c r="B335" s="5" t="s">
        <v>95</v>
      </c>
      <c r="C335" s="5" t="s">
        <v>625</v>
      </c>
      <c r="D335" s="5" t="s">
        <v>106</v>
      </c>
      <c r="E335" s="5" t="s">
        <v>107</v>
      </c>
      <c r="F335" s="5" t="s">
        <v>33</v>
      </c>
      <c r="G335" s="5" t="s">
        <v>601</v>
      </c>
      <c r="H335" s="5" t="s">
        <v>621</v>
      </c>
      <c r="I335" s="5"/>
      <c r="J335" s="5"/>
      <c r="K335" s="5"/>
      <c r="L335" s="5"/>
      <c r="M335" s="5"/>
      <c r="N335" s="5"/>
      <c r="O335" s="5"/>
      <c r="P335" s="5"/>
      <c r="Q335" s="5"/>
      <c r="R335" s="69">
        <v>6.3128205128205153</v>
      </c>
      <c r="S335" s="69">
        <v>3</v>
      </c>
      <c r="T335" s="69">
        <v>4</v>
      </c>
      <c r="U335" s="69">
        <v>4</v>
      </c>
      <c r="V335" s="69">
        <v>4</v>
      </c>
      <c r="W335" s="69">
        <v>5.5384615384615383</v>
      </c>
      <c r="X335" s="69">
        <v>5.5384615384615383</v>
      </c>
      <c r="Y335" s="69">
        <v>5.5384615384615383</v>
      </c>
      <c r="Z335" s="69">
        <v>7.0769230769230775</v>
      </c>
      <c r="AA335" s="69">
        <v>7.0769230769230775</v>
      </c>
      <c r="AB335" s="69">
        <v>7.0769230769230775</v>
      </c>
      <c r="AC335" s="69">
        <v>8.6307692307692321</v>
      </c>
      <c r="AD335" s="69">
        <v>8.6307692307692321</v>
      </c>
      <c r="AE335" s="69">
        <v>8.6461538461538474</v>
      </c>
      <c r="AF335" s="69">
        <f t="shared" si="42"/>
        <v>75.753846153846183</v>
      </c>
      <c r="AH335" s="31">
        <f t="shared" si="43"/>
        <v>12</v>
      </c>
      <c r="AI335" s="31">
        <f t="shared" si="44"/>
        <v>16.615384615384613</v>
      </c>
      <c r="AJ335" s="31">
        <f t="shared" si="45"/>
        <v>21.230769230769234</v>
      </c>
      <c r="AK335" s="31">
        <f t="shared" si="46"/>
        <v>25.907692307692312</v>
      </c>
      <c r="AL335" s="31">
        <f t="shared" si="47"/>
        <v>75.753846153846155</v>
      </c>
    </row>
    <row r="336" spans="1:38" hidden="1" x14ac:dyDescent="0.3">
      <c r="A336" t="str">
        <f t="shared" si="41"/>
        <v>PTLG</v>
      </c>
      <c r="B336" s="5" t="s">
        <v>95</v>
      </c>
      <c r="C336" s="5" t="s">
        <v>625</v>
      </c>
      <c r="D336" s="5" t="s">
        <v>106</v>
      </c>
      <c r="E336" s="5" t="s">
        <v>107</v>
      </c>
      <c r="F336" s="5" t="s">
        <v>102</v>
      </c>
      <c r="G336" s="5" t="s">
        <v>601</v>
      </c>
      <c r="H336" s="5" t="s">
        <v>621</v>
      </c>
      <c r="I336" s="5"/>
      <c r="J336" s="5"/>
      <c r="K336" s="5"/>
      <c r="L336" s="5"/>
      <c r="M336" s="5"/>
      <c r="N336" s="5"/>
      <c r="O336" s="5"/>
      <c r="P336" s="5"/>
      <c r="Q336" s="5"/>
      <c r="R336" s="69">
        <v>4.7346153846153847</v>
      </c>
      <c r="S336" s="69">
        <v>2</v>
      </c>
      <c r="T336" s="69">
        <v>3</v>
      </c>
      <c r="U336" s="69">
        <v>3</v>
      </c>
      <c r="V336" s="69">
        <v>3</v>
      </c>
      <c r="W336" s="69">
        <v>4.1538461538461542</v>
      </c>
      <c r="X336" s="69">
        <v>4.1538461538461542</v>
      </c>
      <c r="Y336" s="69">
        <v>4.1538461538461542</v>
      </c>
      <c r="Z336" s="69">
        <v>5.3076923076923084</v>
      </c>
      <c r="AA336" s="69">
        <v>5.3076923076923084</v>
      </c>
      <c r="AB336" s="69">
        <v>5.3076923076923084</v>
      </c>
      <c r="AC336" s="69">
        <v>6.4730769230769232</v>
      </c>
      <c r="AD336" s="69">
        <v>6.4730769230769232</v>
      </c>
      <c r="AE336" s="69">
        <v>6.4846153846153856</v>
      </c>
      <c r="AF336" s="69">
        <f t="shared" si="42"/>
        <v>56.815384615384616</v>
      </c>
      <c r="AH336" s="31">
        <f t="shared" si="43"/>
        <v>9</v>
      </c>
      <c r="AI336" s="31">
        <f t="shared" si="44"/>
        <v>12.461538461538463</v>
      </c>
      <c r="AJ336" s="31">
        <f t="shared" si="45"/>
        <v>15.923076923076925</v>
      </c>
      <c r="AK336" s="31">
        <f t="shared" si="46"/>
        <v>19.430769230769233</v>
      </c>
      <c r="AL336" s="31">
        <f t="shared" si="47"/>
        <v>56.815384615384616</v>
      </c>
    </row>
    <row r="337" spans="1:38" hidden="1" x14ac:dyDescent="0.3">
      <c r="A337" t="e">
        <f t="shared" si="41"/>
        <v>#N/A</v>
      </c>
      <c r="B337" s="5" t="s">
        <v>95</v>
      </c>
      <c r="C337" s="68" t="s">
        <v>625</v>
      </c>
      <c r="D337" s="5" t="s">
        <v>108</v>
      </c>
      <c r="E337" s="5" t="s">
        <v>109</v>
      </c>
      <c r="F337" s="5" t="s">
        <v>98</v>
      </c>
      <c r="G337" s="5" t="e">
        <v>#N/A</v>
      </c>
      <c r="H337" s="5" t="e">
        <v>#N/A</v>
      </c>
      <c r="I337" s="5"/>
      <c r="J337" s="5"/>
      <c r="K337" s="5"/>
      <c r="L337" s="5"/>
      <c r="M337" s="5"/>
      <c r="N337" s="5"/>
      <c r="O337" s="5"/>
      <c r="P337" s="5"/>
      <c r="Q337" s="5"/>
      <c r="R337" s="69">
        <v>18.995323037674481</v>
      </c>
      <c r="S337" s="69">
        <v>20</v>
      </c>
      <c r="T337" s="69">
        <v>17.088714333333332</v>
      </c>
      <c r="U337" s="69">
        <v>18.909714992055306</v>
      </c>
      <c r="V337" s="69">
        <v>20.275465486096785</v>
      </c>
      <c r="W337" s="69">
        <v>20.054314695223784</v>
      </c>
      <c r="X337" s="69">
        <v>17.322813707140821</v>
      </c>
      <c r="Y337" s="69">
        <v>18.916189283522549</v>
      </c>
      <c r="Z337" s="69">
        <v>19.377913739670287</v>
      </c>
      <c r="AA337" s="69">
        <v>19.150288657330044</v>
      </c>
      <c r="AB337" s="69">
        <v>18.922663574989794</v>
      </c>
      <c r="AC337" s="69">
        <v>19.61207785639245</v>
      </c>
      <c r="AD337" s="69">
        <v>19.384452774052207</v>
      </c>
      <c r="AE337" s="69">
        <v>18.929267352286384</v>
      </c>
      <c r="AF337" s="69">
        <f t="shared" si="42"/>
        <v>227.94387645209378</v>
      </c>
      <c r="AH337" s="31">
        <f t="shared" si="43"/>
        <v>56.273894811485427</v>
      </c>
      <c r="AI337" s="31">
        <f t="shared" si="44"/>
        <v>56.293317685887153</v>
      </c>
      <c r="AJ337" s="31">
        <f t="shared" si="45"/>
        <v>57.450865971990126</v>
      </c>
      <c r="AK337" s="31">
        <f t="shared" si="46"/>
        <v>57.925797982731041</v>
      </c>
      <c r="AL337" s="31">
        <f t="shared" si="47"/>
        <v>227.94387645209375</v>
      </c>
    </row>
    <row r="338" spans="1:38" hidden="1" x14ac:dyDescent="0.3">
      <c r="A338" t="e">
        <f t="shared" si="41"/>
        <v>#N/A</v>
      </c>
      <c r="B338" s="5" t="s">
        <v>95</v>
      </c>
      <c r="C338" s="68" t="s">
        <v>625</v>
      </c>
      <c r="D338" s="5" t="s">
        <v>108</v>
      </c>
      <c r="E338" s="5" t="s">
        <v>109</v>
      </c>
      <c r="F338" s="5" t="s">
        <v>99</v>
      </c>
      <c r="G338" s="5" t="e">
        <v>#N/A</v>
      </c>
      <c r="H338" s="5" t="e">
        <v>#N/A</v>
      </c>
      <c r="I338" s="5"/>
      <c r="J338" s="5"/>
      <c r="K338" s="5"/>
      <c r="L338" s="5"/>
      <c r="M338" s="5"/>
      <c r="N338" s="5"/>
      <c r="O338" s="5"/>
      <c r="P338" s="5"/>
      <c r="Q338" s="5"/>
      <c r="R338" s="69">
        <v>2.8492984556511716</v>
      </c>
      <c r="S338" s="69">
        <v>3</v>
      </c>
      <c r="T338" s="69">
        <v>2.5633071499999995</v>
      </c>
      <c r="U338" s="69">
        <v>2.8364572488082955</v>
      </c>
      <c r="V338" s="69">
        <v>3.0413198229145175</v>
      </c>
      <c r="W338" s="69">
        <v>3.0081472042835671</v>
      </c>
      <c r="X338" s="69">
        <v>2.5984220560711231</v>
      </c>
      <c r="Y338" s="69">
        <v>2.8374283925283823</v>
      </c>
      <c r="Z338" s="69">
        <v>2.9066870609505431</v>
      </c>
      <c r="AA338" s="69">
        <v>2.8725432985995063</v>
      </c>
      <c r="AB338" s="69">
        <v>2.8383995362484691</v>
      </c>
      <c r="AC338" s="69">
        <v>2.9418116784588673</v>
      </c>
      <c r="AD338" s="69">
        <v>2.9076679161078309</v>
      </c>
      <c r="AE338" s="69">
        <v>2.8393901028429571</v>
      </c>
      <c r="AF338" s="69">
        <f t="shared" si="42"/>
        <v>34.191581467814061</v>
      </c>
      <c r="AH338" s="31">
        <f t="shared" si="43"/>
        <v>8.4410842217228126</v>
      </c>
      <c r="AI338" s="31">
        <f t="shared" si="44"/>
        <v>8.4439976528830734</v>
      </c>
      <c r="AJ338" s="31">
        <f t="shared" si="45"/>
        <v>8.6176298957985189</v>
      </c>
      <c r="AK338" s="31">
        <f t="shared" si="46"/>
        <v>8.6888696974096558</v>
      </c>
      <c r="AL338" s="31">
        <f t="shared" si="47"/>
        <v>34.191581467814061</v>
      </c>
    </row>
    <row r="339" spans="1:38" hidden="1" x14ac:dyDescent="0.3">
      <c r="A339" t="e">
        <f t="shared" si="41"/>
        <v>#N/A</v>
      </c>
      <c r="B339" s="5" t="s">
        <v>95</v>
      </c>
      <c r="C339" s="68" t="s">
        <v>625</v>
      </c>
      <c r="D339" s="5" t="s">
        <v>108</v>
      </c>
      <c r="E339" s="5" t="s">
        <v>109</v>
      </c>
      <c r="F339" s="5" t="s">
        <v>100</v>
      </c>
      <c r="G339" s="5" t="e">
        <v>#N/A</v>
      </c>
      <c r="H339" s="5" t="e">
        <v>#N/A</v>
      </c>
      <c r="I339" s="5"/>
      <c r="J339" s="5"/>
      <c r="K339" s="5"/>
      <c r="L339" s="5"/>
      <c r="M339" s="5"/>
      <c r="N339" s="5"/>
      <c r="O339" s="5"/>
      <c r="P339" s="5"/>
      <c r="Q339" s="5"/>
      <c r="R339" s="69">
        <v>10</v>
      </c>
      <c r="S339" s="69">
        <v>10</v>
      </c>
      <c r="T339" s="69">
        <v>8.544357166666666</v>
      </c>
      <c r="U339" s="69">
        <v>9.4548574960276532</v>
      </c>
      <c r="V339" s="69">
        <v>10.137732743048392</v>
      </c>
      <c r="W339" s="69">
        <v>10.027157347611892</v>
      </c>
      <c r="X339" s="69">
        <v>8.6614068535704103</v>
      </c>
      <c r="Y339" s="69">
        <v>9.4580946417612743</v>
      </c>
      <c r="Z339" s="69">
        <v>9.6889568698351436</v>
      </c>
      <c r="AA339" s="69">
        <v>9.5751443286650222</v>
      </c>
      <c r="AB339" s="69">
        <v>9.4613317874948972</v>
      </c>
      <c r="AC339" s="69">
        <v>9.8060389281962248</v>
      </c>
      <c r="AD339" s="69">
        <v>9.6922263870261034</v>
      </c>
      <c r="AE339" s="69">
        <v>9.4646336761431922</v>
      </c>
      <c r="AF339" s="69">
        <f t="shared" si="42"/>
        <v>113.97193822604689</v>
      </c>
      <c r="AH339" s="31">
        <f t="shared" si="43"/>
        <v>28.136947405742713</v>
      </c>
      <c r="AI339" s="31">
        <f t="shared" si="44"/>
        <v>28.146658842943577</v>
      </c>
      <c r="AJ339" s="31">
        <f t="shared" si="45"/>
        <v>28.725432985995063</v>
      </c>
      <c r="AK339" s="31">
        <f t="shared" si="46"/>
        <v>28.96289899136552</v>
      </c>
      <c r="AL339" s="31">
        <f t="shared" si="47"/>
        <v>113.97193822604687</v>
      </c>
    </row>
    <row r="340" spans="1:38" hidden="1" x14ac:dyDescent="0.3">
      <c r="A340" t="e">
        <f t="shared" si="41"/>
        <v>#N/A</v>
      </c>
      <c r="B340" s="5" t="s">
        <v>95</v>
      </c>
      <c r="C340" s="68" t="s">
        <v>625</v>
      </c>
      <c r="D340" s="5" t="s">
        <v>108</v>
      </c>
      <c r="E340" s="5" t="s">
        <v>109</v>
      </c>
      <c r="F340" s="5" t="s">
        <v>101</v>
      </c>
      <c r="G340" s="5" t="e">
        <v>#N/A</v>
      </c>
      <c r="H340" s="5" t="e">
        <v>#N/A</v>
      </c>
      <c r="I340" s="5"/>
      <c r="J340" s="5"/>
      <c r="K340" s="5"/>
      <c r="L340" s="5"/>
      <c r="M340" s="5"/>
      <c r="N340" s="5"/>
      <c r="O340" s="5"/>
      <c r="P340" s="5"/>
      <c r="Q340" s="5"/>
      <c r="R340" s="69">
        <v>379.90646075348951</v>
      </c>
      <c r="S340" s="69">
        <v>400</v>
      </c>
      <c r="T340" s="69">
        <v>341.77428666666663</v>
      </c>
      <c r="U340" s="69">
        <v>378.1942998411061</v>
      </c>
      <c r="V340" s="69">
        <v>405.50930972193567</v>
      </c>
      <c r="W340" s="69">
        <v>401.08629390447561</v>
      </c>
      <c r="X340" s="69">
        <v>346.45627414281643</v>
      </c>
      <c r="Y340" s="69">
        <v>378.32378567045095</v>
      </c>
      <c r="Z340" s="69">
        <v>387.55827479340576</v>
      </c>
      <c r="AA340" s="69">
        <v>383.00577314660086</v>
      </c>
      <c r="AB340" s="69">
        <v>378.45327149979585</v>
      </c>
      <c r="AC340" s="69">
        <v>392.24155712784898</v>
      </c>
      <c r="AD340" s="69">
        <v>387.68905548104414</v>
      </c>
      <c r="AE340" s="69">
        <v>378.58534704572764</v>
      </c>
      <c r="AF340" s="69">
        <f t="shared" si="42"/>
        <v>4558.8775290418744</v>
      </c>
      <c r="AH340" s="31">
        <f t="shared" si="43"/>
        <v>1125.4778962297082</v>
      </c>
      <c r="AI340" s="31">
        <f t="shared" si="44"/>
        <v>1125.8663537177429</v>
      </c>
      <c r="AJ340" s="31">
        <f t="shared" si="45"/>
        <v>1149.0173194398026</v>
      </c>
      <c r="AK340" s="31">
        <f t="shared" si="46"/>
        <v>1158.5159596546209</v>
      </c>
      <c r="AL340" s="31">
        <f t="shared" si="47"/>
        <v>4558.8775290418744</v>
      </c>
    </row>
    <row r="341" spans="1:38" hidden="1" x14ac:dyDescent="0.3">
      <c r="A341" t="str">
        <f t="shared" si="41"/>
        <v>PTLG</v>
      </c>
      <c r="B341" s="5" t="s">
        <v>95</v>
      </c>
      <c r="C341" s="5" t="s">
        <v>625</v>
      </c>
      <c r="D341" s="5" t="s">
        <v>108</v>
      </c>
      <c r="E341" s="5" t="s">
        <v>109</v>
      </c>
      <c r="F341" s="5" t="s">
        <v>33</v>
      </c>
      <c r="G341" s="5" t="s">
        <v>601</v>
      </c>
      <c r="H341" s="5" t="s">
        <v>621</v>
      </c>
      <c r="I341" s="5"/>
      <c r="J341" s="5"/>
      <c r="K341" s="5"/>
      <c r="L341" s="5"/>
      <c r="M341" s="5"/>
      <c r="N341" s="5"/>
      <c r="O341" s="5"/>
      <c r="P341" s="5"/>
      <c r="Q341" s="5"/>
      <c r="R341" s="69">
        <v>6.3128205128205153</v>
      </c>
      <c r="S341" s="69">
        <v>3</v>
      </c>
      <c r="T341" s="69">
        <v>4</v>
      </c>
      <c r="U341" s="69">
        <v>4</v>
      </c>
      <c r="V341" s="69">
        <v>4</v>
      </c>
      <c r="W341" s="69">
        <v>5.5384615384615383</v>
      </c>
      <c r="X341" s="69">
        <v>5.5384615384615383</v>
      </c>
      <c r="Y341" s="69">
        <v>5.5384615384615383</v>
      </c>
      <c r="Z341" s="69">
        <v>7.0769230769230775</v>
      </c>
      <c r="AA341" s="69">
        <v>7.0769230769230775</v>
      </c>
      <c r="AB341" s="69">
        <v>7.0769230769230775</v>
      </c>
      <c r="AC341" s="69">
        <v>8.6307692307692321</v>
      </c>
      <c r="AD341" s="69">
        <v>8.6307692307692321</v>
      </c>
      <c r="AE341" s="69">
        <v>8.6461538461538474</v>
      </c>
      <c r="AF341" s="69">
        <f t="shared" si="42"/>
        <v>75.753846153846183</v>
      </c>
      <c r="AH341" s="31">
        <f t="shared" si="43"/>
        <v>12</v>
      </c>
      <c r="AI341" s="31">
        <f t="shared" si="44"/>
        <v>16.615384615384613</v>
      </c>
      <c r="AJ341" s="31">
        <f t="shared" si="45"/>
        <v>21.230769230769234</v>
      </c>
      <c r="AK341" s="31">
        <f t="shared" si="46"/>
        <v>25.907692307692312</v>
      </c>
      <c r="AL341" s="31">
        <f t="shared" si="47"/>
        <v>75.753846153846155</v>
      </c>
    </row>
    <row r="342" spans="1:38" hidden="1" x14ac:dyDescent="0.3">
      <c r="A342" t="str">
        <f t="shared" si="41"/>
        <v>PTLG</v>
      </c>
      <c r="B342" s="5" t="s">
        <v>95</v>
      </c>
      <c r="C342" s="5" t="s">
        <v>625</v>
      </c>
      <c r="D342" s="5" t="s">
        <v>108</v>
      </c>
      <c r="E342" s="5" t="s">
        <v>109</v>
      </c>
      <c r="F342" s="5" t="s">
        <v>102</v>
      </c>
      <c r="G342" s="5" t="s">
        <v>601</v>
      </c>
      <c r="H342" s="5" t="s">
        <v>621</v>
      </c>
      <c r="I342" s="5"/>
      <c r="J342" s="5"/>
      <c r="K342" s="5"/>
      <c r="L342" s="5"/>
      <c r="M342" s="5"/>
      <c r="N342" s="5"/>
      <c r="O342" s="5"/>
      <c r="P342" s="5"/>
      <c r="Q342" s="5"/>
      <c r="R342" s="69">
        <v>4.7346153846153847</v>
      </c>
      <c r="S342" s="69">
        <v>2</v>
      </c>
      <c r="T342" s="69">
        <v>3</v>
      </c>
      <c r="U342" s="69">
        <v>3</v>
      </c>
      <c r="V342" s="69">
        <v>3</v>
      </c>
      <c r="W342" s="69">
        <v>4.1538461538461542</v>
      </c>
      <c r="X342" s="69">
        <v>4.1538461538461542</v>
      </c>
      <c r="Y342" s="69">
        <v>4.1538461538461542</v>
      </c>
      <c r="Z342" s="69">
        <v>5.3076923076923084</v>
      </c>
      <c r="AA342" s="69">
        <v>5.3076923076923084</v>
      </c>
      <c r="AB342" s="69">
        <v>5.3076923076923084</v>
      </c>
      <c r="AC342" s="69">
        <v>6.4730769230769232</v>
      </c>
      <c r="AD342" s="69">
        <v>6.4730769230769232</v>
      </c>
      <c r="AE342" s="69">
        <v>6.4846153846153856</v>
      </c>
      <c r="AF342" s="69">
        <f t="shared" si="42"/>
        <v>56.815384615384616</v>
      </c>
      <c r="AH342" s="31">
        <f t="shared" si="43"/>
        <v>9</v>
      </c>
      <c r="AI342" s="31">
        <f t="shared" si="44"/>
        <v>12.461538461538463</v>
      </c>
      <c r="AJ342" s="31">
        <f t="shared" si="45"/>
        <v>15.923076923076925</v>
      </c>
      <c r="AK342" s="31">
        <f t="shared" si="46"/>
        <v>19.430769230769233</v>
      </c>
      <c r="AL342" s="31">
        <f t="shared" si="47"/>
        <v>56.815384615384616</v>
      </c>
    </row>
    <row r="343" spans="1:38" hidden="1" x14ac:dyDescent="0.3">
      <c r="A343" t="e">
        <f t="shared" si="41"/>
        <v>#N/A</v>
      </c>
      <c r="B343" s="5" t="s">
        <v>95</v>
      </c>
      <c r="C343" s="68" t="s">
        <v>625</v>
      </c>
      <c r="D343" s="5" t="s">
        <v>110</v>
      </c>
      <c r="E343" s="5" t="s">
        <v>111</v>
      </c>
      <c r="F343" s="5" t="s">
        <v>98</v>
      </c>
      <c r="G343" s="5" t="e">
        <v>#N/A</v>
      </c>
      <c r="H343" s="5" t="e">
        <v>#N/A</v>
      </c>
      <c r="I343" s="5"/>
      <c r="J343" s="5"/>
      <c r="K343" s="5"/>
      <c r="L343" s="5"/>
      <c r="M343" s="5"/>
      <c r="N343" s="5"/>
      <c r="O343" s="5"/>
      <c r="P343" s="5"/>
      <c r="Q343" s="5"/>
      <c r="R343" s="69">
        <v>47.488307594186189</v>
      </c>
      <c r="S343" s="69">
        <v>50</v>
      </c>
      <c r="T343" s="69">
        <v>42.721785833333328</v>
      </c>
      <c r="U343" s="69">
        <v>47.274287480138263</v>
      </c>
      <c r="V343" s="69">
        <v>50.688663715241958</v>
      </c>
      <c r="W343" s="69">
        <v>50.135786738059451</v>
      </c>
      <c r="X343" s="69">
        <v>43.307034267852053</v>
      </c>
      <c r="Y343" s="69">
        <v>47.290473208806368</v>
      </c>
      <c r="Z343" s="69">
        <v>48.44478434917572</v>
      </c>
      <c r="AA343" s="69">
        <v>47.875721643325107</v>
      </c>
      <c r="AB343" s="69">
        <v>47.306658937474481</v>
      </c>
      <c r="AC343" s="69">
        <v>49.030194640981122</v>
      </c>
      <c r="AD343" s="69">
        <v>48.461131935130517</v>
      </c>
      <c r="AE343" s="69">
        <v>47.323168380715956</v>
      </c>
      <c r="AF343" s="69">
        <f t="shared" si="42"/>
        <v>569.8596911302343</v>
      </c>
      <c r="AH343" s="31">
        <f t="shared" si="43"/>
        <v>140.68473702871353</v>
      </c>
      <c r="AI343" s="31">
        <f t="shared" si="44"/>
        <v>140.73329421471786</v>
      </c>
      <c r="AJ343" s="31">
        <f t="shared" si="45"/>
        <v>143.62716492997532</v>
      </c>
      <c r="AK343" s="31">
        <f t="shared" si="46"/>
        <v>144.81449495682762</v>
      </c>
      <c r="AL343" s="31">
        <f t="shared" si="47"/>
        <v>569.8596911302343</v>
      </c>
    </row>
    <row r="344" spans="1:38" hidden="1" x14ac:dyDescent="0.3">
      <c r="A344" t="e">
        <f t="shared" si="41"/>
        <v>#N/A</v>
      </c>
      <c r="B344" s="5" t="s">
        <v>95</v>
      </c>
      <c r="C344" s="68" t="s">
        <v>625</v>
      </c>
      <c r="D344" s="5" t="s">
        <v>110</v>
      </c>
      <c r="E344" s="5" t="s">
        <v>111</v>
      </c>
      <c r="F344" s="5" t="s">
        <v>99</v>
      </c>
      <c r="G344" s="5" t="e">
        <v>#N/A</v>
      </c>
      <c r="H344" s="5" t="e">
        <v>#N/A</v>
      </c>
      <c r="I344" s="5"/>
      <c r="J344" s="5"/>
      <c r="K344" s="5"/>
      <c r="L344" s="5"/>
      <c r="M344" s="5"/>
      <c r="N344" s="5"/>
      <c r="O344" s="5"/>
      <c r="P344" s="5"/>
      <c r="Q344" s="5"/>
      <c r="R344" s="69">
        <v>3.7990646075348962</v>
      </c>
      <c r="S344" s="69">
        <v>4</v>
      </c>
      <c r="T344" s="69">
        <v>3.417742866666666</v>
      </c>
      <c r="U344" s="69">
        <v>3.7819429984110604</v>
      </c>
      <c r="V344" s="69">
        <v>4.0550930972193564</v>
      </c>
      <c r="W344" s="69">
        <v>4.0108629390447561</v>
      </c>
      <c r="X344" s="69">
        <v>3.4645627414281641</v>
      </c>
      <c r="Y344" s="69">
        <v>3.7832378567045093</v>
      </c>
      <c r="Z344" s="69">
        <v>3.8755827479340574</v>
      </c>
      <c r="AA344" s="69">
        <v>3.8300577314660083</v>
      </c>
      <c r="AB344" s="69">
        <v>3.7845327149979582</v>
      </c>
      <c r="AC344" s="69">
        <v>3.9224155712784898</v>
      </c>
      <c r="AD344" s="69">
        <v>3.8768905548104411</v>
      </c>
      <c r="AE344" s="69">
        <v>3.7858534704572762</v>
      </c>
      <c r="AF344" s="69">
        <f t="shared" si="42"/>
        <v>45.588775290418752</v>
      </c>
      <c r="AH344" s="31">
        <f t="shared" si="43"/>
        <v>11.254778962297083</v>
      </c>
      <c r="AI344" s="31">
        <f t="shared" si="44"/>
        <v>11.25866353717743</v>
      </c>
      <c r="AJ344" s="31">
        <f t="shared" si="45"/>
        <v>11.490173194398023</v>
      </c>
      <c r="AK344" s="31">
        <f t="shared" si="46"/>
        <v>11.585159596546207</v>
      </c>
      <c r="AL344" s="31">
        <f t="shared" si="47"/>
        <v>45.588775290418745</v>
      </c>
    </row>
    <row r="345" spans="1:38" hidden="1" x14ac:dyDescent="0.3">
      <c r="A345" t="e">
        <f t="shared" si="41"/>
        <v>#N/A</v>
      </c>
      <c r="B345" s="5" t="s">
        <v>95</v>
      </c>
      <c r="C345" s="68" t="s">
        <v>625</v>
      </c>
      <c r="D345" s="5" t="s">
        <v>110</v>
      </c>
      <c r="E345" s="5" t="s">
        <v>111</v>
      </c>
      <c r="F345" s="5" t="s">
        <v>100</v>
      </c>
      <c r="G345" s="5" t="e">
        <v>#N/A</v>
      </c>
      <c r="H345" s="5" t="e">
        <v>#N/A</v>
      </c>
      <c r="I345" s="5"/>
      <c r="J345" s="5"/>
      <c r="K345" s="5"/>
      <c r="L345" s="5"/>
      <c r="M345" s="5"/>
      <c r="N345" s="5"/>
      <c r="O345" s="5"/>
      <c r="P345" s="5"/>
      <c r="Q345" s="5"/>
      <c r="R345" s="69">
        <v>10</v>
      </c>
      <c r="S345" s="69">
        <v>10</v>
      </c>
      <c r="T345" s="69">
        <v>8.544357166666666</v>
      </c>
      <c r="U345" s="69">
        <v>9.4548574960276532</v>
      </c>
      <c r="V345" s="69">
        <v>10.137732743048392</v>
      </c>
      <c r="W345" s="69">
        <v>10.027157347611892</v>
      </c>
      <c r="X345" s="69">
        <v>8.6614068535704103</v>
      </c>
      <c r="Y345" s="69">
        <v>9.4580946417612743</v>
      </c>
      <c r="Z345" s="69">
        <v>9.6889568698351436</v>
      </c>
      <c r="AA345" s="69">
        <v>9.5751443286650222</v>
      </c>
      <c r="AB345" s="69">
        <v>9.4613317874948972</v>
      </c>
      <c r="AC345" s="69">
        <v>9.8060389281962248</v>
      </c>
      <c r="AD345" s="69">
        <v>9.6922263870261034</v>
      </c>
      <c r="AE345" s="69">
        <v>9.4646336761431922</v>
      </c>
      <c r="AF345" s="69">
        <f t="shared" si="42"/>
        <v>113.97193822604689</v>
      </c>
      <c r="AH345" s="31">
        <f t="shared" si="43"/>
        <v>28.136947405742713</v>
      </c>
      <c r="AI345" s="31">
        <f t="shared" si="44"/>
        <v>28.146658842943577</v>
      </c>
      <c r="AJ345" s="31">
        <f t="shared" si="45"/>
        <v>28.725432985995063</v>
      </c>
      <c r="AK345" s="31">
        <f t="shared" si="46"/>
        <v>28.96289899136552</v>
      </c>
      <c r="AL345" s="31">
        <f t="shared" si="47"/>
        <v>113.97193822604687</v>
      </c>
    </row>
    <row r="346" spans="1:38" hidden="1" x14ac:dyDescent="0.3">
      <c r="A346" t="e">
        <f t="shared" si="41"/>
        <v>#N/A</v>
      </c>
      <c r="B346" s="5" t="s">
        <v>95</v>
      </c>
      <c r="C346" s="68" t="s">
        <v>625</v>
      </c>
      <c r="D346" s="5" t="s">
        <v>110</v>
      </c>
      <c r="E346" s="5" t="s">
        <v>111</v>
      </c>
      <c r="F346" s="5" t="s">
        <v>101</v>
      </c>
      <c r="G346" s="5" t="e">
        <v>#N/A</v>
      </c>
      <c r="H346" s="5" t="e">
        <v>#N/A</v>
      </c>
      <c r="I346" s="5"/>
      <c r="J346" s="5"/>
      <c r="K346" s="5"/>
      <c r="L346" s="5"/>
      <c r="M346" s="5"/>
      <c r="N346" s="5"/>
      <c r="O346" s="5"/>
      <c r="P346" s="5"/>
      <c r="Q346" s="5"/>
      <c r="R346" s="69">
        <v>284.92984556511715</v>
      </c>
      <c r="S346" s="69">
        <v>300</v>
      </c>
      <c r="T346" s="69">
        <v>256.33071499999994</v>
      </c>
      <c r="U346" s="69">
        <v>283.64572488082956</v>
      </c>
      <c r="V346" s="69">
        <v>304.13198229145172</v>
      </c>
      <c r="W346" s="69">
        <v>300.81472042835668</v>
      </c>
      <c r="X346" s="69">
        <v>259.84220560711231</v>
      </c>
      <c r="Y346" s="69">
        <v>283.74283925283822</v>
      </c>
      <c r="Z346" s="69">
        <v>290.66870609505429</v>
      </c>
      <c r="AA346" s="69">
        <v>287.25432985995059</v>
      </c>
      <c r="AB346" s="69">
        <v>283.83995362484688</v>
      </c>
      <c r="AC346" s="69">
        <v>294.1811678458867</v>
      </c>
      <c r="AD346" s="69">
        <v>290.76679161078306</v>
      </c>
      <c r="AE346" s="69">
        <v>283.9390102842957</v>
      </c>
      <c r="AF346" s="69">
        <f t="shared" si="42"/>
        <v>3419.1581467814058</v>
      </c>
      <c r="AH346" s="31">
        <f t="shared" si="43"/>
        <v>844.10842217228128</v>
      </c>
      <c r="AI346" s="31">
        <f t="shared" si="44"/>
        <v>844.39976528830721</v>
      </c>
      <c r="AJ346" s="31">
        <f t="shared" si="45"/>
        <v>861.76298957985182</v>
      </c>
      <c r="AK346" s="31">
        <f t="shared" si="46"/>
        <v>868.88696974096547</v>
      </c>
      <c r="AL346" s="31">
        <f t="shared" si="47"/>
        <v>3419.1581467814058</v>
      </c>
    </row>
    <row r="347" spans="1:38" hidden="1" x14ac:dyDescent="0.3">
      <c r="A347" t="str">
        <f t="shared" si="41"/>
        <v>PTLG</v>
      </c>
      <c r="B347" s="5" t="s">
        <v>95</v>
      </c>
      <c r="C347" s="5" t="s">
        <v>625</v>
      </c>
      <c r="D347" s="5" t="s">
        <v>110</v>
      </c>
      <c r="E347" s="5" t="s">
        <v>111</v>
      </c>
      <c r="F347" s="5" t="s">
        <v>33</v>
      </c>
      <c r="G347" s="5" t="s">
        <v>601</v>
      </c>
      <c r="H347" s="5" t="s">
        <v>621</v>
      </c>
      <c r="I347" s="5"/>
      <c r="J347" s="5"/>
      <c r="K347" s="5"/>
      <c r="L347" s="5"/>
      <c r="M347" s="5"/>
      <c r="N347" s="5"/>
      <c r="O347" s="5"/>
      <c r="P347" s="5"/>
      <c r="Q347" s="5"/>
      <c r="R347" s="69">
        <v>7.8910256410256414</v>
      </c>
      <c r="S347" s="69">
        <v>3</v>
      </c>
      <c r="T347" s="69">
        <v>5</v>
      </c>
      <c r="U347" s="69">
        <v>5</v>
      </c>
      <c r="V347" s="69">
        <v>5</v>
      </c>
      <c r="W347" s="69">
        <v>6.9230769230769234</v>
      </c>
      <c r="X347" s="69">
        <v>6.9230769230769234</v>
      </c>
      <c r="Y347" s="69">
        <v>6.9230769230769234</v>
      </c>
      <c r="Z347" s="69">
        <v>8.8461538461538467</v>
      </c>
      <c r="AA347" s="69">
        <v>8.8461538461538467</v>
      </c>
      <c r="AB347" s="69">
        <v>8.8461538461538467</v>
      </c>
      <c r="AC347" s="69">
        <v>10.78846153846154</v>
      </c>
      <c r="AD347" s="69">
        <v>10.78846153846154</v>
      </c>
      <c r="AE347" s="69">
        <v>10.807692307692308</v>
      </c>
      <c r="AF347" s="69">
        <f t="shared" si="42"/>
        <v>94.692307692307693</v>
      </c>
      <c r="AH347" s="31">
        <f t="shared" si="43"/>
        <v>15</v>
      </c>
      <c r="AI347" s="31">
        <f t="shared" si="44"/>
        <v>20.76923076923077</v>
      </c>
      <c r="AJ347" s="31">
        <f t="shared" si="45"/>
        <v>26.53846153846154</v>
      </c>
      <c r="AK347" s="31">
        <f t="shared" si="46"/>
        <v>32.384615384615387</v>
      </c>
      <c r="AL347" s="31">
        <f t="shared" si="47"/>
        <v>94.692307692307708</v>
      </c>
    </row>
    <row r="348" spans="1:38" hidden="1" x14ac:dyDescent="0.3">
      <c r="A348" t="str">
        <f t="shared" si="41"/>
        <v>PTLG</v>
      </c>
      <c r="B348" s="5" t="s">
        <v>95</v>
      </c>
      <c r="C348" s="5" t="s">
        <v>625</v>
      </c>
      <c r="D348" s="5" t="s">
        <v>110</v>
      </c>
      <c r="E348" s="5" t="s">
        <v>111</v>
      </c>
      <c r="F348" s="5" t="s">
        <v>102</v>
      </c>
      <c r="G348" s="5" t="s">
        <v>601</v>
      </c>
      <c r="H348" s="5" t="s">
        <v>621</v>
      </c>
      <c r="I348" s="5"/>
      <c r="J348" s="5"/>
      <c r="K348" s="5"/>
      <c r="L348" s="5"/>
      <c r="M348" s="5"/>
      <c r="N348" s="5"/>
      <c r="O348" s="5"/>
      <c r="P348" s="5"/>
      <c r="Q348" s="5"/>
      <c r="R348" s="69">
        <v>4.7346153846153847</v>
      </c>
      <c r="S348" s="69">
        <v>2</v>
      </c>
      <c r="T348" s="69">
        <v>3</v>
      </c>
      <c r="U348" s="69">
        <v>3</v>
      </c>
      <c r="V348" s="69">
        <v>3</v>
      </c>
      <c r="W348" s="69">
        <v>4.1538461538461542</v>
      </c>
      <c r="X348" s="69">
        <v>4.1538461538461542</v>
      </c>
      <c r="Y348" s="69">
        <v>4.1538461538461542</v>
      </c>
      <c r="Z348" s="69">
        <v>5.3076923076923084</v>
      </c>
      <c r="AA348" s="69">
        <v>5.3076923076923084</v>
      </c>
      <c r="AB348" s="69">
        <v>5.3076923076923084</v>
      </c>
      <c r="AC348" s="69">
        <v>6.4730769230769232</v>
      </c>
      <c r="AD348" s="69">
        <v>6.4730769230769232</v>
      </c>
      <c r="AE348" s="69">
        <v>6.4846153846153856</v>
      </c>
      <c r="AF348" s="69">
        <f t="shared" si="42"/>
        <v>56.815384615384616</v>
      </c>
      <c r="AH348" s="31">
        <f t="shared" si="43"/>
        <v>9</v>
      </c>
      <c r="AI348" s="31">
        <f t="shared" si="44"/>
        <v>12.461538461538463</v>
      </c>
      <c r="AJ348" s="31">
        <f t="shared" si="45"/>
        <v>15.923076923076925</v>
      </c>
      <c r="AK348" s="31">
        <f t="shared" si="46"/>
        <v>19.430769230769233</v>
      </c>
      <c r="AL348" s="31">
        <f t="shared" si="47"/>
        <v>56.815384615384616</v>
      </c>
    </row>
    <row r="349" spans="1:38" hidden="1" x14ac:dyDescent="0.3">
      <c r="A349" t="e">
        <f t="shared" si="41"/>
        <v>#N/A</v>
      </c>
      <c r="B349" s="5" t="s">
        <v>95</v>
      </c>
      <c r="C349" s="68" t="s">
        <v>625</v>
      </c>
      <c r="D349" s="5" t="s">
        <v>112</v>
      </c>
      <c r="E349" s="5" t="s">
        <v>113</v>
      </c>
      <c r="F349" s="5" t="s">
        <v>98</v>
      </c>
      <c r="G349" s="5" t="e">
        <v>#N/A</v>
      </c>
      <c r="H349" s="5" t="e">
        <v>#N/A</v>
      </c>
      <c r="I349" s="5"/>
      <c r="J349" s="5"/>
      <c r="K349" s="5"/>
      <c r="L349" s="5"/>
      <c r="M349" s="5"/>
      <c r="N349" s="5"/>
      <c r="O349" s="5"/>
      <c r="P349" s="5"/>
      <c r="Q349" s="5"/>
      <c r="R349" s="69">
        <v>94.976615188372378</v>
      </c>
      <c r="S349" s="69">
        <v>100</v>
      </c>
      <c r="T349" s="69">
        <v>85.443571666666656</v>
      </c>
      <c r="U349" s="69">
        <v>94.548574960276525</v>
      </c>
      <c r="V349" s="69">
        <v>101.37732743048392</v>
      </c>
      <c r="W349" s="69">
        <v>100.2715734761189</v>
      </c>
      <c r="X349" s="69">
        <v>86.614068535704106</v>
      </c>
      <c r="Y349" s="69">
        <v>94.580946417612736</v>
      </c>
      <c r="Z349" s="69">
        <v>96.889568698351439</v>
      </c>
      <c r="AA349" s="69">
        <v>95.751443286650215</v>
      </c>
      <c r="AB349" s="69">
        <v>94.613317874948962</v>
      </c>
      <c r="AC349" s="69">
        <v>98.060389281962244</v>
      </c>
      <c r="AD349" s="69">
        <v>96.922263870261034</v>
      </c>
      <c r="AE349" s="69">
        <v>94.646336761431911</v>
      </c>
      <c r="AF349" s="69">
        <f t="shared" si="42"/>
        <v>1139.7193822604686</v>
      </c>
      <c r="AH349" s="31">
        <f t="shared" si="43"/>
        <v>281.36947405742706</v>
      </c>
      <c r="AI349" s="31">
        <f t="shared" si="44"/>
        <v>281.46658842943572</v>
      </c>
      <c r="AJ349" s="31">
        <f t="shared" si="45"/>
        <v>287.25432985995064</v>
      </c>
      <c r="AK349" s="31">
        <f t="shared" si="46"/>
        <v>289.62898991365523</v>
      </c>
      <c r="AL349" s="31">
        <f t="shared" si="47"/>
        <v>1139.7193822604686</v>
      </c>
    </row>
    <row r="350" spans="1:38" hidden="1" x14ac:dyDescent="0.3">
      <c r="A350" t="e">
        <f t="shared" si="41"/>
        <v>#N/A</v>
      </c>
      <c r="B350" s="5" t="s">
        <v>95</v>
      </c>
      <c r="C350" s="68" t="s">
        <v>625</v>
      </c>
      <c r="D350" s="5" t="s">
        <v>112</v>
      </c>
      <c r="E350" s="5" t="s">
        <v>113</v>
      </c>
      <c r="F350" s="5" t="s">
        <v>99</v>
      </c>
      <c r="G350" s="5" t="e">
        <v>#N/A</v>
      </c>
      <c r="H350" s="5" t="e">
        <v>#N/A</v>
      </c>
      <c r="I350" s="5"/>
      <c r="J350" s="5"/>
      <c r="K350" s="5"/>
      <c r="L350" s="5"/>
      <c r="M350" s="5"/>
      <c r="N350" s="5"/>
      <c r="O350" s="5"/>
      <c r="P350" s="5"/>
      <c r="Q350" s="5"/>
      <c r="R350" s="69">
        <v>9.4976615188372406</v>
      </c>
      <c r="S350" s="69">
        <v>10</v>
      </c>
      <c r="T350" s="69">
        <v>8.544357166666666</v>
      </c>
      <c r="U350" s="69">
        <v>9.4548574960276532</v>
      </c>
      <c r="V350" s="69">
        <v>10.137732743048392</v>
      </c>
      <c r="W350" s="69">
        <v>10.027157347611892</v>
      </c>
      <c r="X350" s="69">
        <v>8.6614068535704103</v>
      </c>
      <c r="Y350" s="69">
        <v>9.4580946417612743</v>
      </c>
      <c r="Z350" s="69">
        <v>9.6889568698351436</v>
      </c>
      <c r="AA350" s="69">
        <v>9.5751443286650222</v>
      </c>
      <c r="AB350" s="69">
        <v>9.4613317874948972</v>
      </c>
      <c r="AC350" s="69">
        <v>9.8060389281962248</v>
      </c>
      <c r="AD350" s="69">
        <v>9.6922263870261034</v>
      </c>
      <c r="AE350" s="69">
        <v>9.4646336761431922</v>
      </c>
      <c r="AF350" s="69">
        <f t="shared" si="42"/>
        <v>113.97193822604689</v>
      </c>
      <c r="AH350" s="31">
        <f t="shared" si="43"/>
        <v>28.136947405742713</v>
      </c>
      <c r="AI350" s="31">
        <f t="shared" si="44"/>
        <v>28.146658842943577</v>
      </c>
      <c r="AJ350" s="31">
        <f t="shared" si="45"/>
        <v>28.725432985995063</v>
      </c>
      <c r="AK350" s="31">
        <f t="shared" si="46"/>
        <v>28.96289899136552</v>
      </c>
      <c r="AL350" s="31">
        <f t="shared" si="47"/>
        <v>113.97193822604687</v>
      </c>
    </row>
    <row r="351" spans="1:38" hidden="1" x14ac:dyDescent="0.3">
      <c r="A351" t="e">
        <f t="shared" si="41"/>
        <v>#N/A</v>
      </c>
      <c r="B351" s="5" t="s">
        <v>95</v>
      </c>
      <c r="C351" s="68" t="s">
        <v>625</v>
      </c>
      <c r="D351" s="5" t="s">
        <v>112</v>
      </c>
      <c r="E351" s="5" t="s">
        <v>113</v>
      </c>
      <c r="F351" s="5" t="s">
        <v>100</v>
      </c>
      <c r="G351" s="5" t="e">
        <v>#N/A</v>
      </c>
      <c r="H351" s="5" t="e">
        <v>#N/A</v>
      </c>
      <c r="I351" s="5"/>
      <c r="J351" s="5"/>
      <c r="K351" s="5"/>
      <c r="L351" s="5"/>
      <c r="M351" s="5"/>
      <c r="N351" s="5"/>
      <c r="O351" s="5"/>
      <c r="P351" s="5"/>
      <c r="Q351" s="5"/>
      <c r="R351" s="69">
        <v>50</v>
      </c>
      <c r="S351" s="69">
        <v>50</v>
      </c>
      <c r="T351" s="69">
        <v>42.721785833333328</v>
      </c>
      <c r="U351" s="69">
        <v>47.274287480138263</v>
      </c>
      <c r="V351" s="69">
        <v>50.688663715241958</v>
      </c>
      <c r="W351" s="69">
        <v>50.135786738059451</v>
      </c>
      <c r="X351" s="69">
        <v>43.307034267852053</v>
      </c>
      <c r="Y351" s="69">
        <v>47.290473208806368</v>
      </c>
      <c r="Z351" s="69">
        <v>48.44478434917572</v>
      </c>
      <c r="AA351" s="69">
        <v>47.875721643325107</v>
      </c>
      <c r="AB351" s="69">
        <v>47.306658937474481</v>
      </c>
      <c r="AC351" s="69">
        <v>49.030194640981122</v>
      </c>
      <c r="AD351" s="69">
        <v>48.461131935130517</v>
      </c>
      <c r="AE351" s="69">
        <v>47.323168380715956</v>
      </c>
      <c r="AF351" s="69">
        <f t="shared" si="42"/>
        <v>569.8596911302343</v>
      </c>
      <c r="AH351" s="31">
        <f t="shared" si="43"/>
        <v>140.68473702871353</v>
      </c>
      <c r="AI351" s="31">
        <f t="shared" si="44"/>
        <v>140.73329421471786</v>
      </c>
      <c r="AJ351" s="31">
        <f t="shared" si="45"/>
        <v>143.62716492997532</v>
      </c>
      <c r="AK351" s="31">
        <f t="shared" si="46"/>
        <v>144.81449495682762</v>
      </c>
      <c r="AL351" s="31">
        <f t="shared" si="47"/>
        <v>569.8596911302343</v>
      </c>
    </row>
    <row r="352" spans="1:38" hidden="1" x14ac:dyDescent="0.3">
      <c r="A352" t="e">
        <f t="shared" si="41"/>
        <v>#N/A</v>
      </c>
      <c r="B352" s="5" t="s">
        <v>95</v>
      </c>
      <c r="C352" s="68" t="s">
        <v>625</v>
      </c>
      <c r="D352" s="5" t="s">
        <v>112</v>
      </c>
      <c r="E352" s="5" t="s">
        <v>113</v>
      </c>
      <c r="F352" s="5" t="s">
        <v>101</v>
      </c>
      <c r="G352" s="5" t="e">
        <v>#N/A</v>
      </c>
      <c r="H352" s="5" t="e">
        <v>#N/A</v>
      </c>
      <c r="I352" s="5"/>
      <c r="J352" s="5"/>
      <c r="K352" s="5"/>
      <c r="L352" s="5"/>
      <c r="M352" s="5"/>
      <c r="N352" s="5"/>
      <c r="O352" s="5"/>
      <c r="P352" s="5"/>
      <c r="Q352" s="5"/>
      <c r="R352" s="69">
        <v>351.4134761969778</v>
      </c>
      <c r="S352" s="69">
        <v>370</v>
      </c>
      <c r="T352" s="69">
        <v>316.1412151666666</v>
      </c>
      <c r="U352" s="69">
        <v>349.82972735302309</v>
      </c>
      <c r="V352" s="69">
        <v>375.0961114927905</v>
      </c>
      <c r="W352" s="69">
        <v>371.00482186163993</v>
      </c>
      <c r="X352" s="69">
        <v>320.47205358210516</v>
      </c>
      <c r="Y352" s="69">
        <v>349.94950174516714</v>
      </c>
      <c r="Z352" s="69">
        <v>358.49140418390033</v>
      </c>
      <c r="AA352" s="69">
        <v>354.28034016060576</v>
      </c>
      <c r="AB352" s="69">
        <v>350.06927613731114</v>
      </c>
      <c r="AC352" s="69">
        <v>362.8234403432603</v>
      </c>
      <c r="AD352" s="69">
        <v>358.61237631996579</v>
      </c>
      <c r="AE352" s="69">
        <v>350.19144601729806</v>
      </c>
      <c r="AF352" s="69">
        <f t="shared" si="42"/>
        <v>4216.9617143637333</v>
      </c>
      <c r="AH352" s="31">
        <f t="shared" si="43"/>
        <v>1041.0670540124802</v>
      </c>
      <c r="AI352" s="31">
        <f t="shared" si="44"/>
        <v>1041.4263771889123</v>
      </c>
      <c r="AJ352" s="31">
        <f t="shared" si="45"/>
        <v>1062.8410204818172</v>
      </c>
      <c r="AK352" s="31">
        <f t="shared" si="46"/>
        <v>1071.6272626805242</v>
      </c>
      <c r="AL352" s="31">
        <f t="shared" si="47"/>
        <v>4216.9617143637333</v>
      </c>
    </row>
    <row r="353" spans="1:38" hidden="1" x14ac:dyDescent="0.3">
      <c r="A353" t="str">
        <f t="shared" si="41"/>
        <v>PTLG</v>
      </c>
      <c r="B353" s="5" t="s">
        <v>95</v>
      </c>
      <c r="C353" s="5" t="s">
        <v>625</v>
      </c>
      <c r="D353" s="5" t="s">
        <v>112</v>
      </c>
      <c r="E353" s="5" t="s">
        <v>113</v>
      </c>
      <c r="F353" s="5" t="s">
        <v>33</v>
      </c>
      <c r="G353" s="5" t="s">
        <v>601</v>
      </c>
      <c r="H353" s="5" t="s">
        <v>621</v>
      </c>
      <c r="I353" s="5"/>
      <c r="J353" s="5"/>
      <c r="K353" s="5"/>
      <c r="L353" s="5"/>
      <c r="M353" s="5"/>
      <c r="N353" s="5"/>
      <c r="O353" s="5"/>
      <c r="P353" s="5"/>
      <c r="Q353" s="5"/>
      <c r="R353" s="69">
        <v>9.4692307692307693</v>
      </c>
      <c r="S353" s="69">
        <v>3</v>
      </c>
      <c r="T353" s="69">
        <v>6</v>
      </c>
      <c r="U353" s="69">
        <v>6</v>
      </c>
      <c r="V353" s="69">
        <v>6</v>
      </c>
      <c r="W353" s="69">
        <v>8.3076923076923084</v>
      </c>
      <c r="X353" s="69">
        <v>8.3076923076923084</v>
      </c>
      <c r="Y353" s="69">
        <v>8.3076923076923084</v>
      </c>
      <c r="Z353" s="69">
        <v>10.615384615384617</v>
      </c>
      <c r="AA353" s="69">
        <v>10.615384615384617</v>
      </c>
      <c r="AB353" s="69">
        <v>10.615384615384617</v>
      </c>
      <c r="AC353" s="69">
        <v>12.946153846153846</v>
      </c>
      <c r="AD353" s="69">
        <v>12.946153846153846</v>
      </c>
      <c r="AE353" s="69">
        <v>12.969230769230771</v>
      </c>
      <c r="AF353" s="69">
        <f t="shared" si="42"/>
        <v>113.63076923076923</v>
      </c>
      <c r="AH353" s="31">
        <f t="shared" si="43"/>
        <v>18</v>
      </c>
      <c r="AI353" s="31">
        <f t="shared" si="44"/>
        <v>24.923076923076927</v>
      </c>
      <c r="AJ353" s="31">
        <f t="shared" si="45"/>
        <v>31.84615384615385</v>
      </c>
      <c r="AK353" s="31">
        <f t="shared" si="46"/>
        <v>38.861538461538466</v>
      </c>
      <c r="AL353" s="31">
        <f t="shared" si="47"/>
        <v>113.63076923076923</v>
      </c>
    </row>
    <row r="354" spans="1:38" hidden="1" x14ac:dyDescent="0.3">
      <c r="A354" t="str">
        <f t="shared" si="41"/>
        <v>PTLG</v>
      </c>
      <c r="B354" s="5" t="s">
        <v>95</v>
      </c>
      <c r="C354" s="5" t="s">
        <v>625</v>
      </c>
      <c r="D354" s="5" t="s">
        <v>112</v>
      </c>
      <c r="E354" s="5" t="s">
        <v>113</v>
      </c>
      <c r="F354" s="5" t="s">
        <v>102</v>
      </c>
      <c r="G354" s="5" t="s">
        <v>601</v>
      </c>
      <c r="H354" s="5" t="s">
        <v>621</v>
      </c>
      <c r="I354" s="5"/>
      <c r="J354" s="5"/>
      <c r="K354" s="5"/>
      <c r="L354" s="5"/>
      <c r="M354" s="5"/>
      <c r="N354" s="5"/>
      <c r="O354" s="5"/>
      <c r="P354" s="5"/>
      <c r="Q354" s="5"/>
      <c r="R354" s="69">
        <v>4.7346153846153847</v>
      </c>
      <c r="S354" s="69">
        <v>2</v>
      </c>
      <c r="T354" s="69">
        <v>3</v>
      </c>
      <c r="U354" s="69">
        <v>3</v>
      </c>
      <c r="V354" s="69">
        <v>3</v>
      </c>
      <c r="W354" s="69">
        <v>4.1538461538461542</v>
      </c>
      <c r="X354" s="69">
        <v>4.1538461538461542</v>
      </c>
      <c r="Y354" s="69">
        <v>4.1538461538461542</v>
      </c>
      <c r="Z354" s="69">
        <v>5.3076923076923084</v>
      </c>
      <c r="AA354" s="69">
        <v>5.3076923076923084</v>
      </c>
      <c r="AB354" s="69">
        <v>5.3076923076923084</v>
      </c>
      <c r="AC354" s="69">
        <v>6.4730769230769232</v>
      </c>
      <c r="AD354" s="69">
        <v>6.4730769230769232</v>
      </c>
      <c r="AE354" s="69">
        <v>6.4846153846153856</v>
      </c>
      <c r="AF354" s="69">
        <f t="shared" si="42"/>
        <v>56.815384615384616</v>
      </c>
      <c r="AH354" s="31">
        <f t="shared" si="43"/>
        <v>9</v>
      </c>
      <c r="AI354" s="31">
        <f t="shared" si="44"/>
        <v>12.461538461538463</v>
      </c>
      <c r="AJ354" s="31">
        <f t="shared" si="45"/>
        <v>15.923076923076925</v>
      </c>
      <c r="AK354" s="31">
        <f t="shared" si="46"/>
        <v>19.430769230769233</v>
      </c>
      <c r="AL354" s="31">
        <f t="shared" si="47"/>
        <v>56.815384615384616</v>
      </c>
    </row>
    <row r="355" spans="1:38" hidden="1" x14ac:dyDescent="0.3">
      <c r="A355" t="e">
        <f t="shared" si="41"/>
        <v>#N/A</v>
      </c>
      <c r="B355" s="5" t="s">
        <v>95</v>
      </c>
      <c r="C355" s="68" t="s">
        <v>625</v>
      </c>
      <c r="D355" s="5" t="s">
        <v>114</v>
      </c>
      <c r="E355" s="5" t="s">
        <v>115</v>
      </c>
      <c r="F355" s="5" t="s">
        <v>98</v>
      </c>
      <c r="G355" s="5" t="e">
        <v>#N/A</v>
      </c>
      <c r="H355" s="5" t="e">
        <v>#N/A</v>
      </c>
      <c r="I355" s="5"/>
      <c r="J355" s="5"/>
      <c r="K355" s="5"/>
      <c r="L355" s="5"/>
      <c r="M355" s="5"/>
      <c r="N355" s="5"/>
      <c r="O355" s="5"/>
      <c r="P355" s="5"/>
      <c r="Q355" s="5"/>
      <c r="R355" s="69">
        <v>18.995323037674481</v>
      </c>
      <c r="S355" s="69">
        <v>20</v>
      </c>
      <c r="T355" s="69">
        <v>17.088714333333332</v>
      </c>
      <c r="U355" s="69">
        <v>18.909714992055306</v>
      </c>
      <c r="V355" s="69">
        <v>20.275465486096785</v>
      </c>
      <c r="W355" s="69">
        <v>20.054314695223784</v>
      </c>
      <c r="X355" s="69">
        <v>17.322813707140821</v>
      </c>
      <c r="Y355" s="69">
        <v>18.916189283522549</v>
      </c>
      <c r="Z355" s="69">
        <v>19.377913739670287</v>
      </c>
      <c r="AA355" s="69">
        <v>19.150288657330044</v>
      </c>
      <c r="AB355" s="69">
        <v>18.922663574989794</v>
      </c>
      <c r="AC355" s="69">
        <v>19.61207785639245</v>
      </c>
      <c r="AD355" s="69">
        <v>19.384452774052207</v>
      </c>
      <c r="AE355" s="69">
        <v>18.929267352286384</v>
      </c>
      <c r="AF355" s="69">
        <f t="shared" si="42"/>
        <v>227.94387645209378</v>
      </c>
      <c r="AH355" s="31">
        <f t="shared" si="43"/>
        <v>56.273894811485427</v>
      </c>
      <c r="AI355" s="31">
        <f t="shared" si="44"/>
        <v>56.293317685887153</v>
      </c>
      <c r="AJ355" s="31">
        <f t="shared" si="45"/>
        <v>57.450865971990126</v>
      </c>
      <c r="AK355" s="31">
        <f t="shared" si="46"/>
        <v>57.925797982731041</v>
      </c>
      <c r="AL355" s="31">
        <f t="shared" si="47"/>
        <v>227.94387645209375</v>
      </c>
    </row>
    <row r="356" spans="1:38" hidden="1" x14ac:dyDescent="0.3">
      <c r="A356" t="e">
        <f t="shared" si="41"/>
        <v>#N/A</v>
      </c>
      <c r="B356" s="5" t="s">
        <v>95</v>
      </c>
      <c r="C356" s="68" t="s">
        <v>625</v>
      </c>
      <c r="D356" s="5" t="s">
        <v>114</v>
      </c>
      <c r="E356" s="5" t="s">
        <v>115</v>
      </c>
      <c r="F356" s="5" t="s">
        <v>99</v>
      </c>
      <c r="G356" s="5" t="e">
        <v>#N/A</v>
      </c>
      <c r="H356" s="5" t="e">
        <v>#N/A</v>
      </c>
      <c r="I356" s="5"/>
      <c r="J356" s="5"/>
      <c r="K356" s="5"/>
      <c r="L356" s="5"/>
      <c r="M356" s="5"/>
      <c r="N356" s="5"/>
      <c r="O356" s="5"/>
      <c r="P356" s="5"/>
      <c r="Q356" s="5"/>
      <c r="R356" s="69">
        <v>0</v>
      </c>
      <c r="S356" s="69">
        <v>0</v>
      </c>
      <c r="T356" s="69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f t="shared" si="42"/>
        <v>0</v>
      </c>
      <c r="AH356" s="31">
        <f t="shared" si="43"/>
        <v>0</v>
      </c>
      <c r="AI356" s="31">
        <f t="shared" si="44"/>
        <v>0</v>
      </c>
      <c r="AJ356" s="31">
        <f t="shared" si="45"/>
        <v>0</v>
      </c>
      <c r="AK356" s="31">
        <f t="shared" si="46"/>
        <v>0</v>
      </c>
      <c r="AL356" s="31">
        <f t="shared" si="47"/>
        <v>0</v>
      </c>
    </row>
    <row r="357" spans="1:38" hidden="1" x14ac:dyDescent="0.3">
      <c r="A357" t="e">
        <f t="shared" si="41"/>
        <v>#N/A</v>
      </c>
      <c r="B357" s="5" t="s">
        <v>95</v>
      </c>
      <c r="C357" s="68" t="s">
        <v>625</v>
      </c>
      <c r="D357" s="5" t="s">
        <v>114</v>
      </c>
      <c r="E357" s="5" t="s">
        <v>115</v>
      </c>
      <c r="F357" s="5" t="s">
        <v>100</v>
      </c>
      <c r="G357" s="5" t="e">
        <v>#N/A</v>
      </c>
      <c r="H357" s="5" t="e">
        <v>#N/A</v>
      </c>
      <c r="I357" s="5"/>
      <c r="J357" s="5"/>
      <c r="K357" s="5"/>
      <c r="L357" s="5"/>
      <c r="M357" s="5"/>
      <c r="N357" s="5"/>
      <c r="O357" s="5"/>
      <c r="P357" s="5"/>
      <c r="Q357" s="5"/>
      <c r="R357" s="69">
        <v>10</v>
      </c>
      <c r="S357" s="69">
        <v>10</v>
      </c>
      <c r="T357" s="69">
        <v>8.544357166666666</v>
      </c>
      <c r="U357" s="69">
        <v>9.4548574960276532</v>
      </c>
      <c r="V357" s="69">
        <v>10.137732743048392</v>
      </c>
      <c r="W357" s="69">
        <v>10.027157347611892</v>
      </c>
      <c r="X357" s="69">
        <v>8.6614068535704103</v>
      </c>
      <c r="Y357" s="69">
        <v>9.4580946417612743</v>
      </c>
      <c r="Z357" s="69">
        <v>9.6889568698351436</v>
      </c>
      <c r="AA357" s="69">
        <v>9.5751443286650222</v>
      </c>
      <c r="AB357" s="69">
        <v>9.4613317874948972</v>
      </c>
      <c r="AC357" s="69">
        <v>9.8060389281962248</v>
      </c>
      <c r="AD357" s="69">
        <v>9.6922263870261034</v>
      </c>
      <c r="AE357" s="69">
        <v>9.4646336761431922</v>
      </c>
      <c r="AF357" s="69">
        <f t="shared" si="42"/>
        <v>113.97193822604689</v>
      </c>
      <c r="AH357" s="31">
        <f t="shared" si="43"/>
        <v>28.136947405742713</v>
      </c>
      <c r="AI357" s="31">
        <f t="shared" si="44"/>
        <v>28.146658842943577</v>
      </c>
      <c r="AJ357" s="31">
        <f t="shared" si="45"/>
        <v>28.725432985995063</v>
      </c>
      <c r="AK357" s="31">
        <f t="shared" si="46"/>
        <v>28.96289899136552</v>
      </c>
      <c r="AL357" s="31">
        <f t="shared" si="47"/>
        <v>113.97193822604687</v>
      </c>
    </row>
    <row r="358" spans="1:38" hidden="1" x14ac:dyDescent="0.3">
      <c r="A358" t="e">
        <f t="shared" si="41"/>
        <v>#N/A</v>
      </c>
      <c r="B358" s="5" t="s">
        <v>95</v>
      </c>
      <c r="C358" s="68" t="s">
        <v>625</v>
      </c>
      <c r="D358" s="5" t="s">
        <v>114</v>
      </c>
      <c r="E358" s="5" t="s">
        <v>115</v>
      </c>
      <c r="F358" s="5" t="s">
        <v>101</v>
      </c>
      <c r="G358" s="5" t="e">
        <v>#N/A</v>
      </c>
      <c r="H358" s="5" t="e">
        <v>#N/A</v>
      </c>
      <c r="I358" s="5"/>
      <c r="J358" s="5"/>
      <c r="K358" s="5"/>
      <c r="L358" s="5"/>
      <c r="M358" s="5"/>
      <c r="N358" s="5"/>
      <c r="O358" s="5"/>
      <c r="P358" s="5"/>
      <c r="Q358" s="5"/>
      <c r="R358" s="69">
        <v>664.83630631860672</v>
      </c>
      <c r="S358" s="69">
        <v>700</v>
      </c>
      <c r="T358" s="69">
        <v>598.10500166666657</v>
      </c>
      <c r="U358" s="69">
        <v>661.84002472193561</v>
      </c>
      <c r="V358" s="69">
        <v>709.64129201338733</v>
      </c>
      <c r="W358" s="69">
        <v>701.90101433283235</v>
      </c>
      <c r="X358" s="69">
        <v>606.29847974992867</v>
      </c>
      <c r="Y358" s="69">
        <v>662.06662492328917</v>
      </c>
      <c r="Z358" s="69">
        <v>678.22698088846005</v>
      </c>
      <c r="AA358" s="69">
        <v>670.26010300655139</v>
      </c>
      <c r="AB358" s="69">
        <v>662.29322512464273</v>
      </c>
      <c r="AC358" s="69">
        <v>686.42272497373574</v>
      </c>
      <c r="AD358" s="69">
        <v>678.4558470918272</v>
      </c>
      <c r="AE358" s="69">
        <v>662.52435733002335</v>
      </c>
      <c r="AF358" s="69">
        <f t="shared" si="42"/>
        <v>7978.0356758232811</v>
      </c>
      <c r="AH358" s="31">
        <f t="shared" si="43"/>
        <v>1969.5863184019895</v>
      </c>
      <c r="AI358" s="31">
        <f t="shared" si="44"/>
        <v>1970.2661190060503</v>
      </c>
      <c r="AJ358" s="31">
        <f t="shared" si="45"/>
        <v>2010.7803090196542</v>
      </c>
      <c r="AK358" s="31">
        <f t="shared" si="46"/>
        <v>2027.4029293955862</v>
      </c>
      <c r="AL358" s="31">
        <f t="shared" si="47"/>
        <v>7978.0356758232801</v>
      </c>
    </row>
    <row r="359" spans="1:38" hidden="1" x14ac:dyDescent="0.3">
      <c r="A359" t="str">
        <f t="shared" si="41"/>
        <v>PTLG</v>
      </c>
      <c r="B359" s="5" t="s">
        <v>95</v>
      </c>
      <c r="C359" s="5" t="s">
        <v>625</v>
      </c>
      <c r="D359" s="5" t="s">
        <v>114</v>
      </c>
      <c r="E359" s="5" t="s">
        <v>115</v>
      </c>
      <c r="F359" s="5" t="s">
        <v>33</v>
      </c>
      <c r="G359" s="5" t="s">
        <v>601</v>
      </c>
      <c r="H359" s="5" t="s">
        <v>621</v>
      </c>
      <c r="I359" s="5"/>
      <c r="J359" s="5"/>
      <c r="K359" s="5"/>
      <c r="L359" s="5"/>
      <c r="M359" s="5"/>
      <c r="N359" s="5"/>
      <c r="O359" s="5"/>
      <c r="P359" s="5"/>
      <c r="Q359" s="5"/>
      <c r="R359" s="69">
        <v>47.346153846153847</v>
      </c>
      <c r="S359" s="69">
        <v>10</v>
      </c>
      <c r="T359" s="69">
        <v>30</v>
      </c>
      <c r="U359" s="69">
        <v>29.999999999999996</v>
      </c>
      <c r="V359" s="69">
        <v>29.999999999999996</v>
      </c>
      <c r="W359" s="69">
        <v>41.538461538461533</v>
      </c>
      <c r="X359" s="69">
        <v>41.538461538461533</v>
      </c>
      <c r="Y359" s="69">
        <v>41.538461538461533</v>
      </c>
      <c r="Z359" s="69">
        <v>53.076923076923073</v>
      </c>
      <c r="AA359" s="69">
        <v>53.076923076923073</v>
      </c>
      <c r="AB359" s="69">
        <v>53.076923076923073</v>
      </c>
      <c r="AC359" s="69">
        <v>64.730769230769226</v>
      </c>
      <c r="AD359" s="69">
        <v>64.730769230769226</v>
      </c>
      <c r="AE359" s="69">
        <v>64.84615384615384</v>
      </c>
      <c r="AF359" s="69">
        <f t="shared" si="42"/>
        <v>568.15384615384619</v>
      </c>
      <c r="AH359" s="31">
        <f t="shared" si="43"/>
        <v>90</v>
      </c>
      <c r="AI359" s="31">
        <f t="shared" si="44"/>
        <v>124.6153846153846</v>
      </c>
      <c r="AJ359" s="31">
        <f t="shared" si="45"/>
        <v>159.23076923076923</v>
      </c>
      <c r="AK359" s="31">
        <f t="shared" si="46"/>
        <v>194.30769230769229</v>
      </c>
      <c r="AL359" s="31">
        <f t="shared" si="47"/>
        <v>568.15384615384608</v>
      </c>
    </row>
    <row r="360" spans="1:38" hidden="1" x14ac:dyDescent="0.3">
      <c r="A360" t="str">
        <f t="shared" si="41"/>
        <v>PTLG</v>
      </c>
      <c r="B360" s="5" t="s">
        <v>95</v>
      </c>
      <c r="C360" s="5" t="s">
        <v>625</v>
      </c>
      <c r="D360" s="5" t="s">
        <v>114</v>
      </c>
      <c r="E360" s="5" t="s">
        <v>115</v>
      </c>
      <c r="F360" s="5" t="s">
        <v>102</v>
      </c>
      <c r="G360" s="5" t="s">
        <v>601</v>
      </c>
      <c r="H360" s="5" t="s">
        <v>621</v>
      </c>
      <c r="I360" s="5"/>
      <c r="J360" s="5"/>
      <c r="K360" s="5"/>
      <c r="L360" s="5"/>
      <c r="M360" s="5"/>
      <c r="N360" s="5"/>
      <c r="O360" s="5"/>
      <c r="P360" s="5"/>
      <c r="Q360" s="5"/>
      <c r="R360" s="69">
        <v>7.8910256410256414</v>
      </c>
      <c r="S360" s="69">
        <v>2</v>
      </c>
      <c r="T360" s="69">
        <v>5</v>
      </c>
      <c r="U360" s="69">
        <v>5</v>
      </c>
      <c r="V360" s="69">
        <v>5</v>
      </c>
      <c r="W360" s="69">
        <v>6.9230769230769234</v>
      </c>
      <c r="X360" s="69">
        <v>6.9230769230769234</v>
      </c>
      <c r="Y360" s="69">
        <v>6.9230769230769234</v>
      </c>
      <c r="Z360" s="69">
        <v>8.8461538461538467</v>
      </c>
      <c r="AA360" s="69">
        <v>8.8461538461538467</v>
      </c>
      <c r="AB360" s="69">
        <v>8.8461538461538467</v>
      </c>
      <c r="AC360" s="69">
        <v>10.78846153846154</v>
      </c>
      <c r="AD360" s="69">
        <v>10.78846153846154</v>
      </c>
      <c r="AE360" s="69">
        <v>10.807692307692308</v>
      </c>
      <c r="AF360" s="69">
        <f t="shared" si="42"/>
        <v>94.692307692307693</v>
      </c>
      <c r="AH360" s="31">
        <f t="shared" si="43"/>
        <v>15</v>
      </c>
      <c r="AI360" s="31">
        <f t="shared" si="44"/>
        <v>20.76923076923077</v>
      </c>
      <c r="AJ360" s="31">
        <f t="shared" si="45"/>
        <v>26.53846153846154</v>
      </c>
      <c r="AK360" s="31">
        <f t="shared" si="46"/>
        <v>32.384615384615387</v>
      </c>
      <c r="AL360" s="31">
        <f t="shared" si="47"/>
        <v>94.692307692307708</v>
      </c>
    </row>
    <row r="361" spans="1:38" hidden="1" x14ac:dyDescent="0.3">
      <c r="A361" t="e">
        <f t="shared" si="41"/>
        <v>#N/A</v>
      </c>
      <c r="B361" s="5" t="s">
        <v>95</v>
      </c>
      <c r="C361" s="68" t="s">
        <v>625</v>
      </c>
      <c r="D361" s="5" t="s">
        <v>114</v>
      </c>
      <c r="E361" s="5" t="s">
        <v>116</v>
      </c>
      <c r="F361" s="5" t="s">
        <v>98</v>
      </c>
      <c r="G361" s="5" t="e">
        <v>#N/A</v>
      </c>
      <c r="H361" s="5" t="e">
        <v>#N/A</v>
      </c>
      <c r="I361" s="5"/>
      <c r="J361" s="5"/>
      <c r="K361" s="5"/>
      <c r="L361" s="5"/>
      <c r="M361" s="5"/>
      <c r="N361" s="5"/>
      <c r="O361" s="5"/>
      <c r="P361" s="5"/>
      <c r="Q361" s="5"/>
      <c r="R361" s="69">
        <v>4.7488307594186203</v>
      </c>
      <c r="S361" s="69">
        <v>5</v>
      </c>
      <c r="T361" s="69">
        <v>4.272178583333333</v>
      </c>
      <c r="U361" s="69">
        <v>4.7274287480138266</v>
      </c>
      <c r="V361" s="69">
        <v>5.0688663715241962</v>
      </c>
      <c r="W361" s="69">
        <v>5.013578673805946</v>
      </c>
      <c r="X361" s="69">
        <v>4.3307034267852051</v>
      </c>
      <c r="Y361" s="69">
        <v>4.7290473208806372</v>
      </c>
      <c r="Z361" s="69">
        <v>4.8444784349175718</v>
      </c>
      <c r="AA361" s="69">
        <v>4.7875721643325111</v>
      </c>
      <c r="AB361" s="69">
        <v>4.7306658937474486</v>
      </c>
      <c r="AC361" s="69">
        <v>4.9030194640981124</v>
      </c>
      <c r="AD361" s="69">
        <v>4.8461131935130517</v>
      </c>
      <c r="AE361" s="69">
        <v>4.7323168380715961</v>
      </c>
      <c r="AF361" s="69">
        <f t="shared" si="42"/>
        <v>56.985969113023444</v>
      </c>
      <c r="AH361" s="31">
        <f t="shared" si="43"/>
        <v>14.068473702871357</v>
      </c>
      <c r="AI361" s="31">
        <f t="shared" si="44"/>
        <v>14.073329421471788</v>
      </c>
      <c r="AJ361" s="31">
        <f t="shared" si="45"/>
        <v>14.362716492997532</v>
      </c>
      <c r="AK361" s="31">
        <f t="shared" si="46"/>
        <v>14.48144949568276</v>
      </c>
      <c r="AL361" s="31">
        <f t="shared" si="47"/>
        <v>56.985969113023437</v>
      </c>
    </row>
    <row r="362" spans="1:38" hidden="1" x14ac:dyDescent="0.3">
      <c r="A362" t="e">
        <f t="shared" si="41"/>
        <v>#N/A</v>
      </c>
      <c r="B362" s="5" t="s">
        <v>95</v>
      </c>
      <c r="C362" s="68" t="s">
        <v>625</v>
      </c>
      <c r="D362" s="5" t="s">
        <v>114</v>
      </c>
      <c r="E362" s="5" t="s">
        <v>116</v>
      </c>
      <c r="F362" s="5" t="s">
        <v>99</v>
      </c>
      <c r="G362" s="5" t="e">
        <v>#N/A</v>
      </c>
      <c r="H362" s="5" t="e">
        <v>#N/A</v>
      </c>
      <c r="I362" s="5"/>
      <c r="J362" s="5"/>
      <c r="K362" s="5"/>
      <c r="L362" s="5"/>
      <c r="M362" s="5"/>
      <c r="N362" s="5"/>
      <c r="O362" s="5"/>
      <c r="P362" s="5"/>
      <c r="Q362" s="5"/>
      <c r="R362" s="69">
        <v>0</v>
      </c>
      <c r="S362" s="69">
        <v>0</v>
      </c>
      <c r="T362" s="69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f t="shared" si="42"/>
        <v>0</v>
      </c>
      <c r="AH362" s="31">
        <f t="shared" si="43"/>
        <v>0</v>
      </c>
      <c r="AI362" s="31">
        <f t="shared" si="44"/>
        <v>0</v>
      </c>
      <c r="AJ362" s="31">
        <f t="shared" si="45"/>
        <v>0</v>
      </c>
      <c r="AK362" s="31">
        <f t="shared" si="46"/>
        <v>0</v>
      </c>
      <c r="AL362" s="31">
        <f t="shared" si="47"/>
        <v>0</v>
      </c>
    </row>
    <row r="363" spans="1:38" hidden="1" x14ac:dyDescent="0.3">
      <c r="A363" t="e">
        <f t="shared" si="41"/>
        <v>#N/A</v>
      </c>
      <c r="B363" s="5" t="s">
        <v>95</v>
      </c>
      <c r="C363" s="68" t="s">
        <v>625</v>
      </c>
      <c r="D363" s="5" t="s">
        <v>114</v>
      </c>
      <c r="E363" s="5" t="s">
        <v>116</v>
      </c>
      <c r="F363" s="5" t="s">
        <v>100</v>
      </c>
      <c r="G363" s="5" t="e">
        <v>#N/A</v>
      </c>
      <c r="H363" s="5" t="e">
        <v>#N/A</v>
      </c>
      <c r="I363" s="5"/>
      <c r="J363" s="5"/>
      <c r="K363" s="5"/>
      <c r="L363" s="5"/>
      <c r="M363" s="5"/>
      <c r="N363" s="5"/>
      <c r="O363" s="5"/>
      <c r="P363" s="5"/>
      <c r="Q363" s="5"/>
      <c r="R363" s="69">
        <v>0</v>
      </c>
      <c r="S363" s="69">
        <v>0</v>
      </c>
      <c r="T363" s="69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f t="shared" si="42"/>
        <v>0</v>
      </c>
      <c r="AH363" s="31">
        <f t="shared" si="43"/>
        <v>0</v>
      </c>
      <c r="AI363" s="31">
        <f t="shared" si="44"/>
        <v>0</v>
      </c>
      <c r="AJ363" s="31">
        <f t="shared" si="45"/>
        <v>0</v>
      </c>
      <c r="AK363" s="31">
        <f t="shared" si="46"/>
        <v>0</v>
      </c>
      <c r="AL363" s="31">
        <f t="shared" si="47"/>
        <v>0</v>
      </c>
    </row>
    <row r="364" spans="1:38" hidden="1" x14ac:dyDescent="0.3">
      <c r="A364" t="e">
        <f t="shared" si="41"/>
        <v>#N/A</v>
      </c>
      <c r="B364" s="5" t="s">
        <v>95</v>
      </c>
      <c r="C364" s="68" t="s">
        <v>625</v>
      </c>
      <c r="D364" s="5" t="s">
        <v>114</v>
      </c>
      <c r="E364" s="5" t="s">
        <v>116</v>
      </c>
      <c r="F364" s="5" t="s">
        <v>101</v>
      </c>
      <c r="G364" s="5" t="e">
        <v>#N/A</v>
      </c>
      <c r="H364" s="5" t="e">
        <v>#N/A</v>
      </c>
      <c r="I364" s="5"/>
      <c r="J364" s="5"/>
      <c r="K364" s="5"/>
      <c r="L364" s="5"/>
      <c r="M364" s="5"/>
      <c r="N364" s="5"/>
      <c r="O364" s="5"/>
      <c r="P364" s="5"/>
      <c r="Q364" s="5"/>
      <c r="R364" s="69">
        <v>0</v>
      </c>
      <c r="S364" s="69">
        <v>0</v>
      </c>
      <c r="T364" s="69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f t="shared" si="42"/>
        <v>0</v>
      </c>
      <c r="AH364" s="31">
        <f t="shared" si="43"/>
        <v>0</v>
      </c>
      <c r="AI364" s="31">
        <f t="shared" si="44"/>
        <v>0</v>
      </c>
      <c r="AJ364" s="31">
        <f t="shared" si="45"/>
        <v>0</v>
      </c>
      <c r="AK364" s="31">
        <f t="shared" si="46"/>
        <v>0</v>
      </c>
      <c r="AL364" s="31">
        <f t="shared" si="47"/>
        <v>0</v>
      </c>
    </row>
    <row r="365" spans="1:38" hidden="1" x14ac:dyDescent="0.3">
      <c r="A365" t="str">
        <f t="shared" si="41"/>
        <v>PTLG</v>
      </c>
      <c r="B365" s="5" t="s">
        <v>95</v>
      </c>
      <c r="C365" s="5" t="s">
        <v>625</v>
      </c>
      <c r="D365" s="5" t="s">
        <v>114</v>
      </c>
      <c r="E365" s="5" t="s">
        <v>116</v>
      </c>
      <c r="F365" s="5" t="s">
        <v>33</v>
      </c>
      <c r="G365" s="5" t="s">
        <v>601</v>
      </c>
      <c r="H365" s="5" t="s">
        <v>621</v>
      </c>
      <c r="I365" s="5"/>
      <c r="J365" s="5"/>
      <c r="K365" s="5"/>
      <c r="L365" s="5"/>
      <c r="M365" s="5"/>
      <c r="N365" s="5"/>
      <c r="O365" s="5"/>
      <c r="P365" s="5"/>
      <c r="Q365" s="5"/>
      <c r="R365" s="69">
        <v>7.8910256410256414</v>
      </c>
      <c r="S365" s="69">
        <v>5</v>
      </c>
      <c r="T365" s="69">
        <v>5</v>
      </c>
      <c r="U365" s="69">
        <v>5</v>
      </c>
      <c r="V365" s="69">
        <v>5</v>
      </c>
      <c r="W365" s="69">
        <v>6.9230769230769234</v>
      </c>
      <c r="X365" s="69">
        <v>6.9230769230769234</v>
      </c>
      <c r="Y365" s="69">
        <v>6.9230769230769234</v>
      </c>
      <c r="Z365" s="69">
        <v>8.8461538461538467</v>
      </c>
      <c r="AA365" s="69">
        <v>8.8461538461538467</v>
      </c>
      <c r="AB365" s="69">
        <v>8.8461538461538467</v>
      </c>
      <c r="AC365" s="69">
        <v>10.78846153846154</v>
      </c>
      <c r="AD365" s="69">
        <v>10.78846153846154</v>
      </c>
      <c r="AE365" s="69">
        <v>10.807692307692308</v>
      </c>
      <c r="AF365" s="69">
        <f t="shared" si="42"/>
        <v>94.692307692307693</v>
      </c>
      <c r="AH365" s="31">
        <f t="shared" si="43"/>
        <v>15</v>
      </c>
      <c r="AI365" s="31">
        <f t="shared" si="44"/>
        <v>20.76923076923077</v>
      </c>
      <c r="AJ365" s="31">
        <f t="shared" si="45"/>
        <v>26.53846153846154</v>
      </c>
      <c r="AK365" s="31">
        <f t="shared" si="46"/>
        <v>32.384615384615387</v>
      </c>
      <c r="AL365" s="31">
        <f t="shared" si="47"/>
        <v>94.692307692307708</v>
      </c>
    </row>
    <row r="366" spans="1:38" hidden="1" x14ac:dyDescent="0.3">
      <c r="A366" t="str">
        <f t="shared" si="41"/>
        <v>PTLG</v>
      </c>
      <c r="B366" s="5" t="s">
        <v>95</v>
      </c>
      <c r="C366" s="5" t="s">
        <v>625</v>
      </c>
      <c r="D366" s="5" t="s">
        <v>114</v>
      </c>
      <c r="E366" s="5" t="s">
        <v>116</v>
      </c>
      <c r="F366" s="5" t="s">
        <v>102</v>
      </c>
      <c r="G366" s="5" t="s">
        <v>601</v>
      </c>
      <c r="H366" s="5" t="s">
        <v>621</v>
      </c>
      <c r="I366" s="5"/>
      <c r="J366" s="5"/>
      <c r="K366" s="5"/>
      <c r="L366" s="5"/>
      <c r="M366" s="5"/>
      <c r="N366" s="5"/>
      <c r="O366" s="5"/>
      <c r="P366" s="5"/>
      <c r="Q366" s="5"/>
      <c r="R366" s="69">
        <v>4.7346153846153847</v>
      </c>
      <c r="S366" s="69">
        <v>2</v>
      </c>
      <c r="T366" s="69">
        <v>3</v>
      </c>
      <c r="U366" s="69">
        <v>3</v>
      </c>
      <c r="V366" s="69">
        <v>3</v>
      </c>
      <c r="W366" s="69">
        <v>4.1538461538461542</v>
      </c>
      <c r="X366" s="69">
        <v>4.1538461538461542</v>
      </c>
      <c r="Y366" s="69">
        <v>4.1538461538461542</v>
      </c>
      <c r="Z366" s="69">
        <v>5.3076923076923084</v>
      </c>
      <c r="AA366" s="69">
        <v>5.3076923076923084</v>
      </c>
      <c r="AB366" s="69">
        <v>5.3076923076923084</v>
      </c>
      <c r="AC366" s="69">
        <v>6.4730769230769232</v>
      </c>
      <c r="AD366" s="69">
        <v>6.4730769230769232</v>
      </c>
      <c r="AE366" s="69">
        <v>6.4846153846153856</v>
      </c>
      <c r="AF366" s="69">
        <f t="shared" si="42"/>
        <v>56.815384615384616</v>
      </c>
      <c r="AH366" s="31">
        <f t="shared" si="43"/>
        <v>9</v>
      </c>
      <c r="AI366" s="31">
        <f t="shared" si="44"/>
        <v>12.461538461538463</v>
      </c>
      <c r="AJ366" s="31">
        <f t="shared" si="45"/>
        <v>15.923076923076925</v>
      </c>
      <c r="AK366" s="31">
        <f t="shared" si="46"/>
        <v>19.430769230769233</v>
      </c>
      <c r="AL366" s="31">
        <f t="shared" si="47"/>
        <v>56.815384615384616</v>
      </c>
    </row>
    <row r="367" spans="1:38" hidden="1" x14ac:dyDescent="0.3">
      <c r="A367" t="str">
        <f t="shared" si="41"/>
        <v>PTA1</v>
      </c>
      <c r="B367" s="5" t="s">
        <v>95</v>
      </c>
      <c r="C367" s="68" t="s">
        <v>625</v>
      </c>
      <c r="D367" s="5" t="s">
        <v>117</v>
      </c>
      <c r="E367" s="5" t="s">
        <v>118</v>
      </c>
      <c r="F367" s="5" t="s">
        <v>74</v>
      </c>
      <c r="G367" s="5" t="s">
        <v>600</v>
      </c>
      <c r="H367" s="5" t="s">
        <v>620</v>
      </c>
      <c r="I367" s="5"/>
      <c r="J367" s="5"/>
      <c r="K367" s="5"/>
      <c r="L367" s="5"/>
      <c r="M367" s="5"/>
      <c r="N367" s="5"/>
      <c r="O367" s="5"/>
      <c r="P367" s="5"/>
      <c r="Q367" s="5"/>
      <c r="R367" s="69">
        <v>47.488307594186189</v>
      </c>
      <c r="S367" s="69">
        <v>50</v>
      </c>
      <c r="T367" s="69">
        <v>42.721785833333328</v>
      </c>
      <c r="U367" s="69">
        <v>47.274287480138263</v>
      </c>
      <c r="V367" s="69">
        <v>50.688663715241958</v>
      </c>
      <c r="W367" s="69">
        <v>50.135786738059451</v>
      </c>
      <c r="X367" s="69">
        <v>43.307034267852053</v>
      </c>
      <c r="Y367" s="69">
        <v>47.290473208806368</v>
      </c>
      <c r="Z367" s="69">
        <v>48.44478434917572</v>
      </c>
      <c r="AA367" s="69">
        <v>47.875721643325107</v>
      </c>
      <c r="AB367" s="69">
        <v>47.306658937474481</v>
      </c>
      <c r="AC367" s="69">
        <v>49.030194640981122</v>
      </c>
      <c r="AD367" s="69">
        <v>48.461131935130517</v>
      </c>
      <c r="AE367" s="69">
        <v>47.323168380715956</v>
      </c>
      <c r="AF367" s="69">
        <f t="shared" si="42"/>
        <v>569.8596911302343</v>
      </c>
      <c r="AH367" s="31">
        <f t="shared" si="43"/>
        <v>140.68473702871353</v>
      </c>
      <c r="AI367" s="31">
        <f t="shared" si="44"/>
        <v>140.73329421471786</v>
      </c>
      <c r="AJ367" s="31">
        <f t="shared" si="45"/>
        <v>143.62716492997532</v>
      </c>
      <c r="AK367" s="31">
        <f t="shared" si="46"/>
        <v>144.81449495682762</v>
      </c>
      <c r="AL367" s="31">
        <f t="shared" si="47"/>
        <v>569.8596911302343</v>
      </c>
    </row>
    <row r="368" spans="1:38" hidden="1" x14ac:dyDescent="0.3">
      <c r="A368" t="str">
        <f t="shared" si="41"/>
        <v>PTC1 COARSE</v>
      </c>
      <c r="B368" s="5" t="s">
        <v>95</v>
      </c>
      <c r="C368" s="68" t="s">
        <v>625</v>
      </c>
      <c r="D368" s="5" t="s">
        <v>117</v>
      </c>
      <c r="E368" s="5" t="s">
        <v>118</v>
      </c>
      <c r="F368" s="5" t="s">
        <v>61</v>
      </c>
      <c r="G368" s="5" t="s">
        <v>603</v>
      </c>
      <c r="H368" s="5" t="s">
        <v>619</v>
      </c>
      <c r="I368" s="5"/>
      <c r="J368" s="5"/>
      <c r="K368" s="5"/>
      <c r="L368" s="5"/>
      <c r="M368" s="5"/>
      <c r="N368" s="5"/>
      <c r="O368" s="5"/>
      <c r="P368" s="5"/>
      <c r="Q368" s="5"/>
      <c r="R368" s="69">
        <v>47.488307594186189</v>
      </c>
      <c r="S368" s="69">
        <v>50</v>
      </c>
      <c r="T368" s="69">
        <v>42.721785833333328</v>
      </c>
      <c r="U368" s="69">
        <v>47.274287480138263</v>
      </c>
      <c r="V368" s="69">
        <v>50.688663715241958</v>
      </c>
      <c r="W368" s="69">
        <v>50.135786738059451</v>
      </c>
      <c r="X368" s="69">
        <v>43.307034267852053</v>
      </c>
      <c r="Y368" s="69">
        <v>47.290473208806368</v>
      </c>
      <c r="Z368" s="69">
        <v>48.44478434917572</v>
      </c>
      <c r="AA368" s="69">
        <v>47.875721643325107</v>
      </c>
      <c r="AB368" s="69">
        <v>47.306658937474481</v>
      </c>
      <c r="AC368" s="69">
        <v>49.030194640981122</v>
      </c>
      <c r="AD368" s="69">
        <v>48.461131935130517</v>
      </c>
      <c r="AE368" s="69">
        <v>47.323168380715956</v>
      </c>
      <c r="AF368" s="69">
        <f t="shared" si="42"/>
        <v>569.8596911302343</v>
      </c>
      <c r="AH368" s="31">
        <f t="shared" si="43"/>
        <v>140.68473702871353</v>
      </c>
      <c r="AI368" s="31">
        <f t="shared" si="44"/>
        <v>140.73329421471786</v>
      </c>
      <c r="AJ368" s="31">
        <f t="shared" si="45"/>
        <v>143.62716492997532</v>
      </c>
      <c r="AK368" s="31">
        <f t="shared" si="46"/>
        <v>144.81449495682762</v>
      </c>
      <c r="AL368" s="31">
        <f t="shared" si="47"/>
        <v>569.8596911302343</v>
      </c>
    </row>
    <row r="369" spans="1:38" hidden="1" x14ac:dyDescent="0.3">
      <c r="A369" t="e">
        <f t="shared" si="41"/>
        <v>#N/A</v>
      </c>
      <c r="B369" s="5" t="s">
        <v>95</v>
      </c>
      <c r="C369" s="68" t="s">
        <v>625</v>
      </c>
      <c r="D369" s="5" t="s">
        <v>117</v>
      </c>
      <c r="E369" s="5" t="s">
        <v>118</v>
      </c>
      <c r="F369" s="5" t="s">
        <v>98</v>
      </c>
      <c r="G369" s="5" t="e">
        <v>#N/A</v>
      </c>
      <c r="H369" s="5" t="e">
        <v>#N/A</v>
      </c>
      <c r="I369" s="5"/>
      <c r="J369" s="5"/>
      <c r="K369" s="5"/>
      <c r="L369" s="5"/>
      <c r="M369" s="5"/>
      <c r="N369" s="5"/>
      <c r="O369" s="5"/>
      <c r="P369" s="5"/>
      <c r="Q369" s="5"/>
      <c r="R369" s="69">
        <v>0</v>
      </c>
      <c r="S369" s="69">
        <v>0</v>
      </c>
      <c r="T369" s="69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f t="shared" si="42"/>
        <v>0</v>
      </c>
      <c r="AH369" s="31">
        <f t="shared" si="43"/>
        <v>0</v>
      </c>
      <c r="AI369" s="31">
        <f t="shared" si="44"/>
        <v>0</v>
      </c>
      <c r="AJ369" s="31">
        <f t="shared" si="45"/>
        <v>0</v>
      </c>
      <c r="AK369" s="31">
        <f t="shared" si="46"/>
        <v>0</v>
      </c>
      <c r="AL369" s="31">
        <f t="shared" si="47"/>
        <v>0</v>
      </c>
    </row>
    <row r="370" spans="1:38" hidden="1" x14ac:dyDescent="0.3">
      <c r="A370" t="e">
        <f t="shared" si="41"/>
        <v>#N/A</v>
      </c>
      <c r="B370" s="5" t="s">
        <v>95</v>
      </c>
      <c r="C370" s="68" t="s">
        <v>625</v>
      </c>
      <c r="D370" s="5" t="s">
        <v>117</v>
      </c>
      <c r="E370" s="5" t="s">
        <v>118</v>
      </c>
      <c r="F370" s="5" t="s">
        <v>99</v>
      </c>
      <c r="G370" s="5" t="e">
        <v>#N/A</v>
      </c>
      <c r="H370" s="5" t="e">
        <v>#N/A</v>
      </c>
      <c r="I370" s="5"/>
      <c r="J370" s="5"/>
      <c r="K370" s="5"/>
      <c r="L370" s="5"/>
      <c r="M370" s="5"/>
      <c r="N370" s="5"/>
      <c r="O370" s="5"/>
      <c r="P370" s="5"/>
      <c r="Q370" s="5"/>
      <c r="R370" s="69">
        <v>0</v>
      </c>
      <c r="S370" s="69">
        <v>0</v>
      </c>
      <c r="T370" s="69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f t="shared" si="42"/>
        <v>0</v>
      </c>
      <c r="AH370" s="31">
        <f t="shared" si="43"/>
        <v>0</v>
      </c>
      <c r="AI370" s="31">
        <f t="shared" si="44"/>
        <v>0</v>
      </c>
      <c r="AJ370" s="31">
        <f t="shared" si="45"/>
        <v>0</v>
      </c>
      <c r="AK370" s="31">
        <f t="shared" si="46"/>
        <v>0</v>
      </c>
      <c r="AL370" s="31">
        <f t="shared" si="47"/>
        <v>0</v>
      </c>
    </row>
    <row r="371" spans="1:38" hidden="1" x14ac:dyDescent="0.3">
      <c r="A371" t="e">
        <f t="shared" si="41"/>
        <v>#N/A</v>
      </c>
      <c r="B371" s="5" t="s">
        <v>95</v>
      </c>
      <c r="C371" s="68" t="s">
        <v>625</v>
      </c>
      <c r="D371" s="5" t="s">
        <v>117</v>
      </c>
      <c r="E371" s="5" t="s">
        <v>118</v>
      </c>
      <c r="F371" s="5" t="s">
        <v>100</v>
      </c>
      <c r="G371" s="5" t="e">
        <v>#N/A</v>
      </c>
      <c r="H371" s="5" t="e">
        <v>#N/A</v>
      </c>
      <c r="I371" s="5"/>
      <c r="J371" s="5"/>
      <c r="K371" s="5"/>
      <c r="L371" s="5"/>
      <c r="M371" s="5"/>
      <c r="N371" s="5"/>
      <c r="O371" s="5"/>
      <c r="P371" s="5"/>
      <c r="Q371" s="5"/>
      <c r="R371" s="69">
        <v>50</v>
      </c>
      <c r="S371" s="69">
        <v>50</v>
      </c>
      <c r="T371" s="69">
        <v>42.721785833333328</v>
      </c>
      <c r="U371" s="69">
        <v>47.274287480138263</v>
      </c>
      <c r="V371" s="69">
        <v>50.688663715241958</v>
      </c>
      <c r="W371" s="69">
        <v>50.135786738059451</v>
      </c>
      <c r="X371" s="69">
        <v>43.307034267852053</v>
      </c>
      <c r="Y371" s="69">
        <v>47.290473208806368</v>
      </c>
      <c r="Z371" s="69">
        <v>48.44478434917572</v>
      </c>
      <c r="AA371" s="69">
        <v>47.875721643325107</v>
      </c>
      <c r="AB371" s="69">
        <v>47.306658937474481</v>
      </c>
      <c r="AC371" s="69">
        <v>49.030194640981122</v>
      </c>
      <c r="AD371" s="69">
        <v>48.461131935130517</v>
      </c>
      <c r="AE371" s="69">
        <v>47.323168380715956</v>
      </c>
      <c r="AF371" s="69">
        <f t="shared" si="42"/>
        <v>569.8596911302343</v>
      </c>
      <c r="AH371" s="31">
        <f t="shared" si="43"/>
        <v>140.68473702871353</v>
      </c>
      <c r="AI371" s="31">
        <f t="shared" si="44"/>
        <v>140.73329421471786</v>
      </c>
      <c r="AJ371" s="31">
        <f t="shared" si="45"/>
        <v>143.62716492997532</v>
      </c>
      <c r="AK371" s="31">
        <f t="shared" si="46"/>
        <v>144.81449495682762</v>
      </c>
      <c r="AL371" s="31">
        <f t="shared" si="47"/>
        <v>569.8596911302343</v>
      </c>
    </row>
    <row r="372" spans="1:38" hidden="1" x14ac:dyDescent="0.3">
      <c r="A372" t="e">
        <f t="shared" si="41"/>
        <v>#N/A</v>
      </c>
      <c r="B372" s="5" t="s">
        <v>95</v>
      </c>
      <c r="C372" s="68" t="s">
        <v>625</v>
      </c>
      <c r="D372" s="5" t="s">
        <v>117</v>
      </c>
      <c r="E372" s="5" t="s">
        <v>118</v>
      </c>
      <c r="F372" s="5" t="s">
        <v>101</v>
      </c>
      <c r="G372" s="5" t="e">
        <v>#N/A</v>
      </c>
      <c r="H372" s="5" t="e">
        <v>#N/A</v>
      </c>
      <c r="I372" s="5"/>
      <c r="J372" s="5"/>
      <c r="K372" s="5"/>
      <c r="L372" s="5"/>
      <c r="M372" s="5"/>
      <c r="N372" s="5"/>
      <c r="O372" s="5"/>
      <c r="P372" s="5"/>
      <c r="Q372" s="5"/>
      <c r="R372" s="69">
        <v>0</v>
      </c>
      <c r="S372" s="69">
        <v>0</v>
      </c>
      <c r="T372" s="69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f t="shared" si="42"/>
        <v>0</v>
      </c>
      <c r="AH372" s="31">
        <f t="shared" si="43"/>
        <v>0</v>
      </c>
      <c r="AI372" s="31">
        <f t="shared" si="44"/>
        <v>0</v>
      </c>
      <c r="AJ372" s="31">
        <f t="shared" si="45"/>
        <v>0</v>
      </c>
      <c r="AK372" s="31">
        <f t="shared" si="46"/>
        <v>0</v>
      </c>
      <c r="AL372" s="31">
        <f t="shared" si="47"/>
        <v>0</v>
      </c>
    </row>
    <row r="373" spans="1:38" hidden="1" x14ac:dyDescent="0.3">
      <c r="A373" t="str">
        <f t="shared" si="41"/>
        <v>SAC1 COARSE</v>
      </c>
      <c r="B373" s="5" t="s">
        <v>95</v>
      </c>
      <c r="C373" s="5" t="s">
        <v>617</v>
      </c>
      <c r="D373" s="5" t="s">
        <v>119</v>
      </c>
      <c r="E373" s="5" t="s">
        <v>120</v>
      </c>
      <c r="F373" s="5" t="s">
        <v>61</v>
      </c>
      <c r="G373" s="5" t="s">
        <v>603</v>
      </c>
      <c r="H373" s="5" t="s">
        <v>619</v>
      </c>
      <c r="I373" s="5"/>
      <c r="J373" s="5"/>
      <c r="K373" s="5"/>
      <c r="L373" s="5"/>
      <c r="M373" s="5"/>
      <c r="N373" s="5"/>
      <c r="O373" s="5"/>
      <c r="P373" s="5"/>
      <c r="Q373" s="5"/>
      <c r="R373" s="69">
        <v>47.488307594186189</v>
      </c>
      <c r="S373" s="69">
        <v>50</v>
      </c>
      <c r="T373" s="69">
        <v>42.721785833333328</v>
      </c>
      <c r="U373" s="69">
        <v>47.274287480138263</v>
      </c>
      <c r="V373" s="69">
        <v>50.688663715241958</v>
      </c>
      <c r="W373" s="69">
        <v>50.135786738059451</v>
      </c>
      <c r="X373" s="69">
        <v>43.307034267852053</v>
      </c>
      <c r="Y373" s="69">
        <v>47.290473208806368</v>
      </c>
      <c r="Z373" s="69">
        <v>48.44478434917572</v>
      </c>
      <c r="AA373" s="69">
        <v>47.875721643325107</v>
      </c>
      <c r="AB373" s="69">
        <v>47.306658937474481</v>
      </c>
      <c r="AC373" s="69">
        <v>49.030194640981122</v>
      </c>
      <c r="AD373" s="69">
        <v>48.461131935130517</v>
      </c>
      <c r="AE373" s="69">
        <v>47.323168380715956</v>
      </c>
      <c r="AF373" s="69">
        <f t="shared" si="42"/>
        <v>569.8596911302343</v>
      </c>
      <c r="AH373" s="31">
        <f t="shared" si="43"/>
        <v>140.68473702871353</v>
      </c>
      <c r="AI373" s="31">
        <f t="shared" si="44"/>
        <v>140.73329421471786</v>
      </c>
      <c r="AJ373" s="31">
        <f t="shared" si="45"/>
        <v>143.62716492997532</v>
      </c>
      <c r="AK373" s="31">
        <f t="shared" si="46"/>
        <v>144.81449495682762</v>
      </c>
      <c r="AL373" s="31">
        <f t="shared" si="47"/>
        <v>569.8596911302343</v>
      </c>
    </row>
    <row r="374" spans="1:38" hidden="1" x14ac:dyDescent="0.3">
      <c r="A374" t="e">
        <f t="shared" si="41"/>
        <v>#N/A</v>
      </c>
      <c r="B374" s="5" t="s">
        <v>95</v>
      </c>
      <c r="C374" s="5" t="s">
        <v>617</v>
      </c>
      <c r="D374" s="5" t="s">
        <v>119</v>
      </c>
      <c r="E374" s="5" t="s">
        <v>120</v>
      </c>
      <c r="F374" s="5" t="s">
        <v>98</v>
      </c>
      <c r="G374" s="5" t="e">
        <v>#N/A</v>
      </c>
      <c r="H374" s="5" t="e">
        <v>#N/A</v>
      </c>
      <c r="I374" s="5"/>
      <c r="J374" s="5"/>
      <c r="K374" s="5"/>
      <c r="L374" s="5"/>
      <c r="M374" s="5"/>
      <c r="N374" s="5"/>
      <c r="O374" s="5"/>
      <c r="P374" s="5"/>
      <c r="Q374" s="5"/>
      <c r="R374" s="69">
        <v>133.91702741560508</v>
      </c>
      <c r="S374" s="69">
        <v>141</v>
      </c>
      <c r="T374" s="69">
        <v>120.47543604999998</v>
      </c>
      <c r="U374" s="69">
        <v>133.31349069398991</v>
      </c>
      <c r="V374" s="69">
        <v>142.94203167698231</v>
      </c>
      <c r="W374" s="69">
        <v>141.38291860132767</v>
      </c>
      <c r="X374" s="69">
        <v>122.12583663534278</v>
      </c>
      <c r="Y374" s="69">
        <v>133.35913444883397</v>
      </c>
      <c r="Z374" s="69">
        <v>136.61429186467552</v>
      </c>
      <c r="AA374" s="69">
        <v>135.00953503417679</v>
      </c>
      <c r="AB374" s="69">
        <v>133.40477820367803</v>
      </c>
      <c r="AC374" s="69">
        <v>138.26514888756677</v>
      </c>
      <c r="AD374" s="69">
        <v>136.66039205706807</v>
      </c>
      <c r="AE374" s="69">
        <v>133.451334833619</v>
      </c>
      <c r="AF374" s="69">
        <f t="shared" si="42"/>
        <v>1607.004328987261</v>
      </c>
      <c r="AH374" s="31">
        <f t="shared" si="43"/>
        <v>396.73095842097223</v>
      </c>
      <c r="AI374" s="31">
        <f t="shared" si="44"/>
        <v>396.86788968550445</v>
      </c>
      <c r="AJ374" s="31">
        <f t="shared" si="45"/>
        <v>405.02860510253038</v>
      </c>
      <c r="AK374" s="31">
        <f t="shared" si="46"/>
        <v>408.3768757782538</v>
      </c>
      <c r="AL374" s="31">
        <f t="shared" si="47"/>
        <v>1607.0043289872608</v>
      </c>
    </row>
    <row r="375" spans="1:38" hidden="1" x14ac:dyDescent="0.3">
      <c r="A375" t="e">
        <f t="shared" si="41"/>
        <v>#N/A</v>
      </c>
      <c r="B375" s="5" t="s">
        <v>95</v>
      </c>
      <c r="C375" s="5" t="s">
        <v>617</v>
      </c>
      <c r="D375" s="5" t="s">
        <v>119</v>
      </c>
      <c r="E375" s="5" t="s">
        <v>120</v>
      </c>
      <c r="F375" s="5" t="s">
        <v>99</v>
      </c>
      <c r="G375" s="5" t="e">
        <v>#N/A</v>
      </c>
      <c r="H375" s="5" t="e">
        <v>#N/A</v>
      </c>
      <c r="I375" s="5"/>
      <c r="J375" s="5"/>
      <c r="K375" s="5"/>
      <c r="L375" s="5"/>
      <c r="M375" s="5"/>
      <c r="N375" s="5"/>
      <c r="O375" s="5"/>
      <c r="P375" s="5"/>
      <c r="Q375" s="5"/>
      <c r="R375" s="69">
        <v>0</v>
      </c>
      <c r="S375" s="69">
        <v>0</v>
      </c>
      <c r="T375" s="69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f t="shared" si="42"/>
        <v>0</v>
      </c>
      <c r="AH375" s="31">
        <f t="shared" si="43"/>
        <v>0</v>
      </c>
      <c r="AI375" s="31">
        <f t="shared" si="44"/>
        <v>0</v>
      </c>
      <c r="AJ375" s="31">
        <f t="shared" si="45"/>
        <v>0</v>
      </c>
      <c r="AK375" s="31">
        <f t="shared" si="46"/>
        <v>0</v>
      </c>
      <c r="AL375" s="31">
        <f t="shared" si="47"/>
        <v>0</v>
      </c>
    </row>
    <row r="376" spans="1:38" hidden="1" x14ac:dyDescent="0.3">
      <c r="A376" t="e">
        <f t="shared" si="41"/>
        <v>#N/A</v>
      </c>
      <c r="B376" s="5" t="s">
        <v>95</v>
      </c>
      <c r="C376" s="5" t="s">
        <v>617</v>
      </c>
      <c r="D376" s="5" t="s">
        <v>119</v>
      </c>
      <c r="E376" s="5" t="s">
        <v>120</v>
      </c>
      <c r="F376" s="5" t="s">
        <v>100</v>
      </c>
      <c r="G376" s="5" t="e">
        <v>#N/A</v>
      </c>
      <c r="H376" s="5" t="e">
        <v>#N/A</v>
      </c>
      <c r="I376" s="5"/>
      <c r="J376" s="5"/>
      <c r="K376" s="5"/>
      <c r="L376" s="5"/>
      <c r="M376" s="5"/>
      <c r="N376" s="5"/>
      <c r="O376" s="5"/>
      <c r="P376" s="5"/>
      <c r="Q376" s="5"/>
      <c r="R376" s="69">
        <v>100</v>
      </c>
      <c r="S376" s="69">
        <v>100</v>
      </c>
      <c r="T376" s="69">
        <v>85.443571666666656</v>
      </c>
      <c r="U376" s="69">
        <v>94.548574960276525</v>
      </c>
      <c r="V376" s="69">
        <v>101.37732743048392</v>
      </c>
      <c r="W376" s="69">
        <v>100.2715734761189</v>
      </c>
      <c r="X376" s="69">
        <v>86.614068535704106</v>
      </c>
      <c r="Y376" s="69">
        <v>94.580946417612736</v>
      </c>
      <c r="Z376" s="69">
        <v>96.889568698351439</v>
      </c>
      <c r="AA376" s="69">
        <v>95.751443286650215</v>
      </c>
      <c r="AB376" s="69">
        <v>94.613317874948962</v>
      </c>
      <c r="AC376" s="69">
        <v>98.060389281962244</v>
      </c>
      <c r="AD376" s="69">
        <v>96.922263870261034</v>
      </c>
      <c r="AE376" s="69">
        <v>94.646336761431911</v>
      </c>
      <c r="AF376" s="69">
        <f t="shared" si="42"/>
        <v>1139.7193822604686</v>
      </c>
      <c r="AH376" s="31">
        <f t="shared" si="43"/>
        <v>281.36947405742706</v>
      </c>
      <c r="AI376" s="31">
        <f t="shared" si="44"/>
        <v>281.46658842943572</v>
      </c>
      <c r="AJ376" s="31">
        <f t="shared" si="45"/>
        <v>287.25432985995064</v>
      </c>
      <c r="AK376" s="31">
        <f t="shared" si="46"/>
        <v>289.62898991365523</v>
      </c>
      <c r="AL376" s="31">
        <f t="shared" si="47"/>
        <v>1139.7193822604686</v>
      </c>
    </row>
    <row r="377" spans="1:38" hidden="1" x14ac:dyDescent="0.3">
      <c r="A377" t="e">
        <f t="shared" si="41"/>
        <v>#N/A</v>
      </c>
      <c r="B377" s="5" t="s">
        <v>95</v>
      </c>
      <c r="C377" s="5" t="s">
        <v>617</v>
      </c>
      <c r="D377" s="5" t="s">
        <v>119</v>
      </c>
      <c r="E377" s="5" t="s">
        <v>120</v>
      </c>
      <c r="F377" s="5" t="s">
        <v>101</v>
      </c>
      <c r="G377" s="5" t="e">
        <v>#N/A</v>
      </c>
      <c r="H377" s="5" t="e">
        <v>#N/A</v>
      </c>
      <c r="I377" s="5"/>
      <c r="J377" s="5"/>
      <c r="K377" s="5"/>
      <c r="L377" s="5"/>
      <c r="M377" s="5"/>
      <c r="N377" s="5"/>
      <c r="O377" s="5"/>
      <c r="P377" s="5"/>
      <c r="Q377" s="5"/>
      <c r="R377" s="69">
        <v>284.92984556511715</v>
      </c>
      <c r="S377" s="69">
        <v>300</v>
      </c>
      <c r="T377" s="69">
        <v>256.33071499999994</v>
      </c>
      <c r="U377" s="69">
        <v>283.64572488082956</v>
      </c>
      <c r="V377" s="69">
        <v>304.13198229145172</v>
      </c>
      <c r="W377" s="69">
        <v>300.81472042835668</v>
      </c>
      <c r="X377" s="69">
        <v>259.84220560711231</v>
      </c>
      <c r="Y377" s="69">
        <v>283.74283925283822</v>
      </c>
      <c r="Z377" s="69">
        <v>290.66870609505429</v>
      </c>
      <c r="AA377" s="69">
        <v>287.25432985995059</v>
      </c>
      <c r="AB377" s="69">
        <v>283.83995362484688</v>
      </c>
      <c r="AC377" s="69">
        <v>294.1811678458867</v>
      </c>
      <c r="AD377" s="69">
        <v>290.76679161078306</v>
      </c>
      <c r="AE377" s="69">
        <v>283.9390102842957</v>
      </c>
      <c r="AF377" s="69">
        <f t="shared" si="42"/>
        <v>3419.1581467814058</v>
      </c>
      <c r="AH377" s="31">
        <f t="shared" si="43"/>
        <v>844.10842217228128</v>
      </c>
      <c r="AI377" s="31">
        <f t="shared" si="44"/>
        <v>844.39976528830721</v>
      </c>
      <c r="AJ377" s="31">
        <f t="shared" si="45"/>
        <v>861.76298957985182</v>
      </c>
      <c r="AK377" s="31">
        <f t="shared" si="46"/>
        <v>868.88696974096547</v>
      </c>
      <c r="AL377" s="31">
        <f t="shared" si="47"/>
        <v>3419.1581467814058</v>
      </c>
    </row>
    <row r="378" spans="1:38" hidden="1" x14ac:dyDescent="0.3">
      <c r="A378" t="e">
        <f t="shared" si="41"/>
        <v>#N/A</v>
      </c>
      <c r="B378" s="5" t="s">
        <v>95</v>
      </c>
      <c r="C378" s="68" t="s">
        <v>625</v>
      </c>
      <c r="D378" s="5" t="s">
        <v>121</v>
      </c>
      <c r="E378" s="5" t="s">
        <v>122</v>
      </c>
      <c r="F378" s="5" t="s">
        <v>98</v>
      </c>
      <c r="G378" s="5" t="e">
        <v>#N/A</v>
      </c>
      <c r="H378" s="5" t="e">
        <v>#N/A</v>
      </c>
      <c r="I378" s="5"/>
      <c r="J378" s="5"/>
      <c r="K378" s="5"/>
      <c r="L378" s="5"/>
      <c r="M378" s="5"/>
      <c r="N378" s="5"/>
      <c r="O378" s="5"/>
      <c r="P378" s="5"/>
      <c r="Q378" s="5"/>
      <c r="R378" s="69">
        <v>4.7488307594186203</v>
      </c>
      <c r="S378" s="69">
        <v>5</v>
      </c>
      <c r="T378" s="69">
        <v>4.272178583333333</v>
      </c>
      <c r="U378" s="69">
        <v>4.7274287480138266</v>
      </c>
      <c r="V378" s="69">
        <v>5.0688663715241962</v>
      </c>
      <c r="W378" s="69">
        <v>5.013578673805946</v>
      </c>
      <c r="X378" s="69">
        <v>4.3307034267852051</v>
      </c>
      <c r="Y378" s="69">
        <v>4.7290473208806372</v>
      </c>
      <c r="Z378" s="69">
        <v>4.8444784349175718</v>
      </c>
      <c r="AA378" s="69">
        <v>4.7875721643325111</v>
      </c>
      <c r="AB378" s="69">
        <v>4.7306658937474486</v>
      </c>
      <c r="AC378" s="69">
        <v>4.9030194640981124</v>
      </c>
      <c r="AD378" s="69">
        <v>4.8461131935130517</v>
      </c>
      <c r="AE378" s="69">
        <v>4.7323168380715961</v>
      </c>
      <c r="AF378" s="69">
        <f t="shared" si="42"/>
        <v>56.985969113023444</v>
      </c>
      <c r="AH378" s="31">
        <f t="shared" si="43"/>
        <v>14.068473702871357</v>
      </c>
      <c r="AI378" s="31">
        <f t="shared" si="44"/>
        <v>14.073329421471788</v>
      </c>
      <c r="AJ378" s="31">
        <f t="shared" si="45"/>
        <v>14.362716492997532</v>
      </c>
      <c r="AK378" s="31">
        <f t="shared" si="46"/>
        <v>14.48144949568276</v>
      </c>
      <c r="AL378" s="31">
        <f t="shared" si="47"/>
        <v>56.985969113023437</v>
      </c>
    </row>
    <row r="379" spans="1:38" hidden="1" x14ac:dyDescent="0.3">
      <c r="A379" t="e">
        <f t="shared" si="41"/>
        <v>#N/A</v>
      </c>
      <c r="B379" s="5" t="s">
        <v>95</v>
      </c>
      <c r="C379" s="68" t="s">
        <v>625</v>
      </c>
      <c r="D379" s="5" t="s">
        <v>121</v>
      </c>
      <c r="E379" s="5" t="s">
        <v>122</v>
      </c>
      <c r="F379" s="5" t="s">
        <v>101</v>
      </c>
      <c r="G379" s="5" t="e">
        <v>#N/A</v>
      </c>
      <c r="H379" s="5" t="e">
        <v>#N/A</v>
      </c>
      <c r="I379" s="5"/>
      <c r="J379" s="5"/>
      <c r="K379" s="5"/>
      <c r="L379" s="5"/>
      <c r="M379" s="5"/>
      <c r="N379" s="5"/>
      <c r="O379" s="5"/>
      <c r="P379" s="5"/>
      <c r="Q379" s="5"/>
      <c r="R379" s="69">
        <v>33.241815315930332</v>
      </c>
      <c r="S379" s="69">
        <v>35</v>
      </c>
      <c r="T379" s="69">
        <v>29.905250083333332</v>
      </c>
      <c r="U379" s="69">
        <v>33.092001236096785</v>
      </c>
      <c r="V379" s="69">
        <v>35.482064600669375</v>
      </c>
      <c r="W379" s="69">
        <v>35.095050716641623</v>
      </c>
      <c r="X379" s="69">
        <v>30.314923987496439</v>
      </c>
      <c r="Y379" s="69">
        <v>33.103331246164466</v>
      </c>
      <c r="Z379" s="69">
        <v>33.911349044423005</v>
      </c>
      <c r="AA379" s="69">
        <v>33.513005150327579</v>
      </c>
      <c r="AB379" s="69">
        <v>33.114661256232139</v>
      </c>
      <c r="AC379" s="69">
        <v>34.321136248686791</v>
      </c>
      <c r="AD379" s="69">
        <v>33.922792354591365</v>
      </c>
      <c r="AE379" s="69">
        <v>33.126217866501172</v>
      </c>
      <c r="AF379" s="69">
        <f t="shared" si="42"/>
        <v>398.90178379116401</v>
      </c>
      <c r="AH379" s="31">
        <f t="shared" si="43"/>
        <v>98.479315920099495</v>
      </c>
      <c r="AI379" s="31">
        <f t="shared" si="44"/>
        <v>98.513305950302538</v>
      </c>
      <c r="AJ379" s="31">
        <f t="shared" si="45"/>
        <v>100.53901545098272</v>
      </c>
      <c r="AK379" s="31">
        <f t="shared" si="46"/>
        <v>101.37014646977934</v>
      </c>
      <c r="AL379" s="31">
        <f t="shared" si="47"/>
        <v>398.90178379116412</v>
      </c>
    </row>
    <row r="380" spans="1:38" hidden="1" x14ac:dyDescent="0.3">
      <c r="A380" t="e">
        <f t="shared" si="41"/>
        <v>#N/A</v>
      </c>
      <c r="B380" s="5" t="s">
        <v>95</v>
      </c>
      <c r="C380" s="5" t="s">
        <v>617</v>
      </c>
      <c r="D380" s="5" t="s">
        <v>123</v>
      </c>
      <c r="E380" s="5" t="s">
        <v>124</v>
      </c>
      <c r="F380" s="5" t="s">
        <v>98</v>
      </c>
      <c r="G380" s="5" t="e">
        <v>#N/A</v>
      </c>
      <c r="H380" s="5" t="e">
        <v>#N/A</v>
      </c>
      <c r="I380" s="5"/>
      <c r="J380" s="5"/>
      <c r="K380" s="5"/>
      <c r="L380" s="5"/>
      <c r="M380" s="5"/>
      <c r="N380" s="5"/>
      <c r="O380" s="5"/>
      <c r="P380" s="5"/>
      <c r="Q380" s="5"/>
      <c r="R380" s="69">
        <v>4.7488307594186203</v>
      </c>
      <c r="S380" s="69">
        <v>5</v>
      </c>
      <c r="T380" s="69">
        <v>4.272178583333333</v>
      </c>
      <c r="U380" s="69">
        <v>4.7274287480138266</v>
      </c>
      <c r="V380" s="69">
        <v>5.0688663715241962</v>
      </c>
      <c r="W380" s="69">
        <v>5.013578673805946</v>
      </c>
      <c r="X380" s="69">
        <v>4.3307034267852051</v>
      </c>
      <c r="Y380" s="69">
        <v>4.7290473208806372</v>
      </c>
      <c r="Z380" s="69">
        <v>4.8444784349175718</v>
      </c>
      <c r="AA380" s="69">
        <v>4.7875721643325111</v>
      </c>
      <c r="AB380" s="69">
        <v>4.7306658937474486</v>
      </c>
      <c r="AC380" s="69">
        <v>4.9030194640981124</v>
      </c>
      <c r="AD380" s="69">
        <v>4.8461131935130517</v>
      </c>
      <c r="AE380" s="69">
        <v>4.7323168380715961</v>
      </c>
      <c r="AF380" s="69">
        <f t="shared" si="42"/>
        <v>56.985969113023444</v>
      </c>
      <c r="AH380" s="31">
        <f t="shared" si="43"/>
        <v>14.068473702871357</v>
      </c>
      <c r="AI380" s="31">
        <f t="shared" si="44"/>
        <v>14.073329421471788</v>
      </c>
      <c r="AJ380" s="31">
        <f t="shared" si="45"/>
        <v>14.362716492997532</v>
      </c>
      <c r="AK380" s="31">
        <f t="shared" si="46"/>
        <v>14.48144949568276</v>
      </c>
      <c r="AL380" s="31">
        <f t="shared" si="47"/>
        <v>56.985969113023437</v>
      </c>
    </row>
    <row r="381" spans="1:38" hidden="1" x14ac:dyDescent="0.3">
      <c r="A381" t="e">
        <f t="shared" si="41"/>
        <v>#N/A</v>
      </c>
      <c r="B381" s="5" t="s">
        <v>95</v>
      </c>
      <c r="C381" s="5" t="s">
        <v>617</v>
      </c>
      <c r="D381" s="5" t="s">
        <v>123</v>
      </c>
      <c r="E381" s="5" t="s">
        <v>124</v>
      </c>
      <c r="F381" s="5" t="s">
        <v>101</v>
      </c>
      <c r="G381" s="5" t="e">
        <v>#N/A</v>
      </c>
      <c r="H381" s="5" t="e">
        <v>#N/A</v>
      </c>
      <c r="I381" s="5"/>
      <c r="J381" s="5"/>
      <c r="K381" s="5"/>
      <c r="L381" s="5"/>
      <c r="M381" s="5"/>
      <c r="N381" s="5"/>
      <c r="O381" s="5"/>
      <c r="P381" s="5"/>
      <c r="Q381" s="5"/>
      <c r="R381" s="69">
        <v>18.995323037674481</v>
      </c>
      <c r="S381" s="69">
        <v>20</v>
      </c>
      <c r="T381" s="69">
        <v>17.088714333333332</v>
      </c>
      <c r="U381" s="69">
        <v>18.909714992055306</v>
      </c>
      <c r="V381" s="69">
        <v>20.275465486096785</v>
      </c>
      <c r="W381" s="69">
        <v>20.054314695223784</v>
      </c>
      <c r="X381" s="69">
        <v>17.322813707140821</v>
      </c>
      <c r="Y381" s="69">
        <v>18.916189283522549</v>
      </c>
      <c r="Z381" s="69">
        <v>19.377913739670287</v>
      </c>
      <c r="AA381" s="69">
        <v>19.150288657330044</v>
      </c>
      <c r="AB381" s="69">
        <v>18.922663574989794</v>
      </c>
      <c r="AC381" s="69">
        <v>19.61207785639245</v>
      </c>
      <c r="AD381" s="69">
        <v>19.384452774052207</v>
      </c>
      <c r="AE381" s="69">
        <v>18.929267352286384</v>
      </c>
      <c r="AF381" s="69">
        <f t="shared" si="42"/>
        <v>227.94387645209378</v>
      </c>
      <c r="AH381" s="31">
        <f t="shared" si="43"/>
        <v>56.273894811485427</v>
      </c>
      <c r="AI381" s="31">
        <f t="shared" si="44"/>
        <v>56.293317685887153</v>
      </c>
      <c r="AJ381" s="31">
        <f t="shared" si="45"/>
        <v>57.450865971990126</v>
      </c>
      <c r="AK381" s="31">
        <f t="shared" si="46"/>
        <v>57.925797982731041</v>
      </c>
      <c r="AL381" s="31">
        <f t="shared" si="47"/>
        <v>227.94387645209375</v>
      </c>
    </row>
    <row r="382" spans="1:38" hidden="1" x14ac:dyDescent="0.3">
      <c r="A382" t="e">
        <f t="shared" si="41"/>
        <v>#N/A</v>
      </c>
      <c r="B382" s="5" t="s">
        <v>95</v>
      </c>
      <c r="C382" s="68" t="s">
        <v>625</v>
      </c>
      <c r="D382" s="5" t="s">
        <v>125</v>
      </c>
      <c r="E382" s="5" t="s">
        <v>126</v>
      </c>
      <c r="F382" s="5" t="s">
        <v>98</v>
      </c>
      <c r="G382" s="5" t="e">
        <v>#N/A</v>
      </c>
      <c r="H382" s="5" t="e">
        <v>#N/A</v>
      </c>
      <c r="I382" s="5"/>
      <c r="J382" s="5"/>
      <c r="K382" s="5"/>
      <c r="L382" s="5"/>
      <c r="M382" s="5"/>
      <c r="N382" s="5"/>
      <c r="O382" s="5"/>
      <c r="P382" s="5"/>
      <c r="Q382" s="5"/>
      <c r="R382" s="69">
        <v>4.7488307594186203</v>
      </c>
      <c r="S382" s="69">
        <v>5</v>
      </c>
      <c r="T382" s="69">
        <v>4.272178583333333</v>
      </c>
      <c r="U382" s="69">
        <v>4.7274287480138266</v>
      </c>
      <c r="V382" s="69">
        <v>5.0688663715241962</v>
      </c>
      <c r="W382" s="69">
        <v>5.013578673805946</v>
      </c>
      <c r="X382" s="69">
        <v>4.3307034267852051</v>
      </c>
      <c r="Y382" s="69">
        <v>4.7290473208806372</v>
      </c>
      <c r="Z382" s="69">
        <v>4.8444784349175718</v>
      </c>
      <c r="AA382" s="69">
        <v>4.7875721643325111</v>
      </c>
      <c r="AB382" s="69">
        <v>4.7306658937474486</v>
      </c>
      <c r="AC382" s="69">
        <v>4.9030194640981124</v>
      </c>
      <c r="AD382" s="69">
        <v>4.8461131935130517</v>
      </c>
      <c r="AE382" s="69">
        <v>4.7323168380715961</v>
      </c>
      <c r="AF382" s="69">
        <f t="shared" si="42"/>
        <v>56.985969113023444</v>
      </c>
      <c r="AH382" s="31">
        <f t="shared" si="43"/>
        <v>14.068473702871357</v>
      </c>
      <c r="AI382" s="31">
        <f t="shared" si="44"/>
        <v>14.073329421471788</v>
      </c>
      <c r="AJ382" s="31">
        <f t="shared" si="45"/>
        <v>14.362716492997532</v>
      </c>
      <c r="AK382" s="31">
        <f t="shared" si="46"/>
        <v>14.48144949568276</v>
      </c>
      <c r="AL382" s="31">
        <f t="shared" si="47"/>
        <v>56.985969113023437</v>
      </c>
    </row>
    <row r="383" spans="1:38" hidden="1" x14ac:dyDescent="0.3">
      <c r="A383" t="e">
        <f t="shared" si="41"/>
        <v>#N/A</v>
      </c>
      <c r="B383" s="5" t="s">
        <v>95</v>
      </c>
      <c r="C383" s="68" t="s">
        <v>625</v>
      </c>
      <c r="D383" s="5" t="s">
        <v>125</v>
      </c>
      <c r="E383" s="5" t="s">
        <v>126</v>
      </c>
      <c r="F383" s="5" t="s">
        <v>101</v>
      </c>
      <c r="G383" s="5" t="e">
        <v>#N/A</v>
      </c>
      <c r="H383" s="5" t="e">
        <v>#N/A</v>
      </c>
      <c r="I383" s="5"/>
      <c r="J383" s="5"/>
      <c r="K383" s="5"/>
      <c r="L383" s="5"/>
      <c r="M383" s="5"/>
      <c r="N383" s="5"/>
      <c r="O383" s="5"/>
      <c r="P383" s="5"/>
      <c r="Q383" s="5"/>
      <c r="R383" s="69">
        <v>18.995323037674481</v>
      </c>
      <c r="S383" s="69">
        <v>20</v>
      </c>
      <c r="T383" s="69">
        <v>17.088714333333332</v>
      </c>
      <c r="U383" s="69">
        <v>18.909714992055306</v>
      </c>
      <c r="V383" s="69">
        <v>20.275465486096785</v>
      </c>
      <c r="W383" s="69">
        <v>20.054314695223784</v>
      </c>
      <c r="X383" s="69">
        <v>17.322813707140821</v>
      </c>
      <c r="Y383" s="69">
        <v>18.916189283522549</v>
      </c>
      <c r="Z383" s="69">
        <v>19.377913739670287</v>
      </c>
      <c r="AA383" s="69">
        <v>19.150288657330044</v>
      </c>
      <c r="AB383" s="69">
        <v>18.922663574989794</v>
      </c>
      <c r="AC383" s="69">
        <v>19.61207785639245</v>
      </c>
      <c r="AD383" s="69">
        <v>19.384452774052207</v>
      </c>
      <c r="AE383" s="69">
        <v>18.929267352286384</v>
      </c>
      <c r="AF383" s="69">
        <f t="shared" si="42"/>
        <v>227.94387645209378</v>
      </c>
      <c r="AH383" s="31">
        <f t="shared" si="43"/>
        <v>56.273894811485427</v>
      </c>
      <c r="AI383" s="31">
        <f t="shared" si="44"/>
        <v>56.293317685887153</v>
      </c>
      <c r="AJ383" s="31">
        <f t="shared" si="45"/>
        <v>57.450865971990126</v>
      </c>
      <c r="AK383" s="31">
        <f t="shared" si="46"/>
        <v>57.925797982731041</v>
      </c>
      <c r="AL383" s="31">
        <f t="shared" si="47"/>
        <v>227.94387645209375</v>
      </c>
    </row>
    <row r="384" spans="1:38" hidden="1" x14ac:dyDescent="0.3">
      <c r="A384" t="str">
        <f t="shared" si="41"/>
        <v>PTC1 COARSE</v>
      </c>
      <c r="B384" s="5" t="s">
        <v>95</v>
      </c>
      <c r="C384" s="68" t="s">
        <v>625</v>
      </c>
      <c r="D384" s="5" t="s">
        <v>125</v>
      </c>
      <c r="E384" s="5" t="s">
        <v>127</v>
      </c>
      <c r="F384" s="5" t="s">
        <v>61</v>
      </c>
      <c r="G384" s="5" t="s">
        <v>603</v>
      </c>
      <c r="H384" s="5" t="s">
        <v>619</v>
      </c>
      <c r="I384" s="5"/>
      <c r="J384" s="5"/>
      <c r="K384" s="5"/>
      <c r="L384" s="5"/>
      <c r="M384" s="5"/>
      <c r="N384" s="5"/>
      <c r="O384" s="5"/>
      <c r="P384" s="5"/>
      <c r="Q384" s="5"/>
      <c r="R384" s="69">
        <v>47.488307594186189</v>
      </c>
      <c r="S384" s="69">
        <v>50</v>
      </c>
      <c r="T384" s="69">
        <v>42.721785833333328</v>
      </c>
      <c r="U384" s="69">
        <v>47.274287480138263</v>
      </c>
      <c r="V384" s="69">
        <v>50.688663715241958</v>
      </c>
      <c r="W384" s="69">
        <v>50.135786738059451</v>
      </c>
      <c r="X384" s="69">
        <v>43.307034267852053</v>
      </c>
      <c r="Y384" s="69">
        <v>47.290473208806368</v>
      </c>
      <c r="Z384" s="69">
        <v>48.44478434917572</v>
      </c>
      <c r="AA384" s="69">
        <v>47.875721643325107</v>
      </c>
      <c r="AB384" s="69">
        <v>47.306658937474481</v>
      </c>
      <c r="AC384" s="69">
        <v>49.030194640981122</v>
      </c>
      <c r="AD384" s="69">
        <v>48.461131935130517</v>
      </c>
      <c r="AE384" s="69">
        <v>47.323168380715956</v>
      </c>
      <c r="AF384" s="69">
        <f t="shared" si="42"/>
        <v>569.8596911302343</v>
      </c>
      <c r="AH384" s="31">
        <f t="shared" si="43"/>
        <v>140.68473702871353</v>
      </c>
      <c r="AI384" s="31">
        <f t="shared" si="44"/>
        <v>140.73329421471786</v>
      </c>
      <c r="AJ384" s="31">
        <f t="shared" si="45"/>
        <v>143.62716492997532</v>
      </c>
      <c r="AK384" s="31">
        <f t="shared" si="46"/>
        <v>144.81449495682762</v>
      </c>
      <c r="AL384" s="31">
        <f t="shared" si="47"/>
        <v>569.8596911302343</v>
      </c>
    </row>
    <row r="385" spans="1:38" hidden="1" x14ac:dyDescent="0.3">
      <c r="A385" t="e">
        <f t="shared" si="41"/>
        <v>#N/A</v>
      </c>
      <c r="B385" s="5" t="s">
        <v>95</v>
      </c>
      <c r="C385" s="68" t="s">
        <v>625</v>
      </c>
      <c r="D385" s="5" t="s">
        <v>125</v>
      </c>
      <c r="E385" s="5" t="s">
        <v>127</v>
      </c>
      <c r="F385" s="5" t="s">
        <v>98</v>
      </c>
      <c r="G385" s="5" t="e">
        <v>#N/A</v>
      </c>
      <c r="H385" s="5" t="e">
        <v>#N/A</v>
      </c>
      <c r="I385" s="5"/>
      <c r="J385" s="5"/>
      <c r="K385" s="5"/>
      <c r="L385" s="5"/>
      <c r="M385" s="5"/>
      <c r="N385" s="5"/>
      <c r="O385" s="5"/>
      <c r="P385" s="5"/>
      <c r="Q385" s="5"/>
      <c r="R385" s="69">
        <v>47.488307594186189</v>
      </c>
      <c r="S385" s="69">
        <v>50</v>
      </c>
      <c r="T385" s="69">
        <v>42.721785833333328</v>
      </c>
      <c r="U385" s="69">
        <v>47.274287480138263</v>
      </c>
      <c r="V385" s="69">
        <v>50.688663715241958</v>
      </c>
      <c r="W385" s="69">
        <v>50.135786738059451</v>
      </c>
      <c r="X385" s="69">
        <v>43.307034267852053</v>
      </c>
      <c r="Y385" s="69">
        <v>47.290473208806368</v>
      </c>
      <c r="Z385" s="69">
        <v>48.44478434917572</v>
      </c>
      <c r="AA385" s="69">
        <v>47.875721643325107</v>
      </c>
      <c r="AB385" s="69">
        <v>47.306658937474481</v>
      </c>
      <c r="AC385" s="69">
        <v>49.030194640981122</v>
      </c>
      <c r="AD385" s="69">
        <v>48.461131935130517</v>
      </c>
      <c r="AE385" s="69">
        <v>47.323168380715956</v>
      </c>
      <c r="AF385" s="69">
        <f t="shared" si="42"/>
        <v>569.8596911302343</v>
      </c>
      <c r="AH385" s="31">
        <f t="shared" si="43"/>
        <v>140.68473702871353</v>
      </c>
      <c r="AI385" s="31">
        <f t="shared" si="44"/>
        <v>140.73329421471786</v>
      </c>
      <c r="AJ385" s="31">
        <f t="shared" si="45"/>
        <v>143.62716492997532</v>
      </c>
      <c r="AK385" s="31">
        <f t="shared" si="46"/>
        <v>144.81449495682762</v>
      </c>
      <c r="AL385" s="31">
        <f t="shared" si="47"/>
        <v>569.8596911302343</v>
      </c>
    </row>
    <row r="386" spans="1:38" hidden="1" x14ac:dyDescent="0.3">
      <c r="A386" t="e">
        <f t="shared" si="41"/>
        <v>#N/A</v>
      </c>
      <c r="B386" s="5" t="s">
        <v>95</v>
      </c>
      <c r="C386" s="68" t="s">
        <v>625</v>
      </c>
      <c r="D386" s="5" t="s">
        <v>125</v>
      </c>
      <c r="E386" s="5" t="s">
        <v>127</v>
      </c>
      <c r="F386" s="5" t="s">
        <v>99</v>
      </c>
      <c r="G386" s="5" t="e">
        <v>#N/A</v>
      </c>
      <c r="H386" s="5" t="e">
        <v>#N/A</v>
      </c>
      <c r="I386" s="5"/>
      <c r="J386" s="5"/>
      <c r="K386" s="5"/>
      <c r="L386" s="5"/>
      <c r="M386" s="5"/>
      <c r="N386" s="5"/>
      <c r="O386" s="5"/>
      <c r="P386" s="5"/>
      <c r="Q386" s="5"/>
      <c r="R386" s="69">
        <v>0</v>
      </c>
      <c r="S386" s="69">
        <v>0</v>
      </c>
      <c r="T386" s="69">
        <v>0</v>
      </c>
      <c r="U386" s="69">
        <v>0</v>
      </c>
      <c r="V386" s="69">
        <v>0</v>
      </c>
      <c r="W386" s="69">
        <v>0</v>
      </c>
      <c r="X386" s="69">
        <v>0</v>
      </c>
      <c r="Y386" s="69">
        <v>0</v>
      </c>
      <c r="Z386" s="69">
        <v>0</v>
      </c>
      <c r="AA386" s="69">
        <v>0</v>
      </c>
      <c r="AB386" s="69">
        <v>0</v>
      </c>
      <c r="AC386" s="69">
        <v>0</v>
      </c>
      <c r="AD386" s="69">
        <v>0</v>
      </c>
      <c r="AE386" s="69">
        <v>0</v>
      </c>
      <c r="AF386" s="69">
        <f t="shared" si="42"/>
        <v>0</v>
      </c>
      <c r="AH386" s="31">
        <f t="shared" si="43"/>
        <v>0</v>
      </c>
      <c r="AI386" s="31">
        <f t="shared" si="44"/>
        <v>0</v>
      </c>
      <c r="AJ386" s="31">
        <f t="shared" si="45"/>
        <v>0</v>
      </c>
      <c r="AK386" s="31">
        <f t="shared" si="46"/>
        <v>0</v>
      </c>
      <c r="AL386" s="31">
        <f t="shared" si="47"/>
        <v>0</v>
      </c>
    </row>
    <row r="387" spans="1:38" hidden="1" x14ac:dyDescent="0.3">
      <c r="A387" t="e">
        <f t="shared" ref="A387:A450" si="48">CONCATENATE(C387,H387)</f>
        <v>#N/A</v>
      </c>
      <c r="B387" s="5" t="s">
        <v>95</v>
      </c>
      <c r="C387" s="68" t="s">
        <v>625</v>
      </c>
      <c r="D387" s="5" t="s">
        <v>125</v>
      </c>
      <c r="E387" s="5" t="s">
        <v>127</v>
      </c>
      <c r="F387" s="5" t="s">
        <v>100</v>
      </c>
      <c r="G387" s="5" t="e">
        <v>#N/A</v>
      </c>
      <c r="H387" s="5" t="e">
        <v>#N/A</v>
      </c>
      <c r="I387" s="5"/>
      <c r="J387" s="5"/>
      <c r="K387" s="5"/>
      <c r="L387" s="5"/>
      <c r="M387" s="5"/>
      <c r="N387" s="5"/>
      <c r="O387" s="5"/>
      <c r="P387" s="5"/>
      <c r="Q387" s="5"/>
      <c r="R387" s="69">
        <v>50</v>
      </c>
      <c r="S387" s="69">
        <v>50</v>
      </c>
      <c r="T387" s="69">
        <v>42.721785833333328</v>
      </c>
      <c r="U387" s="69">
        <v>47.274287480138263</v>
      </c>
      <c r="V387" s="69">
        <v>50.688663715241958</v>
      </c>
      <c r="W387" s="69">
        <v>50.135786738059451</v>
      </c>
      <c r="X387" s="69">
        <v>43.307034267852053</v>
      </c>
      <c r="Y387" s="69">
        <v>47.290473208806368</v>
      </c>
      <c r="Z387" s="69">
        <v>48.44478434917572</v>
      </c>
      <c r="AA387" s="69">
        <v>47.875721643325107</v>
      </c>
      <c r="AB387" s="69">
        <v>47.306658937474481</v>
      </c>
      <c r="AC387" s="69">
        <v>49.030194640981122</v>
      </c>
      <c r="AD387" s="69">
        <v>48.461131935130517</v>
      </c>
      <c r="AE387" s="69">
        <v>47.323168380715956</v>
      </c>
      <c r="AF387" s="69">
        <f t="shared" ref="AF387:AF450" si="49">SUM(T387:AE387)</f>
        <v>569.8596911302343</v>
      </c>
      <c r="AH387" s="31">
        <f t="shared" ref="AH387:AH450" si="50">SUM(T387:V387)</f>
        <v>140.68473702871353</v>
      </c>
      <c r="AI387" s="31">
        <f t="shared" ref="AI387:AI450" si="51">SUM(W387:Y387)</f>
        <v>140.73329421471786</v>
      </c>
      <c r="AJ387" s="31">
        <f t="shared" ref="AJ387:AJ450" si="52">SUM(Z387:AB387)</f>
        <v>143.62716492997532</v>
      </c>
      <c r="AK387" s="31">
        <f t="shared" ref="AK387:AK450" si="53">SUM(AC387:AE387)</f>
        <v>144.81449495682762</v>
      </c>
      <c r="AL387" s="31">
        <f t="shared" ref="AL387:AL450" si="54">SUM(AH387:AK387)</f>
        <v>569.8596911302343</v>
      </c>
    </row>
    <row r="388" spans="1:38" hidden="1" x14ac:dyDescent="0.3">
      <c r="A388" t="e">
        <f t="shared" si="48"/>
        <v>#N/A</v>
      </c>
      <c r="B388" s="5" t="s">
        <v>95</v>
      </c>
      <c r="C388" s="68" t="s">
        <v>625</v>
      </c>
      <c r="D388" s="5" t="s">
        <v>125</v>
      </c>
      <c r="E388" s="5" t="s">
        <v>127</v>
      </c>
      <c r="F388" s="5" t="s">
        <v>101</v>
      </c>
      <c r="G388" s="5" t="e">
        <v>#N/A</v>
      </c>
      <c r="H388" s="5" t="e">
        <v>#N/A</v>
      </c>
      <c r="I388" s="5"/>
      <c r="J388" s="5"/>
      <c r="K388" s="5"/>
      <c r="L388" s="5"/>
      <c r="M388" s="5"/>
      <c r="N388" s="5"/>
      <c r="O388" s="5"/>
      <c r="P388" s="5"/>
      <c r="Q388" s="5"/>
      <c r="R388" s="69">
        <v>237.44153797093097</v>
      </c>
      <c r="S388" s="69">
        <v>250</v>
      </c>
      <c r="T388" s="69">
        <v>213.60892916666663</v>
      </c>
      <c r="U388" s="69">
        <v>236.37143740069132</v>
      </c>
      <c r="V388" s="69">
        <v>253.4433185762098</v>
      </c>
      <c r="W388" s="69">
        <v>250.67893369029727</v>
      </c>
      <c r="X388" s="69">
        <v>216.53517133926027</v>
      </c>
      <c r="Y388" s="69">
        <v>236.45236604403186</v>
      </c>
      <c r="Z388" s="69">
        <v>242.22392174587861</v>
      </c>
      <c r="AA388" s="69">
        <v>239.37860821662554</v>
      </c>
      <c r="AB388" s="69">
        <v>236.53329468737243</v>
      </c>
      <c r="AC388" s="69">
        <v>245.15097320490563</v>
      </c>
      <c r="AD388" s="69">
        <v>242.30565967565258</v>
      </c>
      <c r="AE388" s="69">
        <v>236.61584190357979</v>
      </c>
      <c r="AF388" s="69">
        <f t="shared" si="49"/>
        <v>2849.2984556511715</v>
      </c>
      <c r="AH388" s="31">
        <f t="shared" si="50"/>
        <v>703.4236851435677</v>
      </c>
      <c r="AI388" s="31">
        <f t="shared" si="51"/>
        <v>703.66647107358949</v>
      </c>
      <c r="AJ388" s="31">
        <f t="shared" si="52"/>
        <v>718.13582464987655</v>
      </c>
      <c r="AK388" s="31">
        <f t="shared" si="53"/>
        <v>724.07247478413797</v>
      </c>
      <c r="AL388" s="31">
        <f t="shared" si="54"/>
        <v>2849.2984556511719</v>
      </c>
    </row>
    <row r="389" spans="1:38" hidden="1" x14ac:dyDescent="0.3">
      <c r="A389" t="e">
        <f t="shared" si="48"/>
        <v>#N/A</v>
      </c>
      <c r="B389" s="5" t="s">
        <v>95</v>
      </c>
      <c r="C389" s="68" t="s">
        <v>625</v>
      </c>
      <c r="D389" s="5" t="s">
        <v>128</v>
      </c>
      <c r="E389" s="5" t="s">
        <v>129</v>
      </c>
      <c r="F389" s="5" t="s">
        <v>98</v>
      </c>
      <c r="G389" s="5" t="e">
        <v>#N/A</v>
      </c>
      <c r="H389" s="5" t="e">
        <v>#N/A</v>
      </c>
      <c r="I389" s="5"/>
      <c r="J389" s="5"/>
      <c r="K389" s="5"/>
      <c r="L389" s="5"/>
      <c r="M389" s="5"/>
      <c r="N389" s="5"/>
      <c r="O389" s="5"/>
      <c r="P389" s="5"/>
      <c r="Q389" s="5"/>
      <c r="R389" s="69">
        <v>3.7990646075348962</v>
      </c>
      <c r="S389" s="69">
        <v>4</v>
      </c>
      <c r="T389" s="69">
        <v>3.417742866666666</v>
      </c>
      <c r="U389" s="69">
        <v>3.7819429984110604</v>
      </c>
      <c r="V389" s="69">
        <v>4.0550930972193564</v>
      </c>
      <c r="W389" s="69">
        <v>4.0108629390447561</v>
      </c>
      <c r="X389" s="69">
        <v>3.4645627414281641</v>
      </c>
      <c r="Y389" s="69">
        <v>3.7832378567045093</v>
      </c>
      <c r="Z389" s="69">
        <v>3.8755827479340574</v>
      </c>
      <c r="AA389" s="69">
        <v>3.8300577314660083</v>
      </c>
      <c r="AB389" s="69">
        <v>3.7845327149979582</v>
      </c>
      <c r="AC389" s="69">
        <v>3.9224155712784898</v>
      </c>
      <c r="AD389" s="69">
        <v>3.8768905548104411</v>
      </c>
      <c r="AE389" s="69">
        <v>3.7858534704572762</v>
      </c>
      <c r="AF389" s="69">
        <f t="shared" si="49"/>
        <v>45.588775290418752</v>
      </c>
      <c r="AH389" s="31">
        <f t="shared" si="50"/>
        <v>11.254778962297083</v>
      </c>
      <c r="AI389" s="31">
        <f t="shared" si="51"/>
        <v>11.25866353717743</v>
      </c>
      <c r="AJ389" s="31">
        <f t="shared" si="52"/>
        <v>11.490173194398023</v>
      </c>
      <c r="AK389" s="31">
        <f t="shared" si="53"/>
        <v>11.585159596546207</v>
      </c>
      <c r="AL389" s="31">
        <f t="shared" si="54"/>
        <v>45.588775290418745</v>
      </c>
    </row>
    <row r="390" spans="1:38" hidden="1" x14ac:dyDescent="0.3">
      <c r="A390" t="e">
        <f t="shared" si="48"/>
        <v>#N/A</v>
      </c>
      <c r="B390" s="5" t="s">
        <v>95</v>
      </c>
      <c r="C390" s="68" t="s">
        <v>625</v>
      </c>
      <c r="D390" s="5" t="s">
        <v>128</v>
      </c>
      <c r="E390" s="5" t="s">
        <v>130</v>
      </c>
      <c r="F390" s="5" t="s">
        <v>101</v>
      </c>
      <c r="G390" s="5" t="e">
        <v>#N/A</v>
      </c>
      <c r="H390" s="5" t="e">
        <v>#N/A</v>
      </c>
      <c r="I390" s="5"/>
      <c r="J390" s="5"/>
      <c r="K390" s="5"/>
      <c r="L390" s="5"/>
      <c r="M390" s="5"/>
      <c r="N390" s="5"/>
      <c r="O390" s="5"/>
      <c r="P390" s="5"/>
      <c r="Q390" s="5"/>
      <c r="R390" s="69">
        <v>0.94976615188372404</v>
      </c>
      <c r="S390" s="69">
        <v>1</v>
      </c>
      <c r="T390" s="69">
        <v>0.85443571666666651</v>
      </c>
      <c r="U390" s="69">
        <v>0.9454857496027651</v>
      </c>
      <c r="V390" s="69">
        <v>1.0137732743048391</v>
      </c>
      <c r="W390" s="69">
        <v>1.002715734761189</v>
      </c>
      <c r="X390" s="69">
        <v>0.86614068535704103</v>
      </c>
      <c r="Y390" s="69">
        <v>0.94580946417612732</v>
      </c>
      <c r="Z390" s="69">
        <v>0.96889568698351436</v>
      </c>
      <c r="AA390" s="69">
        <v>0.95751443286650206</v>
      </c>
      <c r="AB390" s="69">
        <v>0.94613317874948955</v>
      </c>
      <c r="AC390" s="69">
        <v>0.98060389281962246</v>
      </c>
      <c r="AD390" s="69">
        <v>0.96922263870261027</v>
      </c>
      <c r="AE390" s="69">
        <v>0.94646336761431904</v>
      </c>
      <c r="AF390" s="69">
        <f t="shared" si="49"/>
        <v>11.397193822604688</v>
      </c>
      <c r="AH390" s="31">
        <f t="shared" si="50"/>
        <v>2.8136947405742707</v>
      </c>
      <c r="AI390" s="31">
        <f t="shared" si="51"/>
        <v>2.8146658842943575</v>
      </c>
      <c r="AJ390" s="31">
        <f t="shared" si="52"/>
        <v>2.8725432985995059</v>
      </c>
      <c r="AK390" s="31">
        <f t="shared" si="53"/>
        <v>2.8962898991365518</v>
      </c>
      <c r="AL390" s="31">
        <f t="shared" si="54"/>
        <v>11.397193822604686</v>
      </c>
    </row>
    <row r="391" spans="1:38" hidden="1" x14ac:dyDescent="0.3">
      <c r="A391" t="e">
        <f t="shared" si="48"/>
        <v>#N/A</v>
      </c>
      <c r="B391" s="5" t="s">
        <v>95</v>
      </c>
      <c r="C391" s="68" t="s">
        <v>625</v>
      </c>
      <c r="D391" s="5" t="s">
        <v>128</v>
      </c>
      <c r="E391" s="5" t="s">
        <v>131</v>
      </c>
      <c r="F391" s="5" t="s">
        <v>101</v>
      </c>
      <c r="G391" s="5" t="e">
        <v>#N/A</v>
      </c>
      <c r="H391" s="5" t="e">
        <v>#N/A</v>
      </c>
      <c r="I391" s="5"/>
      <c r="J391" s="5"/>
      <c r="K391" s="5"/>
      <c r="L391" s="5"/>
      <c r="M391" s="5"/>
      <c r="N391" s="5"/>
      <c r="O391" s="5"/>
      <c r="P391" s="5"/>
      <c r="Q391" s="5"/>
      <c r="R391" s="69">
        <v>1.8995323037674481</v>
      </c>
      <c r="S391" s="69">
        <v>2</v>
      </c>
      <c r="T391" s="69">
        <v>1.708871433333333</v>
      </c>
      <c r="U391" s="69">
        <v>1.8909714992055302</v>
      </c>
      <c r="V391" s="69">
        <v>2.0275465486096782</v>
      </c>
      <c r="W391" s="69">
        <v>2.0054314695223781</v>
      </c>
      <c r="X391" s="69">
        <v>1.7322813707140821</v>
      </c>
      <c r="Y391" s="69">
        <v>1.8916189283522546</v>
      </c>
      <c r="Z391" s="69">
        <v>1.9377913739670287</v>
      </c>
      <c r="AA391" s="69">
        <v>1.9150288657330041</v>
      </c>
      <c r="AB391" s="69">
        <v>1.8922663574989791</v>
      </c>
      <c r="AC391" s="69">
        <v>1.9612077856392449</v>
      </c>
      <c r="AD391" s="69">
        <v>1.9384452774052205</v>
      </c>
      <c r="AE391" s="69">
        <v>1.8929267352286381</v>
      </c>
      <c r="AF391" s="69">
        <f t="shared" si="49"/>
        <v>22.794387645209376</v>
      </c>
      <c r="AH391" s="31">
        <f t="shared" si="50"/>
        <v>5.6273894811485414</v>
      </c>
      <c r="AI391" s="31">
        <f t="shared" si="51"/>
        <v>5.629331768588715</v>
      </c>
      <c r="AJ391" s="31">
        <f t="shared" si="52"/>
        <v>5.7450865971990117</v>
      </c>
      <c r="AK391" s="31">
        <f t="shared" si="53"/>
        <v>5.7925797982731035</v>
      </c>
      <c r="AL391" s="31">
        <f t="shared" si="54"/>
        <v>22.794387645209373</v>
      </c>
    </row>
    <row r="392" spans="1:38" hidden="1" x14ac:dyDescent="0.3">
      <c r="A392" t="e">
        <f t="shared" si="48"/>
        <v>#N/A</v>
      </c>
      <c r="B392" s="5" t="s">
        <v>95</v>
      </c>
      <c r="C392" s="68" t="s">
        <v>625</v>
      </c>
      <c r="D392" s="5" t="s">
        <v>117</v>
      </c>
      <c r="E392" s="5" t="s">
        <v>132</v>
      </c>
      <c r="F392" s="5" t="s">
        <v>101</v>
      </c>
      <c r="G392" s="5" t="e">
        <v>#N/A</v>
      </c>
      <c r="H392" s="5" t="e">
        <v>#N/A</v>
      </c>
      <c r="I392" s="5"/>
      <c r="J392" s="5"/>
      <c r="K392" s="5"/>
      <c r="L392" s="5"/>
      <c r="M392" s="5"/>
      <c r="N392" s="5"/>
      <c r="O392" s="5"/>
      <c r="P392" s="5"/>
      <c r="Q392" s="5"/>
      <c r="R392" s="69">
        <v>1.8995323037674481</v>
      </c>
      <c r="S392" s="69">
        <v>2</v>
      </c>
      <c r="T392" s="69">
        <v>1.708871433333333</v>
      </c>
      <c r="U392" s="69">
        <v>1.8909714992055302</v>
      </c>
      <c r="V392" s="69">
        <v>2.0275465486096782</v>
      </c>
      <c r="W392" s="69">
        <v>2.0054314695223781</v>
      </c>
      <c r="X392" s="69">
        <v>1.7322813707140821</v>
      </c>
      <c r="Y392" s="69">
        <v>1.8916189283522546</v>
      </c>
      <c r="Z392" s="69">
        <v>1.9377913739670287</v>
      </c>
      <c r="AA392" s="69">
        <v>1.9150288657330041</v>
      </c>
      <c r="AB392" s="69">
        <v>1.8922663574989791</v>
      </c>
      <c r="AC392" s="69">
        <v>1.9612077856392449</v>
      </c>
      <c r="AD392" s="69">
        <v>1.9384452774052205</v>
      </c>
      <c r="AE392" s="69">
        <v>1.8929267352286381</v>
      </c>
      <c r="AF392" s="69">
        <f t="shared" si="49"/>
        <v>22.794387645209376</v>
      </c>
      <c r="AH392" s="31">
        <f t="shared" si="50"/>
        <v>5.6273894811485414</v>
      </c>
      <c r="AI392" s="31">
        <f t="shared" si="51"/>
        <v>5.629331768588715</v>
      </c>
      <c r="AJ392" s="31">
        <f t="shared" si="52"/>
        <v>5.7450865971990117</v>
      </c>
      <c r="AK392" s="31">
        <f t="shared" si="53"/>
        <v>5.7925797982731035</v>
      </c>
      <c r="AL392" s="31">
        <f t="shared" si="54"/>
        <v>22.794387645209373</v>
      </c>
    </row>
    <row r="393" spans="1:38" hidden="1" x14ac:dyDescent="0.3">
      <c r="A393" t="e">
        <f t="shared" si="48"/>
        <v>#N/A</v>
      </c>
      <c r="B393" s="70" t="s">
        <v>133</v>
      </c>
      <c r="C393" s="5" t="s">
        <v>617</v>
      </c>
      <c r="D393" s="71" t="s">
        <v>134</v>
      </c>
      <c r="E393" s="71" t="s">
        <v>135</v>
      </c>
      <c r="F393" s="72" t="s">
        <v>99</v>
      </c>
      <c r="G393" s="5" t="e">
        <v>#N/A</v>
      </c>
      <c r="H393" s="5" t="e">
        <v>#N/A</v>
      </c>
      <c r="I393" s="5"/>
      <c r="J393" s="5"/>
      <c r="K393" s="5"/>
      <c r="L393" s="5"/>
      <c r="M393" s="5"/>
      <c r="N393" s="5"/>
      <c r="O393" s="5"/>
      <c r="P393" s="5"/>
      <c r="Q393" s="5"/>
      <c r="R393" s="75">
        <f>AVERAGE(T393:AE393)</f>
        <v>450</v>
      </c>
      <c r="S393" s="74">
        <v>350</v>
      </c>
      <c r="T393" s="69">
        <v>450</v>
      </c>
      <c r="U393" s="69">
        <v>450</v>
      </c>
      <c r="V393" s="69">
        <v>450</v>
      </c>
      <c r="W393" s="69">
        <v>450</v>
      </c>
      <c r="X393" s="69">
        <v>450</v>
      </c>
      <c r="Y393" s="69">
        <v>450</v>
      </c>
      <c r="Z393" s="69">
        <v>450</v>
      </c>
      <c r="AA393" s="69">
        <v>450</v>
      </c>
      <c r="AB393" s="69">
        <v>450</v>
      </c>
      <c r="AC393" s="69">
        <v>450</v>
      </c>
      <c r="AD393" s="69">
        <v>450</v>
      </c>
      <c r="AE393" s="69">
        <v>450</v>
      </c>
      <c r="AF393" s="69">
        <f t="shared" si="49"/>
        <v>5400</v>
      </c>
      <c r="AH393" s="31">
        <f t="shared" si="50"/>
        <v>1350</v>
      </c>
      <c r="AI393" s="31">
        <f t="shared" si="51"/>
        <v>1350</v>
      </c>
      <c r="AJ393" s="31">
        <f t="shared" si="52"/>
        <v>1350</v>
      </c>
      <c r="AK393" s="31">
        <f t="shared" si="53"/>
        <v>1350</v>
      </c>
      <c r="AL393" s="31">
        <f t="shared" si="54"/>
        <v>5400</v>
      </c>
    </row>
    <row r="394" spans="1:38" hidden="1" x14ac:dyDescent="0.3">
      <c r="A394" t="e">
        <f t="shared" si="48"/>
        <v>#N/A</v>
      </c>
      <c r="B394" s="70" t="s">
        <v>133</v>
      </c>
      <c r="C394" s="5" t="s">
        <v>617</v>
      </c>
      <c r="D394" s="71" t="s">
        <v>136</v>
      </c>
      <c r="E394" s="71" t="s">
        <v>137</v>
      </c>
      <c r="F394" s="72" t="s">
        <v>98</v>
      </c>
      <c r="G394" s="5" t="e">
        <v>#N/A</v>
      </c>
      <c r="H394" s="5" t="e">
        <v>#N/A</v>
      </c>
      <c r="I394" s="5"/>
      <c r="J394" s="5"/>
      <c r="K394" s="5"/>
      <c r="L394" s="5"/>
      <c r="M394" s="5"/>
      <c r="N394" s="5"/>
      <c r="O394" s="5"/>
      <c r="P394" s="5"/>
      <c r="Q394" s="5"/>
      <c r="R394" s="75">
        <v>50</v>
      </c>
      <c r="S394" s="75">
        <v>50</v>
      </c>
      <c r="T394" s="69">
        <v>54</v>
      </c>
      <c r="U394" s="69">
        <v>59.760000000000005</v>
      </c>
      <c r="V394" s="69">
        <v>64.08</v>
      </c>
      <c r="W394" s="69">
        <v>63.359999999999992</v>
      </c>
      <c r="X394" s="69">
        <v>54.72</v>
      </c>
      <c r="Y394" s="69">
        <v>59.760000000000005</v>
      </c>
      <c r="Z394" s="69">
        <v>61.2</v>
      </c>
      <c r="AA394" s="69">
        <v>60.480000000000011</v>
      </c>
      <c r="AB394" s="69">
        <v>59.760000000000005</v>
      </c>
      <c r="AC394" s="69">
        <v>61.919999999999995</v>
      </c>
      <c r="AD394" s="69">
        <v>61.2</v>
      </c>
      <c r="AE394" s="69">
        <v>59.760000000000005</v>
      </c>
      <c r="AF394" s="69">
        <f t="shared" si="49"/>
        <v>720</v>
      </c>
      <c r="AH394" s="31">
        <f t="shared" si="50"/>
        <v>177.84</v>
      </c>
      <c r="AI394" s="31">
        <f t="shared" si="51"/>
        <v>177.83999999999997</v>
      </c>
      <c r="AJ394" s="31">
        <f t="shared" si="52"/>
        <v>181.44</v>
      </c>
      <c r="AK394" s="31">
        <f t="shared" si="53"/>
        <v>182.88</v>
      </c>
      <c r="AL394" s="31">
        <f t="shared" si="54"/>
        <v>719.99999999999989</v>
      </c>
    </row>
    <row r="395" spans="1:38" hidden="1" x14ac:dyDescent="0.3">
      <c r="A395" t="e">
        <f t="shared" si="48"/>
        <v>#N/A</v>
      </c>
      <c r="B395" s="70" t="s">
        <v>133</v>
      </c>
      <c r="C395" s="5" t="s">
        <v>617</v>
      </c>
      <c r="D395" s="71" t="s">
        <v>138</v>
      </c>
      <c r="E395" s="71" t="s">
        <v>139</v>
      </c>
      <c r="F395" s="72" t="s">
        <v>98</v>
      </c>
      <c r="G395" s="5" t="e">
        <v>#N/A</v>
      </c>
      <c r="H395" s="5" t="e">
        <v>#N/A</v>
      </c>
      <c r="I395" s="5"/>
      <c r="J395" s="5"/>
      <c r="K395" s="5"/>
      <c r="L395" s="5"/>
      <c r="M395" s="5"/>
      <c r="N395" s="5"/>
      <c r="O395" s="5"/>
      <c r="P395" s="5"/>
      <c r="Q395" s="5"/>
      <c r="R395" s="75">
        <v>25</v>
      </c>
      <c r="S395" s="75">
        <v>25</v>
      </c>
      <c r="T395" s="69">
        <v>45</v>
      </c>
      <c r="U395" s="69">
        <v>45</v>
      </c>
      <c r="V395" s="69">
        <v>45</v>
      </c>
      <c r="W395" s="69">
        <v>45</v>
      </c>
      <c r="X395" s="69">
        <v>45</v>
      </c>
      <c r="Y395" s="69">
        <v>45</v>
      </c>
      <c r="Z395" s="69">
        <v>45</v>
      </c>
      <c r="AA395" s="69">
        <v>45</v>
      </c>
      <c r="AB395" s="69">
        <v>45</v>
      </c>
      <c r="AC395" s="69">
        <v>45</v>
      </c>
      <c r="AD395" s="69">
        <v>45</v>
      </c>
      <c r="AE395" s="69">
        <v>45</v>
      </c>
      <c r="AF395" s="69">
        <f t="shared" si="49"/>
        <v>540</v>
      </c>
      <c r="AH395" s="31">
        <f t="shared" si="50"/>
        <v>135</v>
      </c>
      <c r="AI395" s="31">
        <f t="shared" si="51"/>
        <v>135</v>
      </c>
      <c r="AJ395" s="31">
        <f t="shared" si="52"/>
        <v>135</v>
      </c>
      <c r="AK395" s="31">
        <f t="shared" si="53"/>
        <v>135</v>
      </c>
      <c r="AL395" s="31">
        <f t="shared" si="54"/>
        <v>540</v>
      </c>
    </row>
    <row r="396" spans="1:38" hidden="1" x14ac:dyDescent="0.3">
      <c r="A396" t="e">
        <f t="shared" si="48"/>
        <v>#N/A</v>
      </c>
      <c r="B396" s="70" t="s">
        <v>133</v>
      </c>
      <c r="C396" s="5" t="s">
        <v>617</v>
      </c>
      <c r="D396" s="71" t="s">
        <v>136</v>
      </c>
      <c r="E396" s="71" t="s">
        <v>140</v>
      </c>
      <c r="F396" s="72" t="s">
        <v>99</v>
      </c>
      <c r="G396" s="5" t="e">
        <v>#N/A</v>
      </c>
      <c r="H396" s="5" t="e">
        <v>#N/A</v>
      </c>
      <c r="I396" s="5"/>
      <c r="J396" s="5"/>
      <c r="K396" s="5"/>
      <c r="L396" s="5"/>
      <c r="M396" s="5"/>
      <c r="N396" s="5"/>
      <c r="O396" s="5"/>
      <c r="P396" s="5"/>
      <c r="Q396" s="5"/>
      <c r="R396" s="75">
        <f>AVERAGE(T396:AE396)</f>
        <v>2.4</v>
      </c>
      <c r="S396" s="75">
        <v>2</v>
      </c>
      <c r="T396" s="69">
        <v>2.16</v>
      </c>
      <c r="U396" s="69">
        <v>2.3904000000000001</v>
      </c>
      <c r="V396" s="69">
        <v>2.5631999999999997</v>
      </c>
      <c r="W396" s="69">
        <v>2.5343999999999998</v>
      </c>
      <c r="X396" s="69">
        <v>2.1887999999999996</v>
      </c>
      <c r="Y396" s="69">
        <v>2.3904000000000001</v>
      </c>
      <c r="Z396" s="69">
        <v>2.448</v>
      </c>
      <c r="AA396" s="69">
        <v>2.4192000000000005</v>
      </c>
      <c r="AB396" s="69">
        <v>2.3904000000000001</v>
      </c>
      <c r="AC396" s="69">
        <v>2.4767999999999999</v>
      </c>
      <c r="AD396" s="69">
        <v>2.448</v>
      </c>
      <c r="AE396" s="69">
        <v>2.3904000000000001</v>
      </c>
      <c r="AF396" s="69">
        <f t="shared" si="49"/>
        <v>28.8</v>
      </c>
      <c r="AH396" s="31">
        <f t="shared" si="50"/>
        <v>7.1135999999999999</v>
      </c>
      <c r="AI396" s="31">
        <f t="shared" si="51"/>
        <v>7.1135999999999999</v>
      </c>
      <c r="AJ396" s="31">
        <f t="shared" si="52"/>
        <v>7.2576000000000001</v>
      </c>
      <c r="AK396" s="31">
        <f t="shared" si="53"/>
        <v>7.315199999999999</v>
      </c>
      <c r="AL396" s="31">
        <f t="shared" si="54"/>
        <v>28.799999999999997</v>
      </c>
    </row>
    <row r="397" spans="1:38" hidden="1" x14ac:dyDescent="0.3">
      <c r="A397" t="e">
        <f t="shared" si="48"/>
        <v>#N/A</v>
      </c>
      <c r="B397" s="70" t="s">
        <v>133</v>
      </c>
      <c r="C397" s="5" t="s">
        <v>617</v>
      </c>
      <c r="D397" s="71" t="s">
        <v>134</v>
      </c>
      <c r="E397" s="71" t="s">
        <v>141</v>
      </c>
      <c r="F397" s="72" t="s">
        <v>98</v>
      </c>
      <c r="G397" s="5" t="e">
        <v>#N/A</v>
      </c>
      <c r="H397" s="5" t="e">
        <v>#N/A</v>
      </c>
      <c r="I397" s="5"/>
      <c r="J397" s="5"/>
      <c r="K397" s="5"/>
      <c r="L397" s="5"/>
      <c r="M397" s="5"/>
      <c r="N397" s="5"/>
      <c r="O397" s="5"/>
      <c r="P397" s="5"/>
      <c r="Q397" s="5"/>
      <c r="R397" s="75">
        <v>15</v>
      </c>
      <c r="S397" s="75">
        <v>15</v>
      </c>
      <c r="T397" s="69">
        <v>16.2</v>
      </c>
      <c r="U397" s="69">
        <v>17.928000000000001</v>
      </c>
      <c r="V397" s="69">
        <v>19.223999999999997</v>
      </c>
      <c r="W397" s="69">
        <v>19.007999999999996</v>
      </c>
      <c r="X397" s="69">
        <v>16.415999999999997</v>
      </c>
      <c r="Y397" s="69">
        <v>17.928000000000001</v>
      </c>
      <c r="Z397" s="69">
        <v>18.36</v>
      </c>
      <c r="AA397" s="69">
        <v>18.144000000000002</v>
      </c>
      <c r="AB397" s="69">
        <v>17.928000000000001</v>
      </c>
      <c r="AC397" s="69">
        <v>18.575999999999997</v>
      </c>
      <c r="AD397" s="69">
        <v>18.36</v>
      </c>
      <c r="AE397" s="69">
        <v>17.928000000000001</v>
      </c>
      <c r="AF397" s="69">
        <f t="shared" si="49"/>
        <v>215.99999999999994</v>
      </c>
      <c r="AH397" s="31">
        <f t="shared" si="50"/>
        <v>53.351999999999997</v>
      </c>
      <c r="AI397" s="31">
        <f t="shared" si="51"/>
        <v>53.35199999999999</v>
      </c>
      <c r="AJ397" s="31">
        <f t="shared" si="52"/>
        <v>54.432000000000002</v>
      </c>
      <c r="AK397" s="31">
        <f t="shared" si="53"/>
        <v>54.86399999999999</v>
      </c>
      <c r="AL397" s="31">
        <f t="shared" si="54"/>
        <v>215.99999999999994</v>
      </c>
    </row>
    <row r="398" spans="1:38" hidden="1" x14ac:dyDescent="0.3">
      <c r="A398" t="e">
        <f t="shared" si="48"/>
        <v>#N/A</v>
      </c>
      <c r="B398" s="70" t="s">
        <v>133</v>
      </c>
      <c r="C398" s="68" t="s">
        <v>625</v>
      </c>
      <c r="D398" s="71" t="s">
        <v>142</v>
      </c>
      <c r="E398" s="71" t="s">
        <v>143</v>
      </c>
      <c r="F398" s="72" t="s">
        <v>98</v>
      </c>
      <c r="G398" s="5" t="e">
        <v>#N/A</v>
      </c>
      <c r="H398" s="5" t="e">
        <v>#N/A</v>
      </c>
      <c r="I398" s="5"/>
      <c r="J398" s="5"/>
      <c r="K398" s="5"/>
      <c r="L398" s="5"/>
      <c r="M398" s="5"/>
      <c r="N398" s="5"/>
      <c r="O398" s="5"/>
      <c r="P398" s="5"/>
      <c r="Q398" s="5"/>
      <c r="R398" s="75">
        <f t="shared" ref="R398:R403" si="55">AVERAGE(T398:AE398)</f>
        <v>12</v>
      </c>
      <c r="S398" s="75">
        <v>10</v>
      </c>
      <c r="T398" s="69">
        <v>10.8</v>
      </c>
      <c r="U398" s="69">
        <v>11.952</v>
      </c>
      <c r="V398" s="69">
        <v>12.815999999999999</v>
      </c>
      <c r="W398" s="69">
        <v>12.671999999999999</v>
      </c>
      <c r="X398" s="69">
        <v>10.943999999999999</v>
      </c>
      <c r="Y398" s="69">
        <v>11.952</v>
      </c>
      <c r="Z398" s="69">
        <v>12.24</v>
      </c>
      <c r="AA398" s="69">
        <v>12.096000000000002</v>
      </c>
      <c r="AB398" s="69">
        <v>11.952</v>
      </c>
      <c r="AC398" s="69">
        <v>12.383999999999999</v>
      </c>
      <c r="AD398" s="69">
        <v>12.24</v>
      </c>
      <c r="AE398" s="69">
        <v>11.952</v>
      </c>
      <c r="AF398" s="69">
        <f t="shared" si="49"/>
        <v>144</v>
      </c>
      <c r="AH398" s="31">
        <f t="shared" si="50"/>
        <v>35.567999999999998</v>
      </c>
      <c r="AI398" s="31">
        <f t="shared" si="51"/>
        <v>35.567999999999998</v>
      </c>
      <c r="AJ398" s="31">
        <f t="shared" si="52"/>
        <v>36.288000000000004</v>
      </c>
      <c r="AK398" s="31">
        <f t="shared" si="53"/>
        <v>36.576000000000001</v>
      </c>
      <c r="AL398" s="31">
        <f t="shared" si="54"/>
        <v>144</v>
      </c>
    </row>
    <row r="399" spans="1:38" hidden="1" x14ac:dyDescent="0.3">
      <c r="A399" t="e">
        <f t="shared" si="48"/>
        <v>#N/A</v>
      </c>
      <c r="B399" s="70" t="s">
        <v>133</v>
      </c>
      <c r="C399" s="68" t="s">
        <v>625</v>
      </c>
      <c r="D399" s="71" t="s">
        <v>144</v>
      </c>
      <c r="E399" s="71" t="s">
        <v>145</v>
      </c>
      <c r="F399" s="72" t="s">
        <v>146</v>
      </c>
      <c r="G399" s="5" t="e">
        <v>#N/A</v>
      </c>
      <c r="H399" s="5" t="e">
        <v>#N/A</v>
      </c>
      <c r="I399" s="5"/>
      <c r="J399" s="5"/>
      <c r="K399" s="5"/>
      <c r="L399" s="5"/>
      <c r="M399" s="5"/>
      <c r="N399" s="5"/>
      <c r="O399" s="5"/>
      <c r="P399" s="5"/>
      <c r="Q399" s="5"/>
      <c r="R399" s="75">
        <f t="shared" si="55"/>
        <v>266</v>
      </c>
      <c r="S399" s="74">
        <v>200</v>
      </c>
      <c r="T399" s="69">
        <v>266</v>
      </c>
      <c r="U399" s="69">
        <v>266</v>
      </c>
      <c r="V399" s="69">
        <v>266</v>
      </c>
      <c r="W399" s="69">
        <v>266</v>
      </c>
      <c r="X399" s="69">
        <v>266</v>
      </c>
      <c r="Y399" s="69">
        <v>266</v>
      </c>
      <c r="Z399" s="69">
        <v>266</v>
      </c>
      <c r="AA399" s="69">
        <v>266</v>
      </c>
      <c r="AB399" s="69">
        <v>266</v>
      </c>
      <c r="AC399" s="69">
        <v>266</v>
      </c>
      <c r="AD399" s="69">
        <v>266</v>
      </c>
      <c r="AE399" s="69">
        <v>266</v>
      </c>
      <c r="AF399" s="69">
        <f t="shared" si="49"/>
        <v>3192</v>
      </c>
      <c r="AH399" s="31">
        <f t="shared" si="50"/>
        <v>798</v>
      </c>
      <c r="AI399" s="31">
        <f t="shared" si="51"/>
        <v>798</v>
      </c>
      <c r="AJ399" s="31">
        <f t="shared" si="52"/>
        <v>798</v>
      </c>
      <c r="AK399" s="31">
        <f t="shared" si="53"/>
        <v>798</v>
      </c>
      <c r="AL399" s="31">
        <f t="shared" si="54"/>
        <v>3192</v>
      </c>
    </row>
    <row r="400" spans="1:38" hidden="1" x14ac:dyDescent="0.3">
      <c r="A400" t="e">
        <f t="shared" si="48"/>
        <v>#N/A</v>
      </c>
      <c r="B400" s="70" t="s">
        <v>133</v>
      </c>
      <c r="C400" s="68" t="s">
        <v>625</v>
      </c>
      <c r="D400" s="71" t="s">
        <v>147</v>
      </c>
      <c r="E400" s="71" t="s">
        <v>148</v>
      </c>
      <c r="F400" s="72" t="s">
        <v>98</v>
      </c>
      <c r="G400" s="5" t="e">
        <v>#N/A</v>
      </c>
      <c r="H400" s="5" t="e">
        <v>#N/A</v>
      </c>
      <c r="I400" s="5"/>
      <c r="J400" s="5"/>
      <c r="K400" s="5"/>
      <c r="L400" s="5"/>
      <c r="M400" s="5"/>
      <c r="N400" s="5"/>
      <c r="O400" s="5"/>
      <c r="P400" s="5"/>
      <c r="Q400" s="5"/>
      <c r="R400" s="75">
        <f t="shared" si="55"/>
        <v>10</v>
      </c>
      <c r="S400" s="75">
        <v>5</v>
      </c>
      <c r="T400" s="69">
        <v>10</v>
      </c>
      <c r="U400" s="69">
        <v>10</v>
      </c>
      <c r="V400" s="69">
        <v>10</v>
      </c>
      <c r="W400" s="69">
        <v>10</v>
      </c>
      <c r="X400" s="69">
        <v>10</v>
      </c>
      <c r="Y400" s="69">
        <v>10</v>
      </c>
      <c r="Z400" s="69">
        <v>10</v>
      </c>
      <c r="AA400" s="69">
        <v>10</v>
      </c>
      <c r="AB400" s="69">
        <v>10</v>
      </c>
      <c r="AC400" s="69">
        <v>10</v>
      </c>
      <c r="AD400" s="69">
        <v>10</v>
      </c>
      <c r="AE400" s="69">
        <v>10</v>
      </c>
      <c r="AF400" s="69">
        <f t="shared" si="49"/>
        <v>120</v>
      </c>
      <c r="AH400" s="31">
        <f t="shared" si="50"/>
        <v>30</v>
      </c>
      <c r="AI400" s="31">
        <f t="shared" si="51"/>
        <v>30</v>
      </c>
      <c r="AJ400" s="31">
        <f t="shared" si="52"/>
        <v>30</v>
      </c>
      <c r="AK400" s="31">
        <f t="shared" si="53"/>
        <v>30</v>
      </c>
      <c r="AL400" s="31">
        <f t="shared" si="54"/>
        <v>120</v>
      </c>
    </row>
    <row r="401" spans="1:38" hidden="1" x14ac:dyDescent="0.3">
      <c r="A401" t="str">
        <f t="shared" si="48"/>
        <v>PTC1 COARSE</v>
      </c>
      <c r="B401" s="70" t="s">
        <v>133</v>
      </c>
      <c r="C401" s="68" t="s">
        <v>625</v>
      </c>
      <c r="D401" s="5" t="s">
        <v>149</v>
      </c>
      <c r="E401" s="5" t="s">
        <v>150</v>
      </c>
      <c r="F401" s="73" t="s">
        <v>61</v>
      </c>
      <c r="G401" s="5" t="s">
        <v>603</v>
      </c>
      <c r="H401" s="5" t="s">
        <v>619</v>
      </c>
      <c r="I401" s="5"/>
      <c r="J401" s="5"/>
      <c r="K401" s="5"/>
      <c r="L401" s="5"/>
      <c r="M401" s="5"/>
      <c r="N401" s="5"/>
      <c r="O401" s="5"/>
      <c r="P401" s="5"/>
      <c r="Q401" s="5"/>
      <c r="R401" s="75">
        <f t="shared" si="55"/>
        <v>180</v>
      </c>
      <c r="S401" s="75">
        <v>150</v>
      </c>
      <c r="T401" s="69">
        <v>162</v>
      </c>
      <c r="U401" s="69">
        <v>179.28</v>
      </c>
      <c r="V401" s="69">
        <v>192.23999999999998</v>
      </c>
      <c r="W401" s="69">
        <v>190.07999999999996</v>
      </c>
      <c r="X401" s="69">
        <v>164.15999999999997</v>
      </c>
      <c r="Y401" s="69">
        <v>179.28</v>
      </c>
      <c r="Z401" s="69">
        <v>183.6</v>
      </c>
      <c r="AA401" s="69">
        <v>181.44000000000003</v>
      </c>
      <c r="AB401" s="69">
        <v>179.28</v>
      </c>
      <c r="AC401" s="69">
        <v>185.75999999999996</v>
      </c>
      <c r="AD401" s="69">
        <v>183.6</v>
      </c>
      <c r="AE401" s="69">
        <v>179.28</v>
      </c>
      <c r="AF401" s="69">
        <f t="shared" si="49"/>
        <v>2160</v>
      </c>
      <c r="AH401" s="31">
        <f t="shared" si="50"/>
        <v>533.52</v>
      </c>
      <c r="AI401" s="31">
        <f t="shared" si="51"/>
        <v>533.51999999999987</v>
      </c>
      <c r="AJ401" s="31">
        <f t="shared" si="52"/>
        <v>544.32000000000005</v>
      </c>
      <c r="AK401" s="31">
        <f t="shared" si="53"/>
        <v>548.64</v>
      </c>
      <c r="AL401" s="31">
        <f t="shared" si="54"/>
        <v>2160</v>
      </c>
    </row>
    <row r="402" spans="1:38" hidden="1" x14ac:dyDescent="0.3">
      <c r="A402" t="e">
        <f t="shared" si="48"/>
        <v>#N/A</v>
      </c>
      <c r="B402" s="70" t="s">
        <v>133</v>
      </c>
      <c r="C402" s="68" t="s">
        <v>625</v>
      </c>
      <c r="D402" s="5" t="s">
        <v>149</v>
      </c>
      <c r="E402" s="5" t="s">
        <v>150</v>
      </c>
      <c r="F402" s="72" t="s">
        <v>98</v>
      </c>
      <c r="G402" s="5" t="e">
        <v>#N/A</v>
      </c>
      <c r="H402" s="5" t="e">
        <v>#N/A</v>
      </c>
      <c r="I402" s="5"/>
      <c r="J402" s="5"/>
      <c r="K402" s="5"/>
      <c r="L402" s="5"/>
      <c r="M402" s="5"/>
      <c r="N402" s="5"/>
      <c r="O402" s="5"/>
      <c r="P402" s="5"/>
      <c r="Q402" s="5"/>
      <c r="R402" s="75">
        <f t="shared" si="55"/>
        <v>180</v>
      </c>
      <c r="S402" s="75">
        <v>150</v>
      </c>
      <c r="T402" s="69">
        <v>162</v>
      </c>
      <c r="U402" s="69">
        <v>179.28</v>
      </c>
      <c r="V402" s="69">
        <v>192.23999999999998</v>
      </c>
      <c r="W402" s="69">
        <v>190.07999999999996</v>
      </c>
      <c r="X402" s="69">
        <v>164.15999999999997</v>
      </c>
      <c r="Y402" s="69">
        <v>179.28</v>
      </c>
      <c r="Z402" s="69">
        <v>183.6</v>
      </c>
      <c r="AA402" s="69">
        <v>181.44000000000003</v>
      </c>
      <c r="AB402" s="69">
        <v>179.28</v>
      </c>
      <c r="AC402" s="69">
        <v>185.75999999999996</v>
      </c>
      <c r="AD402" s="69">
        <v>183.6</v>
      </c>
      <c r="AE402" s="69">
        <v>179.28</v>
      </c>
      <c r="AF402" s="69">
        <f t="shared" si="49"/>
        <v>2160</v>
      </c>
      <c r="AH402" s="31">
        <f t="shared" si="50"/>
        <v>533.52</v>
      </c>
      <c r="AI402" s="31">
        <f t="shared" si="51"/>
        <v>533.51999999999987</v>
      </c>
      <c r="AJ402" s="31">
        <f t="shared" si="52"/>
        <v>544.32000000000005</v>
      </c>
      <c r="AK402" s="31">
        <f t="shared" si="53"/>
        <v>548.64</v>
      </c>
      <c r="AL402" s="31">
        <f t="shared" si="54"/>
        <v>2160</v>
      </c>
    </row>
    <row r="403" spans="1:38" hidden="1" x14ac:dyDescent="0.3">
      <c r="A403" t="e">
        <f t="shared" si="48"/>
        <v>#N/A</v>
      </c>
      <c r="B403" s="70" t="s">
        <v>133</v>
      </c>
      <c r="C403" s="68" t="s">
        <v>625</v>
      </c>
      <c r="D403" s="5" t="s">
        <v>149</v>
      </c>
      <c r="E403" s="5" t="s">
        <v>150</v>
      </c>
      <c r="F403" s="72" t="s">
        <v>99</v>
      </c>
      <c r="G403" s="5" t="e">
        <v>#N/A</v>
      </c>
      <c r="H403" s="5" t="e">
        <v>#N/A</v>
      </c>
      <c r="I403" s="5"/>
      <c r="J403" s="5"/>
      <c r="K403" s="5"/>
      <c r="L403" s="5"/>
      <c r="M403" s="5"/>
      <c r="N403" s="5"/>
      <c r="O403" s="5"/>
      <c r="P403" s="5"/>
      <c r="Q403" s="5"/>
      <c r="R403" s="75">
        <f t="shared" si="55"/>
        <v>51.599999999999994</v>
      </c>
      <c r="S403" s="75">
        <v>43</v>
      </c>
      <c r="T403" s="69">
        <v>46.44</v>
      </c>
      <c r="U403" s="69">
        <v>51.393599999999999</v>
      </c>
      <c r="V403" s="69">
        <v>55.108799999999995</v>
      </c>
      <c r="W403" s="69">
        <v>54.489599999999989</v>
      </c>
      <c r="X403" s="69">
        <v>47.05919999999999</v>
      </c>
      <c r="Y403" s="69">
        <v>51.393599999999999</v>
      </c>
      <c r="Z403" s="69">
        <v>52.631999999999998</v>
      </c>
      <c r="AA403" s="69">
        <v>52.012799999999999</v>
      </c>
      <c r="AB403" s="69">
        <v>51.393599999999999</v>
      </c>
      <c r="AC403" s="69">
        <v>53.25119999999999</v>
      </c>
      <c r="AD403" s="69">
        <v>52.631999999999998</v>
      </c>
      <c r="AE403" s="69">
        <v>51.393599999999999</v>
      </c>
      <c r="AF403" s="69">
        <f t="shared" si="49"/>
        <v>619.19999999999993</v>
      </c>
      <c r="AH403" s="31">
        <f t="shared" si="50"/>
        <v>152.94239999999999</v>
      </c>
      <c r="AI403" s="31">
        <f t="shared" si="51"/>
        <v>152.94239999999996</v>
      </c>
      <c r="AJ403" s="31">
        <f t="shared" si="52"/>
        <v>156.0384</v>
      </c>
      <c r="AK403" s="31">
        <f t="shared" si="53"/>
        <v>157.27679999999998</v>
      </c>
      <c r="AL403" s="31">
        <f t="shared" si="54"/>
        <v>619.19999999999993</v>
      </c>
    </row>
    <row r="404" spans="1:38" hidden="1" x14ac:dyDescent="0.3">
      <c r="A404" t="str">
        <f t="shared" si="48"/>
        <v>SAA1</v>
      </c>
      <c r="B404" s="5" t="s">
        <v>151</v>
      </c>
      <c r="C404" s="5" t="s">
        <v>617</v>
      </c>
      <c r="D404" s="65" t="s">
        <v>89</v>
      </c>
      <c r="E404" s="65" t="s">
        <v>152</v>
      </c>
      <c r="F404" s="5" t="s">
        <v>74</v>
      </c>
      <c r="G404" s="5" t="s">
        <v>600</v>
      </c>
      <c r="H404" s="5" t="s">
        <v>620</v>
      </c>
      <c r="I404" s="31"/>
      <c r="J404" s="31"/>
      <c r="K404" s="31"/>
      <c r="L404" s="31"/>
      <c r="M404" s="31">
        <v>2</v>
      </c>
      <c r="N404" s="31"/>
      <c r="O404" s="31"/>
      <c r="P404" s="31"/>
      <c r="Q404" s="31"/>
      <c r="R404" s="75">
        <f>SUM(I404:Q404)/9</f>
        <v>0.22222222222222221</v>
      </c>
      <c r="S404" s="69">
        <v>10</v>
      </c>
      <c r="T404" s="69">
        <v>10</v>
      </c>
      <c r="U404" s="69">
        <v>10</v>
      </c>
      <c r="V404" s="69">
        <v>10</v>
      </c>
      <c r="W404" s="69">
        <v>10</v>
      </c>
      <c r="X404" s="69">
        <v>10</v>
      </c>
      <c r="Y404" s="69">
        <v>10</v>
      </c>
      <c r="Z404" s="69">
        <v>10</v>
      </c>
      <c r="AA404" s="69">
        <v>10</v>
      </c>
      <c r="AB404" s="69">
        <v>10</v>
      </c>
      <c r="AC404" s="69">
        <v>10</v>
      </c>
      <c r="AD404" s="69">
        <v>10</v>
      </c>
      <c r="AE404" s="69">
        <v>10</v>
      </c>
      <c r="AF404" s="69">
        <f t="shared" si="49"/>
        <v>120</v>
      </c>
      <c r="AH404" s="31">
        <f t="shared" si="50"/>
        <v>30</v>
      </c>
      <c r="AI404" s="31">
        <f t="shared" si="51"/>
        <v>30</v>
      </c>
      <c r="AJ404" s="31">
        <f t="shared" si="52"/>
        <v>30</v>
      </c>
      <c r="AK404" s="31">
        <f t="shared" si="53"/>
        <v>30</v>
      </c>
      <c r="AL404" s="31">
        <f t="shared" si="54"/>
        <v>120</v>
      </c>
    </row>
    <row r="405" spans="1:38" hidden="1" x14ac:dyDescent="0.3">
      <c r="A405" t="str">
        <f t="shared" si="48"/>
        <v>SASoft Brown</v>
      </c>
      <c r="B405" s="5" t="s">
        <v>151</v>
      </c>
      <c r="C405" s="5" t="s">
        <v>617</v>
      </c>
      <c r="D405" s="65" t="s">
        <v>89</v>
      </c>
      <c r="E405" s="65" t="s">
        <v>152</v>
      </c>
      <c r="F405" s="5" t="s">
        <v>43</v>
      </c>
      <c r="G405" s="5" t="s">
        <v>602</v>
      </c>
      <c r="H405" s="5" t="s">
        <v>622</v>
      </c>
      <c r="I405" s="31"/>
      <c r="J405" s="31"/>
      <c r="K405" s="31"/>
      <c r="L405" s="31"/>
      <c r="M405" s="31">
        <v>5</v>
      </c>
      <c r="N405" s="31"/>
      <c r="O405" s="31"/>
      <c r="P405" s="31"/>
      <c r="Q405" s="31">
        <v>3</v>
      </c>
      <c r="R405" s="75">
        <f t="shared" ref="R405:R468" si="56">SUM(I405:Q405)/9</f>
        <v>0.88888888888888884</v>
      </c>
      <c r="S405" s="69">
        <v>10</v>
      </c>
      <c r="T405" s="69">
        <v>10</v>
      </c>
      <c r="U405" s="69">
        <v>10</v>
      </c>
      <c r="V405" s="69">
        <v>10</v>
      </c>
      <c r="W405" s="69">
        <v>10</v>
      </c>
      <c r="X405" s="69">
        <v>10</v>
      </c>
      <c r="Y405" s="69">
        <v>10</v>
      </c>
      <c r="Z405" s="69">
        <v>10</v>
      </c>
      <c r="AA405" s="69">
        <v>10</v>
      </c>
      <c r="AB405" s="69">
        <v>10</v>
      </c>
      <c r="AC405" s="69">
        <v>10</v>
      </c>
      <c r="AD405" s="69">
        <v>10</v>
      </c>
      <c r="AE405" s="69">
        <v>10</v>
      </c>
      <c r="AF405" s="69">
        <f t="shared" si="49"/>
        <v>120</v>
      </c>
      <c r="AH405" s="31">
        <f t="shared" si="50"/>
        <v>30</v>
      </c>
      <c r="AI405" s="31">
        <f t="shared" si="51"/>
        <v>30</v>
      </c>
      <c r="AJ405" s="31">
        <f t="shared" si="52"/>
        <v>30</v>
      </c>
      <c r="AK405" s="31">
        <f t="shared" si="53"/>
        <v>30</v>
      </c>
      <c r="AL405" s="31">
        <f t="shared" si="54"/>
        <v>120</v>
      </c>
    </row>
    <row r="406" spans="1:38" hidden="1" x14ac:dyDescent="0.3">
      <c r="A406" t="str">
        <f t="shared" si="48"/>
        <v>SAICING</v>
      </c>
      <c r="B406" s="5" t="s">
        <v>151</v>
      </c>
      <c r="C406" s="5" t="s">
        <v>617</v>
      </c>
      <c r="D406" s="65" t="s">
        <v>89</v>
      </c>
      <c r="E406" s="65" t="s">
        <v>152</v>
      </c>
      <c r="F406" s="5" t="s">
        <v>47</v>
      </c>
      <c r="G406" s="5" t="s">
        <v>605</v>
      </c>
      <c r="H406" s="5" t="s">
        <v>605</v>
      </c>
      <c r="I406" s="31"/>
      <c r="J406" s="31"/>
      <c r="K406" s="31"/>
      <c r="L406" s="31"/>
      <c r="M406" s="31">
        <v>1.5</v>
      </c>
      <c r="N406" s="31"/>
      <c r="O406" s="31"/>
      <c r="P406" s="31"/>
      <c r="Q406" s="31">
        <v>4</v>
      </c>
      <c r="R406" s="75">
        <f t="shared" si="56"/>
        <v>0.61111111111111116</v>
      </c>
      <c r="S406" s="69">
        <v>5</v>
      </c>
      <c r="T406" s="69">
        <v>5</v>
      </c>
      <c r="U406" s="69">
        <v>5</v>
      </c>
      <c r="V406" s="69">
        <v>5</v>
      </c>
      <c r="W406" s="69">
        <v>5</v>
      </c>
      <c r="X406" s="69">
        <v>5</v>
      </c>
      <c r="Y406" s="69">
        <v>5</v>
      </c>
      <c r="Z406" s="69">
        <v>5</v>
      </c>
      <c r="AA406" s="69">
        <v>5</v>
      </c>
      <c r="AB406" s="69">
        <v>5</v>
      </c>
      <c r="AC406" s="69">
        <v>5</v>
      </c>
      <c r="AD406" s="69">
        <v>5</v>
      </c>
      <c r="AE406" s="69">
        <v>5</v>
      </c>
      <c r="AF406" s="69">
        <f t="shared" si="49"/>
        <v>60</v>
      </c>
      <c r="AH406" s="31">
        <f t="shared" si="50"/>
        <v>15</v>
      </c>
      <c r="AI406" s="31">
        <f t="shared" si="51"/>
        <v>15</v>
      </c>
      <c r="AJ406" s="31">
        <f t="shared" si="52"/>
        <v>15</v>
      </c>
      <c r="AK406" s="31">
        <f t="shared" si="53"/>
        <v>15</v>
      </c>
      <c r="AL406" s="31">
        <f t="shared" si="54"/>
        <v>60</v>
      </c>
    </row>
    <row r="407" spans="1:38" hidden="1" x14ac:dyDescent="0.3">
      <c r="A407" t="str">
        <f t="shared" si="48"/>
        <v>SASoft Brown</v>
      </c>
      <c r="B407" s="5" t="s">
        <v>151</v>
      </c>
      <c r="C407" s="5" t="s">
        <v>617</v>
      </c>
      <c r="D407" s="65" t="s">
        <v>134</v>
      </c>
      <c r="E407" s="65" t="s">
        <v>153</v>
      </c>
      <c r="F407" s="5" t="s">
        <v>34</v>
      </c>
      <c r="G407" s="5" t="s">
        <v>602</v>
      </c>
      <c r="H407" s="5" t="s">
        <v>622</v>
      </c>
      <c r="I407" s="31"/>
      <c r="J407" s="31"/>
      <c r="K407" s="31"/>
      <c r="L407" s="31"/>
      <c r="M407" s="31"/>
      <c r="N407" s="31"/>
      <c r="O407" s="31"/>
      <c r="P407" s="31"/>
      <c r="Q407" s="31">
        <v>4.2</v>
      </c>
      <c r="R407" s="75">
        <f t="shared" si="56"/>
        <v>0.46666666666666667</v>
      </c>
      <c r="S407" s="69">
        <v>5</v>
      </c>
      <c r="T407" s="69">
        <v>5</v>
      </c>
      <c r="U407" s="69">
        <v>5</v>
      </c>
      <c r="V407" s="69">
        <v>5</v>
      </c>
      <c r="W407" s="69">
        <v>5</v>
      </c>
      <c r="X407" s="69">
        <v>5</v>
      </c>
      <c r="Y407" s="69">
        <v>5</v>
      </c>
      <c r="Z407" s="69">
        <v>5</v>
      </c>
      <c r="AA407" s="69">
        <v>5</v>
      </c>
      <c r="AB407" s="69">
        <v>5</v>
      </c>
      <c r="AC407" s="69">
        <v>5</v>
      </c>
      <c r="AD407" s="69">
        <v>5</v>
      </c>
      <c r="AE407" s="69">
        <v>5</v>
      </c>
      <c r="AF407" s="69">
        <f t="shared" si="49"/>
        <v>60</v>
      </c>
      <c r="AH407" s="31">
        <f t="shared" si="50"/>
        <v>15</v>
      </c>
      <c r="AI407" s="31">
        <f t="shared" si="51"/>
        <v>15</v>
      </c>
      <c r="AJ407" s="31">
        <f t="shared" si="52"/>
        <v>15</v>
      </c>
      <c r="AK407" s="31">
        <f t="shared" si="53"/>
        <v>15</v>
      </c>
      <c r="AL407" s="31">
        <f t="shared" si="54"/>
        <v>60</v>
      </c>
    </row>
    <row r="408" spans="1:38" x14ac:dyDescent="0.3">
      <c r="A408" t="str">
        <f t="shared" si="48"/>
        <v>SAC1 COARSE</v>
      </c>
      <c r="B408" s="5" t="s">
        <v>151</v>
      </c>
      <c r="C408" s="5" t="s">
        <v>617</v>
      </c>
      <c r="D408" s="65" t="s">
        <v>154</v>
      </c>
      <c r="E408" s="65" t="s">
        <v>155</v>
      </c>
      <c r="F408" s="5" t="s">
        <v>61</v>
      </c>
      <c r="G408" s="5" t="s">
        <v>603</v>
      </c>
      <c r="H408" s="5" t="s">
        <v>619</v>
      </c>
      <c r="I408" s="31"/>
      <c r="J408" s="31"/>
      <c r="K408" s="31"/>
      <c r="L408" s="31"/>
      <c r="M408" s="31"/>
      <c r="N408" s="31"/>
      <c r="O408" s="31"/>
      <c r="P408" s="31"/>
      <c r="Q408" s="31">
        <v>18</v>
      </c>
      <c r="R408" s="75">
        <f t="shared" si="56"/>
        <v>2</v>
      </c>
      <c r="S408" s="69">
        <v>3</v>
      </c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>
        <f t="shared" si="49"/>
        <v>0</v>
      </c>
      <c r="AH408" s="31">
        <f t="shared" si="50"/>
        <v>0</v>
      </c>
      <c r="AI408" s="31">
        <f t="shared" si="51"/>
        <v>0</v>
      </c>
      <c r="AJ408" s="31">
        <f t="shared" si="52"/>
        <v>0</v>
      </c>
      <c r="AK408" s="31">
        <f t="shared" si="53"/>
        <v>0</v>
      </c>
      <c r="AL408" s="31">
        <f t="shared" si="54"/>
        <v>0</v>
      </c>
    </row>
    <row r="409" spans="1:38" hidden="1" x14ac:dyDescent="0.3">
      <c r="A409" t="str">
        <f t="shared" si="48"/>
        <v>SAA1</v>
      </c>
      <c r="B409" s="5" t="s">
        <v>151</v>
      </c>
      <c r="C409" s="5" t="s">
        <v>617</v>
      </c>
      <c r="D409" s="65" t="s">
        <v>93</v>
      </c>
      <c r="E409" s="65" t="s">
        <v>156</v>
      </c>
      <c r="F409" s="5" t="s">
        <v>74</v>
      </c>
      <c r="G409" s="5" t="s">
        <v>600</v>
      </c>
      <c r="H409" s="5" t="s">
        <v>620</v>
      </c>
      <c r="I409" s="31"/>
      <c r="J409" s="31"/>
      <c r="K409" s="31"/>
      <c r="L409" s="31"/>
      <c r="M409" s="31"/>
      <c r="N409" s="31"/>
      <c r="O409" s="31"/>
      <c r="P409" s="31"/>
      <c r="Q409" s="31"/>
      <c r="R409" s="75">
        <f t="shared" si="56"/>
        <v>0</v>
      </c>
      <c r="S409" s="69">
        <v>80</v>
      </c>
      <c r="T409" s="69">
        <v>80</v>
      </c>
      <c r="U409" s="69">
        <v>80</v>
      </c>
      <c r="V409" s="69">
        <v>80</v>
      </c>
      <c r="W409" s="69">
        <v>80</v>
      </c>
      <c r="X409" s="69">
        <v>80</v>
      </c>
      <c r="Y409" s="69">
        <v>80</v>
      </c>
      <c r="Z409" s="69">
        <v>80</v>
      </c>
      <c r="AA409" s="69">
        <v>80</v>
      </c>
      <c r="AB409" s="69">
        <v>80</v>
      </c>
      <c r="AC409" s="69">
        <v>80</v>
      </c>
      <c r="AD409" s="69">
        <v>80</v>
      </c>
      <c r="AE409" s="69">
        <v>80</v>
      </c>
      <c r="AF409" s="69">
        <f t="shared" si="49"/>
        <v>960</v>
      </c>
      <c r="AH409" s="31">
        <f t="shared" si="50"/>
        <v>240</v>
      </c>
      <c r="AI409" s="31">
        <f t="shared" si="51"/>
        <v>240</v>
      </c>
      <c r="AJ409" s="31">
        <f t="shared" si="52"/>
        <v>240</v>
      </c>
      <c r="AK409" s="31">
        <f t="shared" si="53"/>
        <v>240</v>
      </c>
      <c r="AL409" s="31">
        <f t="shared" si="54"/>
        <v>960</v>
      </c>
    </row>
    <row r="410" spans="1:38" hidden="1" x14ac:dyDescent="0.3">
      <c r="A410" t="str">
        <f t="shared" si="48"/>
        <v>SASoft Brown</v>
      </c>
      <c r="B410" s="5" t="s">
        <v>151</v>
      </c>
      <c r="C410" s="5" t="s">
        <v>617</v>
      </c>
      <c r="D410" s="65" t="s">
        <v>93</v>
      </c>
      <c r="E410" s="65" t="s">
        <v>157</v>
      </c>
      <c r="F410" s="5" t="s">
        <v>43</v>
      </c>
      <c r="G410" s="5" t="s">
        <v>602</v>
      </c>
      <c r="H410" s="5" t="s">
        <v>622</v>
      </c>
      <c r="I410" s="31"/>
      <c r="J410" s="31">
        <v>1</v>
      </c>
      <c r="K410" s="31"/>
      <c r="L410" s="31"/>
      <c r="M410" s="31"/>
      <c r="N410" s="31"/>
      <c r="O410" s="31"/>
      <c r="P410" s="31">
        <v>0.2</v>
      </c>
      <c r="Q410" s="31"/>
      <c r="R410" s="75">
        <f t="shared" si="56"/>
        <v>0.13333333333333333</v>
      </c>
      <c r="S410" s="69">
        <v>2</v>
      </c>
      <c r="T410" s="69">
        <v>2</v>
      </c>
      <c r="U410" s="69">
        <v>2</v>
      </c>
      <c r="V410" s="69">
        <v>2</v>
      </c>
      <c r="W410" s="69">
        <v>2</v>
      </c>
      <c r="X410" s="69">
        <v>2</v>
      </c>
      <c r="Y410" s="69">
        <v>2</v>
      </c>
      <c r="Z410" s="69">
        <v>2</v>
      </c>
      <c r="AA410" s="69">
        <v>2</v>
      </c>
      <c r="AB410" s="69">
        <v>2</v>
      </c>
      <c r="AC410" s="69">
        <v>2</v>
      </c>
      <c r="AD410" s="69">
        <v>2</v>
      </c>
      <c r="AE410" s="69">
        <v>2</v>
      </c>
      <c r="AF410" s="69">
        <f t="shared" si="49"/>
        <v>24</v>
      </c>
      <c r="AH410" s="31">
        <f t="shared" si="50"/>
        <v>6</v>
      </c>
      <c r="AI410" s="31">
        <f t="shared" si="51"/>
        <v>6</v>
      </c>
      <c r="AJ410" s="31">
        <f t="shared" si="52"/>
        <v>6</v>
      </c>
      <c r="AK410" s="31">
        <f t="shared" si="53"/>
        <v>6</v>
      </c>
      <c r="AL410" s="31">
        <f t="shared" si="54"/>
        <v>24</v>
      </c>
    </row>
    <row r="411" spans="1:38" hidden="1" x14ac:dyDescent="0.3">
      <c r="A411" t="str">
        <f t="shared" si="48"/>
        <v>PTLG</v>
      </c>
      <c r="B411" s="5" t="s">
        <v>151</v>
      </c>
      <c r="C411" s="5" t="s">
        <v>625</v>
      </c>
      <c r="D411" s="65" t="s">
        <v>93</v>
      </c>
      <c r="E411" s="65" t="s">
        <v>157</v>
      </c>
      <c r="F411" s="5" t="s">
        <v>33</v>
      </c>
      <c r="G411" s="5" t="s">
        <v>601</v>
      </c>
      <c r="H411" s="5" t="s">
        <v>621</v>
      </c>
      <c r="I411" s="31"/>
      <c r="J411" s="31"/>
      <c r="K411" s="31"/>
      <c r="L411" s="31"/>
      <c r="M411" s="31"/>
      <c r="N411" s="31"/>
      <c r="O411" s="31"/>
      <c r="P411" s="31">
        <v>0.3</v>
      </c>
      <c r="Q411" s="31"/>
      <c r="R411" s="75">
        <f t="shared" si="56"/>
        <v>3.3333333333333333E-2</v>
      </c>
      <c r="S411" s="69">
        <v>2</v>
      </c>
      <c r="T411" s="69">
        <v>2</v>
      </c>
      <c r="U411" s="69">
        <v>2</v>
      </c>
      <c r="V411" s="69">
        <v>2</v>
      </c>
      <c r="W411" s="69">
        <v>2</v>
      </c>
      <c r="X411" s="69">
        <v>2</v>
      </c>
      <c r="Y411" s="69">
        <v>2</v>
      </c>
      <c r="Z411" s="69">
        <v>2</v>
      </c>
      <c r="AA411" s="69">
        <v>2</v>
      </c>
      <c r="AB411" s="69">
        <v>2</v>
      </c>
      <c r="AC411" s="69">
        <v>2</v>
      </c>
      <c r="AD411" s="69">
        <v>2</v>
      </c>
      <c r="AE411" s="69">
        <v>2</v>
      </c>
      <c r="AF411" s="69">
        <f t="shared" si="49"/>
        <v>24</v>
      </c>
      <c r="AH411" s="31">
        <f t="shared" si="50"/>
        <v>6</v>
      </c>
      <c r="AI411" s="31">
        <f t="shared" si="51"/>
        <v>6</v>
      </c>
      <c r="AJ411" s="31">
        <f t="shared" si="52"/>
        <v>6</v>
      </c>
      <c r="AK411" s="31">
        <f t="shared" si="53"/>
        <v>6</v>
      </c>
      <c r="AL411" s="31">
        <f t="shared" si="54"/>
        <v>24</v>
      </c>
    </row>
    <row r="412" spans="1:38" hidden="1" x14ac:dyDescent="0.3">
      <c r="A412" t="str">
        <f t="shared" si="48"/>
        <v>SAA1</v>
      </c>
      <c r="B412" s="5" t="s">
        <v>151</v>
      </c>
      <c r="C412" s="5" t="s">
        <v>617</v>
      </c>
      <c r="D412" s="65" t="s">
        <v>93</v>
      </c>
      <c r="E412" s="65" t="s">
        <v>158</v>
      </c>
      <c r="F412" s="5" t="s">
        <v>74</v>
      </c>
      <c r="G412" s="5" t="s">
        <v>600</v>
      </c>
      <c r="H412" s="5" t="s">
        <v>620</v>
      </c>
      <c r="I412" s="31">
        <v>200</v>
      </c>
      <c r="J412" s="31">
        <v>200</v>
      </c>
      <c r="K412" s="31">
        <v>120</v>
      </c>
      <c r="L412" s="31">
        <v>30</v>
      </c>
      <c r="M412" s="31">
        <v>130</v>
      </c>
      <c r="N412" s="31">
        <v>180</v>
      </c>
      <c r="O412" s="31">
        <v>30</v>
      </c>
      <c r="P412" s="31">
        <v>50</v>
      </c>
      <c r="Q412" s="31"/>
      <c r="R412" s="75">
        <f t="shared" si="56"/>
        <v>104.44444444444444</v>
      </c>
      <c r="S412" s="69">
        <v>130</v>
      </c>
      <c r="T412" s="69">
        <v>130</v>
      </c>
      <c r="U412" s="69">
        <v>130</v>
      </c>
      <c r="V412" s="69">
        <v>130</v>
      </c>
      <c r="W412" s="69">
        <v>130</v>
      </c>
      <c r="X412" s="69">
        <v>130</v>
      </c>
      <c r="Y412" s="69">
        <v>130</v>
      </c>
      <c r="Z412" s="69">
        <v>130</v>
      </c>
      <c r="AA412" s="69">
        <v>130</v>
      </c>
      <c r="AB412" s="69">
        <v>130</v>
      </c>
      <c r="AC412" s="69">
        <v>130</v>
      </c>
      <c r="AD412" s="69">
        <v>130</v>
      </c>
      <c r="AE412" s="69">
        <v>130</v>
      </c>
      <c r="AF412" s="69">
        <f t="shared" si="49"/>
        <v>1560</v>
      </c>
      <c r="AH412" s="31">
        <f t="shared" si="50"/>
        <v>390</v>
      </c>
      <c r="AI412" s="31">
        <f t="shared" si="51"/>
        <v>390</v>
      </c>
      <c r="AJ412" s="31">
        <f t="shared" si="52"/>
        <v>390</v>
      </c>
      <c r="AK412" s="31">
        <f t="shared" si="53"/>
        <v>390</v>
      </c>
      <c r="AL412" s="31">
        <f t="shared" si="54"/>
        <v>1560</v>
      </c>
    </row>
    <row r="413" spans="1:38" hidden="1" x14ac:dyDescent="0.3">
      <c r="A413" t="str">
        <f t="shared" si="48"/>
        <v>SAA1</v>
      </c>
      <c r="B413" s="5" t="s">
        <v>151</v>
      </c>
      <c r="C413" s="5" t="s">
        <v>617</v>
      </c>
      <c r="D413" s="65" t="s">
        <v>93</v>
      </c>
      <c r="E413" s="65" t="s">
        <v>159</v>
      </c>
      <c r="F413" s="5" t="s">
        <v>74</v>
      </c>
      <c r="G413" s="5" t="s">
        <v>600</v>
      </c>
      <c r="H413" s="5" t="s">
        <v>620</v>
      </c>
      <c r="I413" s="31"/>
      <c r="J413" s="31">
        <v>95</v>
      </c>
      <c r="K413" s="31">
        <v>338</v>
      </c>
      <c r="L413" s="31">
        <v>22</v>
      </c>
      <c r="M413" s="31">
        <v>23</v>
      </c>
      <c r="N413" s="31">
        <v>488</v>
      </c>
      <c r="O413" s="31">
        <v>118.5</v>
      </c>
      <c r="P413" s="31">
        <v>91</v>
      </c>
      <c r="Q413" s="31">
        <v>366.55</v>
      </c>
      <c r="R413" s="75">
        <f t="shared" si="56"/>
        <v>171.33888888888887</v>
      </c>
      <c r="S413" s="69">
        <v>180</v>
      </c>
      <c r="T413" s="69">
        <v>180</v>
      </c>
      <c r="U413" s="69">
        <v>180</v>
      </c>
      <c r="V413" s="69">
        <v>180</v>
      </c>
      <c r="W413" s="69">
        <v>180</v>
      </c>
      <c r="X413" s="69">
        <v>180</v>
      </c>
      <c r="Y413" s="69">
        <v>180</v>
      </c>
      <c r="Z413" s="69">
        <v>180</v>
      </c>
      <c r="AA413" s="69">
        <v>190</v>
      </c>
      <c r="AB413" s="69">
        <v>180</v>
      </c>
      <c r="AC413" s="69">
        <v>300</v>
      </c>
      <c r="AD413" s="69">
        <v>300</v>
      </c>
      <c r="AE413" s="69">
        <v>300</v>
      </c>
      <c r="AF413" s="69">
        <f t="shared" si="49"/>
        <v>2530</v>
      </c>
      <c r="AH413" s="31">
        <f t="shared" si="50"/>
        <v>540</v>
      </c>
      <c r="AI413" s="31">
        <f t="shared" si="51"/>
        <v>540</v>
      </c>
      <c r="AJ413" s="31">
        <f t="shared" si="52"/>
        <v>550</v>
      </c>
      <c r="AK413" s="31">
        <f t="shared" si="53"/>
        <v>900</v>
      </c>
      <c r="AL413" s="31">
        <f t="shared" si="54"/>
        <v>2530</v>
      </c>
    </row>
    <row r="414" spans="1:38" hidden="1" x14ac:dyDescent="0.3">
      <c r="A414" t="str">
        <f t="shared" si="48"/>
        <v>SAA1</v>
      </c>
      <c r="B414" s="5" t="s">
        <v>151</v>
      </c>
      <c r="C414" s="5" t="s">
        <v>617</v>
      </c>
      <c r="D414" s="65" t="s">
        <v>93</v>
      </c>
      <c r="E414" s="65" t="s">
        <v>159</v>
      </c>
      <c r="F414" s="5" t="s">
        <v>160</v>
      </c>
      <c r="G414" s="5" t="s">
        <v>600</v>
      </c>
      <c r="H414" s="5" t="s">
        <v>620</v>
      </c>
      <c r="I414" s="31"/>
      <c r="J414" s="31"/>
      <c r="K414" s="31"/>
      <c r="L414" s="31"/>
      <c r="M414" s="31"/>
      <c r="N414" s="31"/>
      <c r="O414" s="31"/>
      <c r="P414" s="31"/>
      <c r="Q414" s="31">
        <v>-5</v>
      </c>
      <c r="R414" s="75">
        <f t="shared" si="56"/>
        <v>-0.55555555555555558</v>
      </c>
      <c r="S414" s="69">
        <v>1</v>
      </c>
      <c r="T414" s="69">
        <v>1</v>
      </c>
      <c r="U414" s="69">
        <v>1</v>
      </c>
      <c r="V414" s="69">
        <v>1</v>
      </c>
      <c r="W414" s="69">
        <v>1</v>
      </c>
      <c r="X414" s="69">
        <v>1</v>
      </c>
      <c r="Y414" s="69">
        <v>1</v>
      </c>
      <c r="Z414" s="69">
        <v>1</v>
      </c>
      <c r="AA414" s="69">
        <v>1</v>
      </c>
      <c r="AB414" s="69">
        <v>1</v>
      </c>
      <c r="AC414" s="69">
        <v>1</v>
      </c>
      <c r="AD414" s="69">
        <v>1</v>
      </c>
      <c r="AE414" s="69">
        <v>1</v>
      </c>
      <c r="AF414" s="69">
        <f t="shared" si="49"/>
        <v>12</v>
      </c>
      <c r="AH414" s="31">
        <f t="shared" si="50"/>
        <v>3</v>
      </c>
      <c r="AI414" s="31">
        <f t="shared" si="51"/>
        <v>3</v>
      </c>
      <c r="AJ414" s="31">
        <f t="shared" si="52"/>
        <v>3</v>
      </c>
      <c r="AK414" s="31">
        <f t="shared" si="53"/>
        <v>3</v>
      </c>
      <c r="AL414" s="31">
        <f t="shared" si="54"/>
        <v>12</v>
      </c>
    </row>
    <row r="415" spans="1:38" hidden="1" x14ac:dyDescent="0.3">
      <c r="A415" t="str">
        <f t="shared" si="48"/>
        <v>SAA1</v>
      </c>
      <c r="B415" s="5" t="s">
        <v>151</v>
      </c>
      <c r="C415" s="5" t="s">
        <v>617</v>
      </c>
      <c r="D415" s="65" t="s">
        <v>93</v>
      </c>
      <c r="E415" s="65" t="s">
        <v>159</v>
      </c>
      <c r="F415" s="5" t="s">
        <v>161</v>
      </c>
      <c r="G415" s="5" t="s">
        <v>600</v>
      </c>
      <c r="H415" s="5" t="s">
        <v>620</v>
      </c>
      <c r="I415" s="31"/>
      <c r="J415" s="31"/>
      <c r="K415" s="31"/>
      <c r="L415" s="31">
        <v>4</v>
      </c>
      <c r="M415" s="31"/>
      <c r="N415" s="31"/>
      <c r="O415" s="31"/>
      <c r="P415" s="31"/>
      <c r="Q415" s="31"/>
      <c r="R415" s="75">
        <f t="shared" si="56"/>
        <v>0.44444444444444442</v>
      </c>
      <c r="S415" s="69">
        <v>0</v>
      </c>
      <c r="T415" s="69">
        <v>0</v>
      </c>
      <c r="U415" s="69">
        <v>0</v>
      </c>
      <c r="V415" s="69">
        <v>0</v>
      </c>
      <c r="W415" s="69">
        <v>0</v>
      </c>
      <c r="X415" s="69">
        <v>0</v>
      </c>
      <c r="Y415" s="69">
        <v>0</v>
      </c>
      <c r="Z415" s="69">
        <v>0</v>
      </c>
      <c r="AA415" s="69">
        <v>0</v>
      </c>
      <c r="AB415" s="69">
        <v>0</v>
      </c>
      <c r="AC415" s="69">
        <v>0</v>
      </c>
      <c r="AD415" s="69">
        <v>0</v>
      </c>
      <c r="AE415" s="69">
        <v>0</v>
      </c>
      <c r="AF415" s="69">
        <f t="shared" si="49"/>
        <v>0</v>
      </c>
      <c r="AH415" s="31">
        <f t="shared" si="50"/>
        <v>0</v>
      </c>
      <c r="AI415" s="31">
        <f t="shared" si="51"/>
        <v>0</v>
      </c>
      <c r="AJ415" s="31">
        <f t="shared" si="52"/>
        <v>0</v>
      </c>
      <c r="AK415" s="31">
        <f t="shared" si="53"/>
        <v>0</v>
      </c>
      <c r="AL415" s="31">
        <f t="shared" si="54"/>
        <v>0</v>
      </c>
    </row>
    <row r="416" spans="1:38" hidden="1" x14ac:dyDescent="0.3">
      <c r="A416" t="str">
        <f t="shared" si="48"/>
        <v>SAA1</v>
      </c>
      <c r="B416" s="5" t="s">
        <v>151</v>
      </c>
      <c r="C416" s="5" t="s">
        <v>617</v>
      </c>
      <c r="D416" s="65" t="s">
        <v>93</v>
      </c>
      <c r="E416" s="65" t="s">
        <v>159</v>
      </c>
      <c r="F416" s="5" t="s">
        <v>162</v>
      </c>
      <c r="G416" s="5" t="s">
        <v>600</v>
      </c>
      <c r="H416" s="5" t="s">
        <v>620</v>
      </c>
      <c r="I416" s="31"/>
      <c r="J416" s="31">
        <v>20</v>
      </c>
      <c r="K416" s="31">
        <v>30</v>
      </c>
      <c r="L416" s="31">
        <v>40</v>
      </c>
      <c r="M416" s="31"/>
      <c r="N416" s="31">
        <v>20</v>
      </c>
      <c r="O416" s="31">
        <v>40</v>
      </c>
      <c r="P416" s="31"/>
      <c r="Q416" s="31">
        <v>20</v>
      </c>
      <c r="R416" s="75">
        <f t="shared" si="56"/>
        <v>18.888888888888889</v>
      </c>
      <c r="S416" s="69">
        <v>20</v>
      </c>
      <c r="T416" s="69">
        <v>22</v>
      </c>
      <c r="U416" s="69">
        <v>23</v>
      </c>
      <c r="V416" s="69">
        <v>20</v>
      </c>
      <c r="W416" s="69">
        <v>20</v>
      </c>
      <c r="X416" s="69">
        <v>20</v>
      </c>
      <c r="Y416" s="69">
        <v>20</v>
      </c>
      <c r="Z416" s="69">
        <v>20</v>
      </c>
      <c r="AA416" s="69">
        <v>20</v>
      </c>
      <c r="AB416" s="69">
        <v>20</v>
      </c>
      <c r="AC416" s="69">
        <v>20</v>
      </c>
      <c r="AD416" s="69">
        <v>20</v>
      </c>
      <c r="AE416" s="69">
        <v>20</v>
      </c>
      <c r="AF416" s="69">
        <f t="shared" si="49"/>
        <v>245</v>
      </c>
      <c r="AH416" s="31">
        <f t="shared" si="50"/>
        <v>65</v>
      </c>
      <c r="AI416" s="31">
        <f t="shared" si="51"/>
        <v>60</v>
      </c>
      <c r="AJ416" s="31">
        <f t="shared" si="52"/>
        <v>60</v>
      </c>
      <c r="AK416" s="31">
        <f t="shared" si="53"/>
        <v>60</v>
      </c>
      <c r="AL416" s="31">
        <f t="shared" si="54"/>
        <v>245</v>
      </c>
    </row>
    <row r="417" spans="1:38" hidden="1" x14ac:dyDescent="0.3">
      <c r="A417" t="str">
        <f t="shared" si="48"/>
        <v>SAC1 COARSE</v>
      </c>
      <c r="B417" s="5" t="s">
        <v>151</v>
      </c>
      <c r="C417" s="5" t="s">
        <v>617</v>
      </c>
      <c r="D417" s="65" t="s">
        <v>93</v>
      </c>
      <c r="E417" s="65" t="s">
        <v>159</v>
      </c>
      <c r="F417" s="5" t="s">
        <v>61</v>
      </c>
      <c r="G417" s="5" t="s">
        <v>603</v>
      </c>
      <c r="H417" s="5" t="s">
        <v>619</v>
      </c>
      <c r="I417" s="31"/>
      <c r="J417" s="31">
        <v>272</v>
      </c>
      <c r="K417" s="31">
        <v>354.5</v>
      </c>
      <c r="L417" s="31">
        <v>33</v>
      </c>
      <c r="M417" s="31">
        <v>338</v>
      </c>
      <c r="N417" s="31">
        <v>444</v>
      </c>
      <c r="O417" s="31">
        <v>678</v>
      </c>
      <c r="P417" s="31">
        <v>29.85</v>
      </c>
      <c r="Q417" s="31">
        <v>221</v>
      </c>
      <c r="R417" s="75">
        <f t="shared" si="56"/>
        <v>263.37222222222221</v>
      </c>
      <c r="S417" s="69">
        <v>280</v>
      </c>
      <c r="T417" s="69">
        <v>280</v>
      </c>
      <c r="U417" s="69">
        <v>280</v>
      </c>
      <c r="V417" s="69">
        <v>280</v>
      </c>
      <c r="W417" s="69">
        <v>280</v>
      </c>
      <c r="X417" s="69">
        <v>280</v>
      </c>
      <c r="Y417" s="69">
        <v>280</v>
      </c>
      <c r="Z417" s="69">
        <v>280</v>
      </c>
      <c r="AA417" s="69">
        <v>280</v>
      </c>
      <c r="AB417" s="69">
        <v>280</v>
      </c>
      <c r="AC417" s="69">
        <v>400</v>
      </c>
      <c r="AD417" s="69">
        <v>400</v>
      </c>
      <c r="AE417" s="69">
        <v>400</v>
      </c>
      <c r="AF417" s="69">
        <f t="shared" si="49"/>
        <v>3720</v>
      </c>
      <c r="AH417" s="31">
        <f t="shared" si="50"/>
        <v>840</v>
      </c>
      <c r="AI417" s="31">
        <f t="shared" si="51"/>
        <v>840</v>
      </c>
      <c r="AJ417" s="31">
        <f t="shared" si="52"/>
        <v>840</v>
      </c>
      <c r="AK417" s="31">
        <f t="shared" si="53"/>
        <v>1200</v>
      </c>
      <c r="AL417" s="31">
        <f t="shared" si="54"/>
        <v>3720</v>
      </c>
    </row>
    <row r="418" spans="1:38" hidden="1" x14ac:dyDescent="0.3">
      <c r="A418" t="str">
        <f t="shared" si="48"/>
        <v>SAC1 COARSE</v>
      </c>
      <c r="B418" s="5" t="s">
        <v>151</v>
      </c>
      <c r="C418" s="5" t="s">
        <v>617</v>
      </c>
      <c r="D418" s="65" t="s">
        <v>93</v>
      </c>
      <c r="E418" s="65" t="s">
        <v>159</v>
      </c>
      <c r="F418" s="5" t="s">
        <v>163</v>
      </c>
      <c r="G418" s="5" t="s">
        <v>603</v>
      </c>
      <c r="H418" s="5" t="s">
        <v>619</v>
      </c>
      <c r="I418" s="31"/>
      <c r="J418" s="31"/>
      <c r="K418" s="31"/>
      <c r="L418" s="31">
        <v>26</v>
      </c>
      <c r="M418" s="31"/>
      <c r="N418" s="31"/>
      <c r="O418" s="31"/>
      <c r="P418" s="31"/>
      <c r="Q418" s="31"/>
      <c r="R418" s="75">
        <f t="shared" si="56"/>
        <v>2.8888888888888888</v>
      </c>
      <c r="S418" s="69">
        <v>3</v>
      </c>
      <c r="T418" s="69">
        <v>3</v>
      </c>
      <c r="U418" s="69">
        <v>3</v>
      </c>
      <c r="V418" s="69">
        <v>3</v>
      </c>
      <c r="W418" s="69">
        <v>3</v>
      </c>
      <c r="X418" s="69">
        <v>3</v>
      </c>
      <c r="Y418" s="69">
        <v>3</v>
      </c>
      <c r="Z418" s="69">
        <v>3</v>
      </c>
      <c r="AA418" s="69">
        <v>3</v>
      </c>
      <c r="AB418" s="69">
        <v>3</v>
      </c>
      <c r="AC418" s="69">
        <v>3</v>
      </c>
      <c r="AD418" s="69">
        <v>3</v>
      </c>
      <c r="AE418" s="69">
        <v>3</v>
      </c>
      <c r="AF418" s="69">
        <f t="shared" si="49"/>
        <v>36</v>
      </c>
      <c r="AH418" s="31">
        <f t="shared" si="50"/>
        <v>9</v>
      </c>
      <c r="AI418" s="31">
        <f t="shared" si="51"/>
        <v>9</v>
      </c>
      <c r="AJ418" s="31">
        <f t="shared" si="52"/>
        <v>9</v>
      </c>
      <c r="AK418" s="31">
        <f t="shared" si="53"/>
        <v>9</v>
      </c>
      <c r="AL418" s="31">
        <f t="shared" si="54"/>
        <v>36</v>
      </c>
    </row>
    <row r="419" spans="1:38" hidden="1" x14ac:dyDescent="0.3">
      <c r="A419" t="str">
        <f t="shared" si="48"/>
        <v>SACoarse Brown</v>
      </c>
      <c r="B419" s="5" t="s">
        <v>151</v>
      </c>
      <c r="C419" s="5" t="s">
        <v>617</v>
      </c>
      <c r="D419" s="65" t="s">
        <v>93</v>
      </c>
      <c r="E419" s="65" t="s">
        <v>159</v>
      </c>
      <c r="F419" s="5" t="s">
        <v>91</v>
      </c>
      <c r="G419" s="5" t="s">
        <v>602</v>
      </c>
      <c r="H419" s="5" t="s">
        <v>618</v>
      </c>
      <c r="I419" s="31"/>
      <c r="J419" s="31"/>
      <c r="K419" s="31"/>
      <c r="L419" s="31"/>
      <c r="M419" s="31"/>
      <c r="N419" s="31">
        <v>-60</v>
      </c>
      <c r="O419" s="31">
        <v>15</v>
      </c>
      <c r="P419" s="31"/>
      <c r="Q419" s="31"/>
      <c r="R419" s="75">
        <f t="shared" si="56"/>
        <v>-5</v>
      </c>
      <c r="S419" s="69">
        <v>6</v>
      </c>
      <c r="T419" s="69">
        <v>6</v>
      </c>
      <c r="U419" s="69">
        <v>6</v>
      </c>
      <c r="V419" s="69">
        <v>6</v>
      </c>
      <c r="W419" s="69">
        <v>6</v>
      </c>
      <c r="X419" s="69">
        <v>6</v>
      </c>
      <c r="Y419" s="69">
        <v>6</v>
      </c>
      <c r="Z419" s="69">
        <v>6</v>
      </c>
      <c r="AA419" s="69">
        <v>6</v>
      </c>
      <c r="AB419" s="69">
        <v>6</v>
      </c>
      <c r="AC419" s="69">
        <v>6</v>
      </c>
      <c r="AD419" s="69">
        <v>6</v>
      </c>
      <c r="AE419" s="69">
        <v>6</v>
      </c>
      <c r="AF419" s="69">
        <f t="shared" si="49"/>
        <v>72</v>
      </c>
      <c r="AH419" s="31">
        <f t="shared" si="50"/>
        <v>18</v>
      </c>
      <c r="AI419" s="31">
        <f t="shared" si="51"/>
        <v>18</v>
      </c>
      <c r="AJ419" s="31">
        <f t="shared" si="52"/>
        <v>18</v>
      </c>
      <c r="AK419" s="31">
        <f t="shared" si="53"/>
        <v>18</v>
      </c>
      <c r="AL419" s="31">
        <f t="shared" si="54"/>
        <v>72</v>
      </c>
    </row>
    <row r="420" spans="1:38" hidden="1" x14ac:dyDescent="0.3">
      <c r="A420" t="str">
        <f t="shared" si="48"/>
        <v>SAIG</v>
      </c>
      <c r="B420" s="5" t="s">
        <v>151</v>
      </c>
      <c r="C420" s="5" t="s">
        <v>617</v>
      </c>
      <c r="D420" s="65" t="s">
        <v>93</v>
      </c>
      <c r="E420" s="65" t="s">
        <v>159</v>
      </c>
      <c r="F420" s="5" t="s">
        <v>164</v>
      </c>
      <c r="G420" s="5" t="s">
        <v>606</v>
      </c>
      <c r="H420" s="5" t="s">
        <v>626</v>
      </c>
      <c r="I420" s="31"/>
      <c r="J420" s="31"/>
      <c r="K420" s="31"/>
      <c r="L420" s="31">
        <v>22</v>
      </c>
      <c r="M420" s="31"/>
      <c r="N420" s="31"/>
      <c r="O420" s="31"/>
      <c r="P420" s="31">
        <v>48</v>
      </c>
      <c r="Q420" s="31"/>
      <c r="R420" s="75">
        <f t="shared" si="56"/>
        <v>7.7777777777777777</v>
      </c>
      <c r="S420" s="69">
        <v>9</v>
      </c>
      <c r="T420" s="69">
        <v>9</v>
      </c>
      <c r="U420" s="69">
        <v>9</v>
      </c>
      <c r="V420" s="69">
        <v>9</v>
      </c>
      <c r="W420" s="69">
        <v>9</v>
      </c>
      <c r="X420" s="69">
        <v>9</v>
      </c>
      <c r="Y420" s="69">
        <v>9</v>
      </c>
      <c r="Z420" s="69">
        <v>9</v>
      </c>
      <c r="AA420" s="69">
        <v>9</v>
      </c>
      <c r="AB420" s="69">
        <v>9</v>
      </c>
      <c r="AC420" s="69">
        <v>9</v>
      </c>
      <c r="AD420" s="69">
        <v>9</v>
      </c>
      <c r="AE420" s="69">
        <v>9</v>
      </c>
      <c r="AF420" s="69">
        <f t="shared" si="49"/>
        <v>108</v>
      </c>
      <c r="AH420" s="31">
        <f t="shared" si="50"/>
        <v>27</v>
      </c>
      <c r="AI420" s="31">
        <f t="shared" si="51"/>
        <v>27</v>
      </c>
      <c r="AJ420" s="31">
        <f t="shared" si="52"/>
        <v>27</v>
      </c>
      <c r="AK420" s="31">
        <f t="shared" si="53"/>
        <v>27</v>
      </c>
      <c r="AL420" s="31">
        <f t="shared" si="54"/>
        <v>108</v>
      </c>
    </row>
    <row r="421" spans="1:38" hidden="1" x14ac:dyDescent="0.3">
      <c r="A421" t="str">
        <f t="shared" si="48"/>
        <v>SASoft Brown</v>
      </c>
      <c r="B421" s="5" t="s">
        <v>151</v>
      </c>
      <c r="C421" s="5" t="s">
        <v>617</v>
      </c>
      <c r="D421" s="65" t="s">
        <v>93</v>
      </c>
      <c r="E421" s="65" t="s">
        <v>159</v>
      </c>
      <c r="F421" s="5" t="s">
        <v>43</v>
      </c>
      <c r="G421" s="5" t="s">
        <v>602</v>
      </c>
      <c r="H421" s="5" t="s">
        <v>622</v>
      </c>
      <c r="I421" s="31"/>
      <c r="J421" s="31"/>
      <c r="K421" s="31">
        <v>10</v>
      </c>
      <c r="L421" s="31">
        <v>5</v>
      </c>
      <c r="M421" s="31"/>
      <c r="N421" s="31">
        <v>15</v>
      </c>
      <c r="O421" s="31">
        <v>5</v>
      </c>
      <c r="P421" s="31">
        <v>4.05</v>
      </c>
      <c r="Q421" s="31">
        <v>12</v>
      </c>
      <c r="R421" s="75">
        <f t="shared" si="56"/>
        <v>5.6722222222222216</v>
      </c>
      <c r="S421" s="69">
        <v>7</v>
      </c>
      <c r="T421" s="69">
        <v>7</v>
      </c>
      <c r="U421" s="69">
        <v>7</v>
      </c>
      <c r="V421" s="69">
        <v>7</v>
      </c>
      <c r="W421" s="69">
        <v>7</v>
      </c>
      <c r="X421" s="69">
        <v>7</v>
      </c>
      <c r="Y421" s="69">
        <v>7</v>
      </c>
      <c r="Z421" s="69">
        <v>7</v>
      </c>
      <c r="AA421" s="69">
        <v>7</v>
      </c>
      <c r="AB421" s="69">
        <v>7</v>
      </c>
      <c r="AC421" s="69">
        <v>7</v>
      </c>
      <c r="AD421" s="69">
        <v>7</v>
      </c>
      <c r="AE421" s="69">
        <v>7</v>
      </c>
      <c r="AF421" s="69">
        <f t="shared" si="49"/>
        <v>84</v>
      </c>
      <c r="AH421" s="31">
        <f t="shared" si="50"/>
        <v>21</v>
      </c>
      <c r="AI421" s="31">
        <f t="shared" si="51"/>
        <v>21</v>
      </c>
      <c r="AJ421" s="31">
        <f t="shared" si="52"/>
        <v>21</v>
      </c>
      <c r="AK421" s="31">
        <f t="shared" si="53"/>
        <v>21</v>
      </c>
      <c r="AL421" s="31">
        <f t="shared" si="54"/>
        <v>84</v>
      </c>
    </row>
    <row r="422" spans="1:38" hidden="1" x14ac:dyDescent="0.3">
      <c r="A422" t="str">
        <f t="shared" si="48"/>
        <v>SAC1 COARSE</v>
      </c>
      <c r="B422" s="5" t="s">
        <v>151</v>
      </c>
      <c r="C422" s="5" t="s">
        <v>617</v>
      </c>
      <c r="D422" s="65" t="s">
        <v>93</v>
      </c>
      <c r="E422" s="65" t="s">
        <v>165</v>
      </c>
      <c r="F422" s="5" t="s">
        <v>61</v>
      </c>
      <c r="G422" s="5" t="s">
        <v>603</v>
      </c>
      <c r="H422" s="5" t="s">
        <v>619</v>
      </c>
      <c r="I422" s="31"/>
      <c r="J422" s="31">
        <v>30</v>
      </c>
      <c r="K422" s="31">
        <v>115</v>
      </c>
      <c r="L422" s="31"/>
      <c r="M422" s="31">
        <v>150</v>
      </c>
      <c r="N422" s="31">
        <v>150</v>
      </c>
      <c r="O422" s="31"/>
      <c r="P422" s="31"/>
      <c r="Q422" s="31"/>
      <c r="R422" s="75">
        <f t="shared" si="56"/>
        <v>49.444444444444443</v>
      </c>
      <c r="S422" s="69">
        <v>0</v>
      </c>
      <c r="T422" s="69">
        <v>0</v>
      </c>
      <c r="U422" s="69">
        <v>0</v>
      </c>
      <c r="V422" s="69">
        <v>0</v>
      </c>
      <c r="W422" s="69">
        <v>0</v>
      </c>
      <c r="X422" s="69">
        <v>0</v>
      </c>
      <c r="Y422" s="69">
        <v>0</v>
      </c>
      <c r="Z422" s="69">
        <v>0</v>
      </c>
      <c r="AA422" s="69">
        <v>0</v>
      </c>
      <c r="AB422" s="69">
        <v>0</v>
      </c>
      <c r="AC422" s="69">
        <v>0</v>
      </c>
      <c r="AD422" s="69">
        <v>0</v>
      </c>
      <c r="AE422" s="69">
        <v>0</v>
      </c>
      <c r="AF422" s="69">
        <f t="shared" si="49"/>
        <v>0</v>
      </c>
      <c r="AH422" s="31">
        <f t="shared" si="50"/>
        <v>0</v>
      </c>
      <c r="AI422" s="31">
        <f t="shared" si="51"/>
        <v>0</v>
      </c>
      <c r="AJ422" s="31">
        <f t="shared" si="52"/>
        <v>0</v>
      </c>
      <c r="AK422" s="31">
        <f t="shared" si="53"/>
        <v>0</v>
      </c>
      <c r="AL422" s="31">
        <f t="shared" si="54"/>
        <v>0</v>
      </c>
    </row>
    <row r="423" spans="1:38" hidden="1" x14ac:dyDescent="0.3">
      <c r="A423" t="str">
        <f t="shared" si="48"/>
        <v>SACoarse Brown</v>
      </c>
      <c r="B423" s="5" t="s">
        <v>151</v>
      </c>
      <c r="C423" s="5" t="s">
        <v>617</v>
      </c>
      <c r="D423" s="65" t="s">
        <v>93</v>
      </c>
      <c r="E423" s="65" t="s">
        <v>166</v>
      </c>
      <c r="F423" s="5" t="s">
        <v>167</v>
      </c>
      <c r="G423" s="5" t="s">
        <v>602</v>
      </c>
      <c r="H423" s="5" t="s">
        <v>618</v>
      </c>
      <c r="I423" s="31"/>
      <c r="J423" s="31"/>
      <c r="K423" s="31"/>
      <c r="L423" s="31">
        <v>3.75</v>
      </c>
      <c r="M423" s="31"/>
      <c r="N423" s="31"/>
      <c r="O423" s="31"/>
      <c r="P423" s="31"/>
      <c r="Q423" s="31"/>
      <c r="R423" s="75">
        <f t="shared" si="56"/>
        <v>0.41666666666666669</v>
      </c>
      <c r="S423" s="69">
        <v>3</v>
      </c>
      <c r="T423" s="69">
        <v>3</v>
      </c>
      <c r="U423" s="69">
        <v>3</v>
      </c>
      <c r="V423" s="69">
        <v>3</v>
      </c>
      <c r="W423" s="69">
        <v>3</v>
      </c>
      <c r="X423" s="69">
        <v>3</v>
      </c>
      <c r="Y423" s="69">
        <v>3</v>
      </c>
      <c r="Z423" s="69">
        <v>3</v>
      </c>
      <c r="AA423" s="69">
        <v>3</v>
      </c>
      <c r="AB423" s="69">
        <v>3</v>
      </c>
      <c r="AC423" s="69">
        <v>3</v>
      </c>
      <c r="AD423" s="69">
        <v>3</v>
      </c>
      <c r="AE423" s="69">
        <v>3</v>
      </c>
      <c r="AF423" s="69">
        <f t="shared" si="49"/>
        <v>36</v>
      </c>
      <c r="AH423" s="31">
        <f t="shared" si="50"/>
        <v>9</v>
      </c>
      <c r="AI423" s="31">
        <f t="shared" si="51"/>
        <v>9</v>
      </c>
      <c r="AJ423" s="31">
        <f t="shared" si="52"/>
        <v>9</v>
      </c>
      <c r="AK423" s="31">
        <f t="shared" si="53"/>
        <v>9</v>
      </c>
      <c r="AL423" s="31">
        <f t="shared" si="54"/>
        <v>36</v>
      </c>
    </row>
    <row r="424" spans="1:38" hidden="1" x14ac:dyDescent="0.3">
      <c r="A424" t="str">
        <f t="shared" si="48"/>
        <v>SAIG</v>
      </c>
      <c r="B424" s="5" t="s">
        <v>151</v>
      </c>
      <c r="C424" s="5" t="s">
        <v>617</v>
      </c>
      <c r="D424" s="65" t="s">
        <v>93</v>
      </c>
      <c r="E424" s="65" t="s">
        <v>166</v>
      </c>
      <c r="F424" s="5" t="s">
        <v>168</v>
      </c>
      <c r="G424" s="5" t="s">
        <v>606</v>
      </c>
      <c r="H424" s="5" t="s">
        <v>626</v>
      </c>
      <c r="I424" s="31"/>
      <c r="J424" s="31"/>
      <c r="K424" s="31"/>
      <c r="L424" s="31">
        <v>21</v>
      </c>
      <c r="M424" s="31"/>
      <c r="N424" s="31"/>
      <c r="O424" s="31"/>
      <c r="P424" s="31"/>
      <c r="Q424" s="31"/>
      <c r="R424" s="75">
        <f t="shared" si="56"/>
        <v>2.3333333333333335</v>
      </c>
      <c r="S424" s="69">
        <v>10</v>
      </c>
      <c r="T424" s="69">
        <v>10</v>
      </c>
      <c r="U424" s="69">
        <v>10</v>
      </c>
      <c r="V424" s="69">
        <v>10</v>
      </c>
      <c r="W424" s="69">
        <v>10</v>
      </c>
      <c r="X424" s="69">
        <v>10</v>
      </c>
      <c r="Y424" s="69">
        <v>10</v>
      </c>
      <c r="Z424" s="69">
        <v>10</v>
      </c>
      <c r="AA424" s="69">
        <v>10</v>
      </c>
      <c r="AB424" s="69">
        <v>10</v>
      </c>
      <c r="AC424" s="69">
        <v>10</v>
      </c>
      <c r="AD424" s="69">
        <v>10</v>
      </c>
      <c r="AE424" s="69">
        <v>10</v>
      </c>
      <c r="AF424" s="69">
        <f t="shared" si="49"/>
        <v>120</v>
      </c>
      <c r="AH424" s="31">
        <f t="shared" si="50"/>
        <v>30</v>
      </c>
      <c r="AI424" s="31">
        <f t="shared" si="51"/>
        <v>30</v>
      </c>
      <c r="AJ424" s="31">
        <f t="shared" si="52"/>
        <v>30</v>
      </c>
      <c r="AK424" s="31">
        <f t="shared" si="53"/>
        <v>30</v>
      </c>
      <c r="AL424" s="31">
        <f t="shared" si="54"/>
        <v>120</v>
      </c>
    </row>
    <row r="425" spans="1:38" hidden="1" x14ac:dyDescent="0.3">
      <c r="A425" t="str">
        <f t="shared" si="48"/>
        <v>SAA1</v>
      </c>
      <c r="B425" s="5" t="s">
        <v>151</v>
      </c>
      <c r="C425" s="5" t="s">
        <v>617</v>
      </c>
      <c r="D425" s="65" t="s">
        <v>93</v>
      </c>
      <c r="E425" s="65" t="s">
        <v>169</v>
      </c>
      <c r="F425" s="5" t="s">
        <v>74</v>
      </c>
      <c r="G425" s="5" t="s">
        <v>600</v>
      </c>
      <c r="H425" s="5" t="s">
        <v>620</v>
      </c>
      <c r="I425" s="31">
        <v>216</v>
      </c>
      <c r="J425" s="31">
        <v>0.5</v>
      </c>
      <c r="K425" s="31">
        <v>20</v>
      </c>
      <c r="L425" s="31">
        <v>86</v>
      </c>
      <c r="M425" s="31">
        <v>148</v>
      </c>
      <c r="N425" s="31">
        <v>503</v>
      </c>
      <c r="O425" s="31"/>
      <c r="P425" s="31">
        <v>90</v>
      </c>
      <c r="Q425" s="31">
        <v>408</v>
      </c>
      <c r="R425" s="75">
        <f t="shared" si="56"/>
        <v>163.5</v>
      </c>
      <c r="S425" s="69">
        <v>200</v>
      </c>
      <c r="T425" s="69">
        <v>175</v>
      </c>
      <c r="U425" s="69">
        <v>175</v>
      </c>
      <c r="V425" s="69">
        <v>175</v>
      </c>
      <c r="W425" s="69">
        <v>175</v>
      </c>
      <c r="X425" s="69">
        <v>175</v>
      </c>
      <c r="Y425" s="69">
        <v>175</v>
      </c>
      <c r="Z425" s="69">
        <v>175</v>
      </c>
      <c r="AA425" s="69">
        <v>175</v>
      </c>
      <c r="AB425" s="69">
        <v>175</v>
      </c>
      <c r="AC425" s="69">
        <v>175</v>
      </c>
      <c r="AD425" s="69">
        <v>175</v>
      </c>
      <c r="AE425" s="69">
        <v>175</v>
      </c>
      <c r="AF425" s="69">
        <f t="shared" si="49"/>
        <v>2100</v>
      </c>
      <c r="AH425" s="31">
        <f t="shared" si="50"/>
        <v>525</v>
      </c>
      <c r="AI425" s="31">
        <f t="shared" si="51"/>
        <v>525</v>
      </c>
      <c r="AJ425" s="31">
        <f t="shared" si="52"/>
        <v>525</v>
      </c>
      <c r="AK425" s="31">
        <f t="shared" si="53"/>
        <v>525</v>
      </c>
      <c r="AL425" s="31">
        <f t="shared" si="54"/>
        <v>2100</v>
      </c>
    </row>
    <row r="426" spans="1:38" hidden="1" x14ac:dyDescent="0.3">
      <c r="A426" t="str">
        <f t="shared" si="48"/>
        <v>SAA1</v>
      </c>
      <c r="B426" s="5" t="s">
        <v>151</v>
      </c>
      <c r="C426" s="5" t="s">
        <v>617</v>
      </c>
      <c r="D426" s="65" t="s">
        <v>93</v>
      </c>
      <c r="E426" s="65" t="s">
        <v>169</v>
      </c>
      <c r="F426" s="5" t="s">
        <v>160</v>
      </c>
      <c r="G426" s="5" t="s">
        <v>600</v>
      </c>
      <c r="H426" s="5" t="s">
        <v>620</v>
      </c>
      <c r="I426" s="31"/>
      <c r="J426" s="31"/>
      <c r="K426" s="31"/>
      <c r="L426" s="31">
        <v>-29.25</v>
      </c>
      <c r="M426" s="31">
        <v>-9</v>
      </c>
      <c r="N426" s="31"/>
      <c r="O426" s="31"/>
      <c r="P426" s="31">
        <v>-5</v>
      </c>
      <c r="Q426" s="31"/>
      <c r="R426" s="75">
        <f t="shared" si="56"/>
        <v>-4.8055555555555554</v>
      </c>
      <c r="S426" s="69">
        <v>6</v>
      </c>
      <c r="T426" s="69">
        <v>6</v>
      </c>
      <c r="U426" s="69">
        <v>6</v>
      </c>
      <c r="V426" s="69">
        <v>6</v>
      </c>
      <c r="W426" s="69">
        <v>6</v>
      </c>
      <c r="X426" s="69">
        <v>6</v>
      </c>
      <c r="Y426" s="69">
        <v>6</v>
      </c>
      <c r="Z426" s="69">
        <v>6</v>
      </c>
      <c r="AA426" s="69">
        <v>6</v>
      </c>
      <c r="AB426" s="69">
        <v>6</v>
      </c>
      <c r="AC426" s="69">
        <v>6</v>
      </c>
      <c r="AD426" s="69">
        <v>6</v>
      </c>
      <c r="AE426" s="69">
        <v>6</v>
      </c>
      <c r="AF426" s="69">
        <f t="shared" si="49"/>
        <v>72</v>
      </c>
      <c r="AH426" s="31">
        <f t="shared" si="50"/>
        <v>18</v>
      </c>
      <c r="AI426" s="31">
        <f t="shared" si="51"/>
        <v>18</v>
      </c>
      <c r="AJ426" s="31">
        <f t="shared" si="52"/>
        <v>18</v>
      </c>
      <c r="AK426" s="31">
        <f t="shared" si="53"/>
        <v>18</v>
      </c>
      <c r="AL426" s="31">
        <f t="shared" si="54"/>
        <v>72</v>
      </c>
    </row>
    <row r="427" spans="1:38" hidden="1" x14ac:dyDescent="0.3">
      <c r="A427" t="str">
        <f t="shared" si="48"/>
        <v>SAA1</v>
      </c>
      <c r="B427" s="5" t="s">
        <v>151</v>
      </c>
      <c r="C427" s="5" t="s">
        <v>617</v>
      </c>
      <c r="D427" s="65" t="s">
        <v>93</v>
      </c>
      <c r="E427" s="65" t="s">
        <v>169</v>
      </c>
      <c r="F427" s="5" t="s">
        <v>74</v>
      </c>
      <c r="G427" s="5" t="s">
        <v>600</v>
      </c>
      <c r="H427" s="5" t="s">
        <v>620</v>
      </c>
      <c r="I427" s="31">
        <v>550.5</v>
      </c>
      <c r="J427" s="31">
        <v>468</v>
      </c>
      <c r="K427" s="31">
        <v>30</v>
      </c>
      <c r="L427" s="31">
        <v>1272</v>
      </c>
      <c r="M427" s="31">
        <v>217</v>
      </c>
      <c r="N427" s="31">
        <v>288</v>
      </c>
      <c r="O427" s="31">
        <v>346</v>
      </c>
      <c r="P427" s="31"/>
      <c r="Q427" s="31"/>
      <c r="R427" s="75">
        <f t="shared" si="56"/>
        <v>352.38888888888891</v>
      </c>
      <c r="S427" s="69">
        <v>370</v>
      </c>
      <c r="T427" s="69">
        <v>370</v>
      </c>
      <c r="U427" s="69">
        <v>370</v>
      </c>
      <c r="V427" s="69">
        <v>370</v>
      </c>
      <c r="W427" s="69">
        <v>370</v>
      </c>
      <c r="X427" s="69">
        <v>370</v>
      </c>
      <c r="Y427" s="69">
        <v>370</v>
      </c>
      <c r="Z427" s="69">
        <v>370</v>
      </c>
      <c r="AA427" s="69">
        <v>370</v>
      </c>
      <c r="AB427" s="69">
        <v>450</v>
      </c>
      <c r="AC427" s="69">
        <v>370</v>
      </c>
      <c r="AD427" s="69">
        <v>370</v>
      </c>
      <c r="AE427" s="69">
        <v>370</v>
      </c>
      <c r="AF427" s="69">
        <f t="shared" si="49"/>
        <v>4520</v>
      </c>
      <c r="AH427" s="31">
        <f t="shared" si="50"/>
        <v>1110</v>
      </c>
      <c r="AI427" s="31">
        <f t="shared" si="51"/>
        <v>1110</v>
      </c>
      <c r="AJ427" s="31">
        <f t="shared" si="52"/>
        <v>1190</v>
      </c>
      <c r="AK427" s="31">
        <f t="shared" si="53"/>
        <v>1110</v>
      </c>
      <c r="AL427" s="31">
        <f t="shared" si="54"/>
        <v>4520</v>
      </c>
    </row>
    <row r="428" spans="1:38" hidden="1" x14ac:dyDescent="0.3">
      <c r="A428" t="str">
        <f t="shared" si="48"/>
        <v>SAA1</v>
      </c>
      <c r="B428" s="5" t="s">
        <v>151</v>
      </c>
      <c r="C428" s="5" t="s">
        <v>617</v>
      </c>
      <c r="D428" s="65" t="s">
        <v>93</v>
      </c>
      <c r="E428" s="65" t="s">
        <v>169</v>
      </c>
      <c r="F428" s="5" t="s">
        <v>162</v>
      </c>
      <c r="G428" s="5" t="s">
        <v>600</v>
      </c>
      <c r="H428" s="5" t="s">
        <v>620</v>
      </c>
      <c r="I428" s="31">
        <v>20</v>
      </c>
      <c r="J428" s="31">
        <v>14</v>
      </c>
      <c r="K428" s="31"/>
      <c r="L428" s="31"/>
      <c r="M428" s="31">
        <v>20</v>
      </c>
      <c r="N428" s="31"/>
      <c r="O428" s="31"/>
      <c r="P428" s="31">
        <v>20</v>
      </c>
      <c r="Q428" s="31"/>
      <c r="R428" s="75">
        <f t="shared" si="56"/>
        <v>8.2222222222222214</v>
      </c>
      <c r="S428" s="69">
        <v>9</v>
      </c>
      <c r="T428" s="69">
        <v>9</v>
      </c>
      <c r="U428" s="69">
        <v>9</v>
      </c>
      <c r="V428" s="69">
        <v>9</v>
      </c>
      <c r="W428" s="69">
        <v>9</v>
      </c>
      <c r="X428" s="69">
        <v>9</v>
      </c>
      <c r="Y428" s="69">
        <v>9</v>
      </c>
      <c r="Z428" s="69">
        <v>9</v>
      </c>
      <c r="AA428" s="69">
        <v>9</v>
      </c>
      <c r="AB428" s="69">
        <v>9</v>
      </c>
      <c r="AC428" s="69">
        <v>9</v>
      </c>
      <c r="AD428" s="69">
        <v>9</v>
      </c>
      <c r="AE428" s="69">
        <v>9</v>
      </c>
      <c r="AF428" s="69">
        <f t="shared" si="49"/>
        <v>108</v>
      </c>
      <c r="AH428" s="31">
        <f t="shared" si="50"/>
        <v>27</v>
      </c>
      <c r="AI428" s="31">
        <f t="shared" si="51"/>
        <v>27</v>
      </c>
      <c r="AJ428" s="31">
        <f t="shared" si="52"/>
        <v>27</v>
      </c>
      <c r="AK428" s="31">
        <f t="shared" si="53"/>
        <v>27</v>
      </c>
      <c r="AL428" s="31">
        <f t="shared" si="54"/>
        <v>108</v>
      </c>
    </row>
    <row r="429" spans="1:38" hidden="1" x14ac:dyDescent="0.3">
      <c r="A429" t="str">
        <f t="shared" si="48"/>
        <v>SAC1 COARSE</v>
      </c>
      <c r="B429" s="5" t="s">
        <v>151</v>
      </c>
      <c r="C429" s="5" t="s">
        <v>617</v>
      </c>
      <c r="D429" s="65" t="s">
        <v>93</v>
      </c>
      <c r="E429" s="65" t="s">
        <v>169</v>
      </c>
      <c r="F429" s="5" t="s">
        <v>61</v>
      </c>
      <c r="G429" s="5" t="s">
        <v>603</v>
      </c>
      <c r="H429" s="5" t="s">
        <v>619</v>
      </c>
      <c r="I429" s="31">
        <v>479</v>
      </c>
      <c r="J429" s="31">
        <v>75</v>
      </c>
      <c r="K429" s="31">
        <v>29</v>
      </c>
      <c r="L429" s="31"/>
      <c r="M429" s="31"/>
      <c r="N429" s="31">
        <v>235</v>
      </c>
      <c r="O429" s="31">
        <v>162</v>
      </c>
      <c r="P429" s="31">
        <v>105</v>
      </c>
      <c r="Q429" s="31">
        <v>886</v>
      </c>
      <c r="R429" s="75">
        <f t="shared" si="56"/>
        <v>219</v>
      </c>
      <c r="S429" s="69">
        <v>235</v>
      </c>
      <c r="T429" s="69">
        <v>235</v>
      </c>
      <c r="U429" s="69">
        <v>235</v>
      </c>
      <c r="V429" s="69">
        <v>235</v>
      </c>
      <c r="W429" s="69">
        <v>235</v>
      </c>
      <c r="X429" s="69">
        <v>235</v>
      </c>
      <c r="Y429" s="69">
        <v>235</v>
      </c>
      <c r="Z429" s="69">
        <v>235</v>
      </c>
      <c r="AA429" s="69">
        <v>235</v>
      </c>
      <c r="AB429" s="69">
        <v>235</v>
      </c>
      <c r="AC429" s="69">
        <v>250</v>
      </c>
      <c r="AD429" s="69">
        <v>250</v>
      </c>
      <c r="AE429" s="69">
        <v>250</v>
      </c>
      <c r="AF429" s="69">
        <f t="shared" si="49"/>
        <v>2865</v>
      </c>
      <c r="AH429" s="31">
        <f t="shared" si="50"/>
        <v>705</v>
      </c>
      <c r="AI429" s="31">
        <f t="shared" si="51"/>
        <v>705</v>
      </c>
      <c r="AJ429" s="31">
        <f t="shared" si="52"/>
        <v>705</v>
      </c>
      <c r="AK429" s="31">
        <f t="shared" si="53"/>
        <v>750</v>
      </c>
      <c r="AL429" s="31">
        <f t="shared" si="54"/>
        <v>2865</v>
      </c>
    </row>
    <row r="430" spans="1:38" hidden="1" x14ac:dyDescent="0.3">
      <c r="A430" t="str">
        <f t="shared" si="48"/>
        <v>SACASTER</v>
      </c>
      <c r="B430" s="5" t="s">
        <v>151</v>
      </c>
      <c r="C430" s="5" t="s">
        <v>617</v>
      </c>
      <c r="D430" s="65" t="s">
        <v>93</v>
      </c>
      <c r="E430" s="65" t="s">
        <v>169</v>
      </c>
      <c r="F430" s="5" t="s">
        <v>42</v>
      </c>
      <c r="G430" s="5" t="s">
        <v>604</v>
      </c>
      <c r="H430" s="5" t="s">
        <v>604</v>
      </c>
      <c r="I430" s="31">
        <v>30</v>
      </c>
      <c r="J430" s="31"/>
      <c r="K430" s="31"/>
      <c r="L430" s="31">
        <v>30.4</v>
      </c>
      <c r="M430" s="31">
        <v>62</v>
      </c>
      <c r="N430" s="31">
        <v>20</v>
      </c>
      <c r="O430" s="31"/>
      <c r="P430" s="31">
        <v>13.65</v>
      </c>
      <c r="Q430" s="31">
        <v>5.5</v>
      </c>
      <c r="R430" s="75">
        <f t="shared" si="56"/>
        <v>17.950000000000003</v>
      </c>
      <c r="S430" s="69">
        <v>20</v>
      </c>
      <c r="T430" s="69">
        <v>20</v>
      </c>
      <c r="U430" s="69">
        <v>20</v>
      </c>
      <c r="V430" s="69">
        <v>20</v>
      </c>
      <c r="W430" s="69">
        <v>20</v>
      </c>
      <c r="X430" s="69">
        <v>20</v>
      </c>
      <c r="Y430" s="69">
        <v>20</v>
      </c>
      <c r="Z430" s="69">
        <v>20</v>
      </c>
      <c r="AA430" s="69">
        <v>20</v>
      </c>
      <c r="AB430" s="69">
        <v>20</v>
      </c>
      <c r="AC430" s="69">
        <v>20</v>
      </c>
      <c r="AD430" s="69">
        <v>20</v>
      </c>
      <c r="AE430" s="69">
        <v>20</v>
      </c>
      <c r="AF430" s="69">
        <f t="shared" si="49"/>
        <v>240</v>
      </c>
      <c r="AH430" s="31">
        <f t="shared" si="50"/>
        <v>60</v>
      </c>
      <c r="AI430" s="31">
        <f t="shared" si="51"/>
        <v>60</v>
      </c>
      <c r="AJ430" s="31">
        <f t="shared" si="52"/>
        <v>60</v>
      </c>
      <c r="AK430" s="31">
        <f t="shared" si="53"/>
        <v>60</v>
      </c>
      <c r="AL430" s="31">
        <f t="shared" si="54"/>
        <v>240</v>
      </c>
    </row>
    <row r="431" spans="1:38" hidden="1" x14ac:dyDescent="0.3">
      <c r="A431" t="str">
        <f t="shared" si="48"/>
        <v>SACoarse Brown</v>
      </c>
      <c r="B431" s="5" t="s">
        <v>151</v>
      </c>
      <c r="C431" s="5" t="s">
        <v>617</v>
      </c>
      <c r="D431" s="65" t="s">
        <v>93</v>
      </c>
      <c r="E431" s="65" t="s">
        <v>169</v>
      </c>
      <c r="F431" s="5" t="s">
        <v>91</v>
      </c>
      <c r="G431" s="5" t="s">
        <v>602</v>
      </c>
      <c r="H431" s="5" t="s">
        <v>618</v>
      </c>
      <c r="I431" s="31"/>
      <c r="J431" s="31"/>
      <c r="K431" s="31"/>
      <c r="L431" s="31"/>
      <c r="M431" s="31"/>
      <c r="N431" s="31">
        <v>-12</v>
      </c>
      <c r="O431" s="31"/>
      <c r="P431" s="31">
        <v>-0.5</v>
      </c>
      <c r="Q431" s="31"/>
      <c r="R431" s="75">
        <f t="shared" si="56"/>
        <v>-1.3888888888888888</v>
      </c>
      <c r="S431" s="69">
        <v>2</v>
      </c>
      <c r="T431" s="69">
        <v>2</v>
      </c>
      <c r="U431" s="69">
        <v>2</v>
      </c>
      <c r="V431" s="69">
        <v>2</v>
      </c>
      <c r="W431" s="69">
        <v>2</v>
      </c>
      <c r="X431" s="69">
        <v>2</v>
      </c>
      <c r="Y431" s="69">
        <v>2</v>
      </c>
      <c r="Z431" s="69">
        <v>2</v>
      </c>
      <c r="AA431" s="69">
        <v>2</v>
      </c>
      <c r="AB431" s="69">
        <v>2</v>
      </c>
      <c r="AC431" s="69">
        <v>2</v>
      </c>
      <c r="AD431" s="69">
        <v>2</v>
      </c>
      <c r="AE431" s="69">
        <v>2</v>
      </c>
      <c r="AF431" s="69">
        <f t="shared" si="49"/>
        <v>24</v>
      </c>
      <c r="AH431" s="31">
        <f t="shared" si="50"/>
        <v>6</v>
      </c>
      <c r="AI431" s="31">
        <f t="shared" si="51"/>
        <v>6</v>
      </c>
      <c r="AJ431" s="31">
        <f t="shared" si="52"/>
        <v>6</v>
      </c>
      <c r="AK431" s="31">
        <f t="shared" si="53"/>
        <v>6</v>
      </c>
      <c r="AL431" s="31">
        <f t="shared" si="54"/>
        <v>24</v>
      </c>
    </row>
    <row r="432" spans="1:38" hidden="1" x14ac:dyDescent="0.3">
      <c r="A432" t="str">
        <f t="shared" si="48"/>
        <v>SAIG</v>
      </c>
      <c r="B432" s="5" t="s">
        <v>151</v>
      </c>
      <c r="C432" s="5" t="s">
        <v>617</v>
      </c>
      <c r="D432" s="65" t="s">
        <v>93</v>
      </c>
      <c r="E432" s="65" t="s">
        <v>169</v>
      </c>
      <c r="F432" s="5" t="s">
        <v>164</v>
      </c>
      <c r="G432" s="5" t="s">
        <v>606</v>
      </c>
      <c r="H432" s="5" t="s">
        <v>626</v>
      </c>
      <c r="I432" s="31"/>
      <c r="J432" s="31">
        <v>36</v>
      </c>
      <c r="K432" s="31"/>
      <c r="L432" s="31"/>
      <c r="M432" s="31"/>
      <c r="N432" s="31">
        <v>-11.6</v>
      </c>
      <c r="O432" s="31"/>
      <c r="P432" s="31"/>
      <c r="Q432" s="31"/>
      <c r="R432" s="75">
        <f t="shared" si="56"/>
        <v>2.7111111111111108</v>
      </c>
      <c r="S432" s="69">
        <v>3</v>
      </c>
      <c r="T432" s="69">
        <v>3</v>
      </c>
      <c r="U432" s="69">
        <v>3</v>
      </c>
      <c r="V432" s="69">
        <v>3</v>
      </c>
      <c r="W432" s="69">
        <v>3</v>
      </c>
      <c r="X432" s="69">
        <v>3</v>
      </c>
      <c r="Y432" s="69">
        <v>3</v>
      </c>
      <c r="Z432" s="69">
        <v>3</v>
      </c>
      <c r="AA432" s="69">
        <v>3</v>
      </c>
      <c r="AB432" s="69">
        <v>3</v>
      </c>
      <c r="AC432" s="69">
        <v>3</v>
      </c>
      <c r="AD432" s="69">
        <v>3</v>
      </c>
      <c r="AE432" s="69">
        <v>3</v>
      </c>
      <c r="AF432" s="69">
        <f t="shared" si="49"/>
        <v>36</v>
      </c>
      <c r="AH432" s="31">
        <f t="shared" si="50"/>
        <v>9</v>
      </c>
      <c r="AI432" s="31">
        <f t="shared" si="51"/>
        <v>9</v>
      </c>
      <c r="AJ432" s="31">
        <f t="shared" si="52"/>
        <v>9</v>
      </c>
      <c r="AK432" s="31">
        <f t="shared" si="53"/>
        <v>9</v>
      </c>
      <c r="AL432" s="31">
        <f t="shared" si="54"/>
        <v>36</v>
      </c>
    </row>
    <row r="433" spans="1:38" hidden="1" x14ac:dyDescent="0.3">
      <c r="A433" t="str">
        <f t="shared" si="48"/>
        <v>SASoft Brown</v>
      </c>
      <c r="B433" s="5" t="s">
        <v>151</v>
      </c>
      <c r="C433" s="5" t="s">
        <v>617</v>
      </c>
      <c r="D433" s="65" t="s">
        <v>93</v>
      </c>
      <c r="E433" s="65" t="s">
        <v>169</v>
      </c>
      <c r="F433" s="5" t="s">
        <v>43</v>
      </c>
      <c r="G433" s="5" t="s">
        <v>602</v>
      </c>
      <c r="H433" s="5" t="s">
        <v>622</v>
      </c>
      <c r="I433" s="31"/>
      <c r="J433" s="31"/>
      <c r="K433" s="31">
        <v>8</v>
      </c>
      <c r="L433" s="31"/>
      <c r="M433" s="31">
        <v>13.7</v>
      </c>
      <c r="N433" s="31">
        <v>5</v>
      </c>
      <c r="O433" s="31"/>
      <c r="P433" s="31"/>
      <c r="Q433" s="31">
        <v>-1.3</v>
      </c>
      <c r="R433" s="75">
        <f t="shared" si="56"/>
        <v>2.822222222222222</v>
      </c>
      <c r="S433" s="69">
        <v>5</v>
      </c>
      <c r="T433" s="69">
        <v>5</v>
      </c>
      <c r="U433" s="69">
        <v>5</v>
      </c>
      <c r="V433" s="69">
        <v>5</v>
      </c>
      <c r="W433" s="69">
        <v>5</v>
      </c>
      <c r="X433" s="69">
        <v>5</v>
      </c>
      <c r="Y433" s="69">
        <v>5</v>
      </c>
      <c r="Z433" s="69">
        <v>5</v>
      </c>
      <c r="AA433" s="69">
        <v>5</v>
      </c>
      <c r="AB433" s="69">
        <v>5</v>
      </c>
      <c r="AC433" s="69">
        <v>5</v>
      </c>
      <c r="AD433" s="69">
        <v>5</v>
      </c>
      <c r="AE433" s="69">
        <v>5</v>
      </c>
      <c r="AF433" s="69">
        <f t="shared" si="49"/>
        <v>60</v>
      </c>
      <c r="AH433" s="31">
        <f t="shared" si="50"/>
        <v>15</v>
      </c>
      <c r="AI433" s="31">
        <f t="shared" si="51"/>
        <v>15</v>
      </c>
      <c r="AJ433" s="31">
        <f t="shared" si="52"/>
        <v>15</v>
      </c>
      <c r="AK433" s="31">
        <f t="shared" si="53"/>
        <v>15</v>
      </c>
      <c r="AL433" s="31">
        <f t="shared" si="54"/>
        <v>60</v>
      </c>
    </row>
    <row r="434" spans="1:38" hidden="1" x14ac:dyDescent="0.3">
      <c r="A434" t="str">
        <f t="shared" si="48"/>
        <v>SAICING</v>
      </c>
      <c r="B434" s="5" t="s">
        <v>151</v>
      </c>
      <c r="C434" s="5" t="s">
        <v>617</v>
      </c>
      <c r="D434" s="65" t="s">
        <v>93</v>
      </c>
      <c r="E434" s="65" t="s">
        <v>169</v>
      </c>
      <c r="F434" s="5" t="s">
        <v>47</v>
      </c>
      <c r="G434" s="5" t="s">
        <v>605</v>
      </c>
      <c r="H434" s="5" t="s">
        <v>605</v>
      </c>
      <c r="I434" s="31">
        <v>1</v>
      </c>
      <c r="J434" s="31">
        <v>0.8</v>
      </c>
      <c r="K434" s="31">
        <v>22.25</v>
      </c>
      <c r="L434" s="31">
        <v>24.574999999999999</v>
      </c>
      <c r="M434" s="31">
        <v>98</v>
      </c>
      <c r="N434" s="31">
        <v>0.5</v>
      </c>
      <c r="O434" s="31"/>
      <c r="P434" s="31">
        <v>22.725000000000001</v>
      </c>
      <c r="Q434" s="31">
        <v>24.5</v>
      </c>
      <c r="R434" s="75">
        <f t="shared" si="56"/>
        <v>21.594444444444445</v>
      </c>
      <c r="S434" s="69">
        <v>24</v>
      </c>
      <c r="T434" s="69">
        <v>24</v>
      </c>
      <c r="U434" s="69">
        <v>24</v>
      </c>
      <c r="V434" s="69">
        <v>24</v>
      </c>
      <c r="W434" s="69">
        <v>24</v>
      </c>
      <c r="X434" s="69">
        <v>24</v>
      </c>
      <c r="Y434" s="69">
        <v>24</v>
      </c>
      <c r="Z434" s="69">
        <v>24</v>
      </c>
      <c r="AA434" s="69">
        <v>24</v>
      </c>
      <c r="AB434" s="69">
        <v>24</v>
      </c>
      <c r="AC434" s="69">
        <v>24</v>
      </c>
      <c r="AD434" s="69">
        <v>24</v>
      </c>
      <c r="AE434" s="69">
        <v>24</v>
      </c>
      <c r="AF434" s="69">
        <f t="shared" si="49"/>
        <v>288</v>
      </c>
      <c r="AH434" s="31">
        <f t="shared" si="50"/>
        <v>72</v>
      </c>
      <c r="AI434" s="31">
        <f t="shared" si="51"/>
        <v>72</v>
      </c>
      <c r="AJ434" s="31">
        <f t="shared" si="52"/>
        <v>72</v>
      </c>
      <c r="AK434" s="31">
        <f t="shared" si="53"/>
        <v>72</v>
      </c>
      <c r="AL434" s="31">
        <f t="shared" si="54"/>
        <v>288</v>
      </c>
    </row>
    <row r="435" spans="1:38" hidden="1" x14ac:dyDescent="0.3">
      <c r="A435" t="str">
        <f t="shared" si="48"/>
        <v>SAA1</v>
      </c>
      <c r="B435" s="5" t="s">
        <v>151</v>
      </c>
      <c r="C435" s="5" t="s">
        <v>617</v>
      </c>
      <c r="D435" s="65" t="s">
        <v>93</v>
      </c>
      <c r="E435" s="65" t="s">
        <v>170</v>
      </c>
      <c r="F435" s="5" t="s">
        <v>171</v>
      </c>
      <c r="G435" s="5" t="s">
        <v>600</v>
      </c>
      <c r="H435" s="5" t="s">
        <v>620</v>
      </c>
      <c r="I435" s="31"/>
      <c r="J435" s="31"/>
      <c r="K435" s="31">
        <v>10</v>
      </c>
      <c r="L435" s="31">
        <v>10</v>
      </c>
      <c r="M435" s="31">
        <v>5</v>
      </c>
      <c r="N435" s="31">
        <v>5</v>
      </c>
      <c r="O435" s="31">
        <v>11</v>
      </c>
      <c r="P435" s="31">
        <v>15</v>
      </c>
      <c r="Q435" s="31"/>
      <c r="R435" s="75">
        <f t="shared" si="56"/>
        <v>6.2222222222222223</v>
      </c>
      <c r="S435" s="69">
        <v>8</v>
      </c>
      <c r="T435" s="69">
        <v>8</v>
      </c>
      <c r="U435" s="69">
        <v>8</v>
      </c>
      <c r="V435" s="69">
        <v>8</v>
      </c>
      <c r="W435" s="69">
        <v>8</v>
      </c>
      <c r="X435" s="69">
        <v>8</v>
      </c>
      <c r="Y435" s="69">
        <v>8</v>
      </c>
      <c r="Z435" s="69">
        <v>8</v>
      </c>
      <c r="AA435" s="69">
        <v>8</v>
      </c>
      <c r="AB435" s="69">
        <v>8</v>
      </c>
      <c r="AC435" s="69">
        <v>8</v>
      </c>
      <c r="AD435" s="69">
        <v>8</v>
      </c>
      <c r="AE435" s="69">
        <v>8</v>
      </c>
      <c r="AF435" s="69">
        <f t="shared" si="49"/>
        <v>96</v>
      </c>
      <c r="AH435" s="31">
        <f t="shared" si="50"/>
        <v>24</v>
      </c>
      <c r="AI435" s="31">
        <f t="shared" si="51"/>
        <v>24</v>
      </c>
      <c r="AJ435" s="31">
        <f t="shared" si="52"/>
        <v>24</v>
      </c>
      <c r="AK435" s="31">
        <f t="shared" si="53"/>
        <v>24</v>
      </c>
      <c r="AL435" s="31">
        <f t="shared" si="54"/>
        <v>96</v>
      </c>
    </row>
    <row r="436" spans="1:38" hidden="1" x14ac:dyDescent="0.3">
      <c r="A436" t="str">
        <f t="shared" si="48"/>
        <v>SAA1</v>
      </c>
      <c r="B436" s="5" t="s">
        <v>151</v>
      </c>
      <c r="C436" s="5" t="s">
        <v>617</v>
      </c>
      <c r="D436" s="65" t="s">
        <v>93</v>
      </c>
      <c r="E436" s="65" t="s">
        <v>172</v>
      </c>
      <c r="F436" s="5" t="s">
        <v>74</v>
      </c>
      <c r="G436" s="5" t="s">
        <v>600</v>
      </c>
      <c r="H436" s="5" t="s">
        <v>620</v>
      </c>
      <c r="I436" s="31">
        <v>30</v>
      </c>
      <c r="J436" s="31">
        <v>30</v>
      </c>
      <c r="K436" s="31">
        <v>30</v>
      </c>
      <c r="L436" s="31">
        <v>30</v>
      </c>
      <c r="M436" s="31"/>
      <c r="N436" s="31">
        <v>30</v>
      </c>
      <c r="O436" s="31"/>
      <c r="P436" s="31"/>
      <c r="Q436" s="31"/>
      <c r="R436" s="75">
        <f t="shared" si="56"/>
        <v>16.666666666666668</v>
      </c>
      <c r="S436" s="69">
        <v>30</v>
      </c>
      <c r="T436" s="69">
        <v>30</v>
      </c>
      <c r="U436" s="69">
        <v>30</v>
      </c>
      <c r="V436" s="69">
        <v>30</v>
      </c>
      <c r="W436" s="69">
        <v>30</v>
      </c>
      <c r="X436" s="69">
        <v>30</v>
      </c>
      <c r="Y436" s="69">
        <v>30</v>
      </c>
      <c r="Z436" s="69">
        <v>30</v>
      </c>
      <c r="AA436" s="69">
        <v>30</v>
      </c>
      <c r="AB436" s="69">
        <v>30</v>
      </c>
      <c r="AC436" s="69">
        <v>30</v>
      </c>
      <c r="AD436" s="69">
        <v>30</v>
      </c>
      <c r="AE436" s="69">
        <v>30</v>
      </c>
      <c r="AF436" s="69">
        <f t="shared" si="49"/>
        <v>360</v>
      </c>
      <c r="AH436" s="31">
        <f t="shared" si="50"/>
        <v>90</v>
      </c>
      <c r="AI436" s="31">
        <f t="shared" si="51"/>
        <v>90</v>
      </c>
      <c r="AJ436" s="31">
        <f t="shared" si="52"/>
        <v>90</v>
      </c>
      <c r="AK436" s="31">
        <f t="shared" si="53"/>
        <v>90</v>
      </c>
      <c r="AL436" s="31">
        <f t="shared" si="54"/>
        <v>360</v>
      </c>
    </row>
    <row r="437" spans="1:38" hidden="1" x14ac:dyDescent="0.3">
      <c r="A437" t="str">
        <f t="shared" si="48"/>
        <v>SAA1</v>
      </c>
      <c r="B437" s="5" t="s">
        <v>151</v>
      </c>
      <c r="C437" s="5" t="s">
        <v>617</v>
      </c>
      <c r="D437" s="65" t="s">
        <v>93</v>
      </c>
      <c r="E437" s="65" t="s">
        <v>173</v>
      </c>
      <c r="F437" s="5" t="s">
        <v>171</v>
      </c>
      <c r="G437" s="5" t="s">
        <v>600</v>
      </c>
      <c r="H437" s="5" t="s">
        <v>620</v>
      </c>
      <c r="I437" s="31">
        <v>20</v>
      </c>
      <c r="J437" s="31">
        <v>19.824999999999999</v>
      </c>
      <c r="K437" s="31"/>
      <c r="L437" s="31"/>
      <c r="M437" s="31">
        <v>20</v>
      </c>
      <c r="N437" s="31"/>
      <c r="O437" s="31"/>
      <c r="P437" s="31"/>
      <c r="Q437" s="31"/>
      <c r="R437" s="75">
        <f t="shared" si="56"/>
        <v>6.6472222222222221</v>
      </c>
      <c r="S437" s="69">
        <v>8</v>
      </c>
      <c r="T437" s="69">
        <v>8</v>
      </c>
      <c r="U437" s="69">
        <v>8</v>
      </c>
      <c r="V437" s="69">
        <v>8</v>
      </c>
      <c r="W437" s="69">
        <v>8</v>
      </c>
      <c r="X437" s="69">
        <v>8</v>
      </c>
      <c r="Y437" s="69">
        <v>8</v>
      </c>
      <c r="Z437" s="69">
        <v>8</v>
      </c>
      <c r="AA437" s="69">
        <v>8</v>
      </c>
      <c r="AB437" s="69">
        <v>8</v>
      </c>
      <c r="AC437" s="69">
        <v>8</v>
      </c>
      <c r="AD437" s="69">
        <v>8</v>
      </c>
      <c r="AE437" s="69">
        <v>8</v>
      </c>
      <c r="AF437" s="69">
        <f t="shared" si="49"/>
        <v>96</v>
      </c>
      <c r="AH437" s="31">
        <f t="shared" si="50"/>
        <v>24</v>
      </c>
      <c r="AI437" s="31">
        <f t="shared" si="51"/>
        <v>24</v>
      </c>
      <c r="AJ437" s="31">
        <f t="shared" si="52"/>
        <v>24</v>
      </c>
      <c r="AK437" s="31">
        <f t="shared" si="53"/>
        <v>24</v>
      </c>
      <c r="AL437" s="31">
        <f t="shared" si="54"/>
        <v>96</v>
      </c>
    </row>
    <row r="438" spans="1:38" hidden="1" x14ac:dyDescent="0.3">
      <c r="A438" t="str">
        <f t="shared" si="48"/>
        <v>SAA1</v>
      </c>
      <c r="B438" s="5" t="s">
        <v>151</v>
      </c>
      <c r="C438" s="5" t="s">
        <v>617</v>
      </c>
      <c r="D438" s="65" t="s">
        <v>93</v>
      </c>
      <c r="E438" s="65" t="s">
        <v>174</v>
      </c>
      <c r="F438" s="5" t="s">
        <v>74</v>
      </c>
      <c r="G438" s="5" t="s">
        <v>600</v>
      </c>
      <c r="H438" s="5" t="s">
        <v>620</v>
      </c>
      <c r="I438" s="31">
        <v>140</v>
      </c>
      <c r="J438" s="31">
        <v>195</v>
      </c>
      <c r="K438" s="31">
        <v>385</v>
      </c>
      <c r="L438" s="31">
        <v>148</v>
      </c>
      <c r="M438" s="31">
        <v>75</v>
      </c>
      <c r="N438" s="31">
        <v>-0.35</v>
      </c>
      <c r="O438" s="31"/>
      <c r="P438" s="31">
        <v>35</v>
      </c>
      <c r="Q438" s="31"/>
      <c r="R438" s="75">
        <f t="shared" si="56"/>
        <v>108.62777777777778</v>
      </c>
      <c r="S438" s="69">
        <v>115</v>
      </c>
      <c r="T438" s="69">
        <v>115</v>
      </c>
      <c r="U438" s="69">
        <v>115</v>
      </c>
      <c r="V438" s="69">
        <v>115</v>
      </c>
      <c r="W438" s="69">
        <v>115</v>
      </c>
      <c r="X438" s="69">
        <v>115</v>
      </c>
      <c r="Y438" s="69">
        <v>115</v>
      </c>
      <c r="Z438" s="69">
        <v>115</v>
      </c>
      <c r="AA438" s="69">
        <v>115</v>
      </c>
      <c r="AB438" s="69">
        <v>115</v>
      </c>
      <c r="AC438" s="69">
        <v>115</v>
      </c>
      <c r="AD438" s="69">
        <v>115</v>
      </c>
      <c r="AE438" s="69">
        <v>115</v>
      </c>
      <c r="AF438" s="69">
        <f t="shared" si="49"/>
        <v>1380</v>
      </c>
      <c r="AH438" s="31">
        <f t="shared" si="50"/>
        <v>345</v>
      </c>
      <c r="AI438" s="31">
        <f t="shared" si="51"/>
        <v>345</v>
      </c>
      <c r="AJ438" s="31">
        <f t="shared" si="52"/>
        <v>345</v>
      </c>
      <c r="AK438" s="31">
        <f t="shared" si="53"/>
        <v>345</v>
      </c>
      <c r="AL438" s="31">
        <f t="shared" si="54"/>
        <v>1380</v>
      </c>
    </row>
    <row r="439" spans="1:38" hidden="1" x14ac:dyDescent="0.3">
      <c r="A439" t="str">
        <f t="shared" si="48"/>
        <v>SAA1</v>
      </c>
      <c r="B439" s="5" t="s">
        <v>151</v>
      </c>
      <c r="C439" s="5" t="s">
        <v>617</v>
      </c>
      <c r="D439" s="65" t="s">
        <v>93</v>
      </c>
      <c r="E439" s="65" t="s">
        <v>174</v>
      </c>
      <c r="F439" s="5" t="s">
        <v>74</v>
      </c>
      <c r="G439" s="5" t="s">
        <v>600</v>
      </c>
      <c r="H439" s="5" t="s">
        <v>620</v>
      </c>
      <c r="I439" s="31">
        <v>540</v>
      </c>
      <c r="J439" s="31"/>
      <c r="K439" s="31">
        <v>125</v>
      </c>
      <c r="L439" s="31"/>
      <c r="M439" s="31"/>
      <c r="N439" s="31"/>
      <c r="O439" s="31"/>
      <c r="P439" s="31"/>
      <c r="Q439" s="31"/>
      <c r="R439" s="75">
        <f t="shared" si="56"/>
        <v>73.888888888888886</v>
      </c>
      <c r="S439" s="69">
        <v>78</v>
      </c>
      <c r="T439" s="69">
        <v>78</v>
      </c>
      <c r="U439" s="69">
        <v>78</v>
      </c>
      <c r="V439" s="69">
        <v>78</v>
      </c>
      <c r="W439" s="69">
        <v>78</v>
      </c>
      <c r="X439" s="69">
        <v>78</v>
      </c>
      <c r="Y439" s="69">
        <v>78</v>
      </c>
      <c r="Z439" s="69">
        <v>78</v>
      </c>
      <c r="AA439" s="69">
        <v>78</v>
      </c>
      <c r="AB439" s="69">
        <v>78</v>
      </c>
      <c r="AC439" s="69">
        <v>78</v>
      </c>
      <c r="AD439" s="69">
        <v>78</v>
      </c>
      <c r="AE439" s="69">
        <v>78</v>
      </c>
      <c r="AF439" s="69">
        <f t="shared" si="49"/>
        <v>936</v>
      </c>
      <c r="AH439" s="31">
        <f t="shared" si="50"/>
        <v>234</v>
      </c>
      <c r="AI439" s="31">
        <f t="shared" si="51"/>
        <v>234</v>
      </c>
      <c r="AJ439" s="31">
        <f t="shared" si="52"/>
        <v>234</v>
      </c>
      <c r="AK439" s="31">
        <f t="shared" si="53"/>
        <v>234</v>
      </c>
      <c r="AL439" s="31">
        <f t="shared" si="54"/>
        <v>936</v>
      </c>
    </row>
    <row r="440" spans="1:38" hidden="1" x14ac:dyDescent="0.3">
      <c r="A440" t="str">
        <f t="shared" si="48"/>
        <v>SAC1 COARSE</v>
      </c>
      <c r="B440" s="5" t="s">
        <v>151</v>
      </c>
      <c r="C440" s="5" t="s">
        <v>617</v>
      </c>
      <c r="D440" s="65" t="s">
        <v>93</v>
      </c>
      <c r="E440" s="65" t="s">
        <v>174</v>
      </c>
      <c r="F440" s="5" t="s">
        <v>61</v>
      </c>
      <c r="G440" s="5" t="s">
        <v>603</v>
      </c>
      <c r="H440" s="5" t="s">
        <v>619</v>
      </c>
      <c r="I440" s="31">
        <v>50</v>
      </c>
      <c r="J440" s="31">
        <v>45</v>
      </c>
      <c r="K440" s="31">
        <v>125</v>
      </c>
      <c r="L440" s="31">
        <v>47</v>
      </c>
      <c r="M440" s="31">
        <v>100</v>
      </c>
      <c r="N440" s="31"/>
      <c r="O440" s="31">
        <v>35</v>
      </c>
      <c r="P440" s="31">
        <v>75</v>
      </c>
      <c r="Q440" s="31">
        <v>50</v>
      </c>
      <c r="R440" s="75">
        <f t="shared" si="56"/>
        <v>58.555555555555557</v>
      </c>
      <c r="S440" s="69">
        <v>62</v>
      </c>
      <c r="T440" s="69">
        <v>62</v>
      </c>
      <c r="U440" s="69">
        <v>62</v>
      </c>
      <c r="V440" s="69">
        <v>62</v>
      </c>
      <c r="W440" s="69">
        <v>62</v>
      </c>
      <c r="X440" s="69">
        <v>62</v>
      </c>
      <c r="Y440" s="69">
        <v>62</v>
      </c>
      <c r="Z440" s="69">
        <v>62</v>
      </c>
      <c r="AA440" s="69">
        <v>62</v>
      </c>
      <c r="AB440" s="69">
        <v>62</v>
      </c>
      <c r="AC440" s="69">
        <v>62</v>
      </c>
      <c r="AD440" s="69">
        <v>62</v>
      </c>
      <c r="AE440" s="69">
        <v>62</v>
      </c>
      <c r="AF440" s="69">
        <f t="shared" si="49"/>
        <v>744</v>
      </c>
      <c r="AH440" s="31">
        <f t="shared" si="50"/>
        <v>186</v>
      </c>
      <c r="AI440" s="31">
        <f t="shared" si="51"/>
        <v>186</v>
      </c>
      <c r="AJ440" s="31">
        <f t="shared" si="52"/>
        <v>186</v>
      </c>
      <c r="AK440" s="31">
        <f t="shared" si="53"/>
        <v>186</v>
      </c>
      <c r="AL440" s="31">
        <f t="shared" si="54"/>
        <v>744</v>
      </c>
    </row>
    <row r="441" spans="1:38" hidden="1" x14ac:dyDescent="0.3">
      <c r="A441" t="str">
        <f t="shared" si="48"/>
        <v>SAIG</v>
      </c>
      <c r="B441" s="5" t="s">
        <v>151</v>
      </c>
      <c r="C441" s="5" t="s">
        <v>617</v>
      </c>
      <c r="D441" s="65" t="s">
        <v>93</v>
      </c>
      <c r="E441" s="65" t="s">
        <v>175</v>
      </c>
      <c r="F441" s="5" t="s">
        <v>164</v>
      </c>
      <c r="G441" s="5" t="s">
        <v>606</v>
      </c>
      <c r="H441" s="5" t="s">
        <v>626</v>
      </c>
      <c r="I441" s="31"/>
      <c r="J441" s="31"/>
      <c r="K441" s="31"/>
      <c r="L441" s="31">
        <v>15</v>
      </c>
      <c r="M441" s="31"/>
      <c r="N441" s="31"/>
      <c r="O441" s="31">
        <v>20</v>
      </c>
      <c r="P441" s="31"/>
      <c r="Q441" s="31"/>
      <c r="R441" s="75">
        <f t="shared" si="56"/>
        <v>3.8888888888888888</v>
      </c>
      <c r="S441" s="69">
        <v>15</v>
      </c>
      <c r="T441" s="69">
        <v>15</v>
      </c>
      <c r="U441" s="69">
        <v>15</v>
      </c>
      <c r="V441" s="69">
        <v>15</v>
      </c>
      <c r="W441" s="69">
        <v>15</v>
      </c>
      <c r="X441" s="69">
        <v>15</v>
      </c>
      <c r="Y441" s="69">
        <v>15</v>
      </c>
      <c r="Z441" s="69">
        <v>15</v>
      </c>
      <c r="AA441" s="69">
        <v>15</v>
      </c>
      <c r="AB441" s="69">
        <v>15</v>
      </c>
      <c r="AC441" s="69">
        <v>15</v>
      </c>
      <c r="AD441" s="69">
        <v>15</v>
      </c>
      <c r="AE441" s="69">
        <v>15</v>
      </c>
      <c r="AF441" s="69">
        <f t="shared" si="49"/>
        <v>180</v>
      </c>
      <c r="AH441" s="31">
        <f t="shared" si="50"/>
        <v>45</v>
      </c>
      <c r="AI441" s="31">
        <f t="shared" si="51"/>
        <v>45</v>
      </c>
      <c r="AJ441" s="31">
        <f t="shared" si="52"/>
        <v>45</v>
      </c>
      <c r="AK441" s="31">
        <f t="shared" si="53"/>
        <v>45</v>
      </c>
      <c r="AL441" s="31">
        <f t="shared" si="54"/>
        <v>180</v>
      </c>
    </row>
    <row r="442" spans="1:38" hidden="1" x14ac:dyDescent="0.3">
      <c r="A442" t="str">
        <f t="shared" si="48"/>
        <v>SAICING</v>
      </c>
      <c r="B442" s="5" t="s">
        <v>151</v>
      </c>
      <c r="C442" s="5" t="s">
        <v>617</v>
      </c>
      <c r="D442" s="65" t="s">
        <v>93</v>
      </c>
      <c r="E442" s="65" t="s">
        <v>175</v>
      </c>
      <c r="F442" s="5" t="s">
        <v>47</v>
      </c>
      <c r="G442" s="5" t="s">
        <v>605</v>
      </c>
      <c r="H442" s="5" t="s">
        <v>605</v>
      </c>
      <c r="I442" s="31"/>
      <c r="J442" s="31"/>
      <c r="K442" s="31"/>
      <c r="L442" s="31">
        <v>10</v>
      </c>
      <c r="M442" s="31"/>
      <c r="N442" s="31"/>
      <c r="O442" s="31">
        <v>5</v>
      </c>
      <c r="P442" s="31"/>
      <c r="Q442" s="31"/>
      <c r="R442" s="75">
        <f t="shared" si="56"/>
        <v>1.6666666666666667</v>
      </c>
      <c r="S442" s="69">
        <v>3</v>
      </c>
      <c r="T442" s="69">
        <v>3</v>
      </c>
      <c r="U442" s="69">
        <v>3</v>
      </c>
      <c r="V442" s="69">
        <v>3</v>
      </c>
      <c r="W442" s="69">
        <v>3</v>
      </c>
      <c r="X442" s="69">
        <v>3</v>
      </c>
      <c r="Y442" s="69">
        <v>3</v>
      </c>
      <c r="Z442" s="69">
        <v>3</v>
      </c>
      <c r="AA442" s="69">
        <v>3</v>
      </c>
      <c r="AB442" s="69">
        <v>3</v>
      </c>
      <c r="AC442" s="69">
        <v>3</v>
      </c>
      <c r="AD442" s="69">
        <v>3</v>
      </c>
      <c r="AE442" s="69">
        <v>3</v>
      </c>
      <c r="AF442" s="69">
        <f t="shared" si="49"/>
        <v>36</v>
      </c>
      <c r="AH442" s="31">
        <f t="shared" si="50"/>
        <v>9</v>
      </c>
      <c r="AI442" s="31">
        <f t="shared" si="51"/>
        <v>9</v>
      </c>
      <c r="AJ442" s="31">
        <f t="shared" si="52"/>
        <v>9</v>
      </c>
      <c r="AK442" s="31">
        <f t="shared" si="53"/>
        <v>9</v>
      </c>
      <c r="AL442" s="31">
        <f t="shared" si="54"/>
        <v>36</v>
      </c>
    </row>
    <row r="443" spans="1:38" hidden="1" x14ac:dyDescent="0.3">
      <c r="A443" t="str">
        <f t="shared" si="48"/>
        <v>SAC1 COARSE</v>
      </c>
      <c r="B443" s="5" t="s">
        <v>151</v>
      </c>
      <c r="C443" s="5" t="s">
        <v>617</v>
      </c>
      <c r="D443" s="65" t="s">
        <v>93</v>
      </c>
      <c r="E443" s="65" t="s">
        <v>176</v>
      </c>
      <c r="F443" s="5" t="s">
        <v>61</v>
      </c>
      <c r="G443" s="5" t="s">
        <v>603</v>
      </c>
      <c r="H443" s="5" t="s">
        <v>619</v>
      </c>
      <c r="I443" s="31">
        <v>110</v>
      </c>
      <c r="J443" s="31">
        <v>86</v>
      </c>
      <c r="K443" s="31">
        <v>55</v>
      </c>
      <c r="L443" s="31">
        <v>110</v>
      </c>
      <c r="M443" s="31">
        <v>80</v>
      </c>
      <c r="N443" s="31">
        <v>84</v>
      </c>
      <c r="O443" s="31">
        <v>85</v>
      </c>
      <c r="P443" s="31">
        <v>110</v>
      </c>
      <c r="Q443" s="31">
        <v>59.95</v>
      </c>
      <c r="R443" s="75">
        <f t="shared" si="56"/>
        <v>86.661111111111111</v>
      </c>
      <c r="S443" s="69">
        <v>90</v>
      </c>
      <c r="T443" s="69">
        <v>90</v>
      </c>
      <c r="U443" s="69">
        <v>90</v>
      </c>
      <c r="V443" s="69">
        <v>90</v>
      </c>
      <c r="W443" s="69">
        <v>90</v>
      </c>
      <c r="X443" s="69">
        <v>90</v>
      </c>
      <c r="Y443" s="69">
        <v>90</v>
      </c>
      <c r="Z443" s="69">
        <v>90</v>
      </c>
      <c r="AA443" s="69">
        <v>90</v>
      </c>
      <c r="AB443" s="69">
        <v>90</v>
      </c>
      <c r="AC443" s="69">
        <v>90</v>
      </c>
      <c r="AD443" s="69">
        <v>90</v>
      </c>
      <c r="AE443" s="69">
        <v>90</v>
      </c>
      <c r="AF443" s="69">
        <f t="shared" si="49"/>
        <v>1080</v>
      </c>
      <c r="AH443" s="31">
        <f t="shared" si="50"/>
        <v>270</v>
      </c>
      <c r="AI443" s="31">
        <f t="shared" si="51"/>
        <v>270</v>
      </c>
      <c r="AJ443" s="31">
        <f t="shared" si="52"/>
        <v>270</v>
      </c>
      <c r="AK443" s="31">
        <f t="shared" si="53"/>
        <v>270</v>
      </c>
      <c r="AL443" s="31">
        <f t="shared" si="54"/>
        <v>1080</v>
      </c>
    </row>
    <row r="444" spans="1:38" hidden="1" x14ac:dyDescent="0.3">
      <c r="A444" t="str">
        <f t="shared" si="48"/>
        <v>SAIG</v>
      </c>
      <c r="B444" s="5" t="s">
        <v>151</v>
      </c>
      <c r="C444" s="5" t="s">
        <v>617</v>
      </c>
      <c r="D444" s="65" t="s">
        <v>93</v>
      </c>
      <c r="E444" s="65" t="s">
        <v>176</v>
      </c>
      <c r="F444" s="5" t="s">
        <v>164</v>
      </c>
      <c r="G444" s="5" t="s">
        <v>606</v>
      </c>
      <c r="H444" s="5" t="s">
        <v>626</v>
      </c>
      <c r="I444" s="31">
        <v>10</v>
      </c>
      <c r="J444" s="31"/>
      <c r="K444" s="31">
        <v>5</v>
      </c>
      <c r="L444" s="31">
        <v>10</v>
      </c>
      <c r="M444" s="31">
        <v>5</v>
      </c>
      <c r="N444" s="31">
        <v>5</v>
      </c>
      <c r="O444" s="31">
        <v>5</v>
      </c>
      <c r="P444" s="31">
        <v>5</v>
      </c>
      <c r="Q444" s="31"/>
      <c r="R444" s="75">
        <f t="shared" si="56"/>
        <v>5</v>
      </c>
      <c r="S444" s="69">
        <v>5</v>
      </c>
      <c r="T444" s="69">
        <v>5</v>
      </c>
      <c r="U444" s="69">
        <v>5</v>
      </c>
      <c r="V444" s="69">
        <v>5</v>
      </c>
      <c r="W444" s="69">
        <v>5</v>
      </c>
      <c r="X444" s="69">
        <v>5</v>
      </c>
      <c r="Y444" s="69">
        <v>5</v>
      </c>
      <c r="Z444" s="69">
        <v>5</v>
      </c>
      <c r="AA444" s="69">
        <v>5</v>
      </c>
      <c r="AB444" s="69">
        <v>5</v>
      </c>
      <c r="AC444" s="69">
        <v>5</v>
      </c>
      <c r="AD444" s="69">
        <v>5</v>
      </c>
      <c r="AE444" s="69">
        <v>5</v>
      </c>
      <c r="AF444" s="69">
        <f t="shared" si="49"/>
        <v>60</v>
      </c>
      <c r="AH444" s="31">
        <f t="shared" si="50"/>
        <v>15</v>
      </c>
      <c r="AI444" s="31">
        <f t="shared" si="51"/>
        <v>15</v>
      </c>
      <c r="AJ444" s="31">
        <f t="shared" si="52"/>
        <v>15</v>
      </c>
      <c r="AK444" s="31">
        <f t="shared" si="53"/>
        <v>15</v>
      </c>
      <c r="AL444" s="31">
        <f t="shared" si="54"/>
        <v>60</v>
      </c>
    </row>
    <row r="445" spans="1:38" hidden="1" x14ac:dyDescent="0.3">
      <c r="A445" t="str">
        <f t="shared" si="48"/>
        <v>SAIG</v>
      </c>
      <c r="B445" s="5" t="s">
        <v>151</v>
      </c>
      <c r="C445" s="5" t="s">
        <v>617</v>
      </c>
      <c r="D445" s="65" t="s">
        <v>93</v>
      </c>
      <c r="E445" s="65" t="s">
        <v>177</v>
      </c>
      <c r="F445" s="5" t="s">
        <v>164</v>
      </c>
      <c r="G445" s="5" t="s">
        <v>606</v>
      </c>
      <c r="H445" s="5" t="s">
        <v>626</v>
      </c>
      <c r="I445" s="31"/>
      <c r="J445" s="31">
        <v>5</v>
      </c>
      <c r="K445" s="31"/>
      <c r="L445" s="31"/>
      <c r="M445" s="31">
        <v>5</v>
      </c>
      <c r="N445" s="31">
        <v>0</v>
      </c>
      <c r="O445" s="31"/>
      <c r="P445" s="31">
        <v>5</v>
      </c>
      <c r="Q445" s="31"/>
      <c r="R445" s="75">
        <f t="shared" si="56"/>
        <v>1.6666666666666667</v>
      </c>
      <c r="S445" s="69">
        <v>2</v>
      </c>
      <c r="T445" s="69">
        <v>2</v>
      </c>
      <c r="U445" s="69">
        <v>2</v>
      </c>
      <c r="V445" s="69">
        <v>2</v>
      </c>
      <c r="W445" s="69">
        <v>2</v>
      </c>
      <c r="X445" s="69">
        <v>2</v>
      </c>
      <c r="Y445" s="69">
        <v>2</v>
      </c>
      <c r="Z445" s="69">
        <v>2</v>
      </c>
      <c r="AA445" s="69">
        <v>2</v>
      </c>
      <c r="AB445" s="69">
        <v>2</v>
      </c>
      <c r="AC445" s="69">
        <v>2</v>
      </c>
      <c r="AD445" s="69">
        <v>2</v>
      </c>
      <c r="AE445" s="69">
        <v>2</v>
      </c>
      <c r="AF445" s="69">
        <f t="shared" si="49"/>
        <v>24</v>
      </c>
      <c r="AH445" s="31">
        <f t="shared" si="50"/>
        <v>6</v>
      </c>
      <c r="AI445" s="31">
        <f t="shared" si="51"/>
        <v>6</v>
      </c>
      <c r="AJ445" s="31">
        <f t="shared" si="52"/>
        <v>6</v>
      </c>
      <c r="AK445" s="31">
        <f t="shared" si="53"/>
        <v>6</v>
      </c>
      <c r="AL445" s="31">
        <f t="shared" si="54"/>
        <v>24</v>
      </c>
    </row>
    <row r="446" spans="1:38" hidden="1" x14ac:dyDescent="0.3">
      <c r="A446" t="str">
        <f t="shared" si="48"/>
        <v>SAA1</v>
      </c>
      <c r="B446" s="5" t="s">
        <v>151</v>
      </c>
      <c r="C446" s="5" t="s">
        <v>617</v>
      </c>
      <c r="D446" s="65" t="s">
        <v>93</v>
      </c>
      <c r="E446" s="65" t="s">
        <v>178</v>
      </c>
      <c r="F446" s="5" t="s">
        <v>74</v>
      </c>
      <c r="G446" s="5" t="s">
        <v>600</v>
      </c>
      <c r="H446" s="5" t="s">
        <v>620</v>
      </c>
      <c r="I446" s="31"/>
      <c r="J446" s="31">
        <v>9.99</v>
      </c>
      <c r="K446" s="31"/>
      <c r="L446" s="31">
        <v>20</v>
      </c>
      <c r="M446" s="31">
        <v>20</v>
      </c>
      <c r="N446" s="31"/>
      <c r="O446" s="31">
        <v>30</v>
      </c>
      <c r="P446" s="31"/>
      <c r="Q446" s="31">
        <v>20</v>
      </c>
      <c r="R446" s="75">
        <f t="shared" si="56"/>
        <v>11.110000000000001</v>
      </c>
      <c r="S446" s="69">
        <v>15</v>
      </c>
      <c r="T446" s="69">
        <v>15</v>
      </c>
      <c r="U446" s="69">
        <v>15</v>
      </c>
      <c r="V446" s="69">
        <v>15</v>
      </c>
      <c r="W446" s="69">
        <v>15</v>
      </c>
      <c r="X446" s="69">
        <v>15</v>
      </c>
      <c r="Y446" s="69">
        <v>15</v>
      </c>
      <c r="Z446" s="69">
        <v>15</v>
      </c>
      <c r="AA446" s="69">
        <v>15</v>
      </c>
      <c r="AB446" s="69">
        <v>15</v>
      </c>
      <c r="AC446" s="69">
        <v>15</v>
      </c>
      <c r="AD446" s="69">
        <v>15</v>
      </c>
      <c r="AE446" s="69">
        <v>15</v>
      </c>
      <c r="AF446" s="69">
        <f t="shared" si="49"/>
        <v>180</v>
      </c>
      <c r="AH446" s="31">
        <f t="shared" si="50"/>
        <v>45</v>
      </c>
      <c r="AI446" s="31">
        <f t="shared" si="51"/>
        <v>45</v>
      </c>
      <c r="AJ446" s="31">
        <f t="shared" si="52"/>
        <v>45</v>
      </c>
      <c r="AK446" s="31">
        <f t="shared" si="53"/>
        <v>45</v>
      </c>
      <c r="AL446" s="31">
        <f t="shared" si="54"/>
        <v>180</v>
      </c>
    </row>
    <row r="447" spans="1:38" hidden="1" x14ac:dyDescent="0.3">
      <c r="A447" t="str">
        <f t="shared" si="48"/>
        <v>SAA1</v>
      </c>
      <c r="B447" s="5" t="s">
        <v>151</v>
      </c>
      <c r="C447" s="5" t="s">
        <v>617</v>
      </c>
      <c r="D447" s="65" t="s">
        <v>93</v>
      </c>
      <c r="E447" s="65" t="s">
        <v>179</v>
      </c>
      <c r="F447" s="5" t="s">
        <v>74</v>
      </c>
      <c r="G447" s="5" t="s">
        <v>600</v>
      </c>
      <c r="H447" s="5" t="s">
        <v>620</v>
      </c>
      <c r="I447" s="31">
        <v>20</v>
      </c>
      <c r="J447" s="31"/>
      <c r="K447" s="31">
        <v>20</v>
      </c>
      <c r="L447" s="31"/>
      <c r="M447" s="31"/>
      <c r="N447" s="31"/>
      <c r="O447" s="31"/>
      <c r="P447" s="31"/>
      <c r="Q447" s="31"/>
      <c r="R447" s="75">
        <f t="shared" si="56"/>
        <v>4.4444444444444446</v>
      </c>
      <c r="S447" s="69">
        <v>5</v>
      </c>
      <c r="T447" s="69">
        <v>5</v>
      </c>
      <c r="U447" s="69">
        <v>5</v>
      </c>
      <c r="V447" s="69">
        <v>5</v>
      </c>
      <c r="W447" s="69">
        <v>5</v>
      </c>
      <c r="X447" s="69">
        <v>5</v>
      </c>
      <c r="Y447" s="69">
        <v>5</v>
      </c>
      <c r="Z447" s="69">
        <v>5</v>
      </c>
      <c r="AA447" s="69">
        <v>5</v>
      </c>
      <c r="AB447" s="69">
        <v>5</v>
      </c>
      <c r="AC447" s="69">
        <v>5</v>
      </c>
      <c r="AD447" s="69">
        <v>5</v>
      </c>
      <c r="AE447" s="69">
        <v>5</v>
      </c>
      <c r="AF447" s="69">
        <f t="shared" si="49"/>
        <v>60</v>
      </c>
      <c r="AH447" s="31">
        <f t="shared" si="50"/>
        <v>15</v>
      </c>
      <c r="AI447" s="31">
        <f t="shared" si="51"/>
        <v>15</v>
      </c>
      <c r="AJ447" s="31">
        <f t="shared" si="52"/>
        <v>15</v>
      </c>
      <c r="AK447" s="31">
        <f t="shared" si="53"/>
        <v>15</v>
      </c>
      <c r="AL447" s="31">
        <f t="shared" si="54"/>
        <v>60</v>
      </c>
    </row>
    <row r="448" spans="1:38" hidden="1" x14ac:dyDescent="0.3">
      <c r="A448" t="str">
        <f t="shared" si="48"/>
        <v>SAA1</v>
      </c>
      <c r="B448" s="5" t="s">
        <v>151</v>
      </c>
      <c r="C448" s="5" t="s">
        <v>617</v>
      </c>
      <c r="D448" s="65" t="s">
        <v>93</v>
      </c>
      <c r="E448" s="65" t="s">
        <v>180</v>
      </c>
      <c r="F448" s="5" t="s">
        <v>74</v>
      </c>
      <c r="G448" s="5" t="s">
        <v>600</v>
      </c>
      <c r="H448" s="5" t="s">
        <v>620</v>
      </c>
      <c r="I448" s="31"/>
      <c r="J448" s="31"/>
      <c r="K448" s="31"/>
      <c r="L448" s="31"/>
      <c r="M448" s="31"/>
      <c r="N448" s="31"/>
      <c r="O448" s="31">
        <v>10</v>
      </c>
      <c r="P448" s="31"/>
      <c r="Q448" s="31"/>
      <c r="R448" s="75">
        <f t="shared" si="56"/>
        <v>1.1111111111111112</v>
      </c>
      <c r="S448" s="69">
        <v>20</v>
      </c>
      <c r="T448" s="69">
        <v>20</v>
      </c>
      <c r="U448" s="69">
        <v>20</v>
      </c>
      <c r="V448" s="69">
        <v>20</v>
      </c>
      <c r="W448" s="69">
        <v>20</v>
      </c>
      <c r="X448" s="69">
        <v>20</v>
      </c>
      <c r="Y448" s="69">
        <v>20</v>
      </c>
      <c r="Z448" s="69">
        <v>20</v>
      </c>
      <c r="AA448" s="69">
        <v>20</v>
      </c>
      <c r="AB448" s="69">
        <v>20</v>
      </c>
      <c r="AC448" s="69">
        <v>20</v>
      </c>
      <c r="AD448" s="69">
        <v>20</v>
      </c>
      <c r="AE448" s="69">
        <v>20</v>
      </c>
      <c r="AF448" s="69">
        <f t="shared" si="49"/>
        <v>240</v>
      </c>
      <c r="AH448" s="31">
        <f t="shared" si="50"/>
        <v>60</v>
      </c>
      <c r="AI448" s="31">
        <f t="shared" si="51"/>
        <v>60</v>
      </c>
      <c r="AJ448" s="31">
        <f t="shared" si="52"/>
        <v>60</v>
      </c>
      <c r="AK448" s="31">
        <f t="shared" si="53"/>
        <v>60</v>
      </c>
      <c r="AL448" s="31">
        <f t="shared" si="54"/>
        <v>240</v>
      </c>
    </row>
    <row r="449" spans="1:38" hidden="1" x14ac:dyDescent="0.3">
      <c r="A449" t="str">
        <f t="shared" si="48"/>
        <v>SAIG</v>
      </c>
      <c r="B449" s="5" t="s">
        <v>151</v>
      </c>
      <c r="C449" s="5" t="s">
        <v>617</v>
      </c>
      <c r="D449" s="65" t="s">
        <v>93</v>
      </c>
      <c r="E449" s="65" t="s">
        <v>181</v>
      </c>
      <c r="F449" s="5" t="s">
        <v>182</v>
      </c>
      <c r="G449" s="5" t="s">
        <v>606</v>
      </c>
      <c r="H449" s="5" t="s">
        <v>626</v>
      </c>
      <c r="I449" s="31"/>
      <c r="J449" s="31"/>
      <c r="K449" s="31"/>
      <c r="L449" s="31"/>
      <c r="M449" s="31"/>
      <c r="N449" s="31"/>
      <c r="O449" s="31">
        <v>2</v>
      </c>
      <c r="P449" s="31"/>
      <c r="Q449" s="31"/>
      <c r="R449" s="75">
        <f t="shared" si="56"/>
        <v>0.22222222222222221</v>
      </c>
      <c r="S449" s="69">
        <v>0</v>
      </c>
      <c r="T449" s="69">
        <v>0</v>
      </c>
      <c r="U449" s="69">
        <v>0</v>
      </c>
      <c r="V449" s="69">
        <v>0</v>
      </c>
      <c r="W449" s="69">
        <v>0</v>
      </c>
      <c r="X449" s="69">
        <v>0</v>
      </c>
      <c r="Y449" s="69">
        <v>0</v>
      </c>
      <c r="Z449" s="69">
        <v>0</v>
      </c>
      <c r="AA449" s="69">
        <v>0</v>
      </c>
      <c r="AB449" s="69">
        <v>0</v>
      </c>
      <c r="AC449" s="69">
        <v>0</v>
      </c>
      <c r="AD449" s="69">
        <v>0</v>
      </c>
      <c r="AE449" s="69">
        <v>0</v>
      </c>
      <c r="AF449" s="69">
        <f t="shared" si="49"/>
        <v>0</v>
      </c>
      <c r="AH449" s="31">
        <f t="shared" si="50"/>
        <v>0</v>
      </c>
      <c r="AI449" s="31">
        <f t="shared" si="51"/>
        <v>0</v>
      </c>
      <c r="AJ449" s="31">
        <f t="shared" si="52"/>
        <v>0</v>
      </c>
      <c r="AK449" s="31">
        <f t="shared" si="53"/>
        <v>0</v>
      </c>
      <c r="AL449" s="31">
        <f t="shared" si="54"/>
        <v>0</v>
      </c>
    </row>
    <row r="450" spans="1:38" hidden="1" x14ac:dyDescent="0.3">
      <c r="A450" t="str">
        <f t="shared" si="48"/>
        <v>SAIG</v>
      </c>
      <c r="B450" s="5" t="s">
        <v>151</v>
      </c>
      <c r="C450" s="5" t="s">
        <v>617</v>
      </c>
      <c r="D450" s="65" t="s">
        <v>93</v>
      </c>
      <c r="E450" s="65" t="s">
        <v>183</v>
      </c>
      <c r="F450" s="5" t="s">
        <v>164</v>
      </c>
      <c r="G450" s="5" t="s">
        <v>606</v>
      </c>
      <c r="H450" s="5" t="s">
        <v>626</v>
      </c>
      <c r="I450" s="31"/>
      <c r="J450" s="31"/>
      <c r="K450" s="31">
        <v>25</v>
      </c>
      <c r="L450" s="31"/>
      <c r="M450" s="31"/>
      <c r="N450" s="31"/>
      <c r="O450" s="31"/>
      <c r="P450" s="31"/>
      <c r="Q450" s="31"/>
      <c r="R450" s="75">
        <f t="shared" si="56"/>
        <v>2.7777777777777777</v>
      </c>
      <c r="S450" s="69">
        <v>3</v>
      </c>
      <c r="T450" s="69">
        <v>3</v>
      </c>
      <c r="U450" s="69">
        <v>3</v>
      </c>
      <c r="V450" s="69">
        <v>3</v>
      </c>
      <c r="W450" s="69">
        <v>3</v>
      </c>
      <c r="X450" s="69">
        <v>3</v>
      </c>
      <c r="Y450" s="69">
        <v>3</v>
      </c>
      <c r="Z450" s="69">
        <v>3</v>
      </c>
      <c r="AA450" s="69">
        <v>3</v>
      </c>
      <c r="AB450" s="69">
        <v>3</v>
      </c>
      <c r="AC450" s="69">
        <v>3</v>
      </c>
      <c r="AD450" s="69">
        <v>3</v>
      </c>
      <c r="AE450" s="69">
        <v>3</v>
      </c>
      <c r="AF450" s="69">
        <f t="shared" si="49"/>
        <v>36</v>
      </c>
      <c r="AH450" s="31">
        <f t="shared" si="50"/>
        <v>9</v>
      </c>
      <c r="AI450" s="31">
        <f t="shared" si="51"/>
        <v>9</v>
      </c>
      <c r="AJ450" s="31">
        <f t="shared" si="52"/>
        <v>9</v>
      </c>
      <c r="AK450" s="31">
        <f t="shared" si="53"/>
        <v>9</v>
      </c>
      <c r="AL450" s="31">
        <f t="shared" si="54"/>
        <v>36</v>
      </c>
    </row>
    <row r="451" spans="1:38" hidden="1" x14ac:dyDescent="0.3">
      <c r="A451" t="str">
        <f t="shared" ref="A451:A514" si="57">CONCATENATE(C451,H451)</f>
        <v>SAA1</v>
      </c>
      <c r="B451" s="5" t="s">
        <v>151</v>
      </c>
      <c r="C451" s="5" t="s">
        <v>617</v>
      </c>
      <c r="D451" s="65" t="s">
        <v>93</v>
      </c>
      <c r="E451" s="65" t="s">
        <v>184</v>
      </c>
      <c r="F451" s="5" t="s">
        <v>74</v>
      </c>
      <c r="G451" s="5" t="s">
        <v>600</v>
      </c>
      <c r="H451" s="5" t="s">
        <v>620</v>
      </c>
      <c r="I451" s="31">
        <v>50</v>
      </c>
      <c r="J451" s="31"/>
      <c r="K451" s="31"/>
      <c r="L451" s="31">
        <v>25</v>
      </c>
      <c r="M451" s="31">
        <v>25</v>
      </c>
      <c r="N451" s="31"/>
      <c r="O451" s="31"/>
      <c r="P451" s="31"/>
      <c r="Q451" s="31"/>
      <c r="R451" s="75">
        <f t="shared" si="56"/>
        <v>11.111111111111111</v>
      </c>
      <c r="S451" s="69">
        <v>15</v>
      </c>
      <c r="T451" s="69">
        <v>15</v>
      </c>
      <c r="U451" s="69">
        <v>15</v>
      </c>
      <c r="V451" s="69">
        <v>15</v>
      </c>
      <c r="W451" s="69">
        <v>15</v>
      </c>
      <c r="X451" s="69">
        <v>15</v>
      </c>
      <c r="Y451" s="69">
        <v>15</v>
      </c>
      <c r="Z451" s="69">
        <v>15</v>
      </c>
      <c r="AA451" s="69">
        <v>15</v>
      </c>
      <c r="AB451" s="69">
        <v>15</v>
      </c>
      <c r="AC451" s="69">
        <v>15</v>
      </c>
      <c r="AD451" s="69">
        <v>15</v>
      </c>
      <c r="AE451" s="69">
        <v>15</v>
      </c>
      <c r="AF451" s="69">
        <f t="shared" ref="AF451:AF514" si="58">SUM(T451:AE451)</f>
        <v>180</v>
      </c>
      <c r="AH451" s="31">
        <f t="shared" ref="AH451:AH514" si="59">SUM(T451:V451)</f>
        <v>45</v>
      </c>
      <c r="AI451" s="31">
        <f t="shared" ref="AI451:AI514" si="60">SUM(W451:Y451)</f>
        <v>45</v>
      </c>
      <c r="AJ451" s="31">
        <f t="shared" ref="AJ451:AJ514" si="61">SUM(Z451:AB451)</f>
        <v>45</v>
      </c>
      <c r="AK451" s="31">
        <f t="shared" ref="AK451:AK514" si="62">SUM(AC451:AE451)</f>
        <v>45</v>
      </c>
      <c r="AL451" s="31">
        <f t="shared" ref="AL451:AL514" si="63">SUM(AH451:AK451)</f>
        <v>180</v>
      </c>
    </row>
    <row r="452" spans="1:38" hidden="1" x14ac:dyDescent="0.3">
      <c r="A452" t="str">
        <f t="shared" si="57"/>
        <v>SAA1</v>
      </c>
      <c r="B452" s="5" t="s">
        <v>151</v>
      </c>
      <c r="C452" s="5" t="s">
        <v>617</v>
      </c>
      <c r="D452" s="65" t="s">
        <v>93</v>
      </c>
      <c r="E452" s="65" t="s">
        <v>185</v>
      </c>
      <c r="F452" s="5" t="s">
        <v>74</v>
      </c>
      <c r="G452" s="5" t="s">
        <v>600</v>
      </c>
      <c r="H452" s="5" t="s">
        <v>620</v>
      </c>
      <c r="I452" s="31">
        <v>1</v>
      </c>
      <c r="J452" s="31"/>
      <c r="K452" s="31">
        <v>122.5</v>
      </c>
      <c r="L452" s="31">
        <v>309</v>
      </c>
      <c r="M452" s="31">
        <v>90</v>
      </c>
      <c r="N452" s="31">
        <v>52</v>
      </c>
      <c r="O452" s="31">
        <v>266</v>
      </c>
      <c r="P452" s="31">
        <v>490.85</v>
      </c>
      <c r="Q452" s="31">
        <v>103.95</v>
      </c>
      <c r="R452" s="75">
        <f t="shared" si="56"/>
        <v>159.47777777777776</v>
      </c>
      <c r="S452" s="69">
        <v>200</v>
      </c>
      <c r="T452" s="69">
        <v>170</v>
      </c>
      <c r="U452" s="69">
        <v>170</v>
      </c>
      <c r="V452" s="69">
        <v>170</v>
      </c>
      <c r="W452" s="69">
        <v>170</v>
      </c>
      <c r="X452" s="69">
        <v>170</v>
      </c>
      <c r="Y452" s="69">
        <v>170</v>
      </c>
      <c r="Z452" s="69">
        <v>170</v>
      </c>
      <c r="AA452" s="69">
        <v>250</v>
      </c>
      <c r="AB452" s="69">
        <v>170</v>
      </c>
      <c r="AC452" s="69">
        <v>170</v>
      </c>
      <c r="AD452" s="69">
        <v>170</v>
      </c>
      <c r="AE452" s="69">
        <v>170</v>
      </c>
      <c r="AF452" s="69">
        <f t="shared" si="58"/>
        <v>2120</v>
      </c>
      <c r="AH452" s="31">
        <f t="shared" si="59"/>
        <v>510</v>
      </c>
      <c r="AI452" s="31">
        <f t="shared" si="60"/>
        <v>510</v>
      </c>
      <c r="AJ452" s="31">
        <f t="shared" si="61"/>
        <v>590</v>
      </c>
      <c r="AK452" s="31">
        <f t="shared" si="62"/>
        <v>510</v>
      </c>
      <c r="AL452" s="31">
        <f t="shared" si="63"/>
        <v>2120</v>
      </c>
    </row>
    <row r="453" spans="1:38" hidden="1" x14ac:dyDescent="0.3">
      <c r="A453" t="str">
        <f t="shared" si="57"/>
        <v>SAA1</v>
      </c>
      <c r="B453" s="5" t="s">
        <v>151</v>
      </c>
      <c r="C453" s="5" t="s">
        <v>617</v>
      </c>
      <c r="D453" s="65" t="s">
        <v>93</v>
      </c>
      <c r="E453" s="65" t="s">
        <v>185</v>
      </c>
      <c r="F453" s="5" t="s">
        <v>74</v>
      </c>
      <c r="G453" s="5" t="s">
        <v>600</v>
      </c>
      <c r="H453" s="5" t="s">
        <v>620</v>
      </c>
      <c r="I453" s="31">
        <v>1778</v>
      </c>
      <c r="J453" s="31">
        <v>236</v>
      </c>
      <c r="K453" s="31">
        <v>571</v>
      </c>
      <c r="L453" s="31">
        <v>18</v>
      </c>
      <c r="M453" s="31"/>
      <c r="N453" s="31"/>
      <c r="O453" s="31"/>
      <c r="P453" s="31"/>
      <c r="Q453" s="31"/>
      <c r="R453" s="75">
        <f t="shared" si="56"/>
        <v>289.22222222222223</v>
      </c>
      <c r="S453" s="69">
        <v>305</v>
      </c>
      <c r="T453" s="69">
        <v>305</v>
      </c>
      <c r="U453" s="69">
        <v>305</v>
      </c>
      <c r="V453" s="69">
        <v>305</v>
      </c>
      <c r="W453" s="69">
        <v>305</v>
      </c>
      <c r="X453" s="69">
        <v>305</v>
      </c>
      <c r="Y453" s="69">
        <v>305</v>
      </c>
      <c r="Z453" s="69">
        <v>305</v>
      </c>
      <c r="AA453" s="69">
        <v>325</v>
      </c>
      <c r="AB453" s="69">
        <v>305</v>
      </c>
      <c r="AC453" s="69">
        <v>305</v>
      </c>
      <c r="AD453" s="69">
        <v>305</v>
      </c>
      <c r="AE453" s="69">
        <v>305</v>
      </c>
      <c r="AF453" s="69">
        <f t="shared" si="58"/>
        <v>3680</v>
      </c>
      <c r="AH453" s="31">
        <f t="shared" si="59"/>
        <v>915</v>
      </c>
      <c r="AI453" s="31">
        <f t="shared" si="60"/>
        <v>915</v>
      </c>
      <c r="AJ453" s="31">
        <f t="shared" si="61"/>
        <v>935</v>
      </c>
      <c r="AK453" s="31">
        <f t="shared" si="62"/>
        <v>915</v>
      </c>
      <c r="AL453" s="31">
        <f t="shared" si="63"/>
        <v>3680</v>
      </c>
    </row>
    <row r="454" spans="1:38" hidden="1" x14ac:dyDescent="0.3">
      <c r="A454" t="str">
        <f t="shared" si="57"/>
        <v>SAA1</v>
      </c>
      <c r="B454" s="5" t="s">
        <v>151</v>
      </c>
      <c r="C454" s="5" t="s">
        <v>617</v>
      </c>
      <c r="D454" s="65" t="s">
        <v>93</v>
      </c>
      <c r="E454" s="65" t="s">
        <v>185</v>
      </c>
      <c r="F454" s="5" t="s">
        <v>162</v>
      </c>
      <c r="G454" s="5" t="s">
        <v>600</v>
      </c>
      <c r="H454" s="5" t="s">
        <v>620</v>
      </c>
      <c r="I454" s="31">
        <v>30</v>
      </c>
      <c r="J454" s="31"/>
      <c r="K454" s="31">
        <v>10</v>
      </c>
      <c r="L454" s="31">
        <v>20</v>
      </c>
      <c r="M454" s="31">
        <v>40</v>
      </c>
      <c r="N454" s="31">
        <v>20</v>
      </c>
      <c r="O454" s="31">
        <v>20</v>
      </c>
      <c r="P454" s="31">
        <v>20</v>
      </c>
      <c r="Q454" s="31">
        <v>20</v>
      </c>
      <c r="R454" s="75">
        <f t="shared" si="56"/>
        <v>20</v>
      </c>
      <c r="S454" s="69">
        <v>21</v>
      </c>
      <c r="T454" s="69">
        <v>21</v>
      </c>
      <c r="U454" s="69">
        <v>21</v>
      </c>
      <c r="V454" s="69">
        <v>21</v>
      </c>
      <c r="W454" s="69">
        <v>21</v>
      </c>
      <c r="X454" s="69">
        <v>21</v>
      </c>
      <c r="Y454" s="69">
        <v>21</v>
      </c>
      <c r="Z454" s="69">
        <v>21</v>
      </c>
      <c r="AA454" s="69">
        <v>21</v>
      </c>
      <c r="AB454" s="69">
        <v>21</v>
      </c>
      <c r="AC454" s="69">
        <v>21</v>
      </c>
      <c r="AD454" s="69">
        <v>21</v>
      </c>
      <c r="AE454" s="69">
        <v>21</v>
      </c>
      <c r="AF454" s="69">
        <f t="shared" si="58"/>
        <v>252</v>
      </c>
      <c r="AH454" s="31">
        <f t="shared" si="59"/>
        <v>63</v>
      </c>
      <c r="AI454" s="31">
        <f t="shared" si="60"/>
        <v>63</v>
      </c>
      <c r="AJ454" s="31">
        <f t="shared" si="61"/>
        <v>63</v>
      </c>
      <c r="AK454" s="31">
        <f t="shared" si="62"/>
        <v>63</v>
      </c>
      <c r="AL454" s="31">
        <f t="shared" si="63"/>
        <v>252</v>
      </c>
    </row>
    <row r="455" spans="1:38" hidden="1" x14ac:dyDescent="0.3">
      <c r="A455" t="str">
        <f t="shared" si="57"/>
        <v>SAC1 COARSE</v>
      </c>
      <c r="B455" s="5" t="s">
        <v>151</v>
      </c>
      <c r="C455" s="5" t="s">
        <v>617</v>
      </c>
      <c r="D455" s="65" t="s">
        <v>93</v>
      </c>
      <c r="E455" s="65" t="s">
        <v>185</v>
      </c>
      <c r="F455" s="5" t="s">
        <v>61</v>
      </c>
      <c r="G455" s="5" t="s">
        <v>603</v>
      </c>
      <c r="H455" s="5" t="s">
        <v>619</v>
      </c>
      <c r="I455" s="31">
        <v>259</v>
      </c>
      <c r="J455" s="31"/>
      <c r="K455" s="31">
        <v>136</v>
      </c>
      <c r="L455" s="31">
        <v>322</v>
      </c>
      <c r="M455" s="31">
        <v>287</v>
      </c>
      <c r="N455" s="31">
        <v>137</v>
      </c>
      <c r="O455" s="31">
        <v>756</v>
      </c>
      <c r="P455" s="31">
        <v>170.35</v>
      </c>
      <c r="Q455" s="31">
        <v>53.45</v>
      </c>
      <c r="R455" s="75">
        <f t="shared" si="56"/>
        <v>235.64444444444442</v>
      </c>
      <c r="S455" s="69">
        <v>500</v>
      </c>
      <c r="T455" s="69">
        <v>250</v>
      </c>
      <c r="U455" s="69">
        <v>250</v>
      </c>
      <c r="V455" s="69">
        <v>350</v>
      </c>
      <c r="W455" s="69">
        <v>250</v>
      </c>
      <c r="X455" s="69">
        <v>250</v>
      </c>
      <c r="Y455" s="69">
        <v>250</v>
      </c>
      <c r="Z455" s="69">
        <v>250</v>
      </c>
      <c r="AA455" s="69">
        <v>250</v>
      </c>
      <c r="AB455" s="69">
        <v>350</v>
      </c>
      <c r="AC455" s="69">
        <v>600</v>
      </c>
      <c r="AD455" s="69">
        <v>600</v>
      </c>
      <c r="AE455" s="69">
        <v>600</v>
      </c>
      <c r="AF455" s="69">
        <f t="shared" si="58"/>
        <v>4250</v>
      </c>
      <c r="AH455" s="31">
        <f t="shared" si="59"/>
        <v>850</v>
      </c>
      <c r="AI455" s="31">
        <f t="shared" si="60"/>
        <v>750</v>
      </c>
      <c r="AJ455" s="31">
        <f t="shared" si="61"/>
        <v>850</v>
      </c>
      <c r="AK455" s="31">
        <f t="shared" si="62"/>
        <v>1800</v>
      </c>
      <c r="AL455" s="31">
        <f t="shared" si="63"/>
        <v>4250</v>
      </c>
    </row>
    <row r="456" spans="1:38" hidden="1" x14ac:dyDescent="0.3">
      <c r="A456" t="str">
        <f t="shared" si="57"/>
        <v>SACoarse Brown</v>
      </c>
      <c r="B456" s="5" t="s">
        <v>151</v>
      </c>
      <c r="C456" s="5" t="s">
        <v>617</v>
      </c>
      <c r="D456" s="65" t="s">
        <v>93</v>
      </c>
      <c r="E456" s="65" t="s">
        <v>185</v>
      </c>
      <c r="F456" s="5" t="s">
        <v>91</v>
      </c>
      <c r="G456" s="5" t="s">
        <v>602</v>
      </c>
      <c r="H456" s="5" t="s">
        <v>618</v>
      </c>
      <c r="I456" s="31"/>
      <c r="J456" s="31"/>
      <c r="K456" s="31"/>
      <c r="L456" s="31">
        <v>0.05</v>
      </c>
      <c r="M456" s="31"/>
      <c r="N456" s="31"/>
      <c r="O456" s="31"/>
      <c r="P456" s="31"/>
      <c r="Q456" s="31"/>
      <c r="R456" s="75">
        <f t="shared" si="56"/>
        <v>5.5555555555555558E-3</v>
      </c>
      <c r="S456" s="69">
        <v>0</v>
      </c>
      <c r="T456" s="69">
        <v>0</v>
      </c>
      <c r="U456" s="69">
        <v>0</v>
      </c>
      <c r="V456" s="69">
        <v>0</v>
      </c>
      <c r="W456" s="69">
        <v>0</v>
      </c>
      <c r="X456" s="69">
        <v>0</v>
      </c>
      <c r="Y456" s="69">
        <v>0</v>
      </c>
      <c r="Z456" s="69">
        <v>0</v>
      </c>
      <c r="AA456" s="69">
        <v>0</v>
      </c>
      <c r="AB456" s="69">
        <v>0</v>
      </c>
      <c r="AC456" s="69">
        <v>0</v>
      </c>
      <c r="AD456" s="69">
        <v>0</v>
      </c>
      <c r="AE456" s="69">
        <v>0</v>
      </c>
      <c r="AF456" s="69">
        <f t="shared" si="58"/>
        <v>0</v>
      </c>
      <c r="AH456" s="31">
        <f t="shared" si="59"/>
        <v>0</v>
      </c>
      <c r="AI456" s="31">
        <f t="shared" si="60"/>
        <v>0</v>
      </c>
      <c r="AJ456" s="31">
        <f t="shared" si="61"/>
        <v>0</v>
      </c>
      <c r="AK456" s="31">
        <f t="shared" si="62"/>
        <v>0</v>
      </c>
      <c r="AL456" s="31">
        <f t="shared" si="63"/>
        <v>0</v>
      </c>
    </row>
    <row r="457" spans="1:38" hidden="1" x14ac:dyDescent="0.3">
      <c r="A457" t="str">
        <f t="shared" si="57"/>
        <v>SAIG</v>
      </c>
      <c r="B457" s="5" t="s">
        <v>151</v>
      </c>
      <c r="C457" s="5" t="s">
        <v>617</v>
      </c>
      <c r="D457" s="65" t="s">
        <v>93</v>
      </c>
      <c r="E457" s="65" t="s">
        <v>185</v>
      </c>
      <c r="F457" s="5" t="s">
        <v>164</v>
      </c>
      <c r="G457" s="5" t="s">
        <v>606</v>
      </c>
      <c r="H457" s="5" t="s">
        <v>626</v>
      </c>
      <c r="I457" s="31"/>
      <c r="J457" s="31"/>
      <c r="K457" s="31"/>
      <c r="L457" s="31"/>
      <c r="M457" s="31">
        <v>47</v>
      </c>
      <c r="N457" s="31"/>
      <c r="O457" s="31"/>
      <c r="P457" s="31"/>
      <c r="Q457" s="31">
        <v>14</v>
      </c>
      <c r="R457" s="75">
        <f t="shared" si="56"/>
        <v>6.7777777777777777</v>
      </c>
      <c r="S457" s="69">
        <v>9</v>
      </c>
      <c r="T457" s="69">
        <v>9</v>
      </c>
      <c r="U457" s="69">
        <v>9</v>
      </c>
      <c r="V457" s="69">
        <v>9</v>
      </c>
      <c r="W457" s="69">
        <v>9</v>
      </c>
      <c r="X457" s="69">
        <v>9</v>
      </c>
      <c r="Y457" s="69">
        <v>9</v>
      </c>
      <c r="Z457" s="69">
        <v>9</v>
      </c>
      <c r="AA457" s="69">
        <v>9</v>
      </c>
      <c r="AB457" s="69">
        <v>9</v>
      </c>
      <c r="AC457" s="69">
        <v>9</v>
      </c>
      <c r="AD457" s="69">
        <v>9</v>
      </c>
      <c r="AE457" s="69">
        <v>9</v>
      </c>
      <c r="AF457" s="69">
        <f t="shared" si="58"/>
        <v>108</v>
      </c>
      <c r="AH457" s="31">
        <f t="shared" si="59"/>
        <v>27</v>
      </c>
      <c r="AI457" s="31">
        <f t="shared" si="60"/>
        <v>27</v>
      </c>
      <c r="AJ457" s="31">
        <f t="shared" si="61"/>
        <v>27</v>
      </c>
      <c r="AK457" s="31">
        <f t="shared" si="62"/>
        <v>27</v>
      </c>
      <c r="AL457" s="31">
        <f t="shared" si="63"/>
        <v>108</v>
      </c>
    </row>
    <row r="458" spans="1:38" hidden="1" x14ac:dyDescent="0.3">
      <c r="A458" t="str">
        <f t="shared" si="57"/>
        <v>SASoft Brown</v>
      </c>
      <c r="B458" s="5" t="s">
        <v>151</v>
      </c>
      <c r="C458" s="5" t="s">
        <v>617</v>
      </c>
      <c r="D458" s="65" t="s">
        <v>93</v>
      </c>
      <c r="E458" s="65" t="s">
        <v>185</v>
      </c>
      <c r="F458" s="5" t="s">
        <v>43</v>
      </c>
      <c r="G458" s="5" t="s">
        <v>602</v>
      </c>
      <c r="H458" s="5" t="s">
        <v>622</v>
      </c>
      <c r="I458" s="31"/>
      <c r="J458" s="31"/>
      <c r="K458" s="31"/>
      <c r="L458" s="31">
        <v>23.15</v>
      </c>
      <c r="M458" s="31">
        <v>10.050000000000001</v>
      </c>
      <c r="N458" s="31"/>
      <c r="O458" s="31">
        <v>0.05</v>
      </c>
      <c r="P458" s="31">
        <v>6</v>
      </c>
      <c r="Q458" s="31">
        <v>13</v>
      </c>
      <c r="R458" s="75">
        <f t="shared" si="56"/>
        <v>5.8055555555555554</v>
      </c>
      <c r="S458" s="69">
        <v>7</v>
      </c>
      <c r="T458" s="69">
        <v>7</v>
      </c>
      <c r="U458" s="69">
        <v>7</v>
      </c>
      <c r="V458" s="69">
        <v>7</v>
      </c>
      <c r="W458" s="69">
        <v>7</v>
      </c>
      <c r="X458" s="69">
        <v>7</v>
      </c>
      <c r="Y458" s="69">
        <v>7</v>
      </c>
      <c r="Z458" s="69">
        <v>7</v>
      </c>
      <c r="AA458" s="69">
        <v>7</v>
      </c>
      <c r="AB458" s="69">
        <v>7</v>
      </c>
      <c r="AC458" s="69">
        <v>7</v>
      </c>
      <c r="AD458" s="69">
        <v>7</v>
      </c>
      <c r="AE458" s="69">
        <v>7</v>
      </c>
      <c r="AF458" s="69">
        <f t="shared" si="58"/>
        <v>84</v>
      </c>
      <c r="AH458" s="31">
        <f t="shared" si="59"/>
        <v>21</v>
      </c>
      <c r="AI458" s="31">
        <f t="shared" si="60"/>
        <v>21</v>
      </c>
      <c r="AJ458" s="31">
        <f t="shared" si="61"/>
        <v>21</v>
      </c>
      <c r="AK458" s="31">
        <f t="shared" si="62"/>
        <v>21</v>
      </c>
      <c r="AL458" s="31">
        <f t="shared" si="63"/>
        <v>84</v>
      </c>
    </row>
    <row r="459" spans="1:38" hidden="1" x14ac:dyDescent="0.3">
      <c r="A459" t="str">
        <f t="shared" si="57"/>
        <v>SACoarse Brown</v>
      </c>
      <c r="B459" s="5" t="s">
        <v>151</v>
      </c>
      <c r="C459" s="5" t="s">
        <v>617</v>
      </c>
      <c r="D459" s="65" t="s">
        <v>93</v>
      </c>
      <c r="E459" s="65" t="s">
        <v>186</v>
      </c>
      <c r="F459" s="5" t="s">
        <v>167</v>
      </c>
      <c r="G459" s="5" t="s">
        <v>602</v>
      </c>
      <c r="H459" s="5" t="s">
        <v>618</v>
      </c>
      <c r="I459" s="31">
        <v>5</v>
      </c>
      <c r="J459" s="31"/>
      <c r="K459" s="31">
        <v>5</v>
      </c>
      <c r="L459" s="31">
        <v>5</v>
      </c>
      <c r="M459" s="31"/>
      <c r="N459" s="31">
        <v>5</v>
      </c>
      <c r="O459" s="31"/>
      <c r="P459" s="31">
        <v>5.6</v>
      </c>
      <c r="Q459" s="31">
        <v>4</v>
      </c>
      <c r="R459" s="75">
        <f t="shared" si="56"/>
        <v>3.2888888888888892</v>
      </c>
      <c r="S459" s="69">
        <v>5</v>
      </c>
      <c r="T459" s="69">
        <v>5</v>
      </c>
      <c r="U459" s="69">
        <v>5</v>
      </c>
      <c r="V459" s="69">
        <v>5</v>
      </c>
      <c r="W459" s="69">
        <v>5</v>
      </c>
      <c r="X459" s="69">
        <v>5</v>
      </c>
      <c r="Y459" s="69">
        <v>5</v>
      </c>
      <c r="Z459" s="69">
        <v>5</v>
      </c>
      <c r="AA459" s="69">
        <v>5</v>
      </c>
      <c r="AB459" s="69">
        <v>5</v>
      </c>
      <c r="AC459" s="69">
        <v>5</v>
      </c>
      <c r="AD459" s="69">
        <v>5</v>
      </c>
      <c r="AE459" s="69">
        <v>5</v>
      </c>
      <c r="AF459" s="69">
        <f t="shared" si="58"/>
        <v>60</v>
      </c>
      <c r="AH459" s="31">
        <f t="shared" si="59"/>
        <v>15</v>
      </c>
      <c r="AI459" s="31">
        <f t="shared" si="60"/>
        <v>15</v>
      </c>
      <c r="AJ459" s="31">
        <f t="shared" si="61"/>
        <v>15</v>
      </c>
      <c r="AK459" s="31">
        <f t="shared" si="62"/>
        <v>15</v>
      </c>
      <c r="AL459" s="31">
        <f t="shared" si="63"/>
        <v>60</v>
      </c>
    </row>
    <row r="460" spans="1:38" hidden="1" x14ac:dyDescent="0.3">
      <c r="A460" t="str">
        <f t="shared" si="57"/>
        <v>SAC1 COARSE</v>
      </c>
      <c r="B460" s="5" t="s">
        <v>151</v>
      </c>
      <c r="C460" s="5" t="s">
        <v>617</v>
      </c>
      <c r="D460" s="65" t="s">
        <v>93</v>
      </c>
      <c r="E460" s="65" t="s">
        <v>187</v>
      </c>
      <c r="F460" s="5" t="s">
        <v>61</v>
      </c>
      <c r="G460" s="5" t="s">
        <v>603</v>
      </c>
      <c r="H460" s="5" t="s">
        <v>619</v>
      </c>
      <c r="I460" s="31">
        <v>3</v>
      </c>
      <c r="J460" s="31"/>
      <c r="K460" s="31"/>
      <c r="L460" s="31"/>
      <c r="M460" s="31"/>
      <c r="N460" s="31"/>
      <c r="O460" s="31"/>
      <c r="P460" s="31"/>
      <c r="Q460" s="31"/>
      <c r="R460" s="75">
        <f t="shared" si="56"/>
        <v>0.33333333333333331</v>
      </c>
      <c r="S460" s="69">
        <v>0</v>
      </c>
      <c r="T460" s="69">
        <v>0</v>
      </c>
      <c r="U460" s="69">
        <v>0</v>
      </c>
      <c r="V460" s="69">
        <v>0</v>
      </c>
      <c r="W460" s="69">
        <v>0</v>
      </c>
      <c r="X460" s="69">
        <v>0</v>
      </c>
      <c r="Y460" s="69">
        <v>0</v>
      </c>
      <c r="Z460" s="69">
        <v>0</v>
      </c>
      <c r="AA460" s="69">
        <v>0</v>
      </c>
      <c r="AB460" s="69">
        <v>0</v>
      </c>
      <c r="AC460" s="69">
        <v>0</v>
      </c>
      <c r="AD460" s="69">
        <v>0</v>
      </c>
      <c r="AE460" s="69">
        <v>0</v>
      </c>
      <c r="AF460" s="69">
        <f t="shared" si="58"/>
        <v>0</v>
      </c>
      <c r="AH460" s="31">
        <f t="shared" si="59"/>
        <v>0</v>
      </c>
      <c r="AI460" s="31">
        <f t="shared" si="60"/>
        <v>0</v>
      </c>
      <c r="AJ460" s="31">
        <f t="shared" si="61"/>
        <v>0</v>
      </c>
      <c r="AK460" s="31">
        <f t="shared" si="62"/>
        <v>0</v>
      </c>
      <c r="AL460" s="31">
        <f t="shared" si="63"/>
        <v>0</v>
      </c>
    </row>
    <row r="461" spans="1:38" hidden="1" x14ac:dyDescent="0.3">
      <c r="A461" t="str">
        <f t="shared" si="57"/>
        <v>SASoft Brown</v>
      </c>
      <c r="B461" s="5" t="s">
        <v>151</v>
      </c>
      <c r="C461" s="5" t="s">
        <v>617</v>
      </c>
      <c r="D461" s="65" t="s">
        <v>93</v>
      </c>
      <c r="E461" s="65" t="s">
        <v>187</v>
      </c>
      <c r="F461" s="5" t="s">
        <v>43</v>
      </c>
      <c r="G461" s="5" t="s">
        <v>602</v>
      </c>
      <c r="H461" s="5" t="s">
        <v>622</v>
      </c>
      <c r="I461" s="31">
        <v>7.5</v>
      </c>
      <c r="J461" s="31"/>
      <c r="K461" s="31"/>
      <c r="L461" s="31"/>
      <c r="M461" s="31"/>
      <c r="N461" s="31"/>
      <c r="O461" s="31"/>
      <c r="P461" s="31"/>
      <c r="Q461" s="31"/>
      <c r="R461" s="75">
        <f t="shared" si="56"/>
        <v>0.83333333333333337</v>
      </c>
      <c r="S461" s="69">
        <v>0</v>
      </c>
      <c r="T461" s="69">
        <v>0</v>
      </c>
      <c r="U461" s="69">
        <v>0</v>
      </c>
      <c r="V461" s="69">
        <v>0</v>
      </c>
      <c r="W461" s="69">
        <v>0</v>
      </c>
      <c r="X461" s="69">
        <v>0</v>
      </c>
      <c r="Y461" s="69">
        <v>0</v>
      </c>
      <c r="Z461" s="69">
        <v>0</v>
      </c>
      <c r="AA461" s="69">
        <v>0</v>
      </c>
      <c r="AB461" s="69">
        <v>0</v>
      </c>
      <c r="AC461" s="69">
        <v>0</v>
      </c>
      <c r="AD461" s="69">
        <v>0</v>
      </c>
      <c r="AE461" s="69">
        <v>0</v>
      </c>
      <c r="AF461" s="69">
        <f t="shared" si="58"/>
        <v>0</v>
      </c>
      <c r="AH461" s="31">
        <f t="shared" si="59"/>
        <v>0</v>
      </c>
      <c r="AI461" s="31">
        <f t="shared" si="60"/>
        <v>0</v>
      </c>
      <c r="AJ461" s="31">
        <f t="shared" si="61"/>
        <v>0</v>
      </c>
      <c r="AK461" s="31">
        <f t="shared" si="62"/>
        <v>0</v>
      </c>
      <c r="AL461" s="31">
        <f t="shared" si="63"/>
        <v>0</v>
      </c>
    </row>
    <row r="462" spans="1:38" hidden="1" x14ac:dyDescent="0.3">
      <c r="A462" t="str">
        <f t="shared" si="57"/>
        <v>SAA1</v>
      </c>
      <c r="B462" s="5" t="s">
        <v>151</v>
      </c>
      <c r="C462" s="5" t="s">
        <v>617</v>
      </c>
      <c r="D462" s="65" t="s">
        <v>93</v>
      </c>
      <c r="E462" s="65" t="s">
        <v>188</v>
      </c>
      <c r="F462" s="5" t="s">
        <v>74</v>
      </c>
      <c r="G462" s="5" t="s">
        <v>600</v>
      </c>
      <c r="H462" s="5" t="s">
        <v>620</v>
      </c>
      <c r="I462" s="31"/>
      <c r="J462" s="31"/>
      <c r="K462" s="31"/>
      <c r="L462" s="31"/>
      <c r="M462" s="31"/>
      <c r="N462" s="31"/>
      <c r="O462" s="31"/>
      <c r="P462" s="31">
        <v>1.5</v>
      </c>
      <c r="Q462" s="31"/>
      <c r="R462" s="75">
        <f t="shared" si="56"/>
        <v>0.16666666666666666</v>
      </c>
      <c r="S462" s="69">
        <v>2</v>
      </c>
      <c r="T462" s="69">
        <v>2</v>
      </c>
      <c r="U462" s="69">
        <v>2</v>
      </c>
      <c r="V462" s="69">
        <v>2</v>
      </c>
      <c r="W462" s="69">
        <v>2</v>
      </c>
      <c r="X462" s="69">
        <v>2</v>
      </c>
      <c r="Y462" s="69">
        <v>2</v>
      </c>
      <c r="Z462" s="69">
        <v>2</v>
      </c>
      <c r="AA462" s="69">
        <v>2</v>
      </c>
      <c r="AB462" s="69">
        <v>2</v>
      </c>
      <c r="AC462" s="69">
        <v>2</v>
      </c>
      <c r="AD462" s="69">
        <v>2</v>
      </c>
      <c r="AE462" s="69">
        <v>2</v>
      </c>
      <c r="AF462" s="69">
        <f t="shared" si="58"/>
        <v>24</v>
      </c>
      <c r="AH462" s="31">
        <f t="shared" si="59"/>
        <v>6</v>
      </c>
      <c r="AI462" s="31">
        <f t="shared" si="60"/>
        <v>6</v>
      </c>
      <c r="AJ462" s="31">
        <f t="shared" si="61"/>
        <v>6</v>
      </c>
      <c r="AK462" s="31">
        <f t="shared" si="62"/>
        <v>6</v>
      </c>
      <c r="AL462" s="31">
        <f t="shared" si="63"/>
        <v>24</v>
      </c>
    </row>
    <row r="463" spans="1:38" hidden="1" x14ac:dyDescent="0.3">
      <c r="A463" t="str">
        <f t="shared" si="57"/>
        <v>SAIG</v>
      </c>
      <c r="B463" s="5" t="s">
        <v>151</v>
      </c>
      <c r="C463" s="5" t="s">
        <v>617</v>
      </c>
      <c r="D463" s="65" t="s">
        <v>93</v>
      </c>
      <c r="E463" s="65" t="s">
        <v>189</v>
      </c>
      <c r="F463" s="5" t="s">
        <v>168</v>
      </c>
      <c r="G463" s="5" t="s">
        <v>606</v>
      </c>
      <c r="H463" s="5" t="s">
        <v>626</v>
      </c>
      <c r="I463" s="31"/>
      <c r="J463" s="31"/>
      <c r="K463" s="31">
        <v>40</v>
      </c>
      <c r="L463" s="31">
        <v>15</v>
      </c>
      <c r="M463" s="31">
        <v>-1</v>
      </c>
      <c r="N463" s="31"/>
      <c r="O463" s="31"/>
      <c r="P463" s="31"/>
      <c r="Q463" s="31"/>
      <c r="R463" s="75">
        <f t="shared" si="56"/>
        <v>6</v>
      </c>
      <c r="S463" s="69">
        <v>10</v>
      </c>
      <c r="T463" s="69">
        <v>10</v>
      </c>
      <c r="U463" s="69">
        <v>10</v>
      </c>
      <c r="V463" s="69">
        <v>10</v>
      </c>
      <c r="W463" s="69">
        <v>10</v>
      </c>
      <c r="X463" s="69">
        <v>10</v>
      </c>
      <c r="Y463" s="69">
        <v>10</v>
      </c>
      <c r="Z463" s="69">
        <v>10</v>
      </c>
      <c r="AA463" s="69">
        <v>10</v>
      </c>
      <c r="AB463" s="69">
        <v>10</v>
      </c>
      <c r="AC463" s="69">
        <v>10</v>
      </c>
      <c r="AD463" s="69">
        <v>10</v>
      </c>
      <c r="AE463" s="69">
        <v>10</v>
      </c>
      <c r="AF463" s="69">
        <f t="shared" si="58"/>
        <v>120</v>
      </c>
      <c r="AH463" s="31">
        <f t="shared" si="59"/>
        <v>30</v>
      </c>
      <c r="AI463" s="31">
        <f t="shared" si="60"/>
        <v>30</v>
      </c>
      <c r="AJ463" s="31">
        <f t="shared" si="61"/>
        <v>30</v>
      </c>
      <c r="AK463" s="31">
        <f t="shared" si="62"/>
        <v>30</v>
      </c>
      <c r="AL463" s="31">
        <f t="shared" si="63"/>
        <v>120</v>
      </c>
    </row>
    <row r="464" spans="1:38" hidden="1" x14ac:dyDescent="0.3">
      <c r="A464" t="str">
        <f t="shared" si="57"/>
        <v>SAIG</v>
      </c>
      <c r="B464" s="5" t="s">
        <v>151</v>
      </c>
      <c r="C464" s="5" t="s">
        <v>617</v>
      </c>
      <c r="D464" s="65" t="s">
        <v>93</v>
      </c>
      <c r="E464" s="65" t="s">
        <v>190</v>
      </c>
      <c r="F464" s="5" t="s">
        <v>164</v>
      </c>
      <c r="G464" s="5" t="s">
        <v>606</v>
      </c>
      <c r="H464" s="5" t="s">
        <v>626</v>
      </c>
      <c r="I464" s="31"/>
      <c r="J464" s="31"/>
      <c r="K464" s="31"/>
      <c r="L464" s="31"/>
      <c r="M464" s="31">
        <v>24.875</v>
      </c>
      <c r="N464" s="31"/>
      <c r="O464" s="31"/>
      <c r="P464" s="31"/>
      <c r="Q464" s="31"/>
      <c r="R464" s="75">
        <f t="shared" si="56"/>
        <v>2.7638888888888888</v>
      </c>
      <c r="S464" s="69">
        <v>5</v>
      </c>
      <c r="T464" s="69">
        <v>5</v>
      </c>
      <c r="U464" s="69">
        <v>5</v>
      </c>
      <c r="V464" s="69">
        <v>5</v>
      </c>
      <c r="W464" s="69">
        <v>5</v>
      </c>
      <c r="X464" s="69">
        <v>5</v>
      </c>
      <c r="Y464" s="69">
        <v>5</v>
      </c>
      <c r="Z464" s="69">
        <v>5</v>
      </c>
      <c r="AA464" s="69">
        <v>5</v>
      </c>
      <c r="AB464" s="69">
        <v>5</v>
      </c>
      <c r="AC464" s="69">
        <v>5</v>
      </c>
      <c r="AD464" s="69">
        <v>5</v>
      </c>
      <c r="AE464" s="69">
        <v>5</v>
      </c>
      <c r="AF464" s="69">
        <f t="shared" si="58"/>
        <v>60</v>
      </c>
      <c r="AH464" s="31">
        <f t="shared" si="59"/>
        <v>15</v>
      </c>
      <c r="AI464" s="31">
        <f t="shared" si="60"/>
        <v>15</v>
      </c>
      <c r="AJ464" s="31">
        <f t="shared" si="61"/>
        <v>15</v>
      </c>
      <c r="AK464" s="31">
        <f t="shared" si="62"/>
        <v>15</v>
      </c>
      <c r="AL464" s="31">
        <f t="shared" si="63"/>
        <v>60</v>
      </c>
    </row>
    <row r="465" spans="1:38" hidden="1" x14ac:dyDescent="0.3">
      <c r="A465" t="str">
        <f t="shared" si="57"/>
        <v>SAA1</v>
      </c>
      <c r="B465" s="5" t="s">
        <v>151</v>
      </c>
      <c r="C465" s="5" t="s">
        <v>617</v>
      </c>
      <c r="D465" s="65" t="s">
        <v>93</v>
      </c>
      <c r="E465" s="65" t="s">
        <v>191</v>
      </c>
      <c r="F465" s="5" t="s">
        <v>74</v>
      </c>
      <c r="G465" s="5" t="s">
        <v>600</v>
      </c>
      <c r="H465" s="5" t="s">
        <v>620</v>
      </c>
      <c r="I465" s="31"/>
      <c r="J465" s="31"/>
      <c r="K465" s="31">
        <v>10</v>
      </c>
      <c r="L465" s="31">
        <v>15</v>
      </c>
      <c r="M465" s="31"/>
      <c r="N465" s="31"/>
      <c r="O465" s="31"/>
      <c r="P465" s="31"/>
      <c r="Q465" s="31"/>
      <c r="R465" s="75">
        <f t="shared" si="56"/>
        <v>2.7777777777777777</v>
      </c>
      <c r="S465" s="69">
        <v>5</v>
      </c>
      <c r="T465" s="69">
        <v>5</v>
      </c>
      <c r="U465" s="69">
        <v>5</v>
      </c>
      <c r="V465" s="69">
        <v>5</v>
      </c>
      <c r="W465" s="69">
        <v>5</v>
      </c>
      <c r="X465" s="69">
        <v>5</v>
      </c>
      <c r="Y465" s="69">
        <v>5</v>
      </c>
      <c r="Z465" s="69">
        <v>5</v>
      </c>
      <c r="AA465" s="69">
        <v>5</v>
      </c>
      <c r="AB465" s="69">
        <v>5</v>
      </c>
      <c r="AC465" s="69">
        <v>5</v>
      </c>
      <c r="AD465" s="69">
        <v>5</v>
      </c>
      <c r="AE465" s="69">
        <v>5</v>
      </c>
      <c r="AF465" s="69">
        <f t="shared" si="58"/>
        <v>60</v>
      </c>
      <c r="AH465" s="31">
        <f t="shared" si="59"/>
        <v>15</v>
      </c>
      <c r="AI465" s="31">
        <f t="shared" si="60"/>
        <v>15</v>
      </c>
      <c r="AJ465" s="31">
        <f t="shared" si="61"/>
        <v>15</v>
      </c>
      <c r="AK465" s="31">
        <f t="shared" si="62"/>
        <v>15</v>
      </c>
      <c r="AL465" s="31">
        <f t="shared" si="63"/>
        <v>60</v>
      </c>
    </row>
    <row r="466" spans="1:38" hidden="1" x14ac:dyDescent="0.3">
      <c r="A466" t="str">
        <f t="shared" si="57"/>
        <v>SAA1</v>
      </c>
      <c r="B466" s="5" t="s">
        <v>151</v>
      </c>
      <c r="C466" s="5" t="s">
        <v>617</v>
      </c>
      <c r="D466" s="65" t="s">
        <v>93</v>
      </c>
      <c r="E466" s="65" t="s">
        <v>192</v>
      </c>
      <c r="F466" s="5" t="s">
        <v>74</v>
      </c>
      <c r="G466" s="5" t="s">
        <v>600</v>
      </c>
      <c r="H466" s="5" t="s">
        <v>620</v>
      </c>
      <c r="I466" s="31">
        <v>175</v>
      </c>
      <c r="J466" s="31"/>
      <c r="K466" s="31">
        <v>50</v>
      </c>
      <c r="L466" s="31">
        <v>50</v>
      </c>
      <c r="M466" s="31">
        <v>49.95</v>
      </c>
      <c r="N466" s="31">
        <v>25</v>
      </c>
      <c r="O466" s="31"/>
      <c r="P466" s="31"/>
      <c r="Q466" s="31"/>
      <c r="R466" s="75">
        <f t="shared" si="56"/>
        <v>38.883333333333333</v>
      </c>
      <c r="S466" s="69">
        <v>60</v>
      </c>
      <c r="T466" s="69">
        <v>60</v>
      </c>
      <c r="U466" s="69">
        <v>60</v>
      </c>
      <c r="V466" s="69">
        <v>60</v>
      </c>
      <c r="W466" s="69">
        <v>60</v>
      </c>
      <c r="X466" s="69">
        <v>60</v>
      </c>
      <c r="Y466" s="69">
        <v>60</v>
      </c>
      <c r="Z466" s="69">
        <v>60</v>
      </c>
      <c r="AA466" s="69">
        <v>60</v>
      </c>
      <c r="AB466" s="69">
        <v>60</v>
      </c>
      <c r="AC466" s="69">
        <v>60</v>
      </c>
      <c r="AD466" s="69">
        <v>60</v>
      </c>
      <c r="AE466" s="69">
        <v>60</v>
      </c>
      <c r="AF466" s="69">
        <f t="shared" si="58"/>
        <v>720</v>
      </c>
      <c r="AH466" s="31">
        <f t="shared" si="59"/>
        <v>180</v>
      </c>
      <c r="AI466" s="31">
        <f t="shared" si="60"/>
        <v>180</v>
      </c>
      <c r="AJ466" s="31">
        <f t="shared" si="61"/>
        <v>180</v>
      </c>
      <c r="AK466" s="31">
        <f t="shared" si="62"/>
        <v>180</v>
      </c>
      <c r="AL466" s="31">
        <f t="shared" si="63"/>
        <v>720</v>
      </c>
    </row>
    <row r="467" spans="1:38" hidden="1" x14ac:dyDescent="0.3">
      <c r="A467" t="str">
        <f t="shared" si="57"/>
        <v>SAC1 COARSE</v>
      </c>
      <c r="B467" s="5" t="s">
        <v>151</v>
      </c>
      <c r="C467" s="5" t="s">
        <v>617</v>
      </c>
      <c r="D467" s="65" t="s">
        <v>93</v>
      </c>
      <c r="E467" s="65" t="s">
        <v>193</v>
      </c>
      <c r="F467" s="5" t="s">
        <v>61</v>
      </c>
      <c r="G467" s="5" t="s">
        <v>603</v>
      </c>
      <c r="H467" s="5" t="s">
        <v>619</v>
      </c>
      <c r="I467" s="31"/>
      <c r="J467" s="31"/>
      <c r="K467" s="31"/>
      <c r="L467" s="31"/>
      <c r="M467" s="31">
        <v>25</v>
      </c>
      <c r="N467" s="31"/>
      <c r="O467" s="31"/>
      <c r="P467" s="31"/>
      <c r="Q467" s="31"/>
      <c r="R467" s="75">
        <f t="shared" si="56"/>
        <v>2.7777777777777777</v>
      </c>
      <c r="S467" s="69">
        <v>0</v>
      </c>
      <c r="T467" s="69">
        <v>0</v>
      </c>
      <c r="U467" s="69">
        <v>0</v>
      </c>
      <c r="V467" s="69">
        <v>0</v>
      </c>
      <c r="W467" s="69">
        <v>0</v>
      </c>
      <c r="X467" s="69">
        <v>0</v>
      </c>
      <c r="Y467" s="69">
        <v>0</v>
      </c>
      <c r="Z467" s="69">
        <v>0</v>
      </c>
      <c r="AA467" s="69">
        <v>0</v>
      </c>
      <c r="AB467" s="69">
        <v>0</v>
      </c>
      <c r="AC467" s="69">
        <v>0</v>
      </c>
      <c r="AD467" s="69">
        <v>0</v>
      </c>
      <c r="AE467" s="69">
        <v>0</v>
      </c>
      <c r="AF467" s="69">
        <f t="shared" si="58"/>
        <v>0</v>
      </c>
      <c r="AH467" s="31">
        <f t="shared" si="59"/>
        <v>0</v>
      </c>
      <c r="AI467" s="31">
        <f t="shared" si="60"/>
        <v>0</v>
      </c>
      <c r="AJ467" s="31">
        <f t="shared" si="61"/>
        <v>0</v>
      </c>
      <c r="AK467" s="31">
        <f t="shared" si="62"/>
        <v>0</v>
      </c>
      <c r="AL467" s="31">
        <f t="shared" si="63"/>
        <v>0</v>
      </c>
    </row>
    <row r="468" spans="1:38" hidden="1" x14ac:dyDescent="0.3">
      <c r="A468" t="str">
        <f t="shared" si="57"/>
        <v>SAA1</v>
      </c>
      <c r="B468" s="5" t="s">
        <v>151</v>
      </c>
      <c r="C468" s="5" t="s">
        <v>617</v>
      </c>
      <c r="D468" s="65" t="s">
        <v>194</v>
      </c>
      <c r="E468" s="65" t="s">
        <v>195</v>
      </c>
      <c r="F468" s="5" t="s">
        <v>74</v>
      </c>
      <c r="G468" s="5" t="s">
        <v>600</v>
      </c>
      <c r="H468" s="5" t="s">
        <v>620</v>
      </c>
      <c r="I468" s="31">
        <v>-7</v>
      </c>
      <c r="J468" s="31"/>
      <c r="K468" s="31"/>
      <c r="L468" s="31"/>
      <c r="M468" s="31"/>
      <c r="N468" s="31"/>
      <c r="O468" s="31"/>
      <c r="P468" s="31"/>
      <c r="Q468" s="31"/>
      <c r="R468" s="75">
        <f t="shared" si="56"/>
        <v>-0.77777777777777779</v>
      </c>
      <c r="S468" s="69">
        <v>0</v>
      </c>
      <c r="T468" s="69">
        <v>0</v>
      </c>
      <c r="U468" s="69">
        <v>0</v>
      </c>
      <c r="V468" s="69">
        <v>0</v>
      </c>
      <c r="W468" s="69">
        <v>0</v>
      </c>
      <c r="X468" s="69">
        <v>0</v>
      </c>
      <c r="Y468" s="69">
        <v>0</v>
      </c>
      <c r="Z468" s="69">
        <v>0</v>
      </c>
      <c r="AA468" s="69">
        <v>0</v>
      </c>
      <c r="AB468" s="69">
        <v>0</v>
      </c>
      <c r="AC468" s="69">
        <v>0</v>
      </c>
      <c r="AD468" s="69">
        <v>0</v>
      </c>
      <c r="AE468" s="69">
        <v>0</v>
      </c>
      <c r="AF468" s="69">
        <f t="shared" si="58"/>
        <v>0</v>
      </c>
      <c r="AH468" s="31">
        <f t="shared" si="59"/>
        <v>0</v>
      </c>
      <c r="AI468" s="31">
        <f t="shared" si="60"/>
        <v>0</v>
      </c>
      <c r="AJ468" s="31">
        <f t="shared" si="61"/>
        <v>0</v>
      </c>
      <c r="AK468" s="31">
        <f t="shared" si="62"/>
        <v>0</v>
      </c>
      <c r="AL468" s="31">
        <f t="shared" si="63"/>
        <v>0</v>
      </c>
    </row>
    <row r="469" spans="1:38" hidden="1" x14ac:dyDescent="0.3">
      <c r="A469" t="str">
        <f t="shared" si="57"/>
        <v>SAIG</v>
      </c>
      <c r="B469" s="5" t="s">
        <v>151</v>
      </c>
      <c r="C469" s="5" t="s">
        <v>617</v>
      </c>
      <c r="D469" s="65" t="s">
        <v>194</v>
      </c>
      <c r="E469" s="65" t="s">
        <v>195</v>
      </c>
      <c r="F469" s="5" t="s">
        <v>164</v>
      </c>
      <c r="G469" s="5" t="s">
        <v>606</v>
      </c>
      <c r="H469" s="5" t="s">
        <v>626</v>
      </c>
      <c r="I469" s="31">
        <v>30</v>
      </c>
      <c r="J469" s="31"/>
      <c r="K469" s="31"/>
      <c r="L469" s="31"/>
      <c r="M469" s="31"/>
      <c r="N469" s="31"/>
      <c r="O469" s="31"/>
      <c r="P469" s="31"/>
      <c r="Q469" s="31"/>
      <c r="R469" s="75">
        <f t="shared" ref="R469:R532" si="64">SUM(I469:Q469)/9</f>
        <v>3.3333333333333335</v>
      </c>
      <c r="S469" s="69">
        <v>0</v>
      </c>
      <c r="T469" s="69">
        <v>0</v>
      </c>
      <c r="U469" s="69">
        <v>0</v>
      </c>
      <c r="V469" s="69">
        <v>0</v>
      </c>
      <c r="W469" s="69">
        <v>0</v>
      </c>
      <c r="X469" s="69">
        <v>0</v>
      </c>
      <c r="Y469" s="69">
        <v>0</v>
      </c>
      <c r="Z469" s="69">
        <v>0</v>
      </c>
      <c r="AA469" s="69">
        <v>0</v>
      </c>
      <c r="AB469" s="69">
        <v>0</v>
      </c>
      <c r="AC469" s="69">
        <v>0</v>
      </c>
      <c r="AD469" s="69">
        <v>0</v>
      </c>
      <c r="AE469" s="69">
        <v>0</v>
      </c>
      <c r="AF469" s="69">
        <f t="shared" si="58"/>
        <v>0</v>
      </c>
      <c r="AH469" s="31">
        <f t="shared" si="59"/>
        <v>0</v>
      </c>
      <c r="AI469" s="31">
        <f t="shared" si="60"/>
        <v>0</v>
      </c>
      <c r="AJ469" s="31">
        <f t="shared" si="61"/>
        <v>0</v>
      </c>
      <c r="AK469" s="31">
        <f t="shared" si="62"/>
        <v>0</v>
      </c>
      <c r="AL469" s="31">
        <f t="shared" si="63"/>
        <v>0</v>
      </c>
    </row>
    <row r="470" spans="1:38" hidden="1" x14ac:dyDescent="0.3">
      <c r="A470" t="str">
        <f t="shared" si="57"/>
        <v>SAA1</v>
      </c>
      <c r="B470" s="5" t="s">
        <v>151</v>
      </c>
      <c r="C470" s="5" t="s">
        <v>617</v>
      </c>
      <c r="D470" s="65" t="s">
        <v>194</v>
      </c>
      <c r="E470" s="65" t="s">
        <v>196</v>
      </c>
      <c r="F470" s="5" t="s">
        <v>197</v>
      </c>
      <c r="G470" s="5" t="s">
        <v>600</v>
      </c>
      <c r="H470" s="5" t="s">
        <v>620</v>
      </c>
      <c r="I470" s="31"/>
      <c r="J470" s="31"/>
      <c r="K470" s="31"/>
      <c r="L470" s="31"/>
      <c r="M470" s="31"/>
      <c r="N470" s="31"/>
      <c r="O470" s="31"/>
      <c r="P470" s="31"/>
      <c r="Q470" s="31">
        <v>2.5000000000000001E-2</v>
      </c>
      <c r="R470" s="75">
        <f t="shared" si="64"/>
        <v>2.7777777777777779E-3</v>
      </c>
      <c r="S470" s="69">
        <v>0</v>
      </c>
      <c r="T470" s="69">
        <v>0</v>
      </c>
      <c r="U470" s="69">
        <v>0</v>
      </c>
      <c r="V470" s="69">
        <v>0</v>
      </c>
      <c r="W470" s="69">
        <v>0</v>
      </c>
      <c r="X470" s="69">
        <v>0</v>
      </c>
      <c r="Y470" s="69">
        <v>0</v>
      </c>
      <c r="Z470" s="69">
        <v>0</v>
      </c>
      <c r="AA470" s="69">
        <v>0</v>
      </c>
      <c r="AB470" s="69">
        <v>0</v>
      </c>
      <c r="AC470" s="69">
        <v>0</v>
      </c>
      <c r="AD470" s="69">
        <v>0</v>
      </c>
      <c r="AE470" s="69">
        <v>0</v>
      </c>
      <c r="AF470" s="69">
        <f t="shared" si="58"/>
        <v>0</v>
      </c>
      <c r="AH470" s="31">
        <f t="shared" si="59"/>
        <v>0</v>
      </c>
      <c r="AI470" s="31">
        <f t="shared" si="60"/>
        <v>0</v>
      </c>
      <c r="AJ470" s="31">
        <f t="shared" si="61"/>
        <v>0</v>
      </c>
      <c r="AK470" s="31">
        <f t="shared" si="62"/>
        <v>0</v>
      </c>
      <c r="AL470" s="31">
        <f t="shared" si="63"/>
        <v>0</v>
      </c>
    </row>
    <row r="471" spans="1:38" hidden="1" x14ac:dyDescent="0.3">
      <c r="A471" t="str">
        <f t="shared" si="57"/>
        <v>SAIG</v>
      </c>
      <c r="B471" s="5" t="s">
        <v>151</v>
      </c>
      <c r="C471" s="5" t="s">
        <v>617</v>
      </c>
      <c r="D471" s="65" t="s">
        <v>194</v>
      </c>
      <c r="E471" s="65" t="s">
        <v>196</v>
      </c>
      <c r="F471" s="5" t="s">
        <v>198</v>
      </c>
      <c r="G471" s="5" t="s">
        <v>606</v>
      </c>
      <c r="H471" s="5" t="s">
        <v>626</v>
      </c>
      <c r="I471" s="31">
        <v>15</v>
      </c>
      <c r="J471" s="31">
        <v>44.9</v>
      </c>
      <c r="K471" s="31">
        <v>50</v>
      </c>
      <c r="L471" s="31">
        <v>45</v>
      </c>
      <c r="M471" s="31">
        <v>15</v>
      </c>
      <c r="N471" s="31">
        <v>15</v>
      </c>
      <c r="O471" s="31">
        <v>30</v>
      </c>
      <c r="P471" s="31">
        <v>15</v>
      </c>
      <c r="Q471" s="31">
        <v>45</v>
      </c>
      <c r="R471" s="75">
        <f t="shared" si="64"/>
        <v>30.544444444444441</v>
      </c>
      <c r="S471" s="69">
        <v>35</v>
      </c>
      <c r="T471" s="69">
        <v>35</v>
      </c>
      <c r="U471" s="69">
        <v>35</v>
      </c>
      <c r="V471" s="69">
        <v>35</v>
      </c>
      <c r="W471" s="69">
        <v>35</v>
      </c>
      <c r="X471" s="69">
        <v>35</v>
      </c>
      <c r="Y471" s="69">
        <v>35</v>
      </c>
      <c r="Z471" s="69">
        <v>35</v>
      </c>
      <c r="AA471" s="69">
        <v>35</v>
      </c>
      <c r="AB471" s="69">
        <v>35</v>
      </c>
      <c r="AC471" s="69">
        <v>35</v>
      </c>
      <c r="AD471" s="69">
        <v>35</v>
      </c>
      <c r="AE471" s="69">
        <v>35</v>
      </c>
      <c r="AF471" s="69">
        <f t="shared" si="58"/>
        <v>420</v>
      </c>
      <c r="AH471" s="31">
        <f t="shared" si="59"/>
        <v>105</v>
      </c>
      <c r="AI471" s="31">
        <f t="shared" si="60"/>
        <v>105</v>
      </c>
      <c r="AJ471" s="31">
        <f t="shared" si="61"/>
        <v>105</v>
      </c>
      <c r="AK471" s="31">
        <f t="shared" si="62"/>
        <v>105</v>
      </c>
      <c r="AL471" s="31">
        <f t="shared" si="63"/>
        <v>420</v>
      </c>
    </row>
    <row r="472" spans="1:38" hidden="1" x14ac:dyDescent="0.3">
      <c r="A472" t="str">
        <f t="shared" si="57"/>
        <v>SAIG</v>
      </c>
      <c r="B472" s="5" t="s">
        <v>151</v>
      </c>
      <c r="C472" s="5" t="s">
        <v>617</v>
      </c>
      <c r="D472" s="65" t="s">
        <v>194</v>
      </c>
      <c r="E472" s="65" t="s">
        <v>180</v>
      </c>
      <c r="F472" s="5" t="s">
        <v>164</v>
      </c>
      <c r="G472" s="5" t="s">
        <v>606</v>
      </c>
      <c r="H472" s="5" t="s">
        <v>626</v>
      </c>
      <c r="I472" s="31">
        <v>20</v>
      </c>
      <c r="J472" s="31">
        <v>45</v>
      </c>
      <c r="K472" s="31">
        <v>20</v>
      </c>
      <c r="L472" s="31">
        <v>20</v>
      </c>
      <c r="M472" s="31">
        <v>20</v>
      </c>
      <c r="N472" s="31">
        <v>40</v>
      </c>
      <c r="O472" s="31"/>
      <c r="P472" s="31"/>
      <c r="Q472" s="31"/>
      <c r="R472" s="75">
        <f t="shared" si="64"/>
        <v>18.333333333333332</v>
      </c>
      <c r="S472" s="69">
        <v>20</v>
      </c>
      <c r="T472" s="69">
        <v>20</v>
      </c>
      <c r="U472" s="69">
        <v>20</v>
      </c>
      <c r="V472" s="69">
        <v>20</v>
      </c>
      <c r="W472" s="69">
        <v>20</v>
      </c>
      <c r="X472" s="69">
        <v>20</v>
      </c>
      <c r="Y472" s="69">
        <v>20</v>
      </c>
      <c r="Z472" s="69">
        <v>20</v>
      </c>
      <c r="AA472" s="69">
        <v>20</v>
      </c>
      <c r="AB472" s="69">
        <v>20</v>
      </c>
      <c r="AC472" s="69">
        <v>20</v>
      </c>
      <c r="AD472" s="69">
        <v>20</v>
      </c>
      <c r="AE472" s="69">
        <v>20</v>
      </c>
      <c r="AF472" s="69">
        <f t="shared" si="58"/>
        <v>240</v>
      </c>
      <c r="AH472" s="31">
        <f t="shared" si="59"/>
        <v>60</v>
      </c>
      <c r="AI472" s="31">
        <f t="shared" si="60"/>
        <v>60</v>
      </c>
      <c r="AJ472" s="31">
        <f t="shared" si="61"/>
        <v>60</v>
      </c>
      <c r="AK472" s="31">
        <f t="shared" si="62"/>
        <v>60</v>
      </c>
      <c r="AL472" s="31">
        <f t="shared" si="63"/>
        <v>240</v>
      </c>
    </row>
    <row r="473" spans="1:38" hidden="1" x14ac:dyDescent="0.3">
      <c r="A473" t="str">
        <f t="shared" si="57"/>
        <v>SAC1 COARSE</v>
      </c>
      <c r="B473" s="5" t="s">
        <v>151</v>
      </c>
      <c r="C473" s="5" t="s">
        <v>617</v>
      </c>
      <c r="D473" s="65" t="s">
        <v>194</v>
      </c>
      <c r="E473" s="65" t="s">
        <v>199</v>
      </c>
      <c r="F473" s="5" t="s">
        <v>61</v>
      </c>
      <c r="G473" s="5" t="s">
        <v>603</v>
      </c>
      <c r="H473" s="5" t="s">
        <v>619</v>
      </c>
      <c r="I473" s="31">
        <v>50</v>
      </c>
      <c r="J473" s="31">
        <v>50</v>
      </c>
      <c r="K473" s="31">
        <v>110</v>
      </c>
      <c r="L473" s="31">
        <v>25</v>
      </c>
      <c r="M473" s="31"/>
      <c r="N473" s="31"/>
      <c r="O473" s="31"/>
      <c r="P473" s="31"/>
      <c r="Q473" s="31"/>
      <c r="R473" s="75">
        <f t="shared" si="64"/>
        <v>26.111111111111111</v>
      </c>
      <c r="S473" s="69">
        <v>50</v>
      </c>
      <c r="T473" s="69">
        <v>50</v>
      </c>
      <c r="U473" s="69">
        <v>50</v>
      </c>
      <c r="V473" s="69">
        <v>50</v>
      </c>
      <c r="W473" s="69">
        <v>50</v>
      </c>
      <c r="X473" s="69">
        <v>50</v>
      </c>
      <c r="Y473" s="69">
        <v>50</v>
      </c>
      <c r="Z473" s="69">
        <v>50</v>
      </c>
      <c r="AA473" s="69">
        <v>50</v>
      </c>
      <c r="AB473" s="69">
        <v>50</v>
      </c>
      <c r="AC473" s="69">
        <v>50</v>
      </c>
      <c r="AD473" s="69">
        <v>50</v>
      </c>
      <c r="AE473" s="69">
        <v>50</v>
      </c>
      <c r="AF473" s="69">
        <f t="shared" si="58"/>
        <v>600</v>
      </c>
      <c r="AH473" s="31">
        <f t="shared" si="59"/>
        <v>150</v>
      </c>
      <c r="AI473" s="31">
        <f t="shared" si="60"/>
        <v>150</v>
      </c>
      <c r="AJ473" s="31">
        <f t="shared" si="61"/>
        <v>150</v>
      </c>
      <c r="AK473" s="31">
        <f t="shared" si="62"/>
        <v>150</v>
      </c>
      <c r="AL473" s="31">
        <f t="shared" si="63"/>
        <v>600</v>
      </c>
    </row>
    <row r="474" spans="1:38" hidden="1" x14ac:dyDescent="0.3">
      <c r="A474" t="str">
        <f t="shared" si="57"/>
        <v>SAGolden Brown</v>
      </c>
      <c r="B474" s="5" t="s">
        <v>151</v>
      </c>
      <c r="C474" s="5" t="s">
        <v>617</v>
      </c>
      <c r="D474" s="65" t="s">
        <v>194</v>
      </c>
      <c r="E474" s="65" t="s">
        <v>200</v>
      </c>
      <c r="F474" s="5" t="s">
        <v>201</v>
      </c>
      <c r="G474" s="5" t="s">
        <v>602</v>
      </c>
      <c r="H474" s="5" t="s">
        <v>623</v>
      </c>
      <c r="I474" s="31"/>
      <c r="J474" s="31"/>
      <c r="K474" s="31"/>
      <c r="L474" s="31">
        <v>0.05</v>
      </c>
      <c r="M474" s="31"/>
      <c r="N474" s="31"/>
      <c r="O474" s="31"/>
      <c r="P474" s="31"/>
      <c r="Q474" s="31"/>
      <c r="R474" s="75">
        <f t="shared" si="64"/>
        <v>5.5555555555555558E-3</v>
      </c>
      <c r="S474" s="69">
        <v>0</v>
      </c>
      <c r="T474" s="69">
        <v>0</v>
      </c>
      <c r="U474" s="69">
        <v>0</v>
      </c>
      <c r="V474" s="69">
        <v>0</v>
      </c>
      <c r="W474" s="69">
        <v>0</v>
      </c>
      <c r="X474" s="69">
        <v>0</v>
      </c>
      <c r="Y474" s="69">
        <v>0</v>
      </c>
      <c r="Z474" s="69">
        <v>0</v>
      </c>
      <c r="AA474" s="69">
        <v>0</v>
      </c>
      <c r="AB474" s="69">
        <v>0</v>
      </c>
      <c r="AC474" s="69">
        <v>0</v>
      </c>
      <c r="AD474" s="69">
        <v>0</v>
      </c>
      <c r="AE474" s="69">
        <v>0</v>
      </c>
      <c r="AF474" s="69">
        <f t="shared" si="58"/>
        <v>0</v>
      </c>
      <c r="AH474" s="31">
        <f t="shared" si="59"/>
        <v>0</v>
      </c>
      <c r="AI474" s="31">
        <f t="shared" si="60"/>
        <v>0</v>
      </c>
      <c r="AJ474" s="31">
        <f t="shared" si="61"/>
        <v>0</v>
      </c>
      <c r="AK474" s="31">
        <f t="shared" si="62"/>
        <v>0</v>
      </c>
      <c r="AL474" s="31">
        <f t="shared" si="63"/>
        <v>0</v>
      </c>
    </row>
    <row r="475" spans="1:38" hidden="1" x14ac:dyDescent="0.3">
      <c r="A475" t="str">
        <f t="shared" si="57"/>
        <v>SAA1</v>
      </c>
      <c r="B475" s="5" t="s">
        <v>151</v>
      </c>
      <c r="C475" s="5" t="s">
        <v>617</v>
      </c>
      <c r="D475" s="65" t="s">
        <v>89</v>
      </c>
      <c r="E475" s="65" t="s">
        <v>202</v>
      </c>
      <c r="F475" s="5" t="s">
        <v>74</v>
      </c>
      <c r="G475" s="5" t="s">
        <v>600</v>
      </c>
      <c r="H475" s="5" t="s">
        <v>620</v>
      </c>
      <c r="I475" s="31">
        <v>10</v>
      </c>
      <c r="J475" s="31">
        <v>10</v>
      </c>
      <c r="K475" s="31"/>
      <c r="L475" s="31">
        <v>20</v>
      </c>
      <c r="M475" s="31">
        <v>20</v>
      </c>
      <c r="N475" s="31">
        <v>20</v>
      </c>
      <c r="O475" s="31">
        <v>20</v>
      </c>
      <c r="P475" s="31">
        <v>10</v>
      </c>
      <c r="Q475" s="31">
        <v>30</v>
      </c>
      <c r="R475" s="75">
        <f t="shared" si="64"/>
        <v>15.555555555555555</v>
      </c>
      <c r="S475" s="69">
        <v>18</v>
      </c>
      <c r="T475" s="69">
        <v>18</v>
      </c>
      <c r="U475" s="69">
        <v>18</v>
      </c>
      <c r="V475" s="69">
        <v>18</v>
      </c>
      <c r="W475" s="69">
        <v>18</v>
      </c>
      <c r="X475" s="69">
        <v>18</v>
      </c>
      <c r="Y475" s="69">
        <v>18</v>
      </c>
      <c r="Z475" s="69">
        <v>18</v>
      </c>
      <c r="AA475" s="69">
        <v>18</v>
      </c>
      <c r="AB475" s="69">
        <v>18</v>
      </c>
      <c r="AC475" s="69">
        <v>18</v>
      </c>
      <c r="AD475" s="69">
        <v>18</v>
      </c>
      <c r="AE475" s="69">
        <v>18</v>
      </c>
      <c r="AF475" s="69">
        <f t="shared" si="58"/>
        <v>216</v>
      </c>
      <c r="AH475" s="31">
        <f t="shared" si="59"/>
        <v>54</v>
      </c>
      <c r="AI475" s="31">
        <f t="shared" si="60"/>
        <v>54</v>
      </c>
      <c r="AJ475" s="31">
        <f t="shared" si="61"/>
        <v>54</v>
      </c>
      <c r="AK475" s="31">
        <f t="shared" si="62"/>
        <v>54</v>
      </c>
      <c r="AL475" s="31">
        <f t="shared" si="63"/>
        <v>216</v>
      </c>
    </row>
    <row r="476" spans="1:38" hidden="1" x14ac:dyDescent="0.3">
      <c r="A476" t="str">
        <f t="shared" si="57"/>
        <v>SACoarse Brown</v>
      </c>
      <c r="B476" s="5" t="s">
        <v>151</v>
      </c>
      <c r="C476" s="5" t="s">
        <v>617</v>
      </c>
      <c r="D476" s="65" t="s">
        <v>89</v>
      </c>
      <c r="E476" s="65" t="s">
        <v>202</v>
      </c>
      <c r="F476" s="5" t="s">
        <v>91</v>
      </c>
      <c r="G476" s="5" t="s">
        <v>602</v>
      </c>
      <c r="H476" s="5" t="s">
        <v>618</v>
      </c>
      <c r="I476" s="31"/>
      <c r="J476" s="31">
        <v>2</v>
      </c>
      <c r="K476" s="31">
        <v>1</v>
      </c>
      <c r="L476" s="31">
        <v>1</v>
      </c>
      <c r="M476" s="31">
        <v>1</v>
      </c>
      <c r="N476" s="31">
        <v>1</v>
      </c>
      <c r="O476" s="31">
        <v>1</v>
      </c>
      <c r="P476" s="31"/>
      <c r="Q476" s="31"/>
      <c r="R476" s="75">
        <f t="shared" si="64"/>
        <v>0.77777777777777779</v>
      </c>
      <c r="S476" s="69">
        <v>2</v>
      </c>
      <c r="T476" s="69">
        <v>2</v>
      </c>
      <c r="U476" s="69">
        <v>2</v>
      </c>
      <c r="V476" s="69">
        <v>2</v>
      </c>
      <c r="W476" s="69">
        <v>2</v>
      </c>
      <c r="X476" s="69">
        <v>2</v>
      </c>
      <c r="Y476" s="69">
        <v>2</v>
      </c>
      <c r="Z476" s="69">
        <v>2</v>
      </c>
      <c r="AA476" s="69">
        <v>2</v>
      </c>
      <c r="AB476" s="69">
        <v>2</v>
      </c>
      <c r="AC476" s="69">
        <v>2</v>
      </c>
      <c r="AD476" s="69">
        <v>2</v>
      </c>
      <c r="AE476" s="69">
        <v>2</v>
      </c>
      <c r="AF476" s="69">
        <f t="shared" si="58"/>
        <v>24</v>
      </c>
      <c r="AH476" s="31">
        <f t="shared" si="59"/>
        <v>6</v>
      </c>
      <c r="AI476" s="31">
        <f t="shared" si="60"/>
        <v>6</v>
      </c>
      <c r="AJ476" s="31">
        <f t="shared" si="61"/>
        <v>6</v>
      </c>
      <c r="AK476" s="31">
        <f t="shared" si="62"/>
        <v>6</v>
      </c>
      <c r="AL476" s="31">
        <f t="shared" si="63"/>
        <v>24</v>
      </c>
    </row>
    <row r="477" spans="1:38" hidden="1" x14ac:dyDescent="0.3">
      <c r="A477" t="str">
        <f t="shared" si="57"/>
        <v>SAC1 COARSE</v>
      </c>
      <c r="B477" s="5" t="s">
        <v>151</v>
      </c>
      <c r="C477" s="5" t="s">
        <v>617</v>
      </c>
      <c r="D477" s="65" t="s">
        <v>203</v>
      </c>
      <c r="E477" s="65" t="s">
        <v>204</v>
      </c>
      <c r="F477" s="5" t="s">
        <v>61</v>
      </c>
      <c r="G477" s="5" t="s">
        <v>603</v>
      </c>
      <c r="H477" s="5" t="s">
        <v>619</v>
      </c>
      <c r="I477" s="31"/>
      <c r="J477" s="31"/>
      <c r="K477" s="31"/>
      <c r="L477" s="31"/>
      <c r="M477" s="31"/>
      <c r="N477" s="31"/>
      <c r="O477" s="31"/>
      <c r="P477" s="31">
        <v>10</v>
      </c>
      <c r="Q477" s="31"/>
      <c r="R477" s="75">
        <f t="shared" si="64"/>
        <v>1.1111111111111112</v>
      </c>
      <c r="S477" s="69">
        <v>40</v>
      </c>
      <c r="T477" s="69">
        <v>40</v>
      </c>
      <c r="U477" s="69">
        <v>40</v>
      </c>
      <c r="V477" s="69">
        <v>40</v>
      </c>
      <c r="W477" s="69">
        <v>40</v>
      </c>
      <c r="X477" s="69">
        <v>40</v>
      </c>
      <c r="Y477" s="69">
        <v>40</v>
      </c>
      <c r="Z477" s="69">
        <v>40</v>
      </c>
      <c r="AA477" s="69">
        <v>40</v>
      </c>
      <c r="AB477" s="69">
        <v>40</v>
      </c>
      <c r="AC477" s="69">
        <v>40</v>
      </c>
      <c r="AD477" s="69">
        <v>40</v>
      </c>
      <c r="AE477" s="69">
        <v>40</v>
      </c>
      <c r="AF477" s="69">
        <f t="shared" si="58"/>
        <v>480</v>
      </c>
      <c r="AH477" s="31">
        <f t="shared" si="59"/>
        <v>120</v>
      </c>
      <c r="AI477" s="31">
        <f t="shared" si="60"/>
        <v>120</v>
      </c>
      <c r="AJ477" s="31">
        <f t="shared" si="61"/>
        <v>120</v>
      </c>
      <c r="AK477" s="31">
        <f t="shared" si="62"/>
        <v>120</v>
      </c>
      <c r="AL477" s="31">
        <f t="shared" si="63"/>
        <v>480</v>
      </c>
    </row>
    <row r="478" spans="1:38" hidden="1" x14ac:dyDescent="0.3">
      <c r="A478" t="str">
        <f t="shared" si="57"/>
        <v>SAC1 COARSE</v>
      </c>
      <c r="B478" s="5" t="s">
        <v>151</v>
      </c>
      <c r="C478" s="5" t="s">
        <v>617</v>
      </c>
      <c r="D478" s="65" t="s">
        <v>205</v>
      </c>
      <c r="E478" s="65" t="s">
        <v>206</v>
      </c>
      <c r="F478" s="5" t="s">
        <v>61</v>
      </c>
      <c r="G478" s="5" t="s">
        <v>603</v>
      </c>
      <c r="H478" s="5" t="s">
        <v>619</v>
      </c>
      <c r="I478" s="31"/>
      <c r="J478" s="31"/>
      <c r="K478" s="31"/>
      <c r="L478" s="31">
        <v>10</v>
      </c>
      <c r="M478" s="31"/>
      <c r="N478" s="31">
        <v>10</v>
      </c>
      <c r="O478" s="31">
        <v>10</v>
      </c>
      <c r="P478" s="31"/>
      <c r="Q478" s="31">
        <v>10</v>
      </c>
      <c r="R478" s="75">
        <f t="shared" si="64"/>
        <v>4.4444444444444446</v>
      </c>
      <c r="S478" s="69">
        <v>10</v>
      </c>
      <c r="T478" s="69">
        <v>10</v>
      </c>
      <c r="U478" s="69">
        <v>10</v>
      </c>
      <c r="V478" s="69">
        <v>10</v>
      </c>
      <c r="W478" s="69">
        <v>10</v>
      </c>
      <c r="X478" s="69">
        <v>10</v>
      </c>
      <c r="Y478" s="69">
        <v>10</v>
      </c>
      <c r="Z478" s="69">
        <v>10</v>
      </c>
      <c r="AA478" s="69">
        <v>10</v>
      </c>
      <c r="AB478" s="69">
        <v>10</v>
      </c>
      <c r="AC478" s="69">
        <v>10</v>
      </c>
      <c r="AD478" s="69">
        <v>10</v>
      </c>
      <c r="AE478" s="69">
        <v>10</v>
      </c>
      <c r="AF478" s="69">
        <f t="shared" si="58"/>
        <v>120</v>
      </c>
      <c r="AH478" s="31">
        <f t="shared" si="59"/>
        <v>30</v>
      </c>
      <c r="AI478" s="31">
        <f t="shared" si="60"/>
        <v>30</v>
      </c>
      <c r="AJ478" s="31">
        <f t="shared" si="61"/>
        <v>30</v>
      </c>
      <c r="AK478" s="31">
        <f t="shared" si="62"/>
        <v>30</v>
      </c>
      <c r="AL478" s="31">
        <f t="shared" si="63"/>
        <v>120</v>
      </c>
    </row>
    <row r="479" spans="1:38" hidden="1" x14ac:dyDescent="0.3">
      <c r="A479" t="str">
        <f t="shared" si="57"/>
        <v>SAA1</v>
      </c>
      <c r="B479" s="5" t="s">
        <v>151</v>
      </c>
      <c r="C479" s="5" t="s">
        <v>617</v>
      </c>
      <c r="D479" s="65" t="s">
        <v>89</v>
      </c>
      <c r="E479" s="65" t="s">
        <v>207</v>
      </c>
      <c r="F479" s="5" t="s">
        <v>74</v>
      </c>
      <c r="G479" s="5" t="s">
        <v>600</v>
      </c>
      <c r="H479" s="5" t="s">
        <v>620</v>
      </c>
      <c r="I479" s="31"/>
      <c r="J479" s="31">
        <v>10</v>
      </c>
      <c r="K479" s="31">
        <v>-9.8000000000000007</v>
      </c>
      <c r="L479" s="31"/>
      <c r="M479" s="31"/>
      <c r="N479" s="31"/>
      <c r="O479" s="31"/>
      <c r="P479" s="31"/>
      <c r="Q479" s="31"/>
      <c r="R479" s="75">
        <f t="shared" si="64"/>
        <v>2.2222222222222143E-2</v>
      </c>
      <c r="S479" s="69">
        <v>0</v>
      </c>
      <c r="T479" s="69">
        <v>0</v>
      </c>
      <c r="U479" s="69">
        <v>0</v>
      </c>
      <c r="V479" s="69">
        <v>0</v>
      </c>
      <c r="W479" s="69">
        <v>0</v>
      </c>
      <c r="X479" s="69">
        <v>0</v>
      </c>
      <c r="Y479" s="69">
        <v>0</v>
      </c>
      <c r="Z479" s="69">
        <v>0</v>
      </c>
      <c r="AA479" s="69">
        <v>0</v>
      </c>
      <c r="AB479" s="69">
        <v>0</v>
      </c>
      <c r="AC479" s="69">
        <v>0</v>
      </c>
      <c r="AD479" s="69">
        <v>0</v>
      </c>
      <c r="AE479" s="69">
        <v>0</v>
      </c>
      <c r="AF479" s="69">
        <f t="shared" si="58"/>
        <v>0</v>
      </c>
      <c r="AH479" s="31">
        <f t="shared" si="59"/>
        <v>0</v>
      </c>
      <c r="AI479" s="31">
        <f t="shared" si="60"/>
        <v>0</v>
      </c>
      <c r="AJ479" s="31">
        <f t="shared" si="61"/>
        <v>0</v>
      </c>
      <c r="AK479" s="31">
        <f t="shared" si="62"/>
        <v>0</v>
      </c>
      <c r="AL479" s="31">
        <f t="shared" si="63"/>
        <v>0</v>
      </c>
    </row>
    <row r="480" spans="1:38" hidden="1" x14ac:dyDescent="0.3">
      <c r="A480" t="str">
        <f t="shared" si="57"/>
        <v>SAC1 COARSE</v>
      </c>
      <c r="B480" s="5" t="s">
        <v>151</v>
      </c>
      <c r="C480" s="5" t="s">
        <v>617</v>
      </c>
      <c r="D480" s="65" t="s">
        <v>89</v>
      </c>
      <c r="E480" s="65" t="s">
        <v>207</v>
      </c>
      <c r="F480" s="5" t="s">
        <v>61</v>
      </c>
      <c r="G480" s="5" t="s">
        <v>603</v>
      </c>
      <c r="H480" s="5" t="s">
        <v>619</v>
      </c>
      <c r="I480" s="31">
        <v>5</v>
      </c>
      <c r="J480" s="31"/>
      <c r="K480" s="31">
        <v>9.75</v>
      </c>
      <c r="L480" s="31"/>
      <c r="M480" s="31">
        <v>5</v>
      </c>
      <c r="N480" s="31"/>
      <c r="O480" s="31">
        <v>5</v>
      </c>
      <c r="P480" s="31"/>
      <c r="Q480" s="31"/>
      <c r="R480" s="75">
        <f t="shared" si="64"/>
        <v>2.75</v>
      </c>
      <c r="S480" s="69">
        <v>5</v>
      </c>
      <c r="T480" s="69">
        <v>5</v>
      </c>
      <c r="U480" s="69">
        <v>5</v>
      </c>
      <c r="V480" s="69">
        <v>5</v>
      </c>
      <c r="W480" s="69">
        <v>5</v>
      </c>
      <c r="X480" s="69">
        <v>5</v>
      </c>
      <c r="Y480" s="69">
        <v>5</v>
      </c>
      <c r="Z480" s="69">
        <v>5</v>
      </c>
      <c r="AA480" s="69">
        <v>5</v>
      </c>
      <c r="AB480" s="69">
        <v>5</v>
      </c>
      <c r="AC480" s="69">
        <v>5</v>
      </c>
      <c r="AD480" s="69">
        <v>5</v>
      </c>
      <c r="AE480" s="69">
        <v>5</v>
      </c>
      <c r="AF480" s="69">
        <f t="shared" si="58"/>
        <v>60</v>
      </c>
      <c r="AH480" s="31">
        <f t="shared" si="59"/>
        <v>15</v>
      </c>
      <c r="AI480" s="31">
        <f t="shared" si="60"/>
        <v>15</v>
      </c>
      <c r="AJ480" s="31">
        <f t="shared" si="61"/>
        <v>15</v>
      </c>
      <c r="AK480" s="31">
        <f t="shared" si="62"/>
        <v>15</v>
      </c>
      <c r="AL480" s="31">
        <f t="shared" si="63"/>
        <v>60</v>
      </c>
    </row>
    <row r="481" spans="1:38" hidden="1" x14ac:dyDescent="0.3">
      <c r="A481" t="str">
        <f t="shared" si="57"/>
        <v>SAA1</v>
      </c>
      <c r="B481" s="5" t="s">
        <v>151</v>
      </c>
      <c r="C481" s="5" t="s">
        <v>617</v>
      </c>
      <c r="D481" s="65" t="s">
        <v>89</v>
      </c>
      <c r="E481" s="65" t="s">
        <v>208</v>
      </c>
      <c r="F481" s="5" t="s">
        <v>74</v>
      </c>
      <c r="G481" s="5" t="s">
        <v>600</v>
      </c>
      <c r="H481" s="5" t="s">
        <v>620</v>
      </c>
      <c r="I481" s="31"/>
      <c r="J481" s="31"/>
      <c r="K481" s="31">
        <v>10</v>
      </c>
      <c r="L481" s="31"/>
      <c r="M481" s="31"/>
      <c r="N481" s="31"/>
      <c r="O481" s="31"/>
      <c r="P481" s="31"/>
      <c r="Q481" s="31"/>
      <c r="R481" s="75">
        <f t="shared" si="64"/>
        <v>1.1111111111111112</v>
      </c>
      <c r="S481" s="69">
        <v>10</v>
      </c>
      <c r="T481" s="69">
        <v>10</v>
      </c>
      <c r="U481" s="69">
        <v>10</v>
      </c>
      <c r="V481" s="69">
        <v>10</v>
      </c>
      <c r="W481" s="69">
        <v>10</v>
      </c>
      <c r="X481" s="69">
        <v>10</v>
      </c>
      <c r="Y481" s="69">
        <v>10</v>
      </c>
      <c r="Z481" s="69">
        <v>10</v>
      </c>
      <c r="AA481" s="69">
        <v>10</v>
      </c>
      <c r="AB481" s="69">
        <v>10</v>
      </c>
      <c r="AC481" s="69">
        <v>10</v>
      </c>
      <c r="AD481" s="69">
        <v>10</v>
      </c>
      <c r="AE481" s="69">
        <v>10</v>
      </c>
      <c r="AF481" s="69">
        <f t="shared" si="58"/>
        <v>120</v>
      </c>
      <c r="AH481" s="31">
        <f t="shared" si="59"/>
        <v>30</v>
      </c>
      <c r="AI481" s="31">
        <f t="shared" si="60"/>
        <v>30</v>
      </c>
      <c r="AJ481" s="31">
        <f t="shared" si="61"/>
        <v>30</v>
      </c>
      <c r="AK481" s="31">
        <f t="shared" si="62"/>
        <v>30</v>
      </c>
      <c r="AL481" s="31">
        <f t="shared" si="63"/>
        <v>120</v>
      </c>
    </row>
    <row r="482" spans="1:38" hidden="1" x14ac:dyDescent="0.3">
      <c r="A482" t="str">
        <f t="shared" si="57"/>
        <v>SAA1</v>
      </c>
      <c r="B482" s="5" t="s">
        <v>151</v>
      </c>
      <c r="C482" s="5" t="s">
        <v>617</v>
      </c>
      <c r="D482" s="65" t="s">
        <v>89</v>
      </c>
      <c r="E482" s="65" t="s">
        <v>208</v>
      </c>
      <c r="F482" s="5" t="s">
        <v>161</v>
      </c>
      <c r="G482" s="5" t="s">
        <v>600</v>
      </c>
      <c r="H482" s="5" t="s">
        <v>620</v>
      </c>
      <c r="I482" s="31">
        <v>140</v>
      </c>
      <c r="J482" s="31">
        <v>80</v>
      </c>
      <c r="K482" s="31">
        <v>160</v>
      </c>
      <c r="L482" s="31">
        <v>60</v>
      </c>
      <c r="M482" s="31">
        <v>80</v>
      </c>
      <c r="N482" s="31">
        <v>80</v>
      </c>
      <c r="O482" s="31"/>
      <c r="P482" s="31"/>
      <c r="Q482" s="31">
        <v>100</v>
      </c>
      <c r="R482" s="75">
        <f t="shared" si="64"/>
        <v>77.777777777777771</v>
      </c>
      <c r="S482" s="69">
        <v>80</v>
      </c>
      <c r="T482" s="69">
        <v>80</v>
      </c>
      <c r="U482" s="69">
        <v>80</v>
      </c>
      <c r="V482" s="69">
        <v>80</v>
      </c>
      <c r="W482" s="69">
        <v>80</v>
      </c>
      <c r="X482" s="69">
        <v>80</v>
      </c>
      <c r="Y482" s="69">
        <v>80</v>
      </c>
      <c r="Z482" s="69">
        <v>80</v>
      </c>
      <c r="AA482" s="69">
        <v>80</v>
      </c>
      <c r="AB482" s="69">
        <v>80</v>
      </c>
      <c r="AC482" s="69">
        <v>80</v>
      </c>
      <c r="AD482" s="69">
        <v>80</v>
      </c>
      <c r="AE482" s="69">
        <v>80</v>
      </c>
      <c r="AF482" s="69">
        <f t="shared" si="58"/>
        <v>960</v>
      </c>
      <c r="AH482" s="31">
        <f t="shared" si="59"/>
        <v>240</v>
      </c>
      <c r="AI482" s="31">
        <f t="shared" si="60"/>
        <v>240</v>
      </c>
      <c r="AJ482" s="31">
        <f t="shared" si="61"/>
        <v>240</v>
      </c>
      <c r="AK482" s="31">
        <f t="shared" si="62"/>
        <v>240</v>
      </c>
      <c r="AL482" s="31">
        <f t="shared" si="63"/>
        <v>960</v>
      </c>
    </row>
    <row r="483" spans="1:38" hidden="1" x14ac:dyDescent="0.3">
      <c r="A483" t="str">
        <f t="shared" si="57"/>
        <v>SASoft Brown</v>
      </c>
      <c r="B483" s="5" t="s">
        <v>151</v>
      </c>
      <c r="C483" s="5" t="s">
        <v>617</v>
      </c>
      <c r="D483" s="65" t="s">
        <v>89</v>
      </c>
      <c r="E483" s="65" t="s">
        <v>208</v>
      </c>
      <c r="F483" s="5" t="s">
        <v>43</v>
      </c>
      <c r="G483" s="5" t="s">
        <v>602</v>
      </c>
      <c r="H483" s="5" t="s">
        <v>622</v>
      </c>
      <c r="I483" s="31">
        <v>5</v>
      </c>
      <c r="J483" s="31">
        <v>5</v>
      </c>
      <c r="K483" s="31">
        <v>-1.0307199999999996</v>
      </c>
      <c r="L483" s="31">
        <v>5</v>
      </c>
      <c r="M483" s="31">
        <v>3.6</v>
      </c>
      <c r="N483" s="31"/>
      <c r="O483" s="31">
        <v>-3</v>
      </c>
      <c r="P483" s="31"/>
      <c r="Q483" s="31"/>
      <c r="R483" s="75">
        <f t="shared" si="64"/>
        <v>1.6188088888888892</v>
      </c>
      <c r="S483" s="69">
        <v>2</v>
      </c>
      <c r="T483" s="69">
        <v>2</v>
      </c>
      <c r="U483" s="69">
        <v>2</v>
      </c>
      <c r="V483" s="69">
        <v>2</v>
      </c>
      <c r="W483" s="69">
        <v>2</v>
      </c>
      <c r="X483" s="69">
        <v>2</v>
      </c>
      <c r="Y483" s="69">
        <v>2</v>
      </c>
      <c r="Z483" s="69">
        <v>2</v>
      </c>
      <c r="AA483" s="69">
        <v>2</v>
      </c>
      <c r="AB483" s="69">
        <v>2</v>
      </c>
      <c r="AC483" s="69">
        <v>2</v>
      </c>
      <c r="AD483" s="69">
        <v>2</v>
      </c>
      <c r="AE483" s="69">
        <v>2</v>
      </c>
      <c r="AF483" s="69">
        <f t="shared" si="58"/>
        <v>24</v>
      </c>
      <c r="AH483" s="31">
        <f t="shared" si="59"/>
        <v>6</v>
      </c>
      <c r="AI483" s="31">
        <f t="shared" si="60"/>
        <v>6</v>
      </c>
      <c r="AJ483" s="31">
        <f t="shared" si="61"/>
        <v>6</v>
      </c>
      <c r="AK483" s="31">
        <f t="shared" si="62"/>
        <v>6</v>
      </c>
      <c r="AL483" s="31">
        <f t="shared" si="63"/>
        <v>24</v>
      </c>
    </row>
    <row r="484" spans="1:38" hidden="1" x14ac:dyDescent="0.3">
      <c r="A484" t="str">
        <f t="shared" si="57"/>
        <v>SAICING</v>
      </c>
      <c r="B484" s="5" t="s">
        <v>151</v>
      </c>
      <c r="C484" s="5" t="s">
        <v>617</v>
      </c>
      <c r="D484" s="65" t="s">
        <v>89</v>
      </c>
      <c r="E484" s="65" t="s">
        <v>208</v>
      </c>
      <c r="F484" s="5" t="s">
        <v>47</v>
      </c>
      <c r="G484" s="5" t="s">
        <v>605</v>
      </c>
      <c r="H484" s="5" t="s">
        <v>605</v>
      </c>
      <c r="I484" s="31">
        <v>15</v>
      </c>
      <c r="J484" s="31">
        <v>5</v>
      </c>
      <c r="K484" s="31">
        <v>15</v>
      </c>
      <c r="L484" s="31">
        <v>10</v>
      </c>
      <c r="M484" s="31">
        <v>10</v>
      </c>
      <c r="N484" s="31">
        <v>5</v>
      </c>
      <c r="O484" s="31">
        <v>10</v>
      </c>
      <c r="P484" s="31">
        <v>15</v>
      </c>
      <c r="Q484" s="31">
        <v>5</v>
      </c>
      <c r="R484" s="75">
        <f t="shared" si="64"/>
        <v>10</v>
      </c>
      <c r="S484" s="69">
        <v>10</v>
      </c>
      <c r="T484" s="69">
        <v>10</v>
      </c>
      <c r="U484" s="69">
        <v>10</v>
      </c>
      <c r="V484" s="69">
        <v>10</v>
      </c>
      <c r="W484" s="69">
        <v>10</v>
      </c>
      <c r="X484" s="69">
        <v>10</v>
      </c>
      <c r="Y484" s="69">
        <v>10</v>
      </c>
      <c r="Z484" s="69">
        <v>10</v>
      </c>
      <c r="AA484" s="69">
        <v>10</v>
      </c>
      <c r="AB484" s="69">
        <v>10</v>
      </c>
      <c r="AC484" s="69">
        <v>10</v>
      </c>
      <c r="AD484" s="69">
        <v>10</v>
      </c>
      <c r="AE484" s="69">
        <v>10</v>
      </c>
      <c r="AF484" s="69">
        <f t="shared" si="58"/>
        <v>120</v>
      </c>
      <c r="AH484" s="31">
        <f t="shared" si="59"/>
        <v>30</v>
      </c>
      <c r="AI484" s="31">
        <f t="shared" si="60"/>
        <v>30</v>
      </c>
      <c r="AJ484" s="31">
        <f t="shared" si="61"/>
        <v>30</v>
      </c>
      <c r="AK484" s="31">
        <f t="shared" si="62"/>
        <v>30</v>
      </c>
      <c r="AL484" s="31">
        <f t="shared" si="63"/>
        <v>120</v>
      </c>
    </row>
    <row r="485" spans="1:38" hidden="1" x14ac:dyDescent="0.3">
      <c r="A485" t="str">
        <f t="shared" si="57"/>
        <v>SAA1</v>
      </c>
      <c r="B485" s="5" t="s">
        <v>151</v>
      </c>
      <c r="C485" s="5" t="s">
        <v>617</v>
      </c>
      <c r="D485" s="65" t="s">
        <v>89</v>
      </c>
      <c r="E485" s="65" t="s">
        <v>209</v>
      </c>
      <c r="F485" s="5" t="s">
        <v>74</v>
      </c>
      <c r="G485" s="5" t="s">
        <v>600</v>
      </c>
      <c r="H485" s="5" t="s">
        <v>620</v>
      </c>
      <c r="I485" s="31">
        <v>20</v>
      </c>
      <c r="J485" s="31"/>
      <c r="K485" s="31"/>
      <c r="L485" s="31"/>
      <c r="M485" s="31">
        <v>10</v>
      </c>
      <c r="N485" s="31"/>
      <c r="O485" s="31"/>
      <c r="P485" s="31">
        <v>20</v>
      </c>
      <c r="Q485" s="31"/>
      <c r="R485" s="75">
        <f t="shared" si="64"/>
        <v>5.5555555555555554</v>
      </c>
      <c r="S485" s="69">
        <v>10</v>
      </c>
      <c r="T485" s="69">
        <v>10</v>
      </c>
      <c r="U485" s="69">
        <v>10</v>
      </c>
      <c r="V485" s="69">
        <v>10</v>
      </c>
      <c r="W485" s="69">
        <v>10</v>
      </c>
      <c r="X485" s="69">
        <v>10</v>
      </c>
      <c r="Y485" s="69">
        <v>10</v>
      </c>
      <c r="Z485" s="69">
        <v>10</v>
      </c>
      <c r="AA485" s="69">
        <v>10</v>
      </c>
      <c r="AB485" s="69">
        <v>10</v>
      </c>
      <c r="AC485" s="69">
        <v>10</v>
      </c>
      <c r="AD485" s="69">
        <v>10</v>
      </c>
      <c r="AE485" s="69">
        <v>10</v>
      </c>
      <c r="AF485" s="69">
        <f t="shared" si="58"/>
        <v>120</v>
      </c>
      <c r="AH485" s="31">
        <f t="shared" si="59"/>
        <v>30</v>
      </c>
      <c r="AI485" s="31">
        <f t="shared" si="60"/>
        <v>30</v>
      </c>
      <c r="AJ485" s="31">
        <f t="shared" si="61"/>
        <v>30</v>
      </c>
      <c r="AK485" s="31">
        <f t="shared" si="62"/>
        <v>30</v>
      </c>
      <c r="AL485" s="31">
        <f t="shared" si="63"/>
        <v>120</v>
      </c>
    </row>
    <row r="486" spans="1:38" hidden="1" x14ac:dyDescent="0.3">
      <c r="A486" t="str">
        <f t="shared" si="57"/>
        <v>SAA1</v>
      </c>
      <c r="B486" s="5" t="s">
        <v>151</v>
      </c>
      <c r="C486" s="5" t="s">
        <v>617</v>
      </c>
      <c r="D486" s="65" t="s">
        <v>89</v>
      </c>
      <c r="E486" s="65" t="s">
        <v>209</v>
      </c>
      <c r="F486" s="5" t="s">
        <v>162</v>
      </c>
      <c r="G486" s="5" t="s">
        <v>600</v>
      </c>
      <c r="H486" s="5" t="s">
        <v>620</v>
      </c>
      <c r="I486" s="31">
        <v>80</v>
      </c>
      <c r="J486" s="31">
        <v>50</v>
      </c>
      <c r="K486" s="31">
        <v>80</v>
      </c>
      <c r="L486" s="31">
        <v>120</v>
      </c>
      <c r="M486" s="31">
        <v>50</v>
      </c>
      <c r="N486" s="31">
        <v>60</v>
      </c>
      <c r="O486" s="31">
        <v>60</v>
      </c>
      <c r="P486" s="31">
        <v>10</v>
      </c>
      <c r="Q486" s="31">
        <v>10</v>
      </c>
      <c r="R486" s="75">
        <f t="shared" si="64"/>
        <v>57.777777777777779</v>
      </c>
      <c r="S486" s="69">
        <v>60</v>
      </c>
      <c r="T486" s="69">
        <v>60</v>
      </c>
      <c r="U486" s="69">
        <v>60</v>
      </c>
      <c r="V486" s="69">
        <v>60</v>
      </c>
      <c r="W486" s="69">
        <v>60</v>
      </c>
      <c r="X486" s="69">
        <v>60</v>
      </c>
      <c r="Y486" s="69">
        <v>60</v>
      </c>
      <c r="Z486" s="69">
        <v>60</v>
      </c>
      <c r="AA486" s="69">
        <v>60</v>
      </c>
      <c r="AB486" s="69">
        <v>60</v>
      </c>
      <c r="AC486" s="69">
        <v>60</v>
      </c>
      <c r="AD486" s="69">
        <v>60</v>
      </c>
      <c r="AE486" s="69">
        <v>60</v>
      </c>
      <c r="AF486" s="69">
        <f t="shared" si="58"/>
        <v>720</v>
      </c>
      <c r="AH486" s="31">
        <f t="shared" si="59"/>
        <v>180</v>
      </c>
      <c r="AI486" s="31">
        <f t="shared" si="60"/>
        <v>180</v>
      </c>
      <c r="AJ486" s="31">
        <f t="shared" si="61"/>
        <v>180</v>
      </c>
      <c r="AK486" s="31">
        <f t="shared" si="62"/>
        <v>180</v>
      </c>
      <c r="AL486" s="31">
        <f t="shared" si="63"/>
        <v>720</v>
      </c>
    </row>
    <row r="487" spans="1:38" hidden="1" x14ac:dyDescent="0.3">
      <c r="A487" t="str">
        <f t="shared" si="57"/>
        <v>SACoarse Brown</v>
      </c>
      <c r="B487" s="5" t="s">
        <v>151</v>
      </c>
      <c r="C487" s="5" t="s">
        <v>617</v>
      </c>
      <c r="D487" s="65" t="s">
        <v>89</v>
      </c>
      <c r="E487" s="65" t="s">
        <v>210</v>
      </c>
      <c r="F487" s="5" t="s">
        <v>91</v>
      </c>
      <c r="G487" s="5" t="s">
        <v>602</v>
      </c>
      <c r="H487" s="5" t="s">
        <v>618</v>
      </c>
      <c r="I487" s="31">
        <v>10</v>
      </c>
      <c r="J487" s="31">
        <v>5</v>
      </c>
      <c r="K487" s="31">
        <v>10</v>
      </c>
      <c r="L487" s="31">
        <v>5</v>
      </c>
      <c r="M487" s="31">
        <v>10</v>
      </c>
      <c r="N487" s="31"/>
      <c r="O487" s="31"/>
      <c r="P487" s="31"/>
      <c r="Q487" s="31"/>
      <c r="R487" s="75">
        <f t="shared" si="64"/>
        <v>4.4444444444444446</v>
      </c>
      <c r="S487" s="69">
        <v>4</v>
      </c>
      <c r="T487" s="69">
        <v>4</v>
      </c>
      <c r="U487" s="69">
        <v>4</v>
      </c>
      <c r="V487" s="69">
        <v>4</v>
      </c>
      <c r="W487" s="69">
        <v>4</v>
      </c>
      <c r="X487" s="69">
        <v>4</v>
      </c>
      <c r="Y487" s="69">
        <v>4</v>
      </c>
      <c r="Z487" s="69">
        <v>4</v>
      </c>
      <c r="AA487" s="69">
        <v>4</v>
      </c>
      <c r="AB487" s="69">
        <v>4</v>
      </c>
      <c r="AC487" s="69">
        <v>4</v>
      </c>
      <c r="AD487" s="69">
        <v>4</v>
      </c>
      <c r="AE487" s="69">
        <v>4</v>
      </c>
      <c r="AF487" s="69">
        <f t="shared" si="58"/>
        <v>48</v>
      </c>
      <c r="AH487" s="31">
        <f t="shared" si="59"/>
        <v>12</v>
      </c>
      <c r="AI487" s="31">
        <f t="shared" si="60"/>
        <v>12</v>
      </c>
      <c r="AJ487" s="31">
        <f t="shared" si="61"/>
        <v>12</v>
      </c>
      <c r="AK487" s="31">
        <f t="shared" si="62"/>
        <v>12</v>
      </c>
      <c r="AL487" s="31">
        <f t="shared" si="63"/>
        <v>48</v>
      </c>
    </row>
    <row r="488" spans="1:38" hidden="1" x14ac:dyDescent="0.3">
      <c r="A488" t="str">
        <f t="shared" si="57"/>
        <v>SAA1</v>
      </c>
      <c r="B488" s="5" t="s">
        <v>151</v>
      </c>
      <c r="C488" s="5" t="s">
        <v>617</v>
      </c>
      <c r="D488" s="65" t="s">
        <v>89</v>
      </c>
      <c r="E488" s="65" t="s">
        <v>152</v>
      </c>
      <c r="F488" s="5" t="s">
        <v>74</v>
      </c>
      <c r="G488" s="5" t="s">
        <v>600</v>
      </c>
      <c r="H488" s="5" t="s">
        <v>620</v>
      </c>
      <c r="I488" s="31"/>
      <c r="J488" s="31"/>
      <c r="K488" s="31"/>
      <c r="L488" s="31">
        <v>7</v>
      </c>
      <c r="M488" s="31">
        <v>2</v>
      </c>
      <c r="N488" s="31"/>
      <c r="O488" s="31">
        <v>0</v>
      </c>
      <c r="P488" s="31"/>
      <c r="Q488" s="31"/>
      <c r="R488" s="75">
        <f t="shared" si="64"/>
        <v>1</v>
      </c>
      <c r="S488" s="69">
        <v>2</v>
      </c>
      <c r="T488" s="69">
        <v>2</v>
      </c>
      <c r="U488" s="69">
        <v>2</v>
      </c>
      <c r="V488" s="69">
        <v>2</v>
      </c>
      <c r="W488" s="69">
        <v>2</v>
      </c>
      <c r="X488" s="69">
        <v>2</v>
      </c>
      <c r="Y488" s="69">
        <v>2</v>
      </c>
      <c r="Z488" s="69">
        <v>2</v>
      </c>
      <c r="AA488" s="69">
        <v>2</v>
      </c>
      <c r="AB488" s="69">
        <v>2</v>
      </c>
      <c r="AC488" s="69">
        <v>2</v>
      </c>
      <c r="AD488" s="69">
        <v>2</v>
      </c>
      <c r="AE488" s="69">
        <v>2</v>
      </c>
      <c r="AF488" s="69">
        <f t="shared" si="58"/>
        <v>24</v>
      </c>
      <c r="AH488" s="31">
        <f t="shared" si="59"/>
        <v>6</v>
      </c>
      <c r="AI488" s="31">
        <f t="shared" si="60"/>
        <v>6</v>
      </c>
      <c r="AJ488" s="31">
        <f t="shared" si="61"/>
        <v>6</v>
      </c>
      <c r="AK488" s="31">
        <f t="shared" si="62"/>
        <v>6</v>
      </c>
      <c r="AL488" s="31">
        <f t="shared" si="63"/>
        <v>24</v>
      </c>
    </row>
    <row r="489" spans="1:38" hidden="1" x14ac:dyDescent="0.3">
      <c r="A489" t="str">
        <f t="shared" si="57"/>
        <v>SASoft Brown</v>
      </c>
      <c r="B489" s="5" t="s">
        <v>151</v>
      </c>
      <c r="C489" s="5" t="s">
        <v>617</v>
      </c>
      <c r="D489" s="65" t="s">
        <v>89</v>
      </c>
      <c r="E489" s="65" t="s">
        <v>152</v>
      </c>
      <c r="F489" s="5" t="s">
        <v>43</v>
      </c>
      <c r="G489" s="5" t="s">
        <v>602</v>
      </c>
      <c r="H489" s="5" t="s">
        <v>622</v>
      </c>
      <c r="I489" s="31"/>
      <c r="J489" s="31"/>
      <c r="K489" s="31"/>
      <c r="L489" s="31">
        <v>3</v>
      </c>
      <c r="M489" s="31"/>
      <c r="N489" s="31">
        <v>5</v>
      </c>
      <c r="O489" s="31">
        <v>8</v>
      </c>
      <c r="P489" s="31">
        <v>3</v>
      </c>
      <c r="Q489" s="31">
        <v>16</v>
      </c>
      <c r="R489" s="75">
        <f t="shared" si="64"/>
        <v>3.8888888888888888</v>
      </c>
      <c r="S489" s="69">
        <v>5</v>
      </c>
      <c r="T489" s="69">
        <v>5</v>
      </c>
      <c r="U489" s="69">
        <v>5</v>
      </c>
      <c r="V489" s="69">
        <v>5</v>
      </c>
      <c r="W489" s="69">
        <v>5</v>
      </c>
      <c r="X489" s="69">
        <v>5</v>
      </c>
      <c r="Y489" s="69">
        <v>5</v>
      </c>
      <c r="Z489" s="69">
        <v>5</v>
      </c>
      <c r="AA489" s="69">
        <v>5</v>
      </c>
      <c r="AB489" s="69">
        <v>5</v>
      </c>
      <c r="AC489" s="69">
        <v>5</v>
      </c>
      <c r="AD489" s="69">
        <v>5</v>
      </c>
      <c r="AE489" s="69">
        <v>5</v>
      </c>
      <c r="AF489" s="69">
        <f t="shared" si="58"/>
        <v>60</v>
      </c>
      <c r="AH489" s="31">
        <f t="shared" si="59"/>
        <v>15</v>
      </c>
      <c r="AI489" s="31">
        <f t="shared" si="60"/>
        <v>15</v>
      </c>
      <c r="AJ489" s="31">
        <f t="shared" si="61"/>
        <v>15</v>
      </c>
      <c r="AK489" s="31">
        <f t="shared" si="62"/>
        <v>15</v>
      </c>
      <c r="AL489" s="31">
        <f t="shared" si="63"/>
        <v>60</v>
      </c>
    </row>
    <row r="490" spans="1:38" hidden="1" x14ac:dyDescent="0.3">
      <c r="A490" t="str">
        <f t="shared" si="57"/>
        <v>SAICING</v>
      </c>
      <c r="B490" s="5" t="s">
        <v>151</v>
      </c>
      <c r="C490" s="5" t="s">
        <v>617</v>
      </c>
      <c r="D490" s="65" t="s">
        <v>89</v>
      </c>
      <c r="E490" s="65" t="s">
        <v>152</v>
      </c>
      <c r="F490" s="5" t="s">
        <v>47</v>
      </c>
      <c r="G490" s="5" t="s">
        <v>605</v>
      </c>
      <c r="H490" s="5" t="s">
        <v>605</v>
      </c>
      <c r="I490" s="31"/>
      <c r="J490" s="31"/>
      <c r="K490" s="31"/>
      <c r="L490" s="31">
        <v>2.5</v>
      </c>
      <c r="M490" s="31"/>
      <c r="N490" s="31">
        <v>0</v>
      </c>
      <c r="O490" s="31">
        <v>12.5</v>
      </c>
      <c r="P490" s="31">
        <v>10</v>
      </c>
      <c r="Q490" s="31">
        <v>8.5</v>
      </c>
      <c r="R490" s="75">
        <f t="shared" si="64"/>
        <v>3.7222222222222223</v>
      </c>
      <c r="S490" s="69">
        <v>5</v>
      </c>
      <c r="T490" s="69">
        <v>5</v>
      </c>
      <c r="U490" s="69">
        <v>5</v>
      </c>
      <c r="V490" s="69">
        <v>5</v>
      </c>
      <c r="W490" s="69">
        <v>5</v>
      </c>
      <c r="X490" s="69">
        <v>5</v>
      </c>
      <c r="Y490" s="69">
        <v>5</v>
      </c>
      <c r="Z490" s="69">
        <v>5</v>
      </c>
      <c r="AA490" s="69">
        <v>5</v>
      </c>
      <c r="AB490" s="69">
        <v>5</v>
      </c>
      <c r="AC490" s="69">
        <v>5</v>
      </c>
      <c r="AD490" s="69">
        <v>5</v>
      </c>
      <c r="AE490" s="69">
        <v>5</v>
      </c>
      <c r="AF490" s="69">
        <f t="shared" si="58"/>
        <v>60</v>
      </c>
      <c r="AH490" s="31">
        <f t="shared" si="59"/>
        <v>15</v>
      </c>
      <c r="AI490" s="31">
        <f t="shared" si="60"/>
        <v>15</v>
      </c>
      <c r="AJ490" s="31">
        <f t="shared" si="61"/>
        <v>15</v>
      </c>
      <c r="AK490" s="31">
        <f t="shared" si="62"/>
        <v>15</v>
      </c>
      <c r="AL490" s="31">
        <f t="shared" si="63"/>
        <v>60</v>
      </c>
    </row>
    <row r="491" spans="1:38" hidden="1" x14ac:dyDescent="0.3">
      <c r="A491" t="str">
        <f t="shared" si="57"/>
        <v>SAA1</v>
      </c>
      <c r="B491" s="5" t="s">
        <v>151</v>
      </c>
      <c r="C491" s="5" t="s">
        <v>617</v>
      </c>
      <c r="D491" s="65" t="s">
        <v>89</v>
      </c>
      <c r="E491" s="65" t="s">
        <v>211</v>
      </c>
      <c r="F491" s="5" t="s">
        <v>74</v>
      </c>
      <c r="G491" s="5" t="s">
        <v>600</v>
      </c>
      <c r="H491" s="5" t="s">
        <v>620</v>
      </c>
      <c r="I491" s="31">
        <v>0.45</v>
      </c>
      <c r="J491" s="31">
        <v>0.2</v>
      </c>
      <c r="K491" s="31">
        <v>0.55000000000000004</v>
      </c>
      <c r="L491" s="31">
        <v>0.25</v>
      </c>
      <c r="M491" s="31">
        <v>0.25</v>
      </c>
      <c r="N491" s="31">
        <v>0.25</v>
      </c>
      <c r="O491" s="31">
        <v>0.5</v>
      </c>
      <c r="P491" s="31">
        <v>0.55000000000000004</v>
      </c>
      <c r="Q491" s="31">
        <v>0.4</v>
      </c>
      <c r="R491" s="75">
        <f t="shared" si="64"/>
        <v>0.37777777777777777</v>
      </c>
      <c r="S491" s="69">
        <v>0</v>
      </c>
      <c r="T491" s="69">
        <v>0</v>
      </c>
      <c r="U491" s="69">
        <v>0</v>
      </c>
      <c r="V491" s="69">
        <v>0</v>
      </c>
      <c r="W491" s="69">
        <v>0</v>
      </c>
      <c r="X491" s="69">
        <v>0</v>
      </c>
      <c r="Y491" s="69">
        <v>0</v>
      </c>
      <c r="Z491" s="69">
        <v>0</v>
      </c>
      <c r="AA491" s="69">
        <v>0</v>
      </c>
      <c r="AB491" s="69">
        <v>0</v>
      </c>
      <c r="AC491" s="69">
        <v>0</v>
      </c>
      <c r="AD491" s="69">
        <v>0</v>
      </c>
      <c r="AE491" s="69">
        <v>0</v>
      </c>
      <c r="AF491" s="69">
        <f t="shared" si="58"/>
        <v>0</v>
      </c>
      <c r="AH491" s="31">
        <f t="shared" si="59"/>
        <v>0</v>
      </c>
      <c r="AI491" s="31">
        <f t="shared" si="60"/>
        <v>0</v>
      </c>
      <c r="AJ491" s="31">
        <f t="shared" si="61"/>
        <v>0</v>
      </c>
      <c r="AK491" s="31">
        <f t="shared" si="62"/>
        <v>0</v>
      </c>
      <c r="AL491" s="31">
        <f t="shared" si="63"/>
        <v>0</v>
      </c>
    </row>
    <row r="492" spans="1:38" hidden="1" x14ac:dyDescent="0.3">
      <c r="A492" t="str">
        <f t="shared" si="57"/>
        <v>SASoft Brown</v>
      </c>
      <c r="B492" s="5" t="s">
        <v>151</v>
      </c>
      <c r="C492" s="5" t="s">
        <v>617</v>
      </c>
      <c r="D492" s="65" t="s">
        <v>89</v>
      </c>
      <c r="E492" s="65" t="s">
        <v>211</v>
      </c>
      <c r="F492" s="5" t="s">
        <v>43</v>
      </c>
      <c r="G492" s="5" t="s">
        <v>602</v>
      </c>
      <c r="H492" s="5" t="s">
        <v>622</v>
      </c>
      <c r="I492" s="31">
        <v>0.6</v>
      </c>
      <c r="J492" s="31"/>
      <c r="K492" s="31"/>
      <c r="L492" s="31"/>
      <c r="M492" s="31">
        <v>0.15</v>
      </c>
      <c r="N492" s="31"/>
      <c r="O492" s="31"/>
      <c r="P492" s="31">
        <v>0.15</v>
      </c>
      <c r="Q492" s="31"/>
      <c r="R492" s="75">
        <f t="shared" si="64"/>
        <v>0.1</v>
      </c>
      <c r="S492" s="69">
        <v>0</v>
      </c>
      <c r="T492" s="69">
        <v>0</v>
      </c>
      <c r="U492" s="69">
        <v>0</v>
      </c>
      <c r="V492" s="69">
        <v>0</v>
      </c>
      <c r="W492" s="69">
        <v>0</v>
      </c>
      <c r="X492" s="69">
        <v>0</v>
      </c>
      <c r="Y492" s="69">
        <v>0</v>
      </c>
      <c r="Z492" s="69">
        <v>0</v>
      </c>
      <c r="AA492" s="69">
        <v>0</v>
      </c>
      <c r="AB492" s="69">
        <v>0</v>
      </c>
      <c r="AC492" s="69">
        <v>0</v>
      </c>
      <c r="AD492" s="69">
        <v>0</v>
      </c>
      <c r="AE492" s="69">
        <v>0</v>
      </c>
      <c r="AF492" s="69">
        <f t="shared" si="58"/>
        <v>0</v>
      </c>
      <c r="AH492" s="31">
        <f t="shared" si="59"/>
        <v>0</v>
      </c>
      <c r="AI492" s="31">
        <f t="shared" si="60"/>
        <v>0</v>
      </c>
      <c r="AJ492" s="31">
        <f t="shared" si="61"/>
        <v>0</v>
      </c>
      <c r="AK492" s="31">
        <f t="shared" si="62"/>
        <v>0</v>
      </c>
      <c r="AL492" s="31">
        <f t="shared" si="63"/>
        <v>0</v>
      </c>
    </row>
    <row r="493" spans="1:38" hidden="1" x14ac:dyDescent="0.3">
      <c r="A493" t="str">
        <f t="shared" si="57"/>
        <v>SAA1</v>
      </c>
      <c r="B493" s="5" t="s">
        <v>151</v>
      </c>
      <c r="C493" s="5" t="s">
        <v>617</v>
      </c>
      <c r="D493" s="65" t="s">
        <v>72</v>
      </c>
      <c r="E493" s="65" t="s">
        <v>212</v>
      </c>
      <c r="F493" s="5" t="s">
        <v>74</v>
      </c>
      <c r="G493" s="5" t="s">
        <v>600</v>
      </c>
      <c r="H493" s="5" t="s">
        <v>620</v>
      </c>
      <c r="I493" s="31"/>
      <c r="J493" s="31"/>
      <c r="K493" s="31"/>
      <c r="L493" s="31"/>
      <c r="M493" s="31">
        <v>29</v>
      </c>
      <c r="N493" s="31"/>
      <c r="O493" s="31"/>
      <c r="P493" s="31"/>
      <c r="Q493" s="31"/>
      <c r="R493" s="75">
        <f t="shared" si="64"/>
        <v>3.2222222222222223</v>
      </c>
      <c r="S493" s="69">
        <v>0</v>
      </c>
      <c r="T493" s="69">
        <v>0</v>
      </c>
      <c r="U493" s="69">
        <v>0</v>
      </c>
      <c r="V493" s="69">
        <v>0</v>
      </c>
      <c r="W493" s="69">
        <v>0</v>
      </c>
      <c r="X493" s="69">
        <v>0</v>
      </c>
      <c r="Y493" s="69">
        <v>0</v>
      </c>
      <c r="Z493" s="69">
        <v>0</v>
      </c>
      <c r="AA493" s="69">
        <v>0</v>
      </c>
      <c r="AB493" s="69">
        <v>0</v>
      </c>
      <c r="AC493" s="69">
        <v>0</v>
      </c>
      <c r="AD493" s="69">
        <v>0</v>
      </c>
      <c r="AE493" s="69">
        <v>0</v>
      </c>
      <c r="AF493" s="69">
        <f t="shared" si="58"/>
        <v>0</v>
      </c>
      <c r="AH493" s="31">
        <f t="shared" si="59"/>
        <v>0</v>
      </c>
      <c r="AI493" s="31">
        <f t="shared" si="60"/>
        <v>0</v>
      </c>
      <c r="AJ493" s="31">
        <f t="shared" si="61"/>
        <v>0</v>
      </c>
      <c r="AK493" s="31">
        <f t="shared" si="62"/>
        <v>0</v>
      </c>
      <c r="AL493" s="31">
        <f t="shared" si="63"/>
        <v>0</v>
      </c>
    </row>
    <row r="494" spans="1:38" hidden="1" x14ac:dyDescent="0.3">
      <c r="A494" t="str">
        <f t="shared" si="57"/>
        <v>SASoft Brown</v>
      </c>
      <c r="B494" s="5" t="s">
        <v>151</v>
      </c>
      <c r="C494" s="5" t="s">
        <v>617</v>
      </c>
      <c r="D494" s="65" t="s">
        <v>72</v>
      </c>
      <c r="E494" s="65" t="s">
        <v>212</v>
      </c>
      <c r="F494" s="5" t="s">
        <v>43</v>
      </c>
      <c r="G494" s="5" t="s">
        <v>602</v>
      </c>
      <c r="H494" s="5" t="s">
        <v>622</v>
      </c>
      <c r="I494" s="31"/>
      <c r="J494" s="31"/>
      <c r="K494" s="31"/>
      <c r="L494" s="31"/>
      <c r="M494" s="31">
        <v>1</v>
      </c>
      <c r="N494" s="31"/>
      <c r="O494" s="31">
        <v>0</v>
      </c>
      <c r="P494" s="31"/>
      <c r="Q494" s="31"/>
      <c r="R494" s="75">
        <f t="shared" si="64"/>
        <v>0.1111111111111111</v>
      </c>
      <c r="S494" s="69">
        <v>0</v>
      </c>
      <c r="T494" s="69">
        <v>0</v>
      </c>
      <c r="U494" s="69">
        <v>0</v>
      </c>
      <c r="V494" s="69">
        <v>0</v>
      </c>
      <c r="W494" s="69">
        <v>0</v>
      </c>
      <c r="X494" s="69">
        <v>0</v>
      </c>
      <c r="Y494" s="69">
        <v>0</v>
      </c>
      <c r="Z494" s="69">
        <v>0</v>
      </c>
      <c r="AA494" s="69">
        <v>0</v>
      </c>
      <c r="AB494" s="69">
        <v>0</v>
      </c>
      <c r="AC494" s="69">
        <v>0</v>
      </c>
      <c r="AD494" s="69">
        <v>0</v>
      </c>
      <c r="AE494" s="69">
        <v>0</v>
      </c>
      <c r="AF494" s="69">
        <f t="shared" si="58"/>
        <v>0</v>
      </c>
      <c r="AH494" s="31">
        <f t="shared" si="59"/>
        <v>0</v>
      </c>
      <c r="AI494" s="31">
        <f t="shared" si="60"/>
        <v>0</v>
      </c>
      <c r="AJ494" s="31">
        <f t="shared" si="61"/>
        <v>0</v>
      </c>
      <c r="AK494" s="31">
        <f t="shared" si="62"/>
        <v>0</v>
      </c>
      <c r="AL494" s="31">
        <f t="shared" si="63"/>
        <v>0</v>
      </c>
    </row>
    <row r="495" spans="1:38" hidden="1" x14ac:dyDescent="0.3">
      <c r="A495" t="str">
        <f t="shared" si="57"/>
        <v>SAA1</v>
      </c>
      <c r="B495" s="5" t="s">
        <v>151</v>
      </c>
      <c r="C495" s="5" t="s">
        <v>617</v>
      </c>
      <c r="D495" s="65" t="s">
        <v>72</v>
      </c>
      <c r="E495" s="65" t="s">
        <v>213</v>
      </c>
      <c r="F495" s="5" t="s">
        <v>74</v>
      </c>
      <c r="G495" s="5" t="s">
        <v>600</v>
      </c>
      <c r="H495" s="5" t="s">
        <v>620</v>
      </c>
      <c r="I495" s="31"/>
      <c r="J495" s="31"/>
      <c r="K495" s="31"/>
      <c r="L495" s="31"/>
      <c r="M495" s="31">
        <v>90</v>
      </c>
      <c r="N495" s="31">
        <v>239</v>
      </c>
      <c r="O495" s="31">
        <v>389</v>
      </c>
      <c r="P495" s="31">
        <v>359</v>
      </c>
      <c r="Q495" s="31"/>
      <c r="R495" s="75">
        <f t="shared" si="64"/>
        <v>119.66666666666667</v>
      </c>
      <c r="S495" s="69">
        <v>0</v>
      </c>
      <c r="T495" s="69">
        <v>0</v>
      </c>
      <c r="U495" s="69">
        <v>0</v>
      </c>
      <c r="V495" s="69">
        <v>0</v>
      </c>
      <c r="W495" s="69">
        <v>0</v>
      </c>
      <c r="X495" s="69">
        <v>0</v>
      </c>
      <c r="Y495" s="69">
        <v>0</v>
      </c>
      <c r="Z495" s="69">
        <v>0</v>
      </c>
      <c r="AA495" s="69">
        <v>0</v>
      </c>
      <c r="AB495" s="69">
        <v>0</v>
      </c>
      <c r="AC495" s="69">
        <v>0</v>
      </c>
      <c r="AD495" s="69">
        <v>0</v>
      </c>
      <c r="AE495" s="69">
        <v>0</v>
      </c>
      <c r="AF495" s="69">
        <f t="shared" si="58"/>
        <v>0</v>
      </c>
      <c r="AH495" s="31">
        <f t="shared" si="59"/>
        <v>0</v>
      </c>
      <c r="AI495" s="31">
        <f t="shared" si="60"/>
        <v>0</v>
      </c>
      <c r="AJ495" s="31">
        <f t="shared" si="61"/>
        <v>0</v>
      </c>
      <c r="AK495" s="31">
        <f t="shared" si="62"/>
        <v>0</v>
      </c>
      <c r="AL495" s="31">
        <f t="shared" si="63"/>
        <v>0</v>
      </c>
    </row>
    <row r="496" spans="1:38" hidden="1" x14ac:dyDescent="0.3">
      <c r="A496" t="str">
        <f t="shared" si="57"/>
        <v>SASoft Brown</v>
      </c>
      <c r="B496" s="5" t="s">
        <v>151</v>
      </c>
      <c r="C496" s="5" t="s">
        <v>617</v>
      </c>
      <c r="D496" s="65" t="s">
        <v>72</v>
      </c>
      <c r="E496" s="65" t="s">
        <v>213</v>
      </c>
      <c r="F496" s="5" t="s">
        <v>43</v>
      </c>
      <c r="G496" s="5" t="s">
        <v>602</v>
      </c>
      <c r="H496" s="5" t="s">
        <v>622</v>
      </c>
      <c r="I496" s="31"/>
      <c r="J496" s="31"/>
      <c r="K496" s="31"/>
      <c r="L496" s="31"/>
      <c r="M496" s="31"/>
      <c r="N496" s="31">
        <v>1</v>
      </c>
      <c r="O496" s="31">
        <v>1</v>
      </c>
      <c r="P496" s="31"/>
      <c r="Q496" s="31"/>
      <c r="R496" s="75">
        <f t="shared" si="64"/>
        <v>0.22222222222222221</v>
      </c>
      <c r="S496" s="69">
        <v>0</v>
      </c>
      <c r="T496" s="69">
        <v>0</v>
      </c>
      <c r="U496" s="69">
        <v>0</v>
      </c>
      <c r="V496" s="69">
        <v>0</v>
      </c>
      <c r="W496" s="69">
        <v>0</v>
      </c>
      <c r="X496" s="69">
        <v>0</v>
      </c>
      <c r="Y496" s="69">
        <v>0</v>
      </c>
      <c r="Z496" s="69">
        <v>0</v>
      </c>
      <c r="AA496" s="69">
        <v>0</v>
      </c>
      <c r="AB496" s="69">
        <v>0</v>
      </c>
      <c r="AC496" s="69">
        <v>0</v>
      </c>
      <c r="AD496" s="69">
        <v>0</v>
      </c>
      <c r="AE496" s="69">
        <v>0</v>
      </c>
      <c r="AF496" s="69">
        <f t="shared" si="58"/>
        <v>0</v>
      </c>
      <c r="AH496" s="31">
        <f t="shared" si="59"/>
        <v>0</v>
      </c>
      <c r="AI496" s="31">
        <f t="shared" si="60"/>
        <v>0</v>
      </c>
      <c r="AJ496" s="31">
        <f t="shared" si="61"/>
        <v>0</v>
      </c>
      <c r="AK496" s="31">
        <f t="shared" si="62"/>
        <v>0</v>
      </c>
      <c r="AL496" s="31">
        <f t="shared" si="63"/>
        <v>0</v>
      </c>
    </row>
    <row r="497" spans="1:38" hidden="1" x14ac:dyDescent="0.3">
      <c r="A497" t="str">
        <f t="shared" si="57"/>
        <v>SACASTER</v>
      </c>
      <c r="B497" s="5" t="s">
        <v>151</v>
      </c>
      <c r="C497" s="5" t="s">
        <v>617</v>
      </c>
      <c r="D497" s="65" t="s">
        <v>72</v>
      </c>
      <c r="E497" s="65" t="s">
        <v>214</v>
      </c>
      <c r="F497" s="5" t="s">
        <v>42</v>
      </c>
      <c r="G497" s="5" t="s">
        <v>604</v>
      </c>
      <c r="H497" s="5" t="s">
        <v>604</v>
      </c>
      <c r="I497" s="31"/>
      <c r="J497" s="31"/>
      <c r="K497" s="31"/>
      <c r="L497" s="31"/>
      <c r="M497" s="31"/>
      <c r="N497" s="31"/>
      <c r="O497" s="31"/>
      <c r="P497" s="31">
        <v>1</v>
      </c>
      <c r="Q497" s="31"/>
      <c r="R497" s="75">
        <f t="shared" si="64"/>
        <v>0.1111111111111111</v>
      </c>
      <c r="S497" s="69">
        <v>0</v>
      </c>
      <c r="T497" s="69">
        <v>0</v>
      </c>
      <c r="U497" s="69">
        <v>0</v>
      </c>
      <c r="V497" s="69">
        <v>0</v>
      </c>
      <c r="W497" s="69">
        <v>0</v>
      </c>
      <c r="X497" s="69">
        <v>0</v>
      </c>
      <c r="Y497" s="69">
        <v>0</v>
      </c>
      <c r="Z497" s="69">
        <v>0</v>
      </c>
      <c r="AA497" s="69">
        <v>0</v>
      </c>
      <c r="AB497" s="69">
        <v>0</v>
      </c>
      <c r="AC497" s="69">
        <v>0</v>
      </c>
      <c r="AD497" s="69">
        <v>0</v>
      </c>
      <c r="AE497" s="69">
        <v>0</v>
      </c>
      <c r="AF497" s="69">
        <f t="shared" si="58"/>
        <v>0</v>
      </c>
      <c r="AH497" s="31">
        <f t="shared" si="59"/>
        <v>0</v>
      </c>
      <c r="AI497" s="31">
        <f t="shared" si="60"/>
        <v>0</v>
      </c>
      <c r="AJ497" s="31">
        <f t="shared" si="61"/>
        <v>0</v>
      </c>
      <c r="AK497" s="31">
        <f t="shared" si="62"/>
        <v>0</v>
      </c>
      <c r="AL497" s="31">
        <f t="shared" si="63"/>
        <v>0</v>
      </c>
    </row>
    <row r="498" spans="1:38" hidden="1" x14ac:dyDescent="0.3">
      <c r="A498" t="str">
        <f t="shared" si="57"/>
        <v>SAIG</v>
      </c>
      <c r="B498" s="5" t="s">
        <v>151</v>
      </c>
      <c r="C498" s="5" t="s">
        <v>617</v>
      </c>
      <c r="D498" s="65" t="s">
        <v>72</v>
      </c>
      <c r="E498" s="65" t="s">
        <v>214</v>
      </c>
      <c r="F498" s="5" t="s">
        <v>164</v>
      </c>
      <c r="G498" s="5" t="s">
        <v>606</v>
      </c>
      <c r="H498" s="5" t="s">
        <v>626</v>
      </c>
      <c r="I498" s="31">
        <v>9.5</v>
      </c>
      <c r="J498" s="31"/>
      <c r="K498" s="31"/>
      <c r="L498" s="31"/>
      <c r="M498" s="31">
        <v>4</v>
      </c>
      <c r="N498" s="31"/>
      <c r="O498" s="31">
        <v>4</v>
      </c>
      <c r="P498" s="31">
        <v>4</v>
      </c>
      <c r="Q498" s="31"/>
      <c r="R498" s="75">
        <f t="shared" si="64"/>
        <v>2.3888888888888888</v>
      </c>
      <c r="S498" s="69">
        <v>3</v>
      </c>
      <c r="T498" s="69">
        <v>3</v>
      </c>
      <c r="U498" s="69">
        <v>3</v>
      </c>
      <c r="V498" s="69">
        <v>3</v>
      </c>
      <c r="W498" s="69">
        <v>3</v>
      </c>
      <c r="X498" s="69">
        <v>3</v>
      </c>
      <c r="Y498" s="69">
        <v>3</v>
      </c>
      <c r="Z498" s="69">
        <v>3</v>
      </c>
      <c r="AA498" s="69">
        <v>3</v>
      </c>
      <c r="AB498" s="69">
        <v>3</v>
      </c>
      <c r="AC498" s="69">
        <v>3</v>
      </c>
      <c r="AD498" s="69">
        <v>3</v>
      </c>
      <c r="AE498" s="69">
        <v>3</v>
      </c>
      <c r="AF498" s="69">
        <f t="shared" si="58"/>
        <v>36</v>
      </c>
      <c r="AH498" s="31">
        <f t="shared" si="59"/>
        <v>9</v>
      </c>
      <c r="AI498" s="31">
        <f t="shared" si="60"/>
        <v>9</v>
      </c>
      <c r="AJ498" s="31">
        <f t="shared" si="61"/>
        <v>9</v>
      </c>
      <c r="AK498" s="31">
        <f t="shared" si="62"/>
        <v>9</v>
      </c>
      <c r="AL498" s="31">
        <f t="shared" si="63"/>
        <v>36</v>
      </c>
    </row>
    <row r="499" spans="1:38" hidden="1" x14ac:dyDescent="0.3">
      <c r="A499" t="str">
        <f t="shared" si="57"/>
        <v>SAICING</v>
      </c>
      <c r="B499" s="5" t="s">
        <v>151</v>
      </c>
      <c r="C499" s="5" t="s">
        <v>617</v>
      </c>
      <c r="D499" s="65" t="s">
        <v>72</v>
      </c>
      <c r="E499" s="65" t="s">
        <v>214</v>
      </c>
      <c r="F499" s="5" t="s">
        <v>47</v>
      </c>
      <c r="G499" s="5" t="s">
        <v>605</v>
      </c>
      <c r="H499" s="5" t="s">
        <v>605</v>
      </c>
      <c r="I499" s="31"/>
      <c r="J499" s="31"/>
      <c r="K499" s="31"/>
      <c r="L499" s="31">
        <v>2.5000000000000001E-2</v>
      </c>
      <c r="M499" s="31">
        <v>0.125</v>
      </c>
      <c r="N499" s="31"/>
      <c r="O499" s="31"/>
      <c r="P499" s="31"/>
      <c r="Q499" s="31"/>
      <c r="R499" s="75">
        <f t="shared" si="64"/>
        <v>1.6666666666666666E-2</v>
      </c>
      <c r="S499" s="69">
        <v>0</v>
      </c>
      <c r="T499" s="69">
        <v>0</v>
      </c>
      <c r="U499" s="69">
        <v>0</v>
      </c>
      <c r="V499" s="69">
        <v>0</v>
      </c>
      <c r="W499" s="69">
        <v>0</v>
      </c>
      <c r="X499" s="69">
        <v>0</v>
      </c>
      <c r="Y499" s="69">
        <v>0</v>
      </c>
      <c r="Z499" s="69">
        <v>0</v>
      </c>
      <c r="AA499" s="69">
        <v>0</v>
      </c>
      <c r="AB499" s="69">
        <v>0</v>
      </c>
      <c r="AC499" s="69">
        <v>0</v>
      </c>
      <c r="AD499" s="69">
        <v>0</v>
      </c>
      <c r="AE499" s="69">
        <v>0</v>
      </c>
      <c r="AF499" s="69">
        <f t="shared" si="58"/>
        <v>0</v>
      </c>
      <c r="AH499" s="31">
        <f t="shared" si="59"/>
        <v>0</v>
      </c>
      <c r="AI499" s="31">
        <f t="shared" si="60"/>
        <v>0</v>
      </c>
      <c r="AJ499" s="31">
        <f t="shared" si="61"/>
        <v>0</v>
      </c>
      <c r="AK499" s="31">
        <f t="shared" si="62"/>
        <v>0</v>
      </c>
      <c r="AL499" s="31">
        <f t="shared" si="63"/>
        <v>0</v>
      </c>
    </row>
    <row r="500" spans="1:38" hidden="1" x14ac:dyDescent="0.3">
      <c r="A500" t="str">
        <f t="shared" si="57"/>
        <v>SAA1</v>
      </c>
      <c r="B500" s="5" t="s">
        <v>151</v>
      </c>
      <c r="C500" s="5" t="s">
        <v>617</v>
      </c>
      <c r="D500" s="65" t="s">
        <v>72</v>
      </c>
      <c r="E500" s="65" t="s">
        <v>215</v>
      </c>
      <c r="F500" s="5" t="s">
        <v>74</v>
      </c>
      <c r="G500" s="5" t="s">
        <v>600</v>
      </c>
      <c r="H500" s="5" t="s">
        <v>620</v>
      </c>
      <c r="I500" s="31">
        <v>33</v>
      </c>
      <c r="J500" s="31"/>
      <c r="K500" s="31">
        <v>14</v>
      </c>
      <c r="L500" s="31">
        <v>30</v>
      </c>
      <c r="M500" s="31"/>
      <c r="N500" s="31"/>
      <c r="O500" s="31"/>
      <c r="P500" s="31"/>
      <c r="Q500" s="31"/>
      <c r="R500" s="75">
        <f t="shared" si="64"/>
        <v>8.5555555555555554</v>
      </c>
      <c r="S500" s="69">
        <v>20</v>
      </c>
      <c r="T500" s="69">
        <v>20</v>
      </c>
      <c r="U500" s="69">
        <v>20</v>
      </c>
      <c r="V500" s="69">
        <v>20</v>
      </c>
      <c r="W500" s="69">
        <v>20</v>
      </c>
      <c r="X500" s="69">
        <v>20</v>
      </c>
      <c r="Y500" s="69">
        <v>20</v>
      </c>
      <c r="Z500" s="69">
        <v>20</v>
      </c>
      <c r="AA500" s="69">
        <v>20</v>
      </c>
      <c r="AB500" s="69">
        <v>20</v>
      </c>
      <c r="AC500" s="69">
        <v>20</v>
      </c>
      <c r="AD500" s="69">
        <v>20</v>
      </c>
      <c r="AE500" s="69">
        <v>20</v>
      </c>
      <c r="AF500" s="69">
        <f t="shared" si="58"/>
        <v>240</v>
      </c>
      <c r="AH500" s="31">
        <f t="shared" si="59"/>
        <v>60</v>
      </c>
      <c r="AI500" s="31">
        <f t="shared" si="60"/>
        <v>60</v>
      </c>
      <c r="AJ500" s="31">
        <f t="shared" si="61"/>
        <v>60</v>
      </c>
      <c r="AK500" s="31">
        <f t="shared" si="62"/>
        <v>60</v>
      </c>
      <c r="AL500" s="31">
        <f t="shared" si="63"/>
        <v>240</v>
      </c>
    </row>
    <row r="501" spans="1:38" hidden="1" x14ac:dyDescent="0.3">
      <c r="A501" t="str">
        <f t="shared" si="57"/>
        <v>SAC1 COARSE</v>
      </c>
      <c r="B501" s="5" t="s">
        <v>151</v>
      </c>
      <c r="C501" s="5" t="s">
        <v>617</v>
      </c>
      <c r="D501" s="65" t="s">
        <v>72</v>
      </c>
      <c r="E501" s="65" t="s">
        <v>215</v>
      </c>
      <c r="F501" s="5" t="s">
        <v>61</v>
      </c>
      <c r="G501" s="5" t="s">
        <v>603</v>
      </c>
      <c r="H501" s="5" t="s">
        <v>619</v>
      </c>
      <c r="I501" s="31">
        <v>127</v>
      </c>
      <c r="J501" s="31">
        <v>60</v>
      </c>
      <c r="K501" s="31">
        <v>68</v>
      </c>
      <c r="L501" s="31">
        <v>65</v>
      </c>
      <c r="M501" s="31">
        <v>50</v>
      </c>
      <c r="N501" s="31">
        <v>15</v>
      </c>
      <c r="O501" s="31">
        <v>50</v>
      </c>
      <c r="P501" s="31">
        <v>60</v>
      </c>
      <c r="Q501" s="31">
        <v>30</v>
      </c>
      <c r="R501" s="75">
        <f t="shared" si="64"/>
        <v>58.333333333333336</v>
      </c>
      <c r="S501" s="69">
        <v>60</v>
      </c>
      <c r="T501" s="69">
        <v>60</v>
      </c>
      <c r="U501" s="69">
        <v>60</v>
      </c>
      <c r="V501" s="69">
        <v>60</v>
      </c>
      <c r="W501" s="69">
        <v>60</v>
      </c>
      <c r="X501" s="69">
        <v>60</v>
      </c>
      <c r="Y501" s="69">
        <v>60</v>
      </c>
      <c r="Z501" s="69">
        <v>60</v>
      </c>
      <c r="AA501" s="69">
        <v>60</v>
      </c>
      <c r="AB501" s="69">
        <v>60</v>
      </c>
      <c r="AC501" s="69">
        <v>60</v>
      </c>
      <c r="AD501" s="69">
        <v>60</v>
      </c>
      <c r="AE501" s="69">
        <v>60</v>
      </c>
      <c r="AF501" s="69">
        <f t="shared" si="58"/>
        <v>720</v>
      </c>
      <c r="AH501" s="31">
        <f t="shared" si="59"/>
        <v>180</v>
      </c>
      <c r="AI501" s="31">
        <f t="shared" si="60"/>
        <v>180</v>
      </c>
      <c r="AJ501" s="31">
        <f t="shared" si="61"/>
        <v>180</v>
      </c>
      <c r="AK501" s="31">
        <f t="shared" si="62"/>
        <v>180</v>
      </c>
      <c r="AL501" s="31">
        <f t="shared" si="63"/>
        <v>720</v>
      </c>
    </row>
    <row r="502" spans="1:38" hidden="1" x14ac:dyDescent="0.3">
      <c r="A502" t="str">
        <f t="shared" si="57"/>
        <v>SACASTER</v>
      </c>
      <c r="B502" s="5" t="s">
        <v>151</v>
      </c>
      <c r="C502" s="5" t="s">
        <v>617</v>
      </c>
      <c r="D502" s="65" t="s">
        <v>72</v>
      </c>
      <c r="E502" s="65" t="s">
        <v>215</v>
      </c>
      <c r="F502" s="5" t="s">
        <v>42</v>
      </c>
      <c r="G502" s="5" t="s">
        <v>604</v>
      </c>
      <c r="H502" s="5" t="s">
        <v>604</v>
      </c>
      <c r="I502" s="31"/>
      <c r="J502" s="31"/>
      <c r="K502" s="31"/>
      <c r="L502" s="31">
        <v>0.3</v>
      </c>
      <c r="M502" s="31"/>
      <c r="N502" s="31"/>
      <c r="O502" s="31"/>
      <c r="P502" s="31"/>
      <c r="Q502" s="31"/>
      <c r="R502" s="75">
        <f t="shared" si="64"/>
        <v>3.3333333333333333E-2</v>
      </c>
      <c r="S502" s="69">
        <v>0</v>
      </c>
      <c r="T502" s="69">
        <v>0</v>
      </c>
      <c r="U502" s="69">
        <v>0</v>
      </c>
      <c r="V502" s="69">
        <v>0</v>
      </c>
      <c r="W502" s="69">
        <v>0</v>
      </c>
      <c r="X502" s="69">
        <v>0</v>
      </c>
      <c r="Y502" s="69">
        <v>0</v>
      </c>
      <c r="Z502" s="69">
        <v>0</v>
      </c>
      <c r="AA502" s="69">
        <v>0</v>
      </c>
      <c r="AB502" s="69">
        <v>0</v>
      </c>
      <c r="AC502" s="69">
        <v>0</v>
      </c>
      <c r="AD502" s="69">
        <v>0</v>
      </c>
      <c r="AE502" s="69">
        <v>0</v>
      </c>
      <c r="AF502" s="69">
        <f t="shared" si="58"/>
        <v>0</v>
      </c>
      <c r="AH502" s="31">
        <f t="shared" si="59"/>
        <v>0</v>
      </c>
      <c r="AI502" s="31">
        <f t="shared" si="60"/>
        <v>0</v>
      </c>
      <c r="AJ502" s="31">
        <f t="shared" si="61"/>
        <v>0</v>
      </c>
      <c r="AK502" s="31">
        <f t="shared" si="62"/>
        <v>0</v>
      </c>
      <c r="AL502" s="31">
        <f t="shared" si="63"/>
        <v>0</v>
      </c>
    </row>
    <row r="503" spans="1:38" hidden="1" x14ac:dyDescent="0.3">
      <c r="A503" t="str">
        <f t="shared" si="57"/>
        <v>SAC1 COARSE</v>
      </c>
      <c r="B503" s="5" t="s">
        <v>151</v>
      </c>
      <c r="C503" s="5" t="s">
        <v>617</v>
      </c>
      <c r="D503" s="65" t="s">
        <v>72</v>
      </c>
      <c r="E503" s="65" t="s">
        <v>215</v>
      </c>
      <c r="F503" s="5" t="s">
        <v>27</v>
      </c>
      <c r="G503" s="5" t="s">
        <v>603</v>
      </c>
      <c r="H503" s="5" t="s">
        <v>619</v>
      </c>
      <c r="I503" s="31"/>
      <c r="J503" s="31"/>
      <c r="K503" s="31"/>
      <c r="L503" s="31"/>
      <c r="M503" s="31">
        <v>10.8</v>
      </c>
      <c r="N503" s="31"/>
      <c r="O503" s="31"/>
      <c r="P503" s="31"/>
      <c r="Q503" s="31"/>
      <c r="R503" s="75">
        <f t="shared" si="64"/>
        <v>1.2000000000000002</v>
      </c>
      <c r="S503" s="69">
        <v>0</v>
      </c>
      <c r="T503" s="69">
        <v>0</v>
      </c>
      <c r="U503" s="69">
        <v>0</v>
      </c>
      <c r="V503" s="69">
        <v>0</v>
      </c>
      <c r="W503" s="69">
        <v>0</v>
      </c>
      <c r="X503" s="69">
        <v>0</v>
      </c>
      <c r="Y503" s="69">
        <v>0</v>
      </c>
      <c r="Z503" s="69">
        <v>0</v>
      </c>
      <c r="AA503" s="69">
        <v>0</v>
      </c>
      <c r="AB503" s="69">
        <v>0</v>
      </c>
      <c r="AC503" s="69">
        <v>0</v>
      </c>
      <c r="AD503" s="69">
        <v>0</v>
      </c>
      <c r="AE503" s="69">
        <v>0</v>
      </c>
      <c r="AF503" s="69">
        <f t="shared" si="58"/>
        <v>0</v>
      </c>
      <c r="AH503" s="31">
        <f t="shared" si="59"/>
        <v>0</v>
      </c>
      <c r="AI503" s="31">
        <f t="shared" si="60"/>
        <v>0</v>
      </c>
      <c r="AJ503" s="31">
        <f t="shared" si="61"/>
        <v>0</v>
      </c>
      <c r="AK503" s="31">
        <f t="shared" si="62"/>
        <v>0</v>
      </c>
      <c r="AL503" s="31">
        <f t="shared" si="63"/>
        <v>0</v>
      </c>
    </row>
    <row r="504" spans="1:38" hidden="1" x14ac:dyDescent="0.3">
      <c r="A504" t="str">
        <f t="shared" si="57"/>
        <v>SAIG</v>
      </c>
      <c r="B504" s="5" t="s">
        <v>151</v>
      </c>
      <c r="C504" s="5" t="s">
        <v>617</v>
      </c>
      <c r="D504" s="65" t="s">
        <v>72</v>
      </c>
      <c r="E504" s="65" t="s">
        <v>216</v>
      </c>
      <c r="F504" s="5" t="s">
        <v>164</v>
      </c>
      <c r="G504" s="5" t="s">
        <v>606</v>
      </c>
      <c r="H504" s="5" t="s">
        <v>626</v>
      </c>
      <c r="I504" s="31">
        <v>39.9</v>
      </c>
      <c r="J504" s="31">
        <v>19.7</v>
      </c>
      <c r="K504" s="31">
        <v>19.850000000000001</v>
      </c>
      <c r="L504" s="31">
        <v>19.850000000000001</v>
      </c>
      <c r="M504" s="31">
        <v>19.850000000000001</v>
      </c>
      <c r="N504" s="31">
        <v>19.649999999999999</v>
      </c>
      <c r="O504" s="31">
        <v>19.850000000000001</v>
      </c>
      <c r="P504" s="31">
        <v>40</v>
      </c>
      <c r="Q504" s="31">
        <v>19.8</v>
      </c>
      <c r="R504" s="75">
        <f t="shared" si="64"/>
        <v>24.272222222222222</v>
      </c>
      <c r="S504" s="69">
        <v>30</v>
      </c>
      <c r="T504" s="69">
        <v>30</v>
      </c>
      <c r="U504" s="69">
        <v>30</v>
      </c>
      <c r="V504" s="69">
        <v>30</v>
      </c>
      <c r="W504" s="69">
        <v>30</v>
      </c>
      <c r="X504" s="69">
        <v>30</v>
      </c>
      <c r="Y504" s="69">
        <v>30</v>
      </c>
      <c r="Z504" s="69">
        <v>30</v>
      </c>
      <c r="AA504" s="69">
        <v>30</v>
      </c>
      <c r="AB504" s="69">
        <v>30</v>
      </c>
      <c r="AC504" s="69">
        <v>30</v>
      </c>
      <c r="AD504" s="69">
        <v>30</v>
      </c>
      <c r="AE504" s="69">
        <v>30</v>
      </c>
      <c r="AF504" s="69">
        <f t="shared" si="58"/>
        <v>360</v>
      </c>
      <c r="AH504" s="31">
        <f t="shared" si="59"/>
        <v>90</v>
      </c>
      <c r="AI504" s="31">
        <f t="shared" si="60"/>
        <v>90</v>
      </c>
      <c r="AJ504" s="31">
        <f t="shared" si="61"/>
        <v>90</v>
      </c>
      <c r="AK504" s="31">
        <f t="shared" si="62"/>
        <v>90</v>
      </c>
      <c r="AL504" s="31">
        <f t="shared" si="63"/>
        <v>360</v>
      </c>
    </row>
    <row r="505" spans="1:38" hidden="1" x14ac:dyDescent="0.3">
      <c r="A505" t="str">
        <f t="shared" si="57"/>
        <v>SAC1 COARSE</v>
      </c>
      <c r="B505" s="5" t="s">
        <v>151</v>
      </c>
      <c r="C505" s="5" t="s">
        <v>617</v>
      </c>
      <c r="D505" s="65" t="s">
        <v>72</v>
      </c>
      <c r="E505" s="65" t="s">
        <v>217</v>
      </c>
      <c r="F505" s="5" t="s">
        <v>61</v>
      </c>
      <c r="G505" s="5" t="s">
        <v>603</v>
      </c>
      <c r="H505" s="5" t="s">
        <v>619</v>
      </c>
      <c r="I505" s="31"/>
      <c r="J505" s="31"/>
      <c r="K505" s="31">
        <v>20</v>
      </c>
      <c r="L505" s="31"/>
      <c r="M505" s="31"/>
      <c r="N505" s="31"/>
      <c r="O505" s="31"/>
      <c r="P505" s="31"/>
      <c r="Q505" s="31"/>
      <c r="R505" s="75">
        <f t="shared" si="64"/>
        <v>2.2222222222222223</v>
      </c>
      <c r="S505" s="69">
        <v>0</v>
      </c>
      <c r="T505" s="69">
        <v>0</v>
      </c>
      <c r="U505" s="69">
        <v>0</v>
      </c>
      <c r="V505" s="69">
        <v>0</v>
      </c>
      <c r="W505" s="69">
        <v>0</v>
      </c>
      <c r="X505" s="69">
        <v>0</v>
      </c>
      <c r="Y505" s="69">
        <v>0</v>
      </c>
      <c r="Z505" s="69">
        <v>0</v>
      </c>
      <c r="AA505" s="69">
        <v>0</v>
      </c>
      <c r="AB505" s="69">
        <v>0</v>
      </c>
      <c r="AC505" s="69">
        <v>0</v>
      </c>
      <c r="AD505" s="69">
        <v>0</v>
      </c>
      <c r="AE505" s="69">
        <v>0</v>
      </c>
      <c r="AF505" s="69">
        <f t="shared" si="58"/>
        <v>0</v>
      </c>
      <c r="AH505" s="31">
        <f t="shared" si="59"/>
        <v>0</v>
      </c>
      <c r="AI505" s="31">
        <f t="shared" si="60"/>
        <v>0</v>
      </c>
      <c r="AJ505" s="31">
        <f t="shared" si="61"/>
        <v>0</v>
      </c>
      <c r="AK505" s="31">
        <f t="shared" si="62"/>
        <v>0</v>
      </c>
      <c r="AL505" s="31">
        <f t="shared" si="63"/>
        <v>0</v>
      </c>
    </row>
    <row r="506" spans="1:38" hidden="1" x14ac:dyDescent="0.3">
      <c r="A506" t="str">
        <f t="shared" si="57"/>
        <v>SAA1</v>
      </c>
      <c r="B506" s="5" t="s">
        <v>151</v>
      </c>
      <c r="C506" s="5" t="s">
        <v>617</v>
      </c>
      <c r="D506" s="65" t="s">
        <v>72</v>
      </c>
      <c r="E506" s="65" t="s">
        <v>218</v>
      </c>
      <c r="F506" s="5" t="s">
        <v>74</v>
      </c>
      <c r="G506" s="5" t="s">
        <v>600</v>
      </c>
      <c r="H506" s="5" t="s">
        <v>620</v>
      </c>
      <c r="I506" s="31"/>
      <c r="J506" s="31">
        <v>10</v>
      </c>
      <c r="K506" s="31">
        <v>10</v>
      </c>
      <c r="L506" s="31"/>
      <c r="M506" s="31"/>
      <c r="N506" s="31"/>
      <c r="O506" s="31">
        <v>10</v>
      </c>
      <c r="P506" s="31"/>
      <c r="Q506" s="31"/>
      <c r="R506" s="75">
        <f t="shared" si="64"/>
        <v>3.3333333333333335</v>
      </c>
      <c r="S506" s="69">
        <v>5</v>
      </c>
      <c r="T506" s="69">
        <v>5</v>
      </c>
      <c r="U506" s="69">
        <v>5</v>
      </c>
      <c r="V506" s="69">
        <v>5</v>
      </c>
      <c r="W506" s="69">
        <v>5</v>
      </c>
      <c r="X506" s="69">
        <v>5</v>
      </c>
      <c r="Y506" s="69">
        <v>5</v>
      </c>
      <c r="Z506" s="69">
        <v>5</v>
      </c>
      <c r="AA506" s="69">
        <v>5</v>
      </c>
      <c r="AB506" s="69">
        <v>5</v>
      </c>
      <c r="AC506" s="69">
        <v>5</v>
      </c>
      <c r="AD506" s="69">
        <v>5</v>
      </c>
      <c r="AE506" s="69">
        <v>5</v>
      </c>
      <c r="AF506" s="69">
        <f t="shared" si="58"/>
        <v>60</v>
      </c>
      <c r="AH506" s="31">
        <f t="shared" si="59"/>
        <v>15</v>
      </c>
      <c r="AI506" s="31">
        <f t="shared" si="60"/>
        <v>15</v>
      </c>
      <c r="AJ506" s="31">
        <f t="shared" si="61"/>
        <v>15</v>
      </c>
      <c r="AK506" s="31">
        <f t="shared" si="62"/>
        <v>15</v>
      </c>
      <c r="AL506" s="31">
        <f t="shared" si="63"/>
        <v>60</v>
      </c>
    </row>
    <row r="507" spans="1:38" hidden="1" x14ac:dyDescent="0.3">
      <c r="A507" t="str">
        <f t="shared" si="57"/>
        <v>SAIG</v>
      </c>
      <c r="B507" s="5" t="s">
        <v>151</v>
      </c>
      <c r="C507" s="5" t="s">
        <v>617</v>
      </c>
      <c r="D507" s="65" t="s">
        <v>72</v>
      </c>
      <c r="E507" s="65" t="s">
        <v>219</v>
      </c>
      <c r="F507" s="5" t="s">
        <v>164</v>
      </c>
      <c r="G507" s="5" t="s">
        <v>606</v>
      </c>
      <c r="H507" s="5" t="s">
        <v>626</v>
      </c>
      <c r="I507" s="31">
        <v>150</v>
      </c>
      <c r="J507" s="31">
        <v>100</v>
      </c>
      <c r="K507" s="31">
        <v>125</v>
      </c>
      <c r="L507" s="31">
        <v>100</v>
      </c>
      <c r="M507" s="31"/>
      <c r="N507" s="31"/>
      <c r="O507" s="31">
        <v>12.5</v>
      </c>
      <c r="P507" s="31"/>
      <c r="Q507" s="31"/>
      <c r="R507" s="75">
        <f t="shared" si="64"/>
        <v>54.166666666666664</v>
      </c>
      <c r="S507" s="69">
        <v>0</v>
      </c>
      <c r="T507" s="69">
        <v>0</v>
      </c>
      <c r="U507" s="69">
        <v>0</v>
      </c>
      <c r="V507" s="69">
        <v>0</v>
      </c>
      <c r="W507" s="69">
        <v>0</v>
      </c>
      <c r="X507" s="69">
        <v>0</v>
      </c>
      <c r="Y507" s="69">
        <v>0</v>
      </c>
      <c r="Z507" s="69">
        <v>0</v>
      </c>
      <c r="AA507" s="69">
        <v>0</v>
      </c>
      <c r="AB507" s="69">
        <v>0</v>
      </c>
      <c r="AC507" s="69">
        <v>0</v>
      </c>
      <c r="AD507" s="69">
        <v>0</v>
      </c>
      <c r="AE507" s="69">
        <v>0</v>
      </c>
      <c r="AF507" s="69">
        <f t="shared" si="58"/>
        <v>0</v>
      </c>
      <c r="AH507" s="31">
        <f t="shared" si="59"/>
        <v>0</v>
      </c>
      <c r="AI507" s="31">
        <f t="shared" si="60"/>
        <v>0</v>
      </c>
      <c r="AJ507" s="31">
        <f t="shared" si="61"/>
        <v>0</v>
      </c>
      <c r="AK507" s="31">
        <f t="shared" si="62"/>
        <v>0</v>
      </c>
      <c r="AL507" s="31">
        <f t="shared" si="63"/>
        <v>0</v>
      </c>
    </row>
    <row r="508" spans="1:38" hidden="1" x14ac:dyDescent="0.3">
      <c r="A508" t="str">
        <f t="shared" si="57"/>
        <v>SAICING</v>
      </c>
      <c r="B508" s="5" t="s">
        <v>151</v>
      </c>
      <c r="C508" s="5" t="s">
        <v>617</v>
      </c>
      <c r="D508" s="65" t="s">
        <v>72</v>
      </c>
      <c r="E508" s="65" t="s">
        <v>219</v>
      </c>
      <c r="F508" s="5" t="s">
        <v>47</v>
      </c>
      <c r="G508" s="5" t="s">
        <v>605</v>
      </c>
      <c r="H508" s="5" t="s">
        <v>605</v>
      </c>
      <c r="I508" s="31"/>
      <c r="J508" s="31"/>
      <c r="K508" s="31"/>
      <c r="L508" s="31">
        <v>5</v>
      </c>
      <c r="M508" s="31">
        <v>5</v>
      </c>
      <c r="N508" s="31">
        <v>5</v>
      </c>
      <c r="O508" s="31">
        <v>5</v>
      </c>
      <c r="P508" s="31">
        <v>10</v>
      </c>
      <c r="Q508" s="31">
        <v>10</v>
      </c>
      <c r="R508" s="75">
        <f t="shared" si="64"/>
        <v>4.4444444444444446</v>
      </c>
      <c r="S508" s="69">
        <v>20</v>
      </c>
      <c r="T508" s="69">
        <v>20</v>
      </c>
      <c r="U508" s="69">
        <v>20</v>
      </c>
      <c r="V508" s="69">
        <v>20</v>
      </c>
      <c r="W508" s="69">
        <v>20</v>
      </c>
      <c r="X508" s="69">
        <v>20</v>
      </c>
      <c r="Y508" s="69">
        <v>20</v>
      </c>
      <c r="Z508" s="69">
        <v>20</v>
      </c>
      <c r="AA508" s="69">
        <v>20</v>
      </c>
      <c r="AB508" s="69">
        <v>20</v>
      </c>
      <c r="AC508" s="69">
        <v>20</v>
      </c>
      <c r="AD508" s="69">
        <v>20</v>
      </c>
      <c r="AE508" s="69">
        <v>20</v>
      </c>
      <c r="AF508" s="69">
        <f t="shared" si="58"/>
        <v>240</v>
      </c>
      <c r="AH508" s="31">
        <f t="shared" si="59"/>
        <v>60</v>
      </c>
      <c r="AI508" s="31">
        <f t="shared" si="60"/>
        <v>60</v>
      </c>
      <c r="AJ508" s="31">
        <f t="shared" si="61"/>
        <v>60</v>
      </c>
      <c r="AK508" s="31">
        <f t="shared" si="62"/>
        <v>60</v>
      </c>
      <c r="AL508" s="31">
        <f t="shared" si="63"/>
        <v>240</v>
      </c>
    </row>
    <row r="509" spans="1:38" hidden="1" x14ac:dyDescent="0.3">
      <c r="A509" t="str">
        <f t="shared" si="57"/>
        <v>SAGolden Brown</v>
      </c>
      <c r="B509" s="5" t="s">
        <v>151</v>
      </c>
      <c r="C509" s="5" t="s">
        <v>617</v>
      </c>
      <c r="D509" s="65" t="s">
        <v>72</v>
      </c>
      <c r="E509" s="65" t="s">
        <v>220</v>
      </c>
      <c r="F509" s="5" t="s">
        <v>201</v>
      </c>
      <c r="G509" s="5" t="s">
        <v>602</v>
      </c>
      <c r="H509" s="5" t="s">
        <v>623</v>
      </c>
      <c r="I509" s="31"/>
      <c r="J509" s="31"/>
      <c r="K509" s="31"/>
      <c r="L509" s="31"/>
      <c r="M509" s="31"/>
      <c r="N509" s="31"/>
      <c r="O509" s="31"/>
      <c r="P509" s="31">
        <v>0.5</v>
      </c>
      <c r="Q509" s="31">
        <v>1</v>
      </c>
      <c r="R509" s="75">
        <f t="shared" si="64"/>
        <v>0.16666666666666666</v>
      </c>
      <c r="S509" s="69">
        <v>0</v>
      </c>
      <c r="T509" s="69">
        <v>0</v>
      </c>
      <c r="U509" s="69">
        <v>0</v>
      </c>
      <c r="V509" s="69">
        <v>0</v>
      </c>
      <c r="W509" s="69">
        <v>0</v>
      </c>
      <c r="X509" s="69">
        <v>0</v>
      </c>
      <c r="Y509" s="69">
        <v>0</v>
      </c>
      <c r="Z509" s="69">
        <v>0</v>
      </c>
      <c r="AA509" s="69">
        <v>0</v>
      </c>
      <c r="AB509" s="69">
        <v>0</v>
      </c>
      <c r="AC509" s="69">
        <v>0</v>
      </c>
      <c r="AD509" s="69">
        <v>0</v>
      </c>
      <c r="AE509" s="69">
        <v>0</v>
      </c>
      <c r="AF509" s="69">
        <f t="shared" si="58"/>
        <v>0</v>
      </c>
      <c r="AH509" s="31">
        <f t="shared" si="59"/>
        <v>0</v>
      </c>
      <c r="AI509" s="31">
        <f t="shared" si="60"/>
        <v>0</v>
      </c>
      <c r="AJ509" s="31">
        <f t="shared" si="61"/>
        <v>0</v>
      </c>
      <c r="AK509" s="31">
        <f t="shared" si="62"/>
        <v>0</v>
      </c>
      <c r="AL509" s="31">
        <f t="shared" si="63"/>
        <v>0</v>
      </c>
    </row>
    <row r="510" spans="1:38" hidden="1" x14ac:dyDescent="0.3">
      <c r="A510" t="str">
        <f t="shared" si="57"/>
        <v>SASoft Brown</v>
      </c>
      <c r="B510" s="5" t="s">
        <v>151</v>
      </c>
      <c r="C510" s="5" t="s">
        <v>617</v>
      </c>
      <c r="D510" s="65" t="s">
        <v>72</v>
      </c>
      <c r="E510" s="65" t="s">
        <v>220</v>
      </c>
      <c r="F510" s="5" t="s">
        <v>43</v>
      </c>
      <c r="G510" s="5" t="s">
        <v>602</v>
      </c>
      <c r="H510" s="5" t="s">
        <v>622</v>
      </c>
      <c r="I510" s="31"/>
      <c r="J510" s="31"/>
      <c r="K510" s="31"/>
      <c r="L510" s="31"/>
      <c r="M510" s="31">
        <v>0.35</v>
      </c>
      <c r="N510" s="31">
        <v>0.35</v>
      </c>
      <c r="O510" s="31">
        <v>1</v>
      </c>
      <c r="P510" s="31">
        <v>0.3</v>
      </c>
      <c r="Q510" s="31">
        <v>-0.45</v>
      </c>
      <c r="R510" s="75">
        <f t="shared" si="64"/>
        <v>0.17222222222222222</v>
      </c>
      <c r="S510" s="69">
        <v>0</v>
      </c>
      <c r="T510" s="69">
        <v>0</v>
      </c>
      <c r="U510" s="69">
        <v>0</v>
      </c>
      <c r="V510" s="69">
        <v>0</v>
      </c>
      <c r="W510" s="69">
        <v>0</v>
      </c>
      <c r="X510" s="69">
        <v>0</v>
      </c>
      <c r="Y510" s="69">
        <v>0</v>
      </c>
      <c r="Z510" s="69">
        <v>0</v>
      </c>
      <c r="AA510" s="69">
        <v>0</v>
      </c>
      <c r="AB510" s="69">
        <v>0</v>
      </c>
      <c r="AC510" s="69">
        <v>0</v>
      </c>
      <c r="AD510" s="69">
        <v>0</v>
      </c>
      <c r="AE510" s="69">
        <v>0</v>
      </c>
      <c r="AF510" s="69">
        <f t="shared" si="58"/>
        <v>0</v>
      </c>
      <c r="AH510" s="31">
        <f t="shared" si="59"/>
        <v>0</v>
      </c>
      <c r="AI510" s="31">
        <f t="shared" si="60"/>
        <v>0</v>
      </c>
      <c r="AJ510" s="31">
        <f t="shared" si="61"/>
        <v>0</v>
      </c>
      <c r="AK510" s="31">
        <f t="shared" si="62"/>
        <v>0</v>
      </c>
      <c r="AL510" s="31">
        <f t="shared" si="63"/>
        <v>0</v>
      </c>
    </row>
    <row r="511" spans="1:38" hidden="1" x14ac:dyDescent="0.3">
      <c r="A511" t="str">
        <f t="shared" si="57"/>
        <v>SAICING</v>
      </c>
      <c r="B511" s="5" t="s">
        <v>151</v>
      </c>
      <c r="C511" s="5" t="s">
        <v>617</v>
      </c>
      <c r="D511" s="65" t="s">
        <v>72</v>
      </c>
      <c r="E511" s="65" t="s">
        <v>220</v>
      </c>
      <c r="F511" s="5" t="s">
        <v>47</v>
      </c>
      <c r="G511" s="5" t="s">
        <v>605</v>
      </c>
      <c r="H511" s="5" t="s">
        <v>605</v>
      </c>
      <c r="I511" s="31">
        <v>35</v>
      </c>
      <c r="J511" s="31">
        <v>13</v>
      </c>
      <c r="K511" s="31">
        <v>30</v>
      </c>
      <c r="L511" s="31">
        <v>40</v>
      </c>
      <c r="M511" s="31">
        <v>9.9749999999999996</v>
      </c>
      <c r="N511" s="31">
        <v>10</v>
      </c>
      <c r="O511" s="31">
        <v>19.850000000000001</v>
      </c>
      <c r="P511" s="31">
        <v>30</v>
      </c>
      <c r="Q511" s="31">
        <v>20</v>
      </c>
      <c r="R511" s="75">
        <f t="shared" si="64"/>
        <v>23.091666666666665</v>
      </c>
      <c r="S511" s="69">
        <v>30</v>
      </c>
      <c r="T511" s="69">
        <v>30</v>
      </c>
      <c r="U511" s="69">
        <v>30</v>
      </c>
      <c r="V511" s="69">
        <v>30</v>
      </c>
      <c r="W511" s="69">
        <v>30</v>
      </c>
      <c r="X511" s="69">
        <v>30</v>
      </c>
      <c r="Y511" s="69">
        <v>30</v>
      </c>
      <c r="Z511" s="69">
        <v>30</v>
      </c>
      <c r="AA511" s="69">
        <v>30</v>
      </c>
      <c r="AB511" s="69">
        <v>30</v>
      </c>
      <c r="AC511" s="69">
        <v>30</v>
      </c>
      <c r="AD511" s="69">
        <v>30</v>
      </c>
      <c r="AE511" s="69">
        <v>30</v>
      </c>
      <c r="AF511" s="69">
        <f t="shared" si="58"/>
        <v>360</v>
      </c>
      <c r="AH511" s="31">
        <f t="shared" si="59"/>
        <v>90</v>
      </c>
      <c r="AI511" s="31">
        <f t="shared" si="60"/>
        <v>90</v>
      </c>
      <c r="AJ511" s="31">
        <f t="shared" si="61"/>
        <v>90</v>
      </c>
      <c r="AK511" s="31">
        <f t="shared" si="62"/>
        <v>90</v>
      </c>
      <c r="AL511" s="31">
        <f t="shared" si="63"/>
        <v>360</v>
      </c>
    </row>
    <row r="512" spans="1:38" hidden="1" x14ac:dyDescent="0.3">
      <c r="A512" t="str">
        <f t="shared" si="57"/>
        <v>SACoarse Brown</v>
      </c>
      <c r="B512" s="5" t="s">
        <v>151</v>
      </c>
      <c r="C512" s="5" t="s">
        <v>617</v>
      </c>
      <c r="D512" s="65" t="s">
        <v>72</v>
      </c>
      <c r="E512" s="65" t="s">
        <v>221</v>
      </c>
      <c r="F512" s="5" t="s">
        <v>91</v>
      </c>
      <c r="G512" s="5" t="s">
        <v>602</v>
      </c>
      <c r="H512" s="5" t="s">
        <v>618</v>
      </c>
      <c r="I512" s="31">
        <v>5</v>
      </c>
      <c r="J512" s="31"/>
      <c r="K512" s="31"/>
      <c r="L512" s="31">
        <v>5</v>
      </c>
      <c r="M512" s="31"/>
      <c r="N512" s="31"/>
      <c r="O512" s="31"/>
      <c r="P512" s="31"/>
      <c r="Q512" s="31">
        <v>5</v>
      </c>
      <c r="R512" s="75">
        <f t="shared" si="64"/>
        <v>1.6666666666666667</v>
      </c>
      <c r="S512" s="69">
        <v>0</v>
      </c>
      <c r="T512" s="69">
        <v>0</v>
      </c>
      <c r="U512" s="69">
        <v>0</v>
      </c>
      <c r="V512" s="69">
        <v>0</v>
      </c>
      <c r="W512" s="69">
        <v>0</v>
      </c>
      <c r="X512" s="69">
        <v>0</v>
      </c>
      <c r="Y512" s="69">
        <v>0</v>
      </c>
      <c r="Z512" s="69">
        <v>0</v>
      </c>
      <c r="AA512" s="69">
        <v>0</v>
      </c>
      <c r="AB512" s="69">
        <v>0</v>
      </c>
      <c r="AC512" s="69">
        <v>0</v>
      </c>
      <c r="AD512" s="69">
        <v>0</v>
      </c>
      <c r="AE512" s="69">
        <v>0</v>
      </c>
      <c r="AF512" s="69">
        <f t="shared" si="58"/>
        <v>0</v>
      </c>
      <c r="AH512" s="31">
        <f t="shared" si="59"/>
        <v>0</v>
      </c>
      <c r="AI512" s="31">
        <f t="shared" si="60"/>
        <v>0</v>
      </c>
      <c r="AJ512" s="31">
        <f t="shared" si="61"/>
        <v>0</v>
      </c>
      <c r="AK512" s="31">
        <f t="shared" si="62"/>
        <v>0</v>
      </c>
      <c r="AL512" s="31">
        <f t="shared" si="63"/>
        <v>0</v>
      </c>
    </row>
    <row r="513" spans="1:38" hidden="1" x14ac:dyDescent="0.3">
      <c r="A513" t="str">
        <f t="shared" si="57"/>
        <v>SAC1 COARSE</v>
      </c>
      <c r="B513" s="5" t="s">
        <v>151</v>
      </c>
      <c r="C513" s="5" t="s">
        <v>617</v>
      </c>
      <c r="D513" s="65" t="s">
        <v>222</v>
      </c>
      <c r="E513" s="65" t="s">
        <v>223</v>
      </c>
      <c r="F513" s="5" t="s">
        <v>61</v>
      </c>
      <c r="G513" s="5" t="s">
        <v>603</v>
      </c>
      <c r="H513" s="5" t="s">
        <v>619</v>
      </c>
      <c r="I513" s="31"/>
      <c r="J513" s="31"/>
      <c r="K513" s="31">
        <v>3</v>
      </c>
      <c r="L513" s="31">
        <v>1</v>
      </c>
      <c r="M513" s="31">
        <v>1</v>
      </c>
      <c r="N513" s="31"/>
      <c r="O513" s="31">
        <v>1</v>
      </c>
      <c r="P513" s="31">
        <v>0.4</v>
      </c>
      <c r="Q513" s="31"/>
      <c r="R513" s="75">
        <f t="shared" si="64"/>
        <v>0.71111111111111114</v>
      </c>
      <c r="S513" s="69">
        <v>1</v>
      </c>
      <c r="T513" s="69">
        <v>1</v>
      </c>
      <c r="U513" s="69">
        <v>1</v>
      </c>
      <c r="V513" s="69">
        <v>1</v>
      </c>
      <c r="W513" s="69">
        <v>1</v>
      </c>
      <c r="X513" s="69">
        <v>1</v>
      </c>
      <c r="Y513" s="69">
        <v>1</v>
      </c>
      <c r="Z513" s="69">
        <v>1</v>
      </c>
      <c r="AA513" s="69">
        <v>1</v>
      </c>
      <c r="AB513" s="69">
        <v>1</v>
      </c>
      <c r="AC513" s="69">
        <v>1</v>
      </c>
      <c r="AD513" s="69">
        <v>1</v>
      </c>
      <c r="AE513" s="69">
        <v>1</v>
      </c>
      <c r="AF513" s="69">
        <f t="shared" si="58"/>
        <v>12</v>
      </c>
      <c r="AH513" s="31">
        <f t="shared" si="59"/>
        <v>3</v>
      </c>
      <c r="AI513" s="31">
        <f t="shared" si="60"/>
        <v>3</v>
      </c>
      <c r="AJ513" s="31">
        <f t="shared" si="61"/>
        <v>3</v>
      </c>
      <c r="AK513" s="31">
        <f t="shared" si="62"/>
        <v>3</v>
      </c>
      <c r="AL513" s="31">
        <f t="shared" si="63"/>
        <v>12</v>
      </c>
    </row>
    <row r="514" spans="1:38" hidden="1" x14ac:dyDescent="0.3">
      <c r="A514" t="str">
        <f t="shared" si="57"/>
        <v>SAIG</v>
      </c>
      <c r="B514" s="5" t="s">
        <v>151</v>
      </c>
      <c r="C514" s="5" t="s">
        <v>617</v>
      </c>
      <c r="D514" s="65" t="s">
        <v>222</v>
      </c>
      <c r="E514" s="65" t="s">
        <v>224</v>
      </c>
      <c r="F514" s="5" t="s">
        <v>164</v>
      </c>
      <c r="G514" s="5" t="s">
        <v>606</v>
      </c>
      <c r="H514" s="5" t="s">
        <v>626</v>
      </c>
      <c r="I514" s="31"/>
      <c r="J514" s="31"/>
      <c r="K514" s="31"/>
      <c r="L514" s="31"/>
      <c r="M514" s="31"/>
      <c r="N514" s="31"/>
      <c r="O514" s="31"/>
      <c r="P514" s="31"/>
      <c r="Q514" s="31"/>
      <c r="R514" s="75">
        <f t="shared" si="64"/>
        <v>0</v>
      </c>
      <c r="S514" s="69">
        <v>20</v>
      </c>
      <c r="T514" s="69">
        <v>20</v>
      </c>
      <c r="U514" s="69">
        <v>20</v>
      </c>
      <c r="V514" s="69">
        <v>20</v>
      </c>
      <c r="W514" s="69">
        <v>20</v>
      </c>
      <c r="X514" s="69">
        <v>20</v>
      </c>
      <c r="Y514" s="69">
        <v>20</v>
      </c>
      <c r="Z514" s="69">
        <v>20</v>
      </c>
      <c r="AA514" s="69">
        <v>20</v>
      </c>
      <c r="AB514" s="69">
        <v>20</v>
      </c>
      <c r="AC514" s="69">
        <v>20</v>
      </c>
      <c r="AD514" s="69">
        <v>20</v>
      </c>
      <c r="AE514" s="69">
        <v>20</v>
      </c>
      <c r="AF514" s="69">
        <f t="shared" si="58"/>
        <v>240</v>
      </c>
      <c r="AH514" s="31">
        <f t="shared" si="59"/>
        <v>60</v>
      </c>
      <c r="AI514" s="31">
        <f t="shared" si="60"/>
        <v>60</v>
      </c>
      <c r="AJ514" s="31">
        <f t="shared" si="61"/>
        <v>60</v>
      </c>
      <c r="AK514" s="31">
        <f t="shared" si="62"/>
        <v>60</v>
      </c>
      <c r="AL514" s="31">
        <f t="shared" si="63"/>
        <v>240</v>
      </c>
    </row>
    <row r="515" spans="1:38" hidden="1" x14ac:dyDescent="0.3">
      <c r="A515" t="str">
        <f t="shared" ref="A515:A578" si="65">CONCATENATE(C515,H515)</f>
        <v>SAIG</v>
      </c>
      <c r="B515" s="5" t="s">
        <v>151</v>
      </c>
      <c r="C515" s="5" t="s">
        <v>617</v>
      </c>
      <c r="D515" s="65" t="s">
        <v>222</v>
      </c>
      <c r="E515" s="65" t="s">
        <v>225</v>
      </c>
      <c r="F515" s="5" t="s">
        <v>164</v>
      </c>
      <c r="G515" s="5" t="s">
        <v>606</v>
      </c>
      <c r="H515" s="5" t="s">
        <v>626</v>
      </c>
      <c r="I515" s="31"/>
      <c r="J515" s="31">
        <v>5</v>
      </c>
      <c r="K515" s="31"/>
      <c r="L515" s="31">
        <v>5</v>
      </c>
      <c r="M515" s="31"/>
      <c r="N515" s="31"/>
      <c r="O515" s="31">
        <v>5</v>
      </c>
      <c r="P515" s="31">
        <v>5</v>
      </c>
      <c r="Q515" s="31"/>
      <c r="R515" s="75">
        <f t="shared" si="64"/>
        <v>2.2222222222222223</v>
      </c>
      <c r="S515" s="69">
        <v>2</v>
      </c>
      <c r="T515" s="69">
        <v>2</v>
      </c>
      <c r="U515" s="69">
        <v>2</v>
      </c>
      <c r="V515" s="69">
        <v>2</v>
      </c>
      <c r="W515" s="69">
        <v>2</v>
      </c>
      <c r="X515" s="69">
        <v>2</v>
      </c>
      <c r="Y515" s="69">
        <v>2</v>
      </c>
      <c r="Z515" s="69">
        <v>2</v>
      </c>
      <c r="AA515" s="69">
        <v>2</v>
      </c>
      <c r="AB515" s="69">
        <v>2</v>
      </c>
      <c r="AC515" s="69">
        <v>2</v>
      </c>
      <c r="AD515" s="69">
        <v>2</v>
      </c>
      <c r="AE515" s="69">
        <v>2</v>
      </c>
      <c r="AF515" s="69">
        <f t="shared" ref="AF515:AF578" si="66">SUM(T515:AE515)</f>
        <v>24</v>
      </c>
      <c r="AH515" s="31">
        <f t="shared" ref="AH515:AH578" si="67">SUM(T515:V515)</f>
        <v>6</v>
      </c>
      <c r="AI515" s="31">
        <f t="shared" ref="AI515:AI578" si="68">SUM(W515:Y515)</f>
        <v>6</v>
      </c>
      <c r="AJ515" s="31">
        <f t="shared" ref="AJ515:AJ578" si="69">SUM(Z515:AB515)</f>
        <v>6</v>
      </c>
      <c r="AK515" s="31">
        <f t="shared" ref="AK515:AK578" si="70">SUM(AC515:AE515)</f>
        <v>6</v>
      </c>
      <c r="AL515" s="31">
        <f t="shared" ref="AL515:AL578" si="71">SUM(AH515:AK515)</f>
        <v>24</v>
      </c>
    </row>
    <row r="516" spans="1:38" hidden="1" x14ac:dyDescent="0.3">
      <c r="A516" t="str">
        <f t="shared" si="65"/>
        <v>SACASTER</v>
      </c>
      <c r="B516" s="5" t="s">
        <v>151</v>
      </c>
      <c r="C516" s="5" t="s">
        <v>617</v>
      </c>
      <c r="D516" s="65" t="s">
        <v>222</v>
      </c>
      <c r="E516" s="65" t="s">
        <v>226</v>
      </c>
      <c r="F516" s="5" t="s">
        <v>42</v>
      </c>
      <c r="G516" s="5" t="s">
        <v>604</v>
      </c>
      <c r="H516" s="5" t="s">
        <v>604</v>
      </c>
      <c r="I516" s="31">
        <v>1</v>
      </c>
      <c r="J516" s="31"/>
      <c r="K516" s="31">
        <v>1.5</v>
      </c>
      <c r="L516" s="31">
        <v>3</v>
      </c>
      <c r="M516" s="31"/>
      <c r="N516" s="31"/>
      <c r="O516" s="31"/>
      <c r="P516" s="31"/>
      <c r="Q516" s="31"/>
      <c r="R516" s="75">
        <f t="shared" si="64"/>
        <v>0.61111111111111116</v>
      </c>
      <c r="S516" s="69">
        <v>1</v>
      </c>
      <c r="T516" s="69">
        <v>1</v>
      </c>
      <c r="U516" s="69">
        <v>1</v>
      </c>
      <c r="V516" s="69">
        <v>1</v>
      </c>
      <c r="W516" s="69">
        <v>1</v>
      </c>
      <c r="X516" s="69">
        <v>1</v>
      </c>
      <c r="Y516" s="69">
        <v>1</v>
      </c>
      <c r="Z516" s="69">
        <v>1</v>
      </c>
      <c r="AA516" s="69">
        <v>1</v>
      </c>
      <c r="AB516" s="69">
        <v>1</v>
      </c>
      <c r="AC516" s="69">
        <v>1</v>
      </c>
      <c r="AD516" s="69">
        <v>1</v>
      </c>
      <c r="AE516" s="69">
        <v>1</v>
      </c>
      <c r="AF516" s="69">
        <f t="shared" si="66"/>
        <v>12</v>
      </c>
      <c r="AH516" s="31">
        <f t="shared" si="67"/>
        <v>3</v>
      </c>
      <c r="AI516" s="31">
        <f t="shared" si="68"/>
        <v>3</v>
      </c>
      <c r="AJ516" s="31">
        <f t="shared" si="69"/>
        <v>3</v>
      </c>
      <c r="AK516" s="31">
        <f t="shared" si="70"/>
        <v>3</v>
      </c>
      <c r="AL516" s="31">
        <f t="shared" si="71"/>
        <v>12</v>
      </c>
    </row>
    <row r="517" spans="1:38" hidden="1" x14ac:dyDescent="0.3">
      <c r="A517" t="str">
        <f t="shared" si="65"/>
        <v>SAICING</v>
      </c>
      <c r="B517" s="5" t="s">
        <v>151</v>
      </c>
      <c r="C517" s="5" t="s">
        <v>617</v>
      </c>
      <c r="D517" s="65" t="s">
        <v>222</v>
      </c>
      <c r="E517" s="65" t="s">
        <v>226</v>
      </c>
      <c r="F517" s="5" t="s">
        <v>47</v>
      </c>
      <c r="G517" s="5" t="s">
        <v>605</v>
      </c>
      <c r="H517" s="5" t="s">
        <v>605</v>
      </c>
      <c r="I517" s="31">
        <v>0.625</v>
      </c>
      <c r="J517" s="31"/>
      <c r="K517" s="31">
        <v>0.5</v>
      </c>
      <c r="L517" s="31">
        <v>1.25</v>
      </c>
      <c r="M517" s="31"/>
      <c r="N517" s="31"/>
      <c r="O517" s="31"/>
      <c r="P517" s="31"/>
      <c r="Q517" s="31"/>
      <c r="R517" s="75">
        <f t="shared" si="64"/>
        <v>0.2638888888888889</v>
      </c>
      <c r="S517" s="69">
        <v>0</v>
      </c>
      <c r="T517" s="69">
        <v>0</v>
      </c>
      <c r="U517" s="69">
        <v>0</v>
      </c>
      <c r="V517" s="69">
        <v>0</v>
      </c>
      <c r="W517" s="69">
        <v>0</v>
      </c>
      <c r="X517" s="69">
        <v>0</v>
      </c>
      <c r="Y517" s="69">
        <v>0</v>
      </c>
      <c r="Z517" s="69">
        <v>0</v>
      </c>
      <c r="AA517" s="69">
        <v>0</v>
      </c>
      <c r="AB517" s="69">
        <v>0</v>
      </c>
      <c r="AC517" s="69">
        <v>0</v>
      </c>
      <c r="AD517" s="69">
        <v>0</v>
      </c>
      <c r="AE517" s="69">
        <v>0</v>
      </c>
      <c r="AF517" s="69">
        <f t="shared" si="66"/>
        <v>0</v>
      </c>
      <c r="AH517" s="31">
        <f t="shared" si="67"/>
        <v>0</v>
      </c>
      <c r="AI517" s="31">
        <f t="shared" si="68"/>
        <v>0</v>
      </c>
      <c r="AJ517" s="31">
        <f t="shared" si="69"/>
        <v>0</v>
      </c>
      <c r="AK517" s="31">
        <f t="shared" si="70"/>
        <v>0</v>
      </c>
      <c r="AL517" s="31">
        <f t="shared" si="71"/>
        <v>0</v>
      </c>
    </row>
    <row r="518" spans="1:38" hidden="1" x14ac:dyDescent="0.3">
      <c r="A518" t="str">
        <f t="shared" si="65"/>
        <v>SASoft Brown</v>
      </c>
      <c r="B518" s="5" t="s">
        <v>151</v>
      </c>
      <c r="C518" s="5" t="s">
        <v>617</v>
      </c>
      <c r="D518" s="65" t="s">
        <v>222</v>
      </c>
      <c r="E518" s="65" t="s">
        <v>227</v>
      </c>
      <c r="F518" s="5" t="s">
        <v>43</v>
      </c>
      <c r="G518" s="5" t="s">
        <v>602</v>
      </c>
      <c r="H518" s="5" t="s">
        <v>622</v>
      </c>
      <c r="I518" s="31"/>
      <c r="J518" s="31">
        <v>2.5</v>
      </c>
      <c r="K518" s="31"/>
      <c r="L518" s="31"/>
      <c r="M518" s="31"/>
      <c r="N518" s="31"/>
      <c r="O518" s="31"/>
      <c r="P518" s="31"/>
      <c r="Q518" s="31"/>
      <c r="R518" s="75">
        <f t="shared" si="64"/>
        <v>0.27777777777777779</v>
      </c>
      <c r="S518" s="69">
        <v>0</v>
      </c>
      <c r="T518" s="69">
        <v>0</v>
      </c>
      <c r="U518" s="69">
        <v>0</v>
      </c>
      <c r="V518" s="69">
        <v>0</v>
      </c>
      <c r="W518" s="69">
        <v>0</v>
      </c>
      <c r="X518" s="69">
        <v>0</v>
      </c>
      <c r="Y518" s="69">
        <v>0</v>
      </c>
      <c r="Z518" s="69">
        <v>0</v>
      </c>
      <c r="AA518" s="69">
        <v>0</v>
      </c>
      <c r="AB518" s="69">
        <v>0</v>
      </c>
      <c r="AC518" s="69">
        <v>0</v>
      </c>
      <c r="AD518" s="69">
        <v>0</v>
      </c>
      <c r="AE518" s="69">
        <v>0</v>
      </c>
      <c r="AF518" s="69">
        <f t="shared" si="66"/>
        <v>0</v>
      </c>
      <c r="AH518" s="31">
        <f t="shared" si="67"/>
        <v>0</v>
      </c>
      <c r="AI518" s="31">
        <f t="shared" si="68"/>
        <v>0</v>
      </c>
      <c r="AJ518" s="31">
        <f t="shared" si="69"/>
        <v>0</v>
      </c>
      <c r="AK518" s="31">
        <f t="shared" si="70"/>
        <v>0</v>
      </c>
      <c r="AL518" s="31">
        <f t="shared" si="71"/>
        <v>0</v>
      </c>
    </row>
    <row r="519" spans="1:38" hidden="1" x14ac:dyDescent="0.3">
      <c r="A519" t="str">
        <f t="shared" si="65"/>
        <v>SAICING</v>
      </c>
      <c r="B519" s="5" t="s">
        <v>151</v>
      </c>
      <c r="C519" s="5" t="s">
        <v>617</v>
      </c>
      <c r="D519" s="65" t="s">
        <v>222</v>
      </c>
      <c r="E519" s="65" t="s">
        <v>228</v>
      </c>
      <c r="F519" s="5" t="s">
        <v>229</v>
      </c>
      <c r="G519" s="5" t="s">
        <v>605</v>
      </c>
      <c r="H519" s="5" t="s">
        <v>605</v>
      </c>
      <c r="I519" s="31">
        <v>35</v>
      </c>
      <c r="J519" s="31">
        <v>8.75</v>
      </c>
      <c r="K519" s="31">
        <v>17.5</v>
      </c>
      <c r="L519" s="31">
        <v>17.5</v>
      </c>
      <c r="M519" s="31">
        <v>-0.875</v>
      </c>
      <c r="N519" s="31">
        <v>16.95</v>
      </c>
      <c r="O519" s="31">
        <v>-5.0000000000000711E-2</v>
      </c>
      <c r="P519" s="31">
        <v>7.125</v>
      </c>
      <c r="Q519" s="31"/>
      <c r="R519" s="75">
        <f t="shared" si="64"/>
        <v>11.322222222222223</v>
      </c>
      <c r="S519" s="69">
        <v>5</v>
      </c>
      <c r="T519" s="69">
        <v>5</v>
      </c>
      <c r="U519" s="69">
        <v>5</v>
      </c>
      <c r="V519" s="69">
        <v>5</v>
      </c>
      <c r="W519" s="69">
        <v>5</v>
      </c>
      <c r="X519" s="69">
        <v>5</v>
      </c>
      <c r="Y519" s="69">
        <v>5</v>
      </c>
      <c r="Z519" s="69">
        <v>5</v>
      </c>
      <c r="AA519" s="69">
        <v>5</v>
      </c>
      <c r="AB519" s="69">
        <v>5</v>
      </c>
      <c r="AC519" s="69">
        <v>5</v>
      </c>
      <c r="AD519" s="69">
        <v>5</v>
      </c>
      <c r="AE519" s="69">
        <v>5</v>
      </c>
      <c r="AF519" s="69">
        <f t="shared" si="66"/>
        <v>60</v>
      </c>
      <c r="AH519" s="31">
        <f t="shared" si="67"/>
        <v>15</v>
      </c>
      <c r="AI519" s="31">
        <f t="shared" si="68"/>
        <v>15</v>
      </c>
      <c r="AJ519" s="31">
        <f t="shared" si="69"/>
        <v>15</v>
      </c>
      <c r="AK519" s="31">
        <f t="shared" si="70"/>
        <v>15</v>
      </c>
      <c r="AL519" s="31">
        <f t="shared" si="71"/>
        <v>60</v>
      </c>
    </row>
    <row r="520" spans="1:38" hidden="1" x14ac:dyDescent="0.3">
      <c r="A520" t="str">
        <f t="shared" si="65"/>
        <v>SAC1 COARSE</v>
      </c>
      <c r="B520" s="5" t="s">
        <v>151</v>
      </c>
      <c r="C520" s="5" t="s">
        <v>617</v>
      </c>
      <c r="D520" s="65" t="s">
        <v>222</v>
      </c>
      <c r="E520" s="65" t="s">
        <v>230</v>
      </c>
      <c r="F520" s="5" t="s">
        <v>61</v>
      </c>
      <c r="G520" s="5" t="s">
        <v>603</v>
      </c>
      <c r="H520" s="5" t="s">
        <v>619</v>
      </c>
      <c r="I520" s="31">
        <v>2.2000000000000002</v>
      </c>
      <c r="J520" s="31"/>
      <c r="K520" s="31">
        <v>2.5</v>
      </c>
      <c r="L520" s="31">
        <v>3</v>
      </c>
      <c r="M520" s="31"/>
      <c r="N520" s="31"/>
      <c r="O520" s="31"/>
      <c r="P520" s="31"/>
      <c r="Q520" s="31"/>
      <c r="R520" s="75">
        <f t="shared" si="64"/>
        <v>0.85555555555555562</v>
      </c>
      <c r="S520" s="69">
        <v>0</v>
      </c>
      <c r="T520" s="69">
        <v>0</v>
      </c>
      <c r="U520" s="69">
        <v>0</v>
      </c>
      <c r="V520" s="69">
        <v>0</v>
      </c>
      <c r="W520" s="69">
        <v>0</v>
      </c>
      <c r="X520" s="69">
        <v>0</v>
      </c>
      <c r="Y520" s="69">
        <v>0</v>
      </c>
      <c r="Z520" s="69">
        <v>0</v>
      </c>
      <c r="AA520" s="69">
        <v>0</v>
      </c>
      <c r="AB520" s="69">
        <v>0</v>
      </c>
      <c r="AC520" s="69">
        <v>0</v>
      </c>
      <c r="AD520" s="69">
        <v>0</v>
      </c>
      <c r="AE520" s="69">
        <v>0</v>
      </c>
      <c r="AF520" s="69">
        <f t="shared" si="66"/>
        <v>0</v>
      </c>
      <c r="AH520" s="31">
        <f t="shared" si="67"/>
        <v>0</v>
      </c>
      <c r="AI520" s="31">
        <f t="shared" si="68"/>
        <v>0</v>
      </c>
      <c r="AJ520" s="31">
        <f t="shared" si="69"/>
        <v>0</v>
      </c>
      <c r="AK520" s="31">
        <f t="shared" si="70"/>
        <v>0</v>
      </c>
      <c r="AL520" s="31">
        <f t="shared" si="71"/>
        <v>0</v>
      </c>
    </row>
    <row r="521" spans="1:38" hidden="1" x14ac:dyDescent="0.3">
      <c r="A521" t="str">
        <f t="shared" si="65"/>
        <v>SAC1 COARSE</v>
      </c>
      <c r="B521" s="5" t="s">
        <v>151</v>
      </c>
      <c r="C521" s="5" t="s">
        <v>617</v>
      </c>
      <c r="D521" s="65" t="s">
        <v>222</v>
      </c>
      <c r="E521" s="65" t="s">
        <v>180</v>
      </c>
      <c r="F521" s="5" t="s">
        <v>61</v>
      </c>
      <c r="G521" s="5" t="s">
        <v>603</v>
      </c>
      <c r="H521" s="5" t="s">
        <v>619</v>
      </c>
      <c r="I521" s="31">
        <v>25</v>
      </c>
      <c r="J521" s="31"/>
      <c r="K521" s="31"/>
      <c r="L521" s="31">
        <v>30</v>
      </c>
      <c r="M521" s="31"/>
      <c r="N521" s="31"/>
      <c r="O521" s="31"/>
      <c r="P521" s="31"/>
      <c r="Q521" s="31"/>
      <c r="R521" s="75">
        <f t="shared" si="64"/>
        <v>6.1111111111111107</v>
      </c>
      <c r="S521" s="69">
        <v>8</v>
      </c>
      <c r="T521" s="69">
        <v>8</v>
      </c>
      <c r="U521" s="69">
        <v>8</v>
      </c>
      <c r="V521" s="69">
        <v>8</v>
      </c>
      <c r="W521" s="69">
        <v>8</v>
      </c>
      <c r="X521" s="69">
        <v>8</v>
      </c>
      <c r="Y521" s="69">
        <v>8</v>
      </c>
      <c r="Z521" s="69">
        <v>8</v>
      </c>
      <c r="AA521" s="69">
        <v>8</v>
      </c>
      <c r="AB521" s="69">
        <v>8</v>
      </c>
      <c r="AC521" s="69">
        <v>8</v>
      </c>
      <c r="AD521" s="69">
        <v>8</v>
      </c>
      <c r="AE521" s="69">
        <v>8</v>
      </c>
      <c r="AF521" s="69">
        <f t="shared" si="66"/>
        <v>96</v>
      </c>
      <c r="AH521" s="31">
        <f t="shared" si="67"/>
        <v>24</v>
      </c>
      <c r="AI521" s="31">
        <f t="shared" si="68"/>
        <v>24</v>
      </c>
      <c r="AJ521" s="31">
        <f t="shared" si="69"/>
        <v>24</v>
      </c>
      <c r="AK521" s="31">
        <f t="shared" si="70"/>
        <v>24</v>
      </c>
      <c r="AL521" s="31">
        <f t="shared" si="71"/>
        <v>96</v>
      </c>
    </row>
    <row r="522" spans="1:38" hidden="1" x14ac:dyDescent="0.3">
      <c r="A522" t="str">
        <f t="shared" si="65"/>
        <v>SAIG</v>
      </c>
      <c r="B522" s="5" t="s">
        <v>151</v>
      </c>
      <c r="C522" s="5" t="s">
        <v>617</v>
      </c>
      <c r="D522" s="65" t="s">
        <v>222</v>
      </c>
      <c r="E522" s="65" t="s">
        <v>231</v>
      </c>
      <c r="F522" s="5" t="s">
        <v>164</v>
      </c>
      <c r="G522" s="5" t="s">
        <v>606</v>
      </c>
      <c r="H522" s="5" t="s">
        <v>626</v>
      </c>
      <c r="I522" s="31"/>
      <c r="J522" s="31">
        <v>5</v>
      </c>
      <c r="K522" s="31"/>
      <c r="L522" s="31"/>
      <c r="M522" s="31">
        <v>5</v>
      </c>
      <c r="N522" s="31"/>
      <c r="O522" s="31"/>
      <c r="P522" s="31"/>
      <c r="Q522" s="31"/>
      <c r="R522" s="75">
        <f t="shared" si="64"/>
        <v>1.1111111111111112</v>
      </c>
      <c r="S522" s="69">
        <v>2</v>
      </c>
      <c r="T522" s="69">
        <v>2</v>
      </c>
      <c r="U522" s="69">
        <v>2</v>
      </c>
      <c r="V522" s="69">
        <v>2</v>
      </c>
      <c r="W522" s="69">
        <v>2</v>
      </c>
      <c r="X522" s="69">
        <v>2</v>
      </c>
      <c r="Y522" s="69">
        <v>2</v>
      </c>
      <c r="Z522" s="69">
        <v>2</v>
      </c>
      <c r="AA522" s="69">
        <v>2</v>
      </c>
      <c r="AB522" s="69">
        <v>2</v>
      </c>
      <c r="AC522" s="69">
        <v>2</v>
      </c>
      <c r="AD522" s="69">
        <v>2</v>
      </c>
      <c r="AE522" s="69">
        <v>2</v>
      </c>
      <c r="AF522" s="69">
        <f t="shared" si="66"/>
        <v>24</v>
      </c>
      <c r="AH522" s="31">
        <f t="shared" si="67"/>
        <v>6</v>
      </c>
      <c r="AI522" s="31">
        <f t="shared" si="68"/>
        <v>6</v>
      </c>
      <c r="AJ522" s="31">
        <f t="shared" si="69"/>
        <v>6</v>
      </c>
      <c r="AK522" s="31">
        <f t="shared" si="70"/>
        <v>6</v>
      </c>
      <c r="AL522" s="31">
        <f t="shared" si="71"/>
        <v>24</v>
      </c>
    </row>
    <row r="523" spans="1:38" hidden="1" x14ac:dyDescent="0.3">
      <c r="A523" t="str">
        <f t="shared" si="65"/>
        <v>SAC1 COARSE</v>
      </c>
      <c r="B523" s="5" t="s">
        <v>151</v>
      </c>
      <c r="C523" s="5" t="s">
        <v>617</v>
      </c>
      <c r="D523" s="65" t="s">
        <v>222</v>
      </c>
      <c r="E523" s="65" t="s">
        <v>232</v>
      </c>
      <c r="F523" s="5" t="s">
        <v>61</v>
      </c>
      <c r="G523" s="5" t="s">
        <v>603</v>
      </c>
      <c r="H523" s="5" t="s">
        <v>619</v>
      </c>
      <c r="I523" s="31"/>
      <c r="J523" s="31">
        <v>15</v>
      </c>
      <c r="K523" s="31"/>
      <c r="L523" s="31"/>
      <c r="M523" s="31"/>
      <c r="N523" s="31"/>
      <c r="O523" s="31"/>
      <c r="P523" s="31"/>
      <c r="Q523" s="31"/>
      <c r="R523" s="75">
        <f t="shared" si="64"/>
        <v>1.6666666666666667</v>
      </c>
      <c r="S523" s="69">
        <v>0</v>
      </c>
      <c r="T523" s="69">
        <v>0</v>
      </c>
      <c r="U523" s="69">
        <v>0</v>
      </c>
      <c r="V523" s="69">
        <v>0</v>
      </c>
      <c r="W523" s="69">
        <v>0</v>
      </c>
      <c r="X523" s="69">
        <v>0</v>
      </c>
      <c r="Y523" s="69">
        <v>0</v>
      </c>
      <c r="Z523" s="69">
        <v>0</v>
      </c>
      <c r="AA523" s="69">
        <v>0</v>
      </c>
      <c r="AB523" s="69">
        <v>0</v>
      </c>
      <c r="AC523" s="69">
        <v>0</v>
      </c>
      <c r="AD523" s="69">
        <v>0</v>
      </c>
      <c r="AE523" s="69">
        <v>0</v>
      </c>
      <c r="AF523" s="69">
        <f t="shared" si="66"/>
        <v>0</v>
      </c>
      <c r="AH523" s="31">
        <f t="shared" si="67"/>
        <v>0</v>
      </c>
      <c r="AI523" s="31">
        <f t="shared" si="68"/>
        <v>0</v>
      </c>
      <c r="AJ523" s="31">
        <f t="shared" si="69"/>
        <v>0</v>
      </c>
      <c r="AK523" s="31">
        <f t="shared" si="70"/>
        <v>0</v>
      </c>
      <c r="AL523" s="31">
        <f t="shared" si="71"/>
        <v>0</v>
      </c>
    </row>
    <row r="524" spans="1:38" hidden="1" x14ac:dyDescent="0.3">
      <c r="A524" t="str">
        <f t="shared" si="65"/>
        <v>SAIG</v>
      </c>
      <c r="B524" s="5" t="s">
        <v>151</v>
      </c>
      <c r="C524" s="5" t="s">
        <v>617</v>
      </c>
      <c r="D524" s="65" t="s">
        <v>222</v>
      </c>
      <c r="E524" s="65" t="s">
        <v>181</v>
      </c>
      <c r="F524" s="5" t="s">
        <v>168</v>
      </c>
      <c r="G524" s="5" t="s">
        <v>606</v>
      </c>
      <c r="H524" s="5" t="s">
        <v>626</v>
      </c>
      <c r="I524" s="31">
        <v>15</v>
      </c>
      <c r="J524" s="31">
        <v>35</v>
      </c>
      <c r="K524" s="31">
        <v>42</v>
      </c>
      <c r="L524" s="31">
        <v>108</v>
      </c>
      <c r="M524" s="31">
        <v>78</v>
      </c>
      <c r="N524" s="31">
        <v>30</v>
      </c>
      <c r="O524" s="31">
        <v>34</v>
      </c>
      <c r="P524" s="31">
        <v>35</v>
      </c>
      <c r="Q524" s="31"/>
      <c r="R524" s="75">
        <f t="shared" si="64"/>
        <v>41.888888888888886</v>
      </c>
      <c r="S524" s="69">
        <v>50</v>
      </c>
      <c r="T524" s="69">
        <v>50</v>
      </c>
      <c r="U524" s="69">
        <v>50</v>
      </c>
      <c r="V524" s="69">
        <v>50</v>
      </c>
      <c r="W524" s="69">
        <v>50</v>
      </c>
      <c r="X524" s="69">
        <v>50</v>
      </c>
      <c r="Y524" s="69">
        <v>50</v>
      </c>
      <c r="Z524" s="69">
        <v>50</v>
      </c>
      <c r="AA524" s="69">
        <v>50</v>
      </c>
      <c r="AB524" s="69">
        <v>50</v>
      </c>
      <c r="AC524" s="69">
        <v>50</v>
      </c>
      <c r="AD524" s="69">
        <v>50</v>
      </c>
      <c r="AE524" s="69">
        <v>50</v>
      </c>
      <c r="AF524" s="69">
        <f t="shared" si="66"/>
        <v>600</v>
      </c>
      <c r="AH524" s="31">
        <f t="shared" si="67"/>
        <v>150</v>
      </c>
      <c r="AI524" s="31">
        <f t="shared" si="68"/>
        <v>150</v>
      </c>
      <c r="AJ524" s="31">
        <f t="shared" si="69"/>
        <v>150</v>
      </c>
      <c r="AK524" s="31">
        <f t="shared" si="70"/>
        <v>150</v>
      </c>
      <c r="AL524" s="31">
        <f t="shared" si="71"/>
        <v>600</v>
      </c>
    </row>
    <row r="525" spans="1:38" hidden="1" x14ac:dyDescent="0.3">
      <c r="A525" t="str">
        <f t="shared" si="65"/>
        <v>SAIG</v>
      </c>
      <c r="B525" s="5" t="s">
        <v>151</v>
      </c>
      <c r="C525" s="5" t="s">
        <v>617</v>
      </c>
      <c r="D525" s="65" t="s">
        <v>222</v>
      </c>
      <c r="E525" s="65" t="s">
        <v>181</v>
      </c>
      <c r="F525" s="5" t="s">
        <v>182</v>
      </c>
      <c r="G525" s="5" t="s">
        <v>606</v>
      </c>
      <c r="H525" s="5" t="s">
        <v>626</v>
      </c>
      <c r="I525" s="31">
        <v>3</v>
      </c>
      <c r="J525" s="31">
        <v>2</v>
      </c>
      <c r="K525" s="31">
        <v>3</v>
      </c>
      <c r="L525" s="31">
        <v>7</v>
      </c>
      <c r="M525" s="31">
        <v>5</v>
      </c>
      <c r="N525" s="31">
        <v>6</v>
      </c>
      <c r="O525" s="31">
        <v>3</v>
      </c>
      <c r="P525" s="31">
        <v>4</v>
      </c>
      <c r="Q525" s="31"/>
      <c r="R525" s="75">
        <f t="shared" si="64"/>
        <v>3.6666666666666665</v>
      </c>
      <c r="S525" s="69">
        <v>5</v>
      </c>
      <c r="T525" s="69">
        <v>5</v>
      </c>
      <c r="U525" s="69">
        <v>5</v>
      </c>
      <c r="V525" s="69">
        <v>5</v>
      </c>
      <c r="W525" s="69">
        <v>5</v>
      </c>
      <c r="X525" s="69">
        <v>5</v>
      </c>
      <c r="Y525" s="69">
        <v>5</v>
      </c>
      <c r="Z525" s="69">
        <v>5</v>
      </c>
      <c r="AA525" s="69">
        <v>5</v>
      </c>
      <c r="AB525" s="69">
        <v>5</v>
      </c>
      <c r="AC525" s="69">
        <v>5</v>
      </c>
      <c r="AD525" s="69">
        <v>5</v>
      </c>
      <c r="AE525" s="69">
        <v>5</v>
      </c>
      <c r="AF525" s="69">
        <f t="shared" si="66"/>
        <v>60</v>
      </c>
      <c r="AH525" s="31">
        <f t="shared" si="67"/>
        <v>15</v>
      </c>
      <c r="AI525" s="31">
        <f t="shared" si="68"/>
        <v>15</v>
      </c>
      <c r="AJ525" s="31">
        <f t="shared" si="69"/>
        <v>15</v>
      </c>
      <c r="AK525" s="31">
        <f t="shared" si="70"/>
        <v>15</v>
      </c>
      <c r="AL525" s="31">
        <f t="shared" si="71"/>
        <v>60</v>
      </c>
    </row>
    <row r="526" spans="1:38" hidden="1" x14ac:dyDescent="0.3">
      <c r="A526" t="str">
        <f t="shared" si="65"/>
        <v>SAIG</v>
      </c>
      <c r="B526" s="5" t="s">
        <v>151</v>
      </c>
      <c r="C526" s="5" t="s">
        <v>617</v>
      </c>
      <c r="D526" s="65" t="s">
        <v>222</v>
      </c>
      <c r="E526" s="65" t="s">
        <v>181</v>
      </c>
      <c r="F526" s="5" t="s">
        <v>164</v>
      </c>
      <c r="G526" s="5" t="s">
        <v>606</v>
      </c>
      <c r="H526" s="5" t="s">
        <v>626</v>
      </c>
      <c r="I526" s="31">
        <v>2</v>
      </c>
      <c r="J526" s="31">
        <v>3</v>
      </c>
      <c r="K526" s="31">
        <v>5</v>
      </c>
      <c r="L526" s="31">
        <v>5</v>
      </c>
      <c r="M526" s="31">
        <v>7</v>
      </c>
      <c r="N526" s="31">
        <v>4</v>
      </c>
      <c r="O526" s="31">
        <v>2</v>
      </c>
      <c r="P526" s="31">
        <v>1</v>
      </c>
      <c r="Q526" s="31"/>
      <c r="R526" s="75">
        <f t="shared" si="64"/>
        <v>3.2222222222222223</v>
      </c>
      <c r="S526" s="69">
        <v>5</v>
      </c>
      <c r="T526" s="69">
        <v>5</v>
      </c>
      <c r="U526" s="69">
        <v>5</v>
      </c>
      <c r="V526" s="69">
        <v>5</v>
      </c>
      <c r="W526" s="69">
        <v>5</v>
      </c>
      <c r="X526" s="69">
        <v>5</v>
      </c>
      <c r="Y526" s="69">
        <v>5</v>
      </c>
      <c r="Z526" s="69">
        <v>5</v>
      </c>
      <c r="AA526" s="69">
        <v>5</v>
      </c>
      <c r="AB526" s="69">
        <v>5</v>
      </c>
      <c r="AC526" s="69">
        <v>5</v>
      </c>
      <c r="AD526" s="69">
        <v>5</v>
      </c>
      <c r="AE526" s="69">
        <v>5</v>
      </c>
      <c r="AF526" s="69">
        <f t="shared" si="66"/>
        <v>60</v>
      </c>
      <c r="AH526" s="31">
        <f t="shared" si="67"/>
        <v>15</v>
      </c>
      <c r="AI526" s="31">
        <f t="shared" si="68"/>
        <v>15</v>
      </c>
      <c r="AJ526" s="31">
        <f t="shared" si="69"/>
        <v>15</v>
      </c>
      <c r="AK526" s="31">
        <f t="shared" si="70"/>
        <v>15</v>
      </c>
      <c r="AL526" s="31">
        <f t="shared" si="71"/>
        <v>60</v>
      </c>
    </row>
    <row r="527" spans="1:38" hidden="1" x14ac:dyDescent="0.3">
      <c r="A527" t="str">
        <f t="shared" si="65"/>
        <v>SAC1 COARSE</v>
      </c>
      <c r="B527" s="5" t="s">
        <v>151</v>
      </c>
      <c r="C527" s="5" t="s">
        <v>617</v>
      </c>
      <c r="D527" s="65" t="s">
        <v>222</v>
      </c>
      <c r="E527" s="65" t="s">
        <v>233</v>
      </c>
      <c r="F527" s="5" t="s">
        <v>61</v>
      </c>
      <c r="G527" s="5" t="s">
        <v>603</v>
      </c>
      <c r="H527" s="5" t="s">
        <v>619</v>
      </c>
      <c r="I527" s="31"/>
      <c r="J527" s="31"/>
      <c r="K527" s="31"/>
      <c r="L527" s="31">
        <v>10</v>
      </c>
      <c r="M527" s="31"/>
      <c r="N527" s="31"/>
      <c r="O527" s="31"/>
      <c r="P527" s="31"/>
      <c r="Q527" s="31"/>
      <c r="R527" s="75">
        <f t="shared" si="64"/>
        <v>1.1111111111111112</v>
      </c>
      <c r="S527" s="69">
        <v>0</v>
      </c>
      <c r="T527" s="69">
        <v>0</v>
      </c>
      <c r="U527" s="69">
        <v>0</v>
      </c>
      <c r="V527" s="69">
        <v>0</v>
      </c>
      <c r="W527" s="69">
        <v>0</v>
      </c>
      <c r="X527" s="69">
        <v>0</v>
      </c>
      <c r="Y527" s="69">
        <v>0</v>
      </c>
      <c r="Z527" s="69">
        <v>0</v>
      </c>
      <c r="AA527" s="69">
        <v>0</v>
      </c>
      <c r="AB527" s="69">
        <v>0</v>
      </c>
      <c r="AC527" s="69">
        <v>0</v>
      </c>
      <c r="AD527" s="69">
        <v>0</v>
      </c>
      <c r="AE527" s="69">
        <v>0</v>
      </c>
      <c r="AF527" s="69">
        <f t="shared" si="66"/>
        <v>0</v>
      </c>
      <c r="AH527" s="31">
        <f t="shared" si="67"/>
        <v>0</v>
      </c>
      <c r="AI527" s="31">
        <f t="shared" si="68"/>
        <v>0</v>
      </c>
      <c r="AJ527" s="31">
        <f t="shared" si="69"/>
        <v>0</v>
      </c>
      <c r="AK527" s="31">
        <f t="shared" si="70"/>
        <v>0</v>
      </c>
      <c r="AL527" s="31">
        <f t="shared" si="71"/>
        <v>0</v>
      </c>
    </row>
    <row r="528" spans="1:38" hidden="1" x14ac:dyDescent="0.3">
      <c r="A528" t="str">
        <f t="shared" si="65"/>
        <v>SAIG</v>
      </c>
      <c r="B528" s="5" t="s">
        <v>151</v>
      </c>
      <c r="C528" s="5" t="s">
        <v>617</v>
      </c>
      <c r="D528" s="65" t="s">
        <v>222</v>
      </c>
      <c r="E528" s="65" t="s">
        <v>234</v>
      </c>
      <c r="F528" s="5" t="s">
        <v>164</v>
      </c>
      <c r="G528" s="5" t="s">
        <v>606</v>
      </c>
      <c r="H528" s="5" t="s">
        <v>626</v>
      </c>
      <c r="I528" s="31">
        <v>-10</v>
      </c>
      <c r="J528" s="31">
        <v>10</v>
      </c>
      <c r="K528" s="31">
        <v>-0.05</v>
      </c>
      <c r="L528" s="31"/>
      <c r="M528" s="31"/>
      <c r="N528" s="31"/>
      <c r="O528" s="31"/>
      <c r="P528" s="31"/>
      <c r="Q528" s="31"/>
      <c r="R528" s="75">
        <f t="shared" si="64"/>
        <v>-5.5555555555555558E-3</v>
      </c>
      <c r="S528" s="69">
        <v>2</v>
      </c>
      <c r="T528" s="69">
        <v>2</v>
      </c>
      <c r="U528" s="69">
        <v>2</v>
      </c>
      <c r="V528" s="69">
        <v>2</v>
      </c>
      <c r="W528" s="69">
        <v>2</v>
      </c>
      <c r="X528" s="69">
        <v>2</v>
      </c>
      <c r="Y528" s="69">
        <v>2</v>
      </c>
      <c r="Z528" s="69">
        <v>2</v>
      </c>
      <c r="AA528" s="69">
        <v>2</v>
      </c>
      <c r="AB528" s="69">
        <v>2</v>
      </c>
      <c r="AC528" s="69">
        <v>2</v>
      </c>
      <c r="AD528" s="69">
        <v>2</v>
      </c>
      <c r="AE528" s="69">
        <v>2</v>
      </c>
      <c r="AF528" s="69">
        <f t="shared" si="66"/>
        <v>24</v>
      </c>
      <c r="AH528" s="31">
        <f t="shared" si="67"/>
        <v>6</v>
      </c>
      <c r="AI528" s="31">
        <f t="shared" si="68"/>
        <v>6</v>
      </c>
      <c r="AJ528" s="31">
        <f t="shared" si="69"/>
        <v>6</v>
      </c>
      <c r="AK528" s="31">
        <f t="shared" si="70"/>
        <v>6</v>
      </c>
      <c r="AL528" s="31">
        <f t="shared" si="71"/>
        <v>24</v>
      </c>
    </row>
    <row r="529" spans="1:38" hidden="1" x14ac:dyDescent="0.3">
      <c r="A529" t="str">
        <f t="shared" si="65"/>
        <v>SAA1</v>
      </c>
      <c r="B529" s="5" t="s">
        <v>151</v>
      </c>
      <c r="C529" s="5" t="s">
        <v>617</v>
      </c>
      <c r="D529" s="65" t="s">
        <v>222</v>
      </c>
      <c r="E529" s="65" t="s">
        <v>235</v>
      </c>
      <c r="F529" s="5" t="s">
        <v>74</v>
      </c>
      <c r="G529" s="5" t="s">
        <v>600</v>
      </c>
      <c r="H529" s="5" t="s">
        <v>620</v>
      </c>
      <c r="I529" s="31"/>
      <c r="J529" s="31"/>
      <c r="K529" s="31"/>
      <c r="L529" s="31"/>
      <c r="M529" s="31"/>
      <c r="N529" s="31"/>
      <c r="O529" s="31"/>
      <c r="P529" s="31"/>
      <c r="Q529" s="31">
        <v>6</v>
      </c>
      <c r="R529" s="75">
        <f t="shared" si="64"/>
        <v>0.66666666666666663</v>
      </c>
      <c r="S529" s="69">
        <v>1</v>
      </c>
      <c r="T529" s="69">
        <v>1</v>
      </c>
      <c r="U529" s="69">
        <v>1</v>
      </c>
      <c r="V529" s="69">
        <v>1</v>
      </c>
      <c r="W529" s="69">
        <v>1</v>
      </c>
      <c r="X529" s="69">
        <v>1</v>
      </c>
      <c r="Y529" s="69">
        <v>1</v>
      </c>
      <c r="Z529" s="69">
        <v>1</v>
      </c>
      <c r="AA529" s="69">
        <v>1</v>
      </c>
      <c r="AB529" s="69">
        <v>1</v>
      </c>
      <c r="AC529" s="69">
        <v>1</v>
      </c>
      <c r="AD529" s="69">
        <v>1</v>
      </c>
      <c r="AE529" s="69">
        <v>1</v>
      </c>
      <c r="AF529" s="69">
        <f t="shared" si="66"/>
        <v>12</v>
      </c>
      <c r="AH529" s="31">
        <f t="shared" si="67"/>
        <v>3</v>
      </c>
      <c r="AI529" s="31">
        <f t="shared" si="68"/>
        <v>3</v>
      </c>
      <c r="AJ529" s="31">
        <f t="shared" si="69"/>
        <v>3</v>
      </c>
      <c r="AK529" s="31">
        <f t="shared" si="70"/>
        <v>3</v>
      </c>
      <c r="AL529" s="31">
        <f t="shared" si="71"/>
        <v>12</v>
      </c>
    </row>
    <row r="530" spans="1:38" hidden="1" x14ac:dyDescent="0.3">
      <c r="A530" t="str">
        <f t="shared" si="65"/>
        <v>SAIG</v>
      </c>
      <c r="B530" s="5" t="s">
        <v>151</v>
      </c>
      <c r="C530" s="5" t="s">
        <v>617</v>
      </c>
      <c r="D530" s="65" t="s">
        <v>222</v>
      </c>
      <c r="E530" s="65" t="s">
        <v>235</v>
      </c>
      <c r="F530" s="5" t="s">
        <v>164</v>
      </c>
      <c r="G530" s="5" t="s">
        <v>606</v>
      </c>
      <c r="H530" s="5" t="s">
        <v>626</v>
      </c>
      <c r="I530" s="31">
        <v>10</v>
      </c>
      <c r="J530" s="31">
        <v>12</v>
      </c>
      <c r="K530" s="31">
        <v>14</v>
      </c>
      <c r="L530" s="31">
        <v>5</v>
      </c>
      <c r="M530" s="31">
        <v>17.5</v>
      </c>
      <c r="N530" s="31">
        <v>10</v>
      </c>
      <c r="O530" s="31">
        <v>15</v>
      </c>
      <c r="P530" s="31">
        <v>15</v>
      </c>
      <c r="Q530" s="31">
        <v>11</v>
      </c>
      <c r="R530" s="75">
        <f t="shared" si="64"/>
        <v>12.166666666666666</v>
      </c>
      <c r="S530" s="69">
        <v>14</v>
      </c>
      <c r="T530" s="69">
        <v>14</v>
      </c>
      <c r="U530" s="69">
        <v>14</v>
      </c>
      <c r="V530" s="69">
        <v>14</v>
      </c>
      <c r="W530" s="69">
        <v>14</v>
      </c>
      <c r="X530" s="69">
        <v>14</v>
      </c>
      <c r="Y530" s="69">
        <v>14</v>
      </c>
      <c r="Z530" s="69">
        <v>14</v>
      </c>
      <c r="AA530" s="69">
        <v>14</v>
      </c>
      <c r="AB530" s="69">
        <v>14</v>
      </c>
      <c r="AC530" s="69">
        <v>14</v>
      </c>
      <c r="AD530" s="69">
        <v>14</v>
      </c>
      <c r="AE530" s="69">
        <v>14</v>
      </c>
      <c r="AF530" s="69">
        <f t="shared" si="66"/>
        <v>168</v>
      </c>
      <c r="AH530" s="31">
        <f t="shared" si="67"/>
        <v>42</v>
      </c>
      <c r="AI530" s="31">
        <f t="shared" si="68"/>
        <v>42</v>
      </c>
      <c r="AJ530" s="31">
        <f t="shared" si="69"/>
        <v>42</v>
      </c>
      <c r="AK530" s="31">
        <f t="shared" si="70"/>
        <v>42</v>
      </c>
      <c r="AL530" s="31">
        <f t="shared" si="71"/>
        <v>168</v>
      </c>
    </row>
    <row r="531" spans="1:38" hidden="1" x14ac:dyDescent="0.3">
      <c r="A531" t="str">
        <f t="shared" si="65"/>
        <v>SAA1</v>
      </c>
      <c r="B531" s="5" t="s">
        <v>151</v>
      </c>
      <c r="C531" s="5" t="s">
        <v>617</v>
      </c>
      <c r="D531" s="65" t="s">
        <v>222</v>
      </c>
      <c r="E531" s="65" t="s">
        <v>236</v>
      </c>
      <c r="F531" s="5" t="s">
        <v>74</v>
      </c>
      <c r="G531" s="5" t="s">
        <v>600</v>
      </c>
      <c r="H531" s="5" t="s">
        <v>620</v>
      </c>
      <c r="I531" s="31">
        <v>15</v>
      </c>
      <c r="J531" s="31">
        <v>15</v>
      </c>
      <c r="K531" s="31">
        <v>10</v>
      </c>
      <c r="L531" s="31">
        <v>10</v>
      </c>
      <c r="M531" s="31">
        <v>25</v>
      </c>
      <c r="N531" s="31"/>
      <c r="O531" s="31">
        <v>20</v>
      </c>
      <c r="P531" s="31">
        <v>0</v>
      </c>
      <c r="Q531" s="31"/>
      <c r="R531" s="75">
        <f t="shared" si="64"/>
        <v>10.555555555555555</v>
      </c>
      <c r="S531" s="69">
        <v>15</v>
      </c>
      <c r="T531" s="69">
        <v>15</v>
      </c>
      <c r="U531" s="69">
        <v>15</v>
      </c>
      <c r="V531" s="69">
        <v>15</v>
      </c>
      <c r="W531" s="69">
        <v>15</v>
      </c>
      <c r="X531" s="69">
        <v>15</v>
      </c>
      <c r="Y531" s="69">
        <v>15</v>
      </c>
      <c r="Z531" s="69">
        <v>15</v>
      </c>
      <c r="AA531" s="69">
        <v>15</v>
      </c>
      <c r="AB531" s="69">
        <v>15</v>
      </c>
      <c r="AC531" s="69">
        <v>15</v>
      </c>
      <c r="AD531" s="69">
        <v>15</v>
      </c>
      <c r="AE531" s="69">
        <v>15</v>
      </c>
      <c r="AF531" s="69">
        <f t="shared" si="66"/>
        <v>180</v>
      </c>
      <c r="AH531" s="31">
        <f t="shared" si="67"/>
        <v>45</v>
      </c>
      <c r="AI531" s="31">
        <f t="shared" si="68"/>
        <v>45</v>
      </c>
      <c r="AJ531" s="31">
        <f t="shared" si="69"/>
        <v>45</v>
      </c>
      <c r="AK531" s="31">
        <f t="shared" si="70"/>
        <v>45</v>
      </c>
      <c r="AL531" s="31">
        <f t="shared" si="71"/>
        <v>180</v>
      </c>
    </row>
    <row r="532" spans="1:38" hidden="1" x14ac:dyDescent="0.3">
      <c r="A532" t="str">
        <f t="shared" si="65"/>
        <v>SAC1 COARSE</v>
      </c>
      <c r="B532" s="5" t="s">
        <v>151</v>
      </c>
      <c r="C532" s="5" t="s">
        <v>617</v>
      </c>
      <c r="D532" s="65" t="s">
        <v>222</v>
      </c>
      <c r="E532" s="65" t="s">
        <v>237</v>
      </c>
      <c r="F532" s="5" t="s">
        <v>61</v>
      </c>
      <c r="G532" s="5" t="s">
        <v>603</v>
      </c>
      <c r="H532" s="5" t="s">
        <v>619</v>
      </c>
      <c r="I532" s="31"/>
      <c r="J532" s="31">
        <v>10</v>
      </c>
      <c r="K532" s="31"/>
      <c r="L532" s="31">
        <v>20</v>
      </c>
      <c r="M532" s="31"/>
      <c r="N532" s="31"/>
      <c r="O532" s="31"/>
      <c r="P532" s="31"/>
      <c r="Q532" s="31"/>
      <c r="R532" s="75">
        <f t="shared" si="64"/>
        <v>3.3333333333333335</v>
      </c>
      <c r="S532" s="69">
        <v>5</v>
      </c>
      <c r="T532" s="69">
        <v>5</v>
      </c>
      <c r="U532" s="69">
        <v>5</v>
      </c>
      <c r="V532" s="69">
        <v>5</v>
      </c>
      <c r="W532" s="69">
        <v>5</v>
      </c>
      <c r="X532" s="69">
        <v>5</v>
      </c>
      <c r="Y532" s="69">
        <v>5</v>
      </c>
      <c r="Z532" s="69">
        <v>5</v>
      </c>
      <c r="AA532" s="69">
        <v>5</v>
      </c>
      <c r="AB532" s="69">
        <v>5</v>
      </c>
      <c r="AC532" s="69">
        <v>5</v>
      </c>
      <c r="AD532" s="69">
        <v>5</v>
      </c>
      <c r="AE532" s="69">
        <v>5</v>
      </c>
      <c r="AF532" s="69">
        <f t="shared" si="66"/>
        <v>60</v>
      </c>
      <c r="AH532" s="31">
        <f t="shared" si="67"/>
        <v>15</v>
      </c>
      <c r="AI532" s="31">
        <f t="shared" si="68"/>
        <v>15</v>
      </c>
      <c r="AJ532" s="31">
        <f t="shared" si="69"/>
        <v>15</v>
      </c>
      <c r="AK532" s="31">
        <f t="shared" si="70"/>
        <v>15</v>
      </c>
      <c r="AL532" s="31">
        <f t="shared" si="71"/>
        <v>60</v>
      </c>
    </row>
    <row r="533" spans="1:38" hidden="1" x14ac:dyDescent="0.3">
      <c r="A533" t="str">
        <f t="shared" si="65"/>
        <v>SAIG</v>
      </c>
      <c r="B533" s="5" t="s">
        <v>151</v>
      </c>
      <c r="C533" s="5" t="s">
        <v>617</v>
      </c>
      <c r="D533" s="65" t="s">
        <v>222</v>
      </c>
      <c r="E533" s="65" t="s">
        <v>238</v>
      </c>
      <c r="F533" s="5" t="s">
        <v>164</v>
      </c>
      <c r="G533" s="5" t="s">
        <v>606</v>
      </c>
      <c r="H533" s="5" t="s">
        <v>626</v>
      </c>
      <c r="I533" s="31"/>
      <c r="J533" s="31"/>
      <c r="K533" s="31">
        <v>4.5</v>
      </c>
      <c r="L533" s="31"/>
      <c r="M533" s="31"/>
      <c r="N533" s="31"/>
      <c r="O533" s="31"/>
      <c r="P533" s="31">
        <v>1.8</v>
      </c>
      <c r="Q533" s="31">
        <v>3</v>
      </c>
      <c r="R533" s="75">
        <f t="shared" ref="R533:R596" si="72">SUM(I533:Q533)/9</f>
        <v>1.0333333333333334</v>
      </c>
      <c r="S533" s="69">
        <v>1</v>
      </c>
      <c r="T533" s="69">
        <v>1</v>
      </c>
      <c r="U533" s="69">
        <v>1</v>
      </c>
      <c r="V533" s="69">
        <v>1</v>
      </c>
      <c r="W533" s="69">
        <v>1</v>
      </c>
      <c r="X533" s="69">
        <v>1</v>
      </c>
      <c r="Y533" s="69">
        <v>1</v>
      </c>
      <c r="Z533" s="69">
        <v>1</v>
      </c>
      <c r="AA533" s="69">
        <v>1</v>
      </c>
      <c r="AB533" s="69">
        <v>1</v>
      </c>
      <c r="AC533" s="69">
        <v>1</v>
      </c>
      <c r="AD533" s="69">
        <v>1</v>
      </c>
      <c r="AE533" s="69">
        <v>1</v>
      </c>
      <c r="AF533" s="69">
        <f t="shared" si="66"/>
        <v>12</v>
      </c>
      <c r="AH533" s="31">
        <f t="shared" si="67"/>
        <v>3</v>
      </c>
      <c r="AI533" s="31">
        <f t="shared" si="68"/>
        <v>3</v>
      </c>
      <c r="AJ533" s="31">
        <f t="shared" si="69"/>
        <v>3</v>
      </c>
      <c r="AK533" s="31">
        <f t="shared" si="70"/>
        <v>3</v>
      </c>
      <c r="AL533" s="31">
        <f t="shared" si="71"/>
        <v>12</v>
      </c>
    </row>
    <row r="534" spans="1:38" hidden="1" x14ac:dyDescent="0.3">
      <c r="A534" t="str">
        <f t="shared" si="65"/>
        <v>SAICING</v>
      </c>
      <c r="B534" s="5" t="s">
        <v>151</v>
      </c>
      <c r="C534" s="5" t="s">
        <v>617</v>
      </c>
      <c r="D534" s="65" t="s">
        <v>222</v>
      </c>
      <c r="E534" s="65" t="s">
        <v>238</v>
      </c>
      <c r="F534" s="5" t="s">
        <v>47</v>
      </c>
      <c r="G534" s="5" t="s">
        <v>605</v>
      </c>
      <c r="H534" s="5" t="s">
        <v>605</v>
      </c>
      <c r="I534" s="31"/>
      <c r="J534" s="31"/>
      <c r="K534" s="31"/>
      <c r="L534" s="31"/>
      <c r="M534" s="31"/>
      <c r="N534" s="31"/>
      <c r="O534" s="31">
        <v>0.05</v>
      </c>
      <c r="P534" s="31"/>
      <c r="Q534" s="31"/>
      <c r="R534" s="75">
        <f t="shared" si="72"/>
        <v>5.5555555555555558E-3</v>
      </c>
      <c r="S534" s="69">
        <v>1</v>
      </c>
      <c r="T534" s="69">
        <v>1</v>
      </c>
      <c r="U534" s="69">
        <v>1</v>
      </c>
      <c r="V534" s="69">
        <v>1</v>
      </c>
      <c r="W534" s="69">
        <v>1</v>
      </c>
      <c r="X534" s="69">
        <v>1</v>
      </c>
      <c r="Y534" s="69">
        <v>1</v>
      </c>
      <c r="Z534" s="69">
        <v>1</v>
      </c>
      <c r="AA534" s="69">
        <v>1</v>
      </c>
      <c r="AB534" s="69">
        <v>1</v>
      </c>
      <c r="AC534" s="69">
        <v>1</v>
      </c>
      <c r="AD534" s="69">
        <v>1</v>
      </c>
      <c r="AE534" s="69">
        <v>1</v>
      </c>
      <c r="AF534" s="69">
        <f t="shared" si="66"/>
        <v>12</v>
      </c>
      <c r="AH534" s="31">
        <f t="shared" si="67"/>
        <v>3</v>
      </c>
      <c r="AI534" s="31">
        <f t="shared" si="68"/>
        <v>3</v>
      </c>
      <c r="AJ534" s="31">
        <f t="shared" si="69"/>
        <v>3</v>
      </c>
      <c r="AK534" s="31">
        <f t="shared" si="70"/>
        <v>3</v>
      </c>
      <c r="AL534" s="31">
        <f t="shared" si="71"/>
        <v>12</v>
      </c>
    </row>
    <row r="535" spans="1:38" hidden="1" x14ac:dyDescent="0.3">
      <c r="A535" t="str">
        <f t="shared" si="65"/>
        <v>SAC1 COARSE</v>
      </c>
      <c r="B535" s="5" t="s">
        <v>151</v>
      </c>
      <c r="C535" s="5" t="s">
        <v>617</v>
      </c>
      <c r="D535" s="65" t="s">
        <v>222</v>
      </c>
      <c r="E535" s="65" t="s">
        <v>239</v>
      </c>
      <c r="F535" s="5" t="s">
        <v>61</v>
      </c>
      <c r="G535" s="5" t="s">
        <v>603</v>
      </c>
      <c r="H535" s="5" t="s">
        <v>619</v>
      </c>
      <c r="I535" s="31">
        <v>5</v>
      </c>
      <c r="J535" s="31"/>
      <c r="K535" s="31">
        <v>7.5</v>
      </c>
      <c r="L535" s="31">
        <v>2.5</v>
      </c>
      <c r="M535" s="31">
        <v>5</v>
      </c>
      <c r="N535" s="31"/>
      <c r="O535" s="31"/>
      <c r="P535" s="31"/>
      <c r="Q535" s="31"/>
      <c r="R535" s="75">
        <f t="shared" si="72"/>
        <v>2.2222222222222223</v>
      </c>
      <c r="S535" s="69">
        <v>2</v>
      </c>
      <c r="T535" s="69">
        <v>2</v>
      </c>
      <c r="U535" s="69">
        <v>2</v>
      </c>
      <c r="V535" s="69">
        <v>2</v>
      </c>
      <c r="W535" s="69">
        <v>2</v>
      </c>
      <c r="X535" s="69">
        <v>2</v>
      </c>
      <c r="Y535" s="69">
        <v>2</v>
      </c>
      <c r="Z535" s="69">
        <v>2</v>
      </c>
      <c r="AA535" s="69">
        <v>2</v>
      </c>
      <c r="AB535" s="69">
        <v>2</v>
      </c>
      <c r="AC535" s="69">
        <v>2</v>
      </c>
      <c r="AD535" s="69">
        <v>2</v>
      </c>
      <c r="AE535" s="69">
        <v>2</v>
      </c>
      <c r="AF535" s="69">
        <f t="shared" si="66"/>
        <v>24</v>
      </c>
      <c r="AH535" s="31">
        <f t="shared" si="67"/>
        <v>6</v>
      </c>
      <c r="AI535" s="31">
        <f t="shared" si="68"/>
        <v>6</v>
      </c>
      <c r="AJ535" s="31">
        <f t="shared" si="69"/>
        <v>6</v>
      </c>
      <c r="AK535" s="31">
        <f t="shared" si="70"/>
        <v>6</v>
      </c>
      <c r="AL535" s="31">
        <f t="shared" si="71"/>
        <v>24</v>
      </c>
    </row>
    <row r="536" spans="1:38" hidden="1" x14ac:dyDescent="0.3">
      <c r="A536" t="str">
        <f t="shared" si="65"/>
        <v>SAICING</v>
      </c>
      <c r="B536" s="5" t="s">
        <v>151</v>
      </c>
      <c r="C536" s="5" t="s">
        <v>617</v>
      </c>
      <c r="D536" s="65" t="s">
        <v>222</v>
      </c>
      <c r="E536" s="65" t="s">
        <v>239</v>
      </c>
      <c r="F536" s="5" t="s">
        <v>47</v>
      </c>
      <c r="G536" s="5" t="s">
        <v>605</v>
      </c>
      <c r="H536" s="5" t="s">
        <v>605</v>
      </c>
      <c r="I536" s="31"/>
      <c r="J536" s="31"/>
      <c r="K536" s="31">
        <v>0.05</v>
      </c>
      <c r="L536" s="31"/>
      <c r="M536" s="31"/>
      <c r="N536" s="31"/>
      <c r="O536" s="31"/>
      <c r="P536" s="31"/>
      <c r="Q536" s="31"/>
      <c r="R536" s="75">
        <f t="shared" si="72"/>
        <v>5.5555555555555558E-3</v>
      </c>
      <c r="S536" s="69">
        <v>0</v>
      </c>
      <c r="T536" s="69">
        <v>0</v>
      </c>
      <c r="U536" s="69">
        <v>0</v>
      </c>
      <c r="V536" s="69">
        <v>0</v>
      </c>
      <c r="W536" s="69">
        <v>0</v>
      </c>
      <c r="X536" s="69">
        <v>0</v>
      </c>
      <c r="Y536" s="69">
        <v>0</v>
      </c>
      <c r="Z536" s="69">
        <v>0</v>
      </c>
      <c r="AA536" s="69">
        <v>0</v>
      </c>
      <c r="AB536" s="69">
        <v>0</v>
      </c>
      <c r="AC536" s="69">
        <v>0</v>
      </c>
      <c r="AD536" s="69">
        <v>0</v>
      </c>
      <c r="AE536" s="69">
        <v>0</v>
      </c>
      <c r="AF536" s="69">
        <f t="shared" si="66"/>
        <v>0</v>
      </c>
      <c r="AH536" s="31">
        <f t="shared" si="67"/>
        <v>0</v>
      </c>
      <c r="AI536" s="31">
        <f t="shared" si="68"/>
        <v>0</v>
      </c>
      <c r="AJ536" s="31">
        <f t="shared" si="69"/>
        <v>0</v>
      </c>
      <c r="AK536" s="31">
        <f t="shared" si="70"/>
        <v>0</v>
      </c>
      <c r="AL536" s="31">
        <f t="shared" si="71"/>
        <v>0</v>
      </c>
    </row>
    <row r="537" spans="1:38" hidden="1" x14ac:dyDescent="0.3">
      <c r="A537" t="str">
        <f t="shared" si="65"/>
        <v>SASoft Brown</v>
      </c>
      <c r="B537" s="5" t="s">
        <v>151</v>
      </c>
      <c r="C537" s="5" t="s">
        <v>617</v>
      </c>
      <c r="D537" s="65" t="s">
        <v>222</v>
      </c>
      <c r="E537" s="65" t="s">
        <v>240</v>
      </c>
      <c r="F537" s="5" t="s">
        <v>43</v>
      </c>
      <c r="G537" s="5" t="s">
        <v>602</v>
      </c>
      <c r="H537" s="5" t="s">
        <v>622</v>
      </c>
      <c r="I537" s="31">
        <v>2.1</v>
      </c>
      <c r="J537" s="31">
        <v>0.55000000000000004</v>
      </c>
      <c r="K537" s="31">
        <v>0.5</v>
      </c>
      <c r="L537" s="31"/>
      <c r="M537" s="31">
        <v>1</v>
      </c>
      <c r="N537" s="31">
        <v>0.75</v>
      </c>
      <c r="O537" s="31">
        <v>1</v>
      </c>
      <c r="P537" s="31">
        <v>2</v>
      </c>
      <c r="Q537" s="31">
        <v>1</v>
      </c>
      <c r="R537" s="75">
        <f t="shared" si="72"/>
        <v>0.98888888888888893</v>
      </c>
      <c r="S537" s="69">
        <v>1</v>
      </c>
      <c r="T537" s="69">
        <v>1</v>
      </c>
      <c r="U537" s="69">
        <v>1</v>
      </c>
      <c r="V537" s="69">
        <v>1</v>
      </c>
      <c r="W537" s="69">
        <v>1</v>
      </c>
      <c r="X537" s="69">
        <v>1</v>
      </c>
      <c r="Y537" s="69">
        <v>1</v>
      </c>
      <c r="Z537" s="69">
        <v>1</v>
      </c>
      <c r="AA537" s="69">
        <v>1</v>
      </c>
      <c r="AB537" s="69">
        <v>1</v>
      </c>
      <c r="AC537" s="69">
        <v>1</v>
      </c>
      <c r="AD537" s="69">
        <v>1</v>
      </c>
      <c r="AE537" s="69">
        <v>1</v>
      </c>
      <c r="AF537" s="69">
        <f t="shared" si="66"/>
        <v>12</v>
      </c>
      <c r="AH537" s="31">
        <f t="shared" si="67"/>
        <v>3</v>
      </c>
      <c r="AI537" s="31">
        <f t="shared" si="68"/>
        <v>3</v>
      </c>
      <c r="AJ537" s="31">
        <f t="shared" si="69"/>
        <v>3</v>
      </c>
      <c r="AK537" s="31">
        <f t="shared" si="70"/>
        <v>3</v>
      </c>
      <c r="AL537" s="31">
        <f t="shared" si="71"/>
        <v>12</v>
      </c>
    </row>
    <row r="538" spans="1:38" hidden="1" x14ac:dyDescent="0.3">
      <c r="A538" t="str">
        <f t="shared" si="65"/>
        <v>SAIG</v>
      </c>
      <c r="B538" s="5" t="s">
        <v>151</v>
      </c>
      <c r="C538" s="5" t="s">
        <v>617</v>
      </c>
      <c r="D538" s="65" t="s">
        <v>222</v>
      </c>
      <c r="E538" s="65" t="s">
        <v>241</v>
      </c>
      <c r="F538" s="5" t="s">
        <v>242</v>
      </c>
      <c r="G538" s="5" t="s">
        <v>606</v>
      </c>
      <c r="H538" s="5" t="s">
        <v>626</v>
      </c>
      <c r="I538" s="31">
        <v>100</v>
      </c>
      <c r="J538" s="31">
        <v>80</v>
      </c>
      <c r="K538" s="31">
        <v>40</v>
      </c>
      <c r="L538" s="31">
        <v>100</v>
      </c>
      <c r="M538" s="31">
        <v>60</v>
      </c>
      <c r="N538" s="31">
        <v>40</v>
      </c>
      <c r="O538" s="31">
        <v>40</v>
      </c>
      <c r="P538" s="31">
        <v>50</v>
      </c>
      <c r="Q538" s="31">
        <v>40</v>
      </c>
      <c r="R538" s="75">
        <f t="shared" si="72"/>
        <v>61.111111111111114</v>
      </c>
      <c r="S538" s="69">
        <v>70</v>
      </c>
      <c r="T538" s="69">
        <v>70</v>
      </c>
      <c r="U538" s="69">
        <v>70</v>
      </c>
      <c r="V538" s="69">
        <v>70</v>
      </c>
      <c r="W538" s="69">
        <v>70</v>
      </c>
      <c r="X538" s="69">
        <v>70</v>
      </c>
      <c r="Y538" s="69">
        <v>70</v>
      </c>
      <c r="Z538" s="69">
        <v>70</v>
      </c>
      <c r="AA538" s="69">
        <v>70</v>
      </c>
      <c r="AB538" s="69">
        <v>70</v>
      </c>
      <c r="AC538" s="69">
        <v>70</v>
      </c>
      <c r="AD538" s="69">
        <v>70</v>
      </c>
      <c r="AE538" s="69">
        <v>70</v>
      </c>
      <c r="AF538" s="69">
        <f t="shared" si="66"/>
        <v>840</v>
      </c>
      <c r="AH538" s="31">
        <f t="shared" si="67"/>
        <v>210</v>
      </c>
      <c r="AI538" s="31">
        <f t="shared" si="68"/>
        <v>210</v>
      </c>
      <c r="AJ538" s="31">
        <f t="shared" si="69"/>
        <v>210</v>
      </c>
      <c r="AK538" s="31">
        <f t="shared" si="70"/>
        <v>210</v>
      </c>
      <c r="AL538" s="31">
        <f t="shared" si="71"/>
        <v>840</v>
      </c>
    </row>
    <row r="539" spans="1:38" hidden="1" x14ac:dyDescent="0.3">
      <c r="A539" t="str">
        <f t="shared" si="65"/>
        <v>SAA1</v>
      </c>
      <c r="B539" s="5" t="s">
        <v>151</v>
      </c>
      <c r="C539" s="5" t="s">
        <v>617</v>
      </c>
      <c r="D539" s="65" t="s">
        <v>243</v>
      </c>
      <c r="E539" s="65" t="s">
        <v>244</v>
      </c>
      <c r="F539" s="5" t="s">
        <v>74</v>
      </c>
      <c r="G539" s="5" t="s">
        <v>600</v>
      </c>
      <c r="H539" s="5" t="s">
        <v>620</v>
      </c>
      <c r="I539" s="31">
        <v>5</v>
      </c>
      <c r="J539" s="31"/>
      <c r="K539" s="31"/>
      <c r="L539" s="31"/>
      <c r="M539" s="31">
        <v>5</v>
      </c>
      <c r="N539" s="31"/>
      <c r="O539" s="31"/>
      <c r="P539" s="31">
        <v>5</v>
      </c>
      <c r="Q539" s="31"/>
      <c r="R539" s="75">
        <f t="shared" si="72"/>
        <v>1.6666666666666667</v>
      </c>
      <c r="S539" s="69">
        <v>5</v>
      </c>
      <c r="T539" s="69">
        <v>5</v>
      </c>
      <c r="U539" s="69">
        <v>5</v>
      </c>
      <c r="V539" s="69">
        <v>5</v>
      </c>
      <c r="W539" s="69">
        <v>5</v>
      </c>
      <c r="X539" s="69">
        <v>5</v>
      </c>
      <c r="Y539" s="69">
        <v>5</v>
      </c>
      <c r="Z539" s="69">
        <v>5</v>
      </c>
      <c r="AA539" s="69">
        <v>5</v>
      </c>
      <c r="AB539" s="69">
        <v>5</v>
      </c>
      <c r="AC539" s="69">
        <v>5</v>
      </c>
      <c r="AD539" s="69">
        <v>5</v>
      </c>
      <c r="AE539" s="69">
        <v>5</v>
      </c>
      <c r="AF539" s="69">
        <f t="shared" si="66"/>
        <v>60</v>
      </c>
      <c r="AH539" s="31">
        <f t="shared" si="67"/>
        <v>15</v>
      </c>
      <c r="AI539" s="31">
        <f t="shared" si="68"/>
        <v>15</v>
      </c>
      <c r="AJ539" s="31">
        <f t="shared" si="69"/>
        <v>15</v>
      </c>
      <c r="AK539" s="31">
        <f t="shared" si="70"/>
        <v>15</v>
      </c>
      <c r="AL539" s="31">
        <f t="shared" si="71"/>
        <v>60</v>
      </c>
    </row>
    <row r="540" spans="1:38" hidden="1" x14ac:dyDescent="0.3">
      <c r="A540" t="str">
        <f t="shared" si="65"/>
        <v>SAIG</v>
      </c>
      <c r="B540" s="5" t="s">
        <v>151</v>
      </c>
      <c r="C540" s="5" t="s">
        <v>617</v>
      </c>
      <c r="D540" s="65" t="s">
        <v>243</v>
      </c>
      <c r="E540" s="65" t="s">
        <v>245</v>
      </c>
      <c r="F540" s="5" t="s">
        <v>246</v>
      </c>
      <c r="G540" s="5" t="s">
        <v>606</v>
      </c>
      <c r="H540" s="5" t="s">
        <v>626</v>
      </c>
      <c r="I540" s="31">
        <v>144</v>
      </c>
      <c r="J540" s="31">
        <v>94</v>
      </c>
      <c r="K540" s="31">
        <v>144</v>
      </c>
      <c r="L540" s="31">
        <v>240</v>
      </c>
      <c r="M540" s="31">
        <v>68</v>
      </c>
      <c r="N540" s="31">
        <v>24</v>
      </c>
      <c r="O540" s="31"/>
      <c r="P540" s="31">
        <v>49</v>
      </c>
      <c r="Q540" s="31"/>
      <c r="R540" s="75">
        <f t="shared" si="72"/>
        <v>84.777777777777771</v>
      </c>
      <c r="S540" s="69">
        <v>90</v>
      </c>
      <c r="T540" s="69">
        <v>90</v>
      </c>
      <c r="U540" s="69">
        <v>90</v>
      </c>
      <c r="V540" s="69">
        <v>90</v>
      </c>
      <c r="W540" s="69">
        <v>90</v>
      </c>
      <c r="X540" s="69">
        <v>90</v>
      </c>
      <c r="Y540" s="69">
        <v>90</v>
      </c>
      <c r="Z540" s="69">
        <v>90</v>
      </c>
      <c r="AA540" s="69">
        <v>90</v>
      </c>
      <c r="AB540" s="69">
        <v>90</v>
      </c>
      <c r="AC540" s="69">
        <v>90</v>
      </c>
      <c r="AD540" s="69">
        <v>90</v>
      </c>
      <c r="AE540" s="69">
        <v>90</v>
      </c>
      <c r="AF540" s="69">
        <f t="shared" si="66"/>
        <v>1080</v>
      </c>
      <c r="AH540" s="31">
        <f t="shared" si="67"/>
        <v>270</v>
      </c>
      <c r="AI540" s="31">
        <f t="shared" si="68"/>
        <v>270</v>
      </c>
      <c r="AJ540" s="31">
        <f t="shared" si="69"/>
        <v>270</v>
      </c>
      <c r="AK540" s="31">
        <f t="shared" si="70"/>
        <v>270</v>
      </c>
      <c r="AL540" s="31">
        <f t="shared" si="71"/>
        <v>1080</v>
      </c>
    </row>
    <row r="541" spans="1:38" hidden="1" x14ac:dyDescent="0.3">
      <c r="A541" t="str">
        <f t="shared" si="65"/>
        <v>SAIG</v>
      </c>
      <c r="B541" s="5" t="s">
        <v>151</v>
      </c>
      <c r="C541" s="5" t="s">
        <v>617</v>
      </c>
      <c r="D541" s="65" t="s">
        <v>243</v>
      </c>
      <c r="E541" s="65" t="s">
        <v>245</v>
      </c>
      <c r="F541" s="5" t="s">
        <v>198</v>
      </c>
      <c r="G541" s="5" t="s">
        <v>606</v>
      </c>
      <c r="H541" s="5" t="s">
        <v>626</v>
      </c>
      <c r="I541" s="31">
        <v>24</v>
      </c>
      <c r="J541" s="31">
        <v>24</v>
      </c>
      <c r="K541" s="31"/>
      <c r="L541" s="31"/>
      <c r="M541" s="31"/>
      <c r="N541" s="31"/>
      <c r="O541" s="31"/>
      <c r="P541" s="31"/>
      <c r="Q541" s="31"/>
      <c r="R541" s="75">
        <f t="shared" si="72"/>
        <v>5.333333333333333</v>
      </c>
      <c r="S541" s="69">
        <v>10</v>
      </c>
      <c r="T541" s="69">
        <v>10</v>
      </c>
      <c r="U541" s="69">
        <v>10</v>
      </c>
      <c r="V541" s="69">
        <v>10</v>
      </c>
      <c r="W541" s="69">
        <v>10</v>
      </c>
      <c r="X541" s="69">
        <v>10</v>
      </c>
      <c r="Y541" s="69">
        <v>10</v>
      </c>
      <c r="Z541" s="69">
        <v>10</v>
      </c>
      <c r="AA541" s="69">
        <v>10</v>
      </c>
      <c r="AB541" s="69">
        <v>10</v>
      </c>
      <c r="AC541" s="69">
        <v>10</v>
      </c>
      <c r="AD541" s="69">
        <v>10</v>
      </c>
      <c r="AE541" s="69">
        <v>10</v>
      </c>
      <c r="AF541" s="69">
        <f t="shared" si="66"/>
        <v>120</v>
      </c>
      <c r="AH541" s="31">
        <f t="shared" si="67"/>
        <v>30</v>
      </c>
      <c r="AI541" s="31">
        <f t="shared" si="68"/>
        <v>30</v>
      </c>
      <c r="AJ541" s="31">
        <f t="shared" si="69"/>
        <v>30</v>
      </c>
      <c r="AK541" s="31">
        <f t="shared" si="70"/>
        <v>30</v>
      </c>
      <c r="AL541" s="31">
        <f t="shared" si="71"/>
        <v>120</v>
      </c>
    </row>
    <row r="542" spans="1:38" hidden="1" x14ac:dyDescent="0.3">
      <c r="A542" t="str">
        <f t="shared" si="65"/>
        <v>SALiquid</v>
      </c>
      <c r="B542" s="5" t="s">
        <v>151</v>
      </c>
      <c r="C542" s="5" t="s">
        <v>617</v>
      </c>
      <c r="D542" s="65" t="s">
        <v>243</v>
      </c>
      <c r="E542" s="65" t="s">
        <v>247</v>
      </c>
      <c r="F542" s="5" t="s">
        <v>248</v>
      </c>
      <c r="G542" s="5" t="s">
        <v>607</v>
      </c>
      <c r="H542" s="5" t="s">
        <v>627</v>
      </c>
      <c r="I542" s="31">
        <v>9.15</v>
      </c>
      <c r="J542" s="31">
        <v>6.234</v>
      </c>
      <c r="K542" s="31">
        <v>6.5220000000000002</v>
      </c>
      <c r="L542" s="31">
        <v>7.0149999999999997</v>
      </c>
      <c r="M542" s="31">
        <v>6.9889999999999999</v>
      </c>
      <c r="N542" s="31">
        <v>3.4049999999999998</v>
      </c>
      <c r="O542" s="31">
        <v>6.5</v>
      </c>
      <c r="P542" s="31">
        <v>6.2489999999999997</v>
      </c>
      <c r="Q542" s="31"/>
      <c r="R542" s="75">
        <f t="shared" si="72"/>
        <v>5.7848888888888892</v>
      </c>
      <c r="S542" s="69">
        <v>7</v>
      </c>
      <c r="T542" s="69">
        <v>7</v>
      </c>
      <c r="U542" s="69">
        <v>7</v>
      </c>
      <c r="V542" s="69">
        <v>7</v>
      </c>
      <c r="W542" s="69">
        <v>7</v>
      </c>
      <c r="X542" s="69">
        <v>7</v>
      </c>
      <c r="Y542" s="69">
        <v>7</v>
      </c>
      <c r="Z542" s="69">
        <v>7</v>
      </c>
      <c r="AA542" s="69">
        <v>7</v>
      </c>
      <c r="AB542" s="69">
        <v>7</v>
      </c>
      <c r="AC542" s="69">
        <v>7</v>
      </c>
      <c r="AD542" s="69">
        <v>7</v>
      </c>
      <c r="AE542" s="69">
        <v>7</v>
      </c>
      <c r="AF542" s="69">
        <f t="shared" si="66"/>
        <v>84</v>
      </c>
      <c r="AH542" s="31">
        <f t="shared" si="67"/>
        <v>21</v>
      </c>
      <c r="AI542" s="31">
        <f t="shared" si="68"/>
        <v>21</v>
      </c>
      <c r="AJ542" s="31">
        <f t="shared" si="69"/>
        <v>21</v>
      </c>
      <c r="AK542" s="31">
        <f t="shared" si="70"/>
        <v>21</v>
      </c>
      <c r="AL542" s="31">
        <f t="shared" si="71"/>
        <v>84</v>
      </c>
    </row>
    <row r="543" spans="1:38" hidden="1" x14ac:dyDescent="0.3">
      <c r="A543" t="str">
        <f t="shared" si="65"/>
        <v>SAC1 COARSE</v>
      </c>
      <c r="B543" s="5" t="s">
        <v>151</v>
      </c>
      <c r="C543" s="5" t="s">
        <v>617</v>
      </c>
      <c r="D543" s="65" t="s">
        <v>243</v>
      </c>
      <c r="E543" s="65" t="s">
        <v>249</v>
      </c>
      <c r="F543" s="5" t="s">
        <v>61</v>
      </c>
      <c r="G543" s="5" t="s">
        <v>603</v>
      </c>
      <c r="H543" s="5" t="s">
        <v>619</v>
      </c>
      <c r="I543" s="31">
        <v>16</v>
      </c>
      <c r="J543" s="31">
        <v>8</v>
      </c>
      <c r="K543" s="31">
        <v>16</v>
      </c>
      <c r="L543" s="31">
        <v>28</v>
      </c>
      <c r="M543" s="31">
        <v>26</v>
      </c>
      <c r="N543" s="31">
        <v>26</v>
      </c>
      <c r="O543" s="31">
        <v>40</v>
      </c>
      <c r="P543" s="31">
        <v>8</v>
      </c>
      <c r="Q543" s="31">
        <v>8</v>
      </c>
      <c r="R543" s="75">
        <f t="shared" si="72"/>
        <v>19.555555555555557</v>
      </c>
      <c r="S543" s="69">
        <v>20</v>
      </c>
      <c r="T543" s="69">
        <v>20</v>
      </c>
      <c r="U543" s="69">
        <v>20</v>
      </c>
      <c r="V543" s="69">
        <v>20</v>
      </c>
      <c r="W543" s="69">
        <v>20</v>
      </c>
      <c r="X543" s="69">
        <v>20</v>
      </c>
      <c r="Y543" s="69">
        <v>20</v>
      </c>
      <c r="Z543" s="69">
        <v>20</v>
      </c>
      <c r="AA543" s="69">
        <v>20</v>
      </c>
      <c r="AB543" s="69">
        <v>20</v>
      </c>
      <c r="AC543" s="69">
        <v>20</v>
      </c>
      <c r="AD543" s="69">
        <v>20</v>
      </c>
      <c r="AE543" s="69">
        <v>20</v>
      </c>
      <c r="AF543" s="69">
        <f t="shared" si="66"/>
        <v>240</v>
      </c>
      <c r="AH543" s="31">
        <f t="shared" si="67"/>
        <v>60</v>
      </c>
      <c r="AI543" s="31">
        <f t="shared" si="68"/>
        <v>60</v>
      </c>
      <c r="AJ543" s="31">
        <f t="shared" si="69"/>
        <v>60</v>
      </c>
      <c r="AK543" s="31">
        <f t="shared" si="70"/>
        <v>60</v>
      </c>
      <c r="AL543" s="31">
        <f t="shared" si="71"/>
        <v>240</v>
      </c>
    </row>
    <row r="544" spans="1:38" hidden="1" x14ac:dyDescent="0.3">
      <c r="A544" t="str">
        <f t="shared" si="65"/>
        <v>SAIG</v>
      </c>
      <c r="B544" s="5" t="s">
        <v>151</v>
      </c>
      <c r="C544" s="5" t="s">
        <v>617</v>
      </c>
      <c r="D544" s="65" t="s">
        <v>80</v>
      </c>
      <c r="E544" s="65" t="s">
        <v>250</v>
      </c>
      <c r="F544" s="5" t="s">
        <v>164</v>
      </c>
      <c r="G544" s="5" t="s">
        <v>606</v>
      </c>
      <c r="H544" s="5" t="s">
        <v>626</v>
      </c>
      <c r="I544" s="31">
        <v>40</v>
      </c>
      <c r="J544" s="31">
        <v>19.75</v>
      </c>
      <c r="K544" s="31">
        <v>60</v>
      </c>
      <c r="L544" s="31">
        <v>40</v>
      </c>
      <c r="M544" s="31">
        <v>20</v>
      </c>
      <c r="N544" s="31">
        <v>40</v>
      </c>
      <c r="O544" s="31">
        <v>20</v>
      </c>
      <c r="P544" s="31"/>
      <c r="Q544" s="31">
        <v>20</v>
      </c>
      <c r="R544" s="75">
        <f t="shared" si="72"/>
        <v>28.861111111111111</v>
      </c>
      <c r="S544" s="69">
        <v>31</v>
      </c>
      <c r="T544" s="69">
        <v>31</v>
      </c>
      <c r="U544" s="69">
        <v>31</v>
      </c>
      <c r="V544" s="69">
        <v>31</v>
      </c>
      <c r="W544" s="69">
        <v>31</v>
      </c>
      <c r="X544" s="69">
        <v>31</v>
      </c>
      <c r="Y544" s="69">
        <v>31</v>
      </c>
      <c r="Z544" s="69">
        <v>31</v>
      </c>
      <c r="AA544" s="69">
        <v>31</v>
      </c>
      <c r="AB544" s="69">
        <v>31</v>
      </c>
      <c r="AC544" s="69">
        <v>31</v>
      </c>
      <c r="AD544" s="69">
        <v>31</v>
      </c>
      <c r="AE544" s="69">
        <v>31</v>
      </c>
      <c r="AF544" s="69">
        <f t="shared" si="66"/>
        <v>372</v>
      </c>
      <c r="AH544" s="31">
        <f t="shared" si="67"/>
        <v>93</v>
      </c>
      <c r="AI544" s="31">
        <f t="shared" si="68"/>
        <v>93</v>
      </c>
      <c r="AJ544" s="31">
        <f t="shared" si="69"/>
        <v>93</v>
      </c>
      <c r="AK544" s="31">
        <f t="shared" si="70"/>
        <v>93</v>
      </c>
      <c r="AL544" s="31">
        <f t="shared" si="71"/>
        <v>372</v>
      </c>
    </row>
    <row r="545" spans="1:38" hidden="1" x14ac:dyDescent="0.3">
      <c r="A545" t="str">
        <f t="shared" si="65"/>
        <v>SAIG</v>
      </c>
      <c r="B545" s="5" t="s">
        <v>151</v>
      </c>
      <c r="C545" s="5" t="s">
        <v>617</v>
      </c>
      <c r="D545" s="65" t="s">
        <v>80</v>
      </c>
      <c r="E545" s="65" t="s">
        <v>251</v>
      </c>
      <c r="F545" s="5" t="s">
        <v>164</v>
      </c>
      <c r="G545" s="5" t="s">
        <v>606</v>
      </c>
      <c r="H545" s="5" t="s">
        <v>626</v>
      </c>
      <c r="I545" s="31"/>
      <c r="J545" s="31"/>
      <c r="K545" s="31">
        <v>30</v>
      </c>
      <c r="L545" s="31">
        <v>60</v>
      </c>
      <c r="M545" s="31"/>
      <c r="N545" s="31"/>
      <c r="O545" s="31"/>
      <c r="P545" s="31"/>
      <c r="Q545" s="31"/>
      <c r="R545" s="75">
        <f t="shared" si="72"/>
        <v>10</v>
      </c>
      <c r="S545" s="69">
        <v>10</v>
      </c>
      <c r="T545" s="69">
        <v>10</v>
      </c>
      <c r="U545" s="69">
        <v>10</v>
      </c>
      <c r="V545" s="69">
        <v>10</v>
      </c>
      <c r="W545" s="69">
        <v>10</v>
      </c>
      <c r="X545" s="69">
        <v>10</v>
      </c>
      <c r="Y545" s="69">
        <v>10</v>
      </c>
      <c r="Z545" s="69">
        <v>10</v>
      </c>
      <c r="AA545" s="69">
        <v>10</v>
      </c>
      <c r="AB545" s="69">
        <v>10</v>
      </c>
      <c r="AC545" s="69">
        <v>10</v>
      </c>
      <c r="AD545" s="69">
        <v>10</v>
      </c>
      <c r="AE545" s="69">
        <v>10</v>
      </c>
      <c r="AF545" s="69">
        <f t="shared" si="66"/>
        <v>120</v>
      </c>
      <c r="AH545" s="31">
        <f t="shared" si="67"/>
        <v>30</v>
      </c>
      <c r="AI545" s="31">
        <f t="shared" si="68"/>
        <v>30</v>
      </c>
      <c r="AJ545" s="31">
        <f t="shared" si="69"/>
        <v>30</v>
      </c>
      <c r="AK545" s="31">
        <f t="shared" si="70"/>
        <v>30</v>
      </c>
      <c r="AL545" s="31">
        <f t="shared" si="71"/>
        <v>120</v>
      </c>
    </row>
    <row r="546" spans="1:38" hidden="1" x14ac:dyDescent="0.3">
      <c r="A546" t="str">
        <f t="shared" si="65"/>
        <v>PTA1</v>
      </c>
      <c r="B546" s="5" t="s">
        <v>151</v>
      </c>
      <c r="C546" s="68" t="s">
        <v>625</v>
      </c>
      <c r="D546" s="65" t="s">
        <v>76</v>
      </c>
      <c r="E546" s="65" t="s">
        <v>252</v>
      </c>
      <c r="F546" s="5" t="s">
        <v>74</v>
      </c>
      <c r="G546" s="5" t="s">
        <v>600</v>
      </c>
      <c r="H546" s="5" t="s">
        <v>620</v>
      </c>
      <c r="I546" s="31"/>
      <c r="J546" s="31"/>
      <c r="K546" s="31">
        <v>1</v>
      </c>
      <c r="L546" s="31"/>
      <c r="M546" s="31"/>
      <c r="N546" s="31"/>
      <c r="O546" s="31"/>
      <c r="P546" s="31">
        <v>2</v>
      </c>
      <c r="Q546" s="31"/>
      <c r="R546" s="75">
        <f t="shared" si="72"/>
        <v>0.33333333333333331</v>
      </c>
      <c r="S546" s="69">
        <v>5</v>
      </c>
      <c r="T546" s="69">
        <v>5</v>
      </c>
      <c r="U546" s="69">
        <v>5</v>
      </c>
      <c r="V546" s="69">
        <v>5</v>
      </c>
      <c r="W546" s="69">
        <v>5</v>
      </c>
      <c r="X546" s="69">
        <v>5</v>
      </c>
      <c r="Y546" s="69">
        <v>5</v>
      </c>
      <c r="Z546" s="69">
        <v>5</v>
      </c>
      <c r="AA546" s="69">
        <v>5</v>
      </c>
      <c r="AB546" s="69">
        <v>5</v>
      </c>
      <c r="AC546" s="69">
        <v>5</v>
      </c>
      <c r="AD546" s="69">
        <v>5</v>
      </c>
      <c r="AE546" s="69">
        <v>5</v>
      </c>
      <c r="AF546" s="69">
        <f t="shared" si="66"/>
        <v>60</v>
      </c>
      <c r="AH546" s="31">
        <f t="shared" si="67"/>
        <v>15</v>
      </c>
      <c r="AI546" s="31">
        <f t="shared" si="68"/>
        <v>15</v>
      </c>
      <c r="AJ546" s="31">
        <f t="shared" si="69"/>
        <v>15</v>
      </c>
      <c r="AK546" s="31">
        <f t="shared" si="70"/>
        <v>15</v>
      </c>
      <c r="AL546" s="31">
        <f t="shared" si="71"/>
        <v>60</v>
      </c>
    </row>
    <row r="547" spans="1:38" hidden="1" x14ac:dyDescent="0.3">
      <c r="A547" t="str">
        <f t="shared" si="65"/>
        <v>PTC1 COARSE</v>
      </c>
      <c r="B547" s="5" t="s">
        <v>151</v>
      </c>
      <c r="C547" s="68" t="s">
        <v>625</v>
      </c>
      <c r="D547" s="65" t="s">
        <v>76</v>
      </c>
      <c r="E547" s="65" t="s">
        <v>252</v>
      </c>
      <c r="F547" s="5" t="s">
        <v>61</v>
      </c>
      <c r="G547" s="5" t="s">
        <v>603</v>
      </c>
      <c r="H547" s="5" t="s">
        <v>619</v>
      </c>
      <c r="I547" s="31"/>
      <c r="J547" s="31"/>
      <c r="K547" s="31">
        <v>5</v>
      </c>
      <c r="L547" s="31">
        <v>12</v>
      </c>
      <c r="M547" s="31">
        <v>9</v>
      </c>
      <c r="N547" s="31">
        <v>11</v>
      </c>
      <c r="O547" s="31">
        <v>6</v>
      </c>
      <c r="P547" s="31">
        <v>14</v>
      </c>
      <c r="Q547" s="31">
        <v>9</v>
      </c>
      <c r="R547" s="75">
        <f t="shared" si="72"/>
        <v>7.333333333333333</v>
      </c>
      <c r="S547" s="69">
        <v>5</v>
      </c>
      <c r="T547" s="69">
        <v>5</v>
      </c>
      <c r="U547" s="69">
        <v>5</v>
      </c>
      <c r="V547" s="69">
        <v>5</v>
      </c>
      <c r="W547" s="69">
        <v>5</v>
      </c>
      <c r="X547" s="69">
        <v>5</v>
      </c>
      <c r="Y547" s="69">
        <v>5</v>
      </c>
      <c r="Z547" s="69">
        <v>5</v>
      </c>
      <c r="AA547" s="69">
        <v>5</v>
      </c>
      <c r="AB547" s="69">
        <v>5</v>
      </c>
      <c r="AC547" s="69">
        <v>5</v>
      </c>
      <c r="AD547" s="69">
        <v>5</v>
      </c>
      <c r="AE547" s="69">
        <v>5</v>
      </c>
      <c r="AF547" s="69">
        <f t="shared" si="66"/>
        <v>60</v>
      </c>
      <c r="AH547" s="31">
        <f t="shared" si="67"/>
        <v>15</v>
      </c>
      <c r="AI547" s="31">
        <f t="shared" si="68"/>
        <v>15</v>
      </c>
      <c r="AJ547" s="31">
        <f t="shared" si="69"/>
        <v>15</v>
      </c>
      <c r="AK547" s="31">
        <f t="shared" si="70"/>
        <v>15</v>
      </c>
      <c r="AL547" s="31">
        <f t="shared" si="71"/>
        <v>60</v>
      </c>
    </row>
    <row r="548" spans="1:38" hidden="1" x14ac:dyDescent="0.3">
      <c r="A548" t="str">
        <f t="shared" si="65"/>
        <v>PTA1</v>
      </c>
      <c r="B548" s="5" t="s">
        <v>151</v>
      </c>
      <c r="C548" s="68" t="s">
        <v>625</v>
      </c>
      <c r="D548" s="65" t="s">
        <v>76</v>
      </c>
      <c r="E548" s="65" t="s">
        <v>253</v>
      </c>
      <c r="F548" s="5" t="s">
        <v>74</v>
      </c>
      <c r="G548" s="5" t="s">
        <v>600</v>
      </c>
      <c r="H548" s="5" t="s">
        <v>620</v>
      </c>
      <c r="I548" s="31">
        <v>27.5</v>
      </c>
      <c r="J548" s="31"/>
      <c r="K548" s="31"/>
      <c r="L548" s="31"/>
      <c r="M548" s="31"/>
      <c r="N548" s="31"/>
      <c r="O548" s="31"/>
      <c r="P548" s="31"/>
      <c r="Q548" s="31"/>
      <c r="R548" s="75">
        <f t="shared" si="72"/>
        <v>3.0555555555555554</v>
      </c>
      <c r="S548" s="69">
        <v>3</v>
      </c>
      <c r="T548" s="69">
        <v>3</v>
      </c>
      <c r="U548" s="69">
        <v>3</v>
      </c>
      <c r="V548" s="69">
        <v>3</v>
      </c>
      <c r="W548" s="69">
        <v>3</v>
      </c>
      <c r="X548" s="69">
        <v>3</v>
      </c>
      <c r="Y548" s="69">
        <v>3</v>
      </c>
      <c r="Z548" s="69">
        <v>3</v>
      </c>
      <c r="AA548" s="69">
        <v>3</v>
      </c>
      <c r="AB548" s="69">
        <v>3</v>
      </c>
      <c r="AC548" s="69">
        <v>3</v>
      </c>
      <c r="AD548" s="69">
        <v>3</v>
      </c>
      <c r="AE548" s="69">
        <v>3</v>
      </c>
      <c r="AF548" s="69">
        <f t="shared" si="66"/>
        <v>36</v>
      </c>
      <c r="AH548" s="31">
        <f t="shared" si="67"/>
        <v>9</v>
      </c>
      <c r="AI548" s="31">
        <f t="shared" si="68"/>
        <v>9</v>
      </c>
      <c r="AJ548" s="31">
        <f t="shared" si="69"/>
        <v>9</v>
      </c>
      <c r="AK548" s="31">
        <f t="shared" si="70"/>
        <v>9</v>
      </c>
      <c r="AL548" s="31">
        <f t="shared" si="71"/>
        <v>36</v>
      </c>
    </row>
    <row r="549" spans="1:38" hidden="1" x14ac:dyDescent="0.3">
      <c r="A549" t="str">
        <f t="shared" si="65"/>
        <v>PTC1 COARSE</v>
      </c>
      <c r="B549" s="5" t="s">
        <v>151</v>
      </c>
      <c r="C549" s="68" t="s">
        <v>625</v>
      </c>
      <c r="D549" s="65" t="s">
        <v>76</v>
      </c>
      <c r="E549" s="65" t="s">
        <v>253</v>
      </c>
      <c r="F549" s="5" t="s">
        <v>61</v>
      </c>
      <c r="G549" s="5" t="s">
        <v>603</v>
      </c>
      <c r="H549" s="5" t="s">
        <v>619</v>
      </c>
      <c r="I549" s="31">
        <v>22.5</v>
      </c>
      <c r="J549" s="31"/>
      <c r="K549" s="31"/>
      <c r="L549" s="31"/>
      <c r="M549" s="31"/>
      <c r="N549" s="31"/>
      <c r="O549" s="31"/>
      <c r="P549" s="31"/>
      <c r="Q549" s="31"/>
      <c r="R549" s="75">
        <f t="shared" si="72"/>
        <v>2.5</v>
      </c>
      <c r="S549" s="69">
        <v>3</v>
      </c>
      <c r="T549" s="69">
        <v>3</v>
      </c>
      <c r="U549" s="69">
        <v>3</v>
      </c>
      <c r="V549" s="69">
        <v>3</v>
      </c>
      <c r="W549" s="69">
        <v>3</v>
      </c>
      <c r="X549" s="69">
        <v>3</v>
      </c>
      <c r="Y549" s="69">
        <v>3</v>
      </c>
      <c r="Z549" s="69">
        <v>3</v>
      </c>
      <c r="AA549" s="69">
        <v>3</v>
      </c>
      <c r="AB549" s="69">
        <v>3</v>
      </c>
      <c r="AC549" s="69">
        <v>3</v>
      </c>
      <c r="AD549" s="69">
        <v>3</v>
      </c>
      <c r="AE549" s="69">
        <v>3</v>
      </c>
      <c r="AF549" s="69">
        <f t="shared" si="66"/>
        <v>36</v>
      </c>
      <c r="AH549" s="31">
        <f t="shared" si="67"/>
        <v>9</v>
      </c>
      <c r="AI549" s="31">
        <f t="shared" si="68"/>
        <v>9</v>
      </c>
      <c r="AJ549" s="31">
        <f t="shared" si="69"/>
        <v>9</v>
      </c>
      <c r="AK549" s="31">
        <f t="shared" si="70"/>
        <v>9</v>
      </c>
      <c r="AL549" s="31">
        <f t="shared" si="71"/>
        <v>36</v>
      </c>
    </row>
    <row r="550" spans="1:38" hidden="1" x14ac:dyDescent="0.3">
      <c r="A550" t="str">
        <f t="shared" si="65"/>
        <v>SASoft Brown</v>
      </c>
      <c r="B550" s="5" t="s">
        <v>151</v>
      </c>
      <c r="C550" s="5" t="s">
        <v>617</v>
      </c>
      <c r="D550" s="65" t="s">
        <v>76</v>
      </c>
      <c r="E550" s="65" t="s">
        <v>254</v>
      </c>
      <c r="F550" s="5" t="s">
        <v>43</v>
      </c>
      <c r="G550" s="5" t="s">
        <v>602</v>
      </c>
      <c r="H550" s="5" t="s">
        <v>622</v>
      </c>
      <c r="I550" s="31"/>
      <c r="J550" s="31"/>
      <c r="K550" s="31"/>
      <c r="L550" s="31"/>
      <c r="M550" s="31"/>
      <c r="N550" s="31"/>
      <c r="O550" s="31">
        <v>0</v>
      </c>
      <c r="P550" s="31"/>
      <c r="Q550" s="31"/>
      <c r="R550" s="75">
        <f t="shared" si="72"/>
        <v>0</v>
      </c>
      <c r="S550" s="69">
        <v>0</v>
      </c>
      <c r="T550" s="69">
        <v>150</v>
      </c>
      <c r="U550" s="69">
        <v>150</v>
      </c>
      <c r="V550" s="69">
        <v>150</v>
      </c>
      <c r="W550" s="69">
        <v>150</v>
      </c>
      <c r="X550" s="69">
        <v>150</v>
      </c>
      <c r="Y550" s="69">
        <v>150</v>
      </c>
      <c r="Z550" s="69">
        <v>150</v>
      </c>
      <c r="AA550" s="69">
        <v>150</v>
      </c>
      <c r="AB550" s="69">
        <v>150</v>
      </c>
      <c r="AC550" s="69">
        <v>150</v>
      </c>
      <c r="AD550" s="69">
        <v>150</v>
      </c>
      <c r="AE550" s="69">
        <v>150</v>
      </c>
      <c r="AF550" s="69">
        <f t="shared" si="66"/>
        <v>1800</v>
      </c>
      <c r="AH550" s="31">
        <f t="shared" si="67"/>
        <v>450</v>
      </c>
      <c r="AI550" s="31">
        <f t="shared" si="68"/>
        <v>450</v>
      </c>
      <c r="AJ550" s="31">
        <f t="shared" si="69"/>
        <v>450</v>
      </c>
      <c r="AK550" s="31">
        <f t="shared" si="70"/>
        <v>450</v>
      </c>
      <c r="AL550" s="31">
        <f t="shared" si="71"/>
        <v>1800</v>
      </c>
    </row>
    <row r="551" spans="1:38" hidden="1" x14ac:dyDescent="0.3">
      <c r="A551" t="str">
        <f t="shared" si="65"/>
        <v>SAIG</v>
      </c>
      <c r="B551" s="5" t="s">
        <v>151</v>
      </c>
      <c r="C551" s="5" t="s">
        <v>617</v>
      </c>
      <c r="D551" s="65" t="s">
        <v>76</v>
      </c>
      <c r="E551" s="65" t="s">
        <v>255</v>
      </c>
      <c r="F551" s="5" t="s">
        <v>164</v>
      </c>
      <c r="G551" s="5" t="s">
        <v>606</v>
      </c>
      <c r="H551" s="5" t="s">
        <v>626</v>
      </c>
      <c r="I551" s="31">
        <v>40</v>
      </c>
      <c r="J551" s="31">
        <v>40</v>
      </c>
      <c r="K551" s="31">
        <v>114.6</v>
      </c>
      <c r="L551" s="31">
        <v>99.95</v>
      </c>
      <c r="M551" s="31">
        <v>20</v>
      </c>
      <c r="N551" s="31">
        <v>60</v>
      </c>
      <c r="O551" s="31">
        <v>80</v>
      </c>
      <c r="P551" s="31">
        <v>40</v>
      </c>
      <c r="Q551" s="31">
        <v>40</v>
      </c>
      <c r="R551" s="75">
        <f t="shared" si="72"/>
        <v>59.394444444444439</v>
      </c>
      <c r="S551" s="69">
        <v>80</v>
      </c>
      <c r="T551" s="69">
        <v>80</v>
      </c>
      <c r="U551" s="69">
        <v>80</v>
      </c>
      <c r="V551" s="69">
        <v>80</v>
      </c>
      <c r="W551" s="69">
        <v>80</v>
      </c>
      <c r="X551" s="69">
        <v>80</v>
      </c>
      <c r="Y551" s="69">
        <v>80</v>
      </c>
      <c r="Z551" s="69">
        <v>80</v>
      </c>
      <c r="AA551" s="69">
        <v>80</v>
      </c>
      <c r="AB551" s="69">
        <v>80</v>
      </c>
      <c r="AC551" s="69">
        <v>80</v>
      </c>
      <c r="AD551" s="69">
        <v>80</v>
      </c>
      <c r="AE551" s="69">
        <v>80</v>
      </c>
      <c r="AF551" s="69">
        <f t="shared" si="66"/>
        <v>960</v>
      </c>
      <c r="AH551" s="31">
        <f t="shared" si="67"/>
        <v>240</v>
      </c>
      <c r="AI551" s="31">
        <f t="shared" si="68"/>
        <v>240</v>
      </c>
      <c r="AJ551" s="31">
        <f t="shared" si="69"/>
        <v>240</v>
      </c>
      <c r="AK551" s="31">
        <f t="shared" si="70"/>
        <v>240</v>
      </c>
      <c r="AL551" s="31">
        <f t="shared" si="71"/>
        <v>960</v>
      </c>
    </row>
    <row r="552" spans="1:38" hidden="1" x14ac:dyDescent="0.3">
      <c r="A552" t="str">
        <f t="shared" si="65"/>
        <v>SAIG</v>
      </c>
      <c r="B552" s="5" t="s">
        <v>151</v>
      </c>
      <c r="C552" s="5" t="s">
        <v>617</v>
      </c>
      <c r="D552" s="65" t="s">
        <v>76</v>
      </c>
      <c r="E552" s="65" t="s">
        <v>256</v>
      </c>
      <c r="F552" s="5" t="s">
        <v>164</v>
      </c>
      <c r="G552" s="5" t="s">
        <v>606</v>
      </c>
      <c r="H552" s="5" t="s">
        <v>626</v>
      </c>
      <c r="I552" s="31"/>
      <c r="J552" s="31"/>
      <c r="K552" s="31"/>
      <c r="L552" s="31">
        <v>10</v>
      </c>
      <c r="M552" s="31"/>
      <c r="N552" s="31"/>
      <c r="O552" s="31"/>
      <c r="P552" s="31"/>
      <c r="Q552" s="31"/>
      <c r="R552" s="75">
        <f t="shared" si="72"/>
        <v>1.1111111111111112</v>
      </c>
      <c r="S552" s="69">
        <v>0</v>
      </c>
      <c r="T552" s="69">
        <v>0</v>
      </c>
      <c r="U552" s="69">
        <v>0</v>
      </c>
      <c r="V552" s="69">
        <v>0</v>
      </c>
      <c r="W552" s="69">
        <v>0</v>
      </c>
      <c r="X552" s="69">
        <v>0</v>
      </c>
      <c r="Y552" s="69">
        <v>0</v>
      </c>
      <c r="Z552" s="69">
        <v>0</v>
      </c>
      <c r="AA552" s="69">
        <v>0</v>
      </c>
      <c r="AB552" s="69">
        <v>0</v>
      </c>
      <c r="AC552" s="69">
        <v>0</v>
      </c>
      <c r="AD552" s="69">
        <v>0</v>
      </c>
      <c r="AE552" s="69">
        <v>0</v>
      </c>
      <c r="AF552" s="69">
        <f t="shared" si="66"/>
        <v>0</v>
      </c>
      <c r="AH552" s="31">
        <f t="shared" si="67"/>
        <v>0</v>
      </c>
      <c r="AI552" s="31">
        <f t="shared" si="68"/>
        <v>0</v>
      </c>
      <c r="AJ552" s="31">
        <f t="shared" si="69"/>
        <v>0</v>
      </c>
      <c r="AK552" s="31">
        <f t="shared" si="70"/>
        <v>0</v>
      </c>
      <c r="AL552" s="31">
        <f t="shared" si="71"/>
        <v>0</v>
      </c>
    </row>
    <row r="553" spans="1:38" hidden="1" x14ac:dyDescent="0.3">
      <c r="A553" t="str">
        <f t="shared" si="65"/>
        <v>SAICING</v>
      </c>
      <c r="B553" s="5" t="s">
        <v>151</v>
      </c>
      <c r="C553" s="5" t="s">
        <v>617</v>
      </c>
      <c r="D553" s="65" t="s">
        <v>76</v>
      </c>
      <c r="E553" s="65" t="s">
        <v>257</v>
      </c>
      <c r="F553" s="5" t="s">
        <v>47</v>
      </c>
      <c r="G553" s="5" t="s">
        <v>605</v>
      </c>
      <c r="H553" s="5" t="s">
        <v>605</v>
      </c>
      <c r="I553" s="31">
        <v>1.5</v>
      </c>
      <c r="J553" s="31"/>
      <c r="K553" s="31"/>
      <c r="L553" s="31"/>
      <c r="M553" s="31">
        <v>2.5</v>
      </c>
      <c r="N553" s="31"/>
      <c r="O553" s="31"/>
      <c r="P553" s="31">
        <v>3.875</v>
      </c>
      <c r="Q553" s="31">
        <v>0.75</v>
      </c>
      <c r="R553" s="75">
        <f t="shared" si="72"/>
        <v>0.95833333333333337</v>
      </c>
      <c r="S553" s="69">
        <v>1</v>
      </c>
      <c r="T553" s="69">
        <v>1</v>
      </c>
      <c r="U553" s="69">
        <v>1</v>
      </c>
      <c r="V553" s="69">
        <v>1</v>
      </c>
      <c r="W553" s="69">
        <v>1</v>
      </c>
      <c r="X553" s="69">
        <v>1</v>
      </c>
      <c r="Y553" s="69">
        <v>1</v>
      </c>
      <c r="Z553" s="69">
        <v>1</v>
      </c>
      <c r="AA553" s="69">
        <v>1</v>
      </c>
      <c r="AB553" s="69">
        <v>1</v>
      </c>
      <c r="AC553" s="69">
        <v>1</v>
      </c>
      <c r="AD553" s="69">
        <v>1</v>
      </c>
      <c r="AE553" s="69">
        <v>1</v>
      </c>
      <c r="AF553" s="69">
        <f t="shared" si="66"/>
        <v>12</v>
      </c>
      <c r="AH553" s="31">
        <f t="shared" si="67"/>
        <v>3</v>
      </c>
      <c r="AI553" s="31">
        <f t="shared" si="68"/>
        <v>3</v>
      </c>
      <c r="AJ553" s="31">
        <f t="shared" si="69"/>
        <v>3</v>
      </c>
      <c r="AK553" s="31">
        <f t="shared" si="70"/>
        <v>3</v>
      </c>
      <c r="AL553" s="31">
        <f t="shared" si="71"/>
        <v>12</v>
      </c>
    </row>
    <row r="554" spans="1:38" hidden="1" x14ac:dyDescent="0.3">
      <c r="A554" t="str">
        <f t="shared" si="65"/>
        <v>PTC1 COARSE</v>
      </c>
      <c r="B554" s="5" t="s">
        <v>151</v>
      </c>
      <c r="C554" s="68" t="s">
        <v>625</v>
      </c>
      <c r="D554" s="65" t="s">
        <v>76</v>
      </c>
      <c r="E554" s="65" t="s">
        <v>258</v>
      </c>
      <c r="F554" s="5" t="s">
        <v>61</v>
      </c>
      <c r="G554" s="5" t="s">
        <v>603</v>
      </c>
      <c r="H554" s="5" t="s">
        <v>619</v>
      </c>
      <c r="I554" s="31"/>
      <c r="J554" s="31"/>
      <c r="K554" s="31">
        <v>30</v>
      </c>
      <c r="L554" s="31">
        <v>55</v>
      </c>
      <c r="M554" s="31"/>
      <c r="N554" s="31">
        <v>25</v>
      </c>
      <c r="O554" s="31"/>
      <c r="P554" s="31"/>
      <c r="Q554" s="31"/>
      <c r="R554" s="75">
        <f t="shared" si="72"/>
        <v>12.222222222222221</v>
      </c>
      <c r="S554" s="69">
        <v>0</v>
      </c>
      <c r="T554" s="69">
        <v>0</v>
      </c>
      <c r="U554" s="69">
        <v>0</v>
      </c>
      <c r="V554" s="69">
        <v>0</v>
      </c>
      <c r="W554" s="69">
        <v>0</v>
      </c>
      <c r="X554" s="69">
        <v>0</v>
      </c>
      <c r="Y554" s="69">
        <v>0</v>
      </c>
      <c r="Z554" s="69">
        <v>0</v>
      </c>
      <c r="AA554" s="69">
        <v>0</v>
      </c>
      <c r="AB554" s="69">
        <v>0</v>
      </c>
      <c r="AC554" s="69">
        <v>0</v>
      </c>
      <c r="AD554" s="69">
        <v>0</v>
      </c>
      <c r="AE554" s="69">
        <v>0</v>
      </c>
      <c r="AF554" s="69">
        <f t="shared" si="66"/>
        <v>0</v>
      </c>
      <c r="AH554" s="31">
        <f t="shared" si="67"/>
        <v>0</v>
      </c>
      <c r="AI554" s="31">
        <f t="shared" si="68"/>
        <v>0</v>
      </c>
      <c r="AJ554" s="31">
        <f t="shared" si="69"/>
        <v>0</v>
      </c>
      <c r="AK554" s="31">
        <f t="shared" si="70"/>
        <v>0</v>
      </c>
      <c r="AL554" s="31">
        <f t="shared" si="71"/>
        <v>0</v>
      </c>
    </row>
    <row r="555" spans="1:38" hidden="1" x14ac:dyDescent="0.3">
      <c r="A555" t="str">
        <f t="shared" si="65"/>
        <v>SACASTER</v>
      </c>
      <c r="B555" s="5" t="s">
        <v>151</v>
      </c>
      <c r="C555" s="5" t="s">
        <v>617</v>
      </c>
      <c r="D555" s="65" t="s">
        <v>76</v>
      </c>
      <c r="E555" s="65" t="s">
        <v>259</v>
      </c>
      <c r="F555" s="5" t="s">
        <v>42</v>
      </c>
      <c r="G555" s="5" t="s">
        <v>604</v>
      </c>
      <c r="H555" s="5" t="s">
        <v>604</v>
      </c>
      <c r="I555" s="31">
        <v>5</v>
      </c>
      <c r="J555" s="31"/>
      <c r="K555" s="31"/>
      <c r="L555" s="31"/>
      <c r="M555" s="31"/>
      <c r="N555" s="31"/>
      <c r="O555" s="31"/>
      <c r="P555" s="31"/>
      <c r="Q555" s="31"/>
      <c r="R555" s="75">
        <f t="shared" si="72"/>
        <v>0.55555555555555558</v>
      </c>
      <c r="S555" s="69">
        <v>1</v>
      </c>
      <c r="T555" s="69">
        <v>1</v>
      </c>
      <c r="U555" s="69">
        <v>1</v>
      </c>
      <c r="V555" s="69">
        <v>1</v>
      </c>
      <c r="W555" s="69">
        <v>1</v>
      </c>
      <c r="X555" s="69">
        <v>1</v>
      </c>
      <c r="Y555" s="69">
        <v>1</v>
      </c>
      <c r="Z555" s="69">
        <v>1</v>
      </c>
      <c r="AA555" s="69">
        <v>1</v>
      </c>
      <c r="AB555" s="69">
        <v>1</v>
      </c>
      <c r="AC555" s="69">
        <v>1</v>
      </c>
      <c r="AD555" s="69">
        <v>1</v>
      </c>
      <c r="AE555" s="69">
        <v>1</v>
      </c>
      <c r="AF555" s="69">
        <f t="shared" si="66"/>
        <v>12</v>
      </c>
      <c r="AH555" s="31">
        <f t="shared" si="67"/>
        <v>3</v>
      </c>
      <c r="AI555" s="31">
        <f t="shared" si="68"/>
        <v>3</v>
      </c>
      <c r="AJ555" s="31">
        <f t="shared" si="69"/>
        <v>3</v>
      </c>
      <c r="AK555" s="31">
        <f t="shared" si="70"/>
        <v>3</v>
      </c>
      <c r="AL555" s="31">
        <f t="shared" si="71"/>
        <v>12</v>
      </c>
    </row>
    <row r="556" spans="1:38" hidden="1" x14ac:dyDescent="0.3">
      <c r="A556" t="str">
        <f t="shared" si="65"/>
        <v>SAIG</v>
      </c>
      <c r="B556" s="5" t="s">
        <v>151</v>
      </c>
      <c r="C556" s="5" t="s">
        <v>617</v>
      </c>
      <c r="D556" s="65" t="s">
        <v>76</v>
      </c>
      <c r="E556" s="65" t="s">
        <v>260</v>
      </c>
      <c r="F556" s="5" t="s">
        <v>198</v>
      </c>
      <c r="G556" s="5" t="s">
        <v>606</v>
      </c>
      <c r="H556" s="5" t="s">
        <v>626</v>
      </c>
      <c r="I556" s="31"/>
      <c r="J556" s="31"/>
      <c r="K556" s="31"/>
      <c r="L556" s="31">
        <v>5</v>
      </c>
      <c r="M556" s="31">
        <v>-5</v>
      </c>
      <c r="N556" s="31"/>
      <c r="O556" s="31"/>
      <c r="P556" s="31"/>
      <c r="Q556" s="31"/>
      <c r="R556" s="75">
        <f t="shared" si="72"/>
        <v>0</v>
      </c>
      <c r="S556" s="69">
        <v>0</v>
      </c>
      <c r="T556" s="69">
        <v>0</v>
      </c>
      <c r="U556" s="69">
        <v>0</v>
      </c>
      <c r="V556" s="69">
        <v>0</v>
      </c>
      <c r="W556" s="69">
        <v>0</v>
      </c>
      <c r="X556" s="69">
        <v>0</v>
      </c>
      <c r="Y556" s="69">
        <v>0</v>
      </c>
      <c r="Z556" s="69">
        <v>0</v>
      </c>
      <c r="AA556" s="69">
        <v>0</v>
      </c>
      <c r="AB556" s="69">
        <v>0</v>
      </c>
      <c r="AC556" s="69">
        <v>0</v>
      </c>
      <c r="AD556" s="69">
        <v>0</v>
      </c>
      <c r="AE556" s="69">
        <v>0</v>
      </c>
      <c r="AF556" s="69">
        <f t="shared" si="66"/>
        <v>0</v>
      </c>
      <c r="AH556" s="31">
        <f t="shared" si="67"/>
        <v>0</v>
      </c>
      <c r="AI556" s="31">
        <f t="shared" si="68"/>
        <v>0</v>
      </c>
      <c r="AJ556" s="31">
        <f t="shared" si="69"/>
        <v>0</v>
      </c>
      <c r="AK556" s="31">
        <f t="shared" si="70"/>
        <v>0</v>
      </c>
      <c r="AL556" s="31">
        <f t="shared" si="71"/>
        <v>0</v>
      </c>
    </row>
    <row r="557" spans="1:38" hidden="1" x14ac:dyDescent="0.3">
      <c r="A557" t="str">
        <f t="shared" si="65"/>
        <v>SAGolden Brown</v>
      </c>
      <c r="B557" s="5" t="s">
        <v>151</v>
      </c>
      <c r="C557" s="5" t="s">
        <v>617</v>
      </c>
      <c r="D557" s="65" t="s">
        <v>76</v>
      </c>
      <c r="E557" s="65" t="s">
        <v>261</v>
      </c>
      <c r="F557" s="5" t="s">
        <v>201</v>
      </c>
      <c r="G557" s="5" t="s">
        <v>602</v>
      </c>
      <c r="H557" s="5" t="s">
        <v>623</v>
      </c>
      <c r="I557" s="31"/>
      <c r="J557" s="31"/>
      <c r="K557" s="31"/>
      <c r="L557" s="31"/>
      <c r="M557" s="31"/>
      <c r="N557" s="31"/>
      <c r="O557" s="31">
        <v>14</v>
      </c>
      <c r="P557" s="31"/>
      <c r="Q557" s="31"/>
      <c r="R557" s="75">
        <f t="shared" si="72"/>
        <v>1.5555555555555556</v>
      </c>
      <c r="S557" s="69">
        <v>0</v>
      </c>
      <c r="T557" s="69">
        <v>0</v>
      </c>
      <c r="U557" s="69">
        <v>0</v>
      </c>
      <c r="V557" s="69">
        <v>0</v>
      </c>
      <c r="W557" s="69">
        <v>0</v>
      </c>
      <c r="X557" s="69">
        <v>0</v>
      </c>
      <c r="Y557" s="69">
        <v>0</v>
      </c>
      <c r="Z557" s="69">
        <v>0</v>
      </c>
      <c r="AA557" s="69">
        <v>0</v>
      </c>
      <c r="AB557" s="69">
        <v>0</v>
      </c>
      <c r="AC557" s="69">
        <v>0</v>
      </c>
      <c r="AD557" s="69">
        <v>0</v>
      </c>
      <c r="AE557" s="69">
        <v>0</v>
      </c>
      <c r="AF557" s="69">
        <f t="shared" si="66"/>
        <v>0</v>
      </c>
      <c r="AH557" s="31">
        <f t="shared" si="67"/>
        <v>0</v>
      </c>
      <c r="AI557" s="31">
        <f t="shared" si="68"/>
        <v>0</v>
      </c>
      <c r="AJ557" s="31">
        <f t="shared" si="69"/>
        <v>0</v>
      </c>
      <c r="AK557" s="31">
        <f t="shared" si="70"/>
        <v>0</v>
      </c>
      <c r="AL557" s="31">
        <f t="shared" si="71"/>
        <v>0</v>
      </c>
    </row>
    <row r="558" spans="1:38" hidden="1" x14ac:dyDescent="0.3">
      <c r="A558" t="str">
        <f t="shared" si="65"/>
        <v>PTA1</v>
      </c>
      <c r="B558" s="5" t="s">
        <v>151</v>
      </c>
      <c r="C558" s="68" t="s">
        <v>625</v>
      </c>
      <c r="D558" s="65" t="s">
        <v>76</v>
      </c>
      <c r="E558" s="65" t="s">
        <v>193</v>
      </c>
      <c r="F558" s="5" t="s">
        <v>74</v>
      </c>
      <c r="G558" s="5" t="s">
        <v>600</v>
      </c>
      <c r="H558" s="5" t="s">
        <v>620</v>
      </c>
      <c r="I558" s="31"/>
      <c r="J558" s="31">
        <v>2</v>
      </c>
      <c r="K558" s="31"/>
      <c r="L558" s="31"/>
      <c r="M558" s="31"/>
      <c r="N558" s="31"/>
      <c r="O558" s="31"/>
      <c r="P558" s="31"/>
      <c r="Q558" s="31"/>
      <c r="R558" s="75">
        <f t="shared" si="72"/>
        <v>0.22222222222222221</v>
      </c>
      <c r="S558" s="69">
        <v>0</v>
      </c>
      <c r="T558" s="69">
        <v>0</v>
      </c>
      <c r="U558" s="69">
        <v>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0</v>
      </c>
      <c r="AE558" s="69">
        <v>0</v>
      </c>
      <c r="AF558" s="69">
        <f t="shared" si="66"/>
        <v>0</v>
      </c>
      <c r="AH558" s="31">
        <f t="shared" si="67"/>
        <v>0</v>
      </c>
      <c r="AI558" s="31">
        <f t="shared" si="68"/>
        <v>0</v>
      </c>
      <c r="AJ558" s="31">
        <f t="shared" si="69"/>
        <v>0</v>
      </c>
      <c r="AK558" s="31">
        <f t="shared" si="70"/>
        <v>0</v>
      </c>
      <c r="AL558" s="31">
        <f t="shared" si="71"/>
        <v>0</v>
      </c>
    </row>
    <row r="559" spans="1:38" hidden="1" x14ac:dyDescent="0.3">
      <c r="A559" t="str">
        <f t="shared" si="65"/>
        <v>PTC1 COARSE</v>
      </c>
      <c r="B559" s="5" t="s">
        <v>151</v>
      </c>
      <c r="C559" s="68" t="s">
        <v>625</v>
      </c>
      <c r="D559" s="65" t="s">
        <v>76</v>
      </c>
      <c r="E559" s="65" t="s">
        <v>193</v>
      </c>
      <c r="F559" s="5" t="s">
        <v>61</v>
      </c>
      <c r="G559" s="5" t="s">
        <v>603</v>
      </c>
      <c r="H559" s="5" t="s">
        <v>619</v>
      </c>
      <c r="I559" s="31"/>
      <c r="J559" s="31">
        <v>23</v>
      </c>
      <c r="K559" s="31"/>
      <c r="L559" s="31"/>
      <c r="M559" s="31"/>
      <c r="N559" s="31"/>
      <c r="O559" s="31"/>
      <c r="P559" s="31"/>
      <c r="Q559" s="31"/>
      <c r="R559" s="75">
        <f t="shared" si="72"/>
        <v>2.5555555555555554</v>
      </c>
      <c r="S559" s="69">
        <v>0</v>
      </c>
      <c r="T559" s="69">
        <v>0</v>
      </c>
      <c r="U559" s="69">
        <v>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0</v>
      </c>
      <c r="AE559" s="69">
        <v>0</v>
      </c>
      <c r="AF559" s="69">
        <f t="shared" si="66"/>
        <v>0</v>
      </c>
      <c r="AH559" s="31">
        <f t="shared" si="67"/>
        <v>0</v>
      </c>
      <c r="AI559" s="31">
        <f t="shared" si="68"/>
        <v>0</v>
      </c>
      <c r="AJ559" s="31">
        <f t="shared" si="69"/>
        <v>0</v>
      </c>
      <c r="AK559" s="31">
        <f t="shared" si="70"/>
        <v>0</v>
      </c>
      <c r="AL559" s="31">
        <f t="shared" si="71"/>
        <v>0</v>
      </c>
    </row>
    <row r="560" spans="1:38" hidden="1" x14ac:dyDescent="0.3">
      <c r="A560" t="str">
        <f t="shared" si="65"/>
        <v>SAC1 COARSE</v>
      </c>
      <c r="B560" s="5" t="s">
        <v>151</v>
      </c>
      <c r="C560" s="5" t="s">
        <v>617</v>
      </c>
      <c r="D560" s="65" t="s">
        <v>76</v>
      </c>
      <c r="E560" s="65" t="s">
        <v>180</v>
      </c>
      <c r="F560" s="5" t="s">
        <v>61</v>
      </c>
      <c r="G560" s="5" t="s">
        <v>603</v>
      </c>
      <c r="H560" s="5" t="s">
        <v>619</v>
      </c>
      <c r="I560" s="31">
        <v>20</v>
      </c>
      <c r="J560" s="31">
        <v>20</v>
      </c>
      <c r="K560" s="31">
        <v>20</v>
      </c>
      <c r="L560" s="31">
        <v>20</v>
      </c>
      <c r="M560" s="31"/>
      <c r="N560" s="31"/>
      <c r="O560" s="31"/>
      <c r="P560" s="31"/>
      <c r="Q560" s="31"/>
      <c r="R560" s="75">
        <f t="shared" si="72"/>
        <v>8.8888888888888893</v>
      </c>
      <c r="S560" s="69">
        <v>10</v>
      </c>
      <c r="T560" s="69">
        <v>10</v>
      </c>
      <c r="U560" s="69">
        <v>10</v>
      </c>
      <c r="V560" s="69">
        <v>10</v>
      </c>
      <c r="W560" s="69">
        <v>10</v>
      </c>
      <c r="X560" s="69">
        <v>10</v>
      </c>
      <c r="Y560" s="69">
        <v>10</v>
      </c>
      <c r="Z560" s="69">
        <v>10</v>
      </c>
      <c r="AA560" s="69">
        <v>10</v>
      </c>
      <c r="AB560" s="69">
        <v>10</v>
      </c>
      <c r="AC560" s="69">
        <v>10</v>
      </c>
      <c r="AD560" s="69">
        <v>10</v>
      </c>
      <c r="AE560" s="69">
        <v>10</v>
      </c>
      <c r="AF560" s="69">
        <f t="shared" si="66"/>
        <v>120</v>
      </c>
      <c r="AH560" s="31">
        <f t="shared" si="67"/>
        <v>30</v>
      </c>
      <c r="AI560" s="31">
        <f t="shared" si="68"/>
        <v>30</v>
      </c>
      <c r="AJ560" s="31">
        <f t="shared" si="69"/>
        <v>30</v>
      </c>
      <c r="AK560" s="31">
        <f t="shared" si="70"/>
        <v>30</v>
      </c>
      <c r="AL560" s="31">
        <f t="shared" si="71"/>
        <v>120</v>
      </c>
    </row>
    <row r="561" spans="1:38" hidden="1" x14ac:dyDescent="0.3">
      <c r="A561" t="str">
        <f t="shared" si="65"/>
        <v>SAA1</v>
      </c>
      <c r="B561" s="5" t="s">
        <v>151</v>
      </c>
      <c r="C561" s="5" t="s">
        <v>617</v>
      </c>
      <c r="D561" s="65" t="s">
        <v>80</v>
      </c>
      <c r="E561" s="65" t="s">
        <v>262</v>
      </c>
      <c r="F561" s="5" t="s">
        <v>74</v>
      </c>
      <c r="G561" s="5" t="s">
        <v>600</v>
      </c>
      <c r="H561" s="5" t="s">
        <v>620</v>
      </c>
      <c r="I561" s="31"/>
      <c r="J561" s="31"/>
      <c r="K561" s="31">
        <v>12</v>
      </c>
      <c r="L561" s="31">
        <v>5</v>
      </c>
      <c r="M561" s="31">
        <v>12</v>
      </c>
      <c r="N561" s="31">
        <v>10</v>
      </c>
      <c r="O561" s="31"/>
      <c r="P561" s="31">
        <v>10</v>
      </c>
      <c r="Q561" s="31">
        <v>18</v>
      </c>
      <c r="R561" s="75">
        <f t="shared" si="72"/>
        <v>7.4444444444444446</v>
      </c>
      <c r="S561" s="69">
        <v>20</v>
      </c>
      <c r="T561" s="69">
        <v>20</v>
      </c>
      <c r="U561" s="69">
        <v>20</v>
      </c>
      <c r="V561" s="69">
        <v>20</v>
      </c>
      <c r="W561" s="69">
        <v>20</v>
      </c>
      <c r="X561" s="69">
        <v>20</v>
      </c>
      <c r="Y561" s="69">
        <v>20</v>
      </c>
      <c r="Z561" s="69">
        <v>20</v>
      </c>
      <c r="AA561" s="69">
        <v>20</v>
      </c>
      <c r="AB561" s="69">
        <v>20</v>
      </c>
      <c r="AC561" s="69">
        <v>20</v>
      </c>
      <c r="AD561" s="69">
        <v>20</v>
      </c>
      <c r="AE561" s="69">
        <v>20</v>
      </c>
      <c r="AF561" s="69">
        <f t="shared" si="66"/>
        <v>240</v>
      </c>
      <c r="AH561" s="31">
        <f t="shared" si="67"/>
        <v>60</v>
      </c>
      <c r="AI561" s="31">
        <f t="shared" si="68"/>
        <v>60</v>
      </c>
      <c r="AJ561" s="31">
        <f t="shared" si="69"/>
        <v>60</v>
      </c>
      <c r="AK561" s="31">
        <f t="shared" si="70"/>
        <v>60</v>
      </c>
      <c r="AL561" s="31">
        <f t="shared" si="71"/>
        <v>240</v>
      </c>
    </row>
    <row r="562" spans="1:38" hidden="1" x14ac:dyDescent="0.3">
      <c r="A562" t="str">
        <f t="shared" si="65"/>
        <v>SAC1 COARSE</v>
      </c>
      <c r="B562" s="5" t="s">
        <v>151</v>
      </c>
      <c r="C562" s="5" t="s">
        <v>617</v>
      </c>
      <c r="D562" s="65" t="s">
        <v>80</v>
      </c>
      <c r="E562" s="65" t="s">
        <v>262</v>
      </c>
      <c r="F562" s="5" t="s">
        <v>61</v>
      </c>
      <c r="G562" s="5" t="s">
        <v>603</v>
      </c>
      <c r="H562" s="5" t="s">
        <v>619</v>
      </c>
      <c r="I562" s="31"/>
      <c r="J562" s="31"/>
      <c r="K562" s="31">
        <v>8</v>
      </c>
      <c r="L562" s="31">
        <v>15</v>
      </c>
      <c r="M562" s="31">
        <v>8</v>
      </c>
      <c r="N562" s="31">
        <v>10</v>
      </c>
      <c r="O562" s="31"/>
      <c r="P562" s="31">
        <v>10</v>
      </c>
      <c r="Q562" s="31">
        <v>2</v>
      </c>
      <c r="R562" s="75">
        <f t="shared" si="72"/>
        <v>5.8888888888888893</v>
      </c>
      <c r="S562" s="69">
        <v>20</v>
      </c>
      <c r="T562" s="69">
        <v>20</v>
      </c>
      <c r="U562" s="69">
        <v>20</v>
      </c>
      <c r="V562" s="69">
        <v>20</v>
      </c>
      <c r="W562" s="69">
        <v>20</v>
      </c>
      <c r="X562" s="69">
        <v>20</v>
      </c>
      <c r="Y562" s="69">
        <v>20</v>
      </c>
      <c r="Z562" s="69">
        <v>20</v>
      </c>
      <c r="AA562" s="69">
        <v>20</v>
      </c>
      <c r="AB562" s="69">
        <v>20</v>
      </c>
      <c r="AC562" s="69">
        <v>20</v>
      </c>
      <c r="AD562" s="69">
        <v>20</v>
      </c>
      <c r="AE562" s="69">
        <v>20</v>
      </c>
      <c r="AF562" s="69">
        <f t="shared" si="66"/>
        <v>240</v>
      </c>
      <c r="AH562" s="31">
        <f t="shared" si="67"/>
        <v>60</v>
      </c>
      <c r="AI562" s="31">
        <f t="shared" si="68"/>
        <v>60</v>
      </c>
      <c r="AJ562" s="31">
        <f t="shared" si="69"/>
        <v>60</v>
      </c>
      <c r="AK562" s="31">
        <f t="shared" si="70"/>
        <v>60</v>
      </c>
      <c r="AL562" s="31">
        <f t="shared" si="71"/>
        <v>240</v>
      </c>
    </row>
    <row r="563" spans="1:38" hidden="1" x14ac:dyDescent="0.3">
      <c r="A563" t="str">
        <f t="shared" si="65"/>
        <v>SAA1</v>
      </c>
      <c r="B563" s="5" t="s">
        <v>151</v>
      </c>
      <c r="C563" s="5" t="s">
        <v>617</v>
      </c>
      <c r="D563" s="65" t="s">
        <v>80</v>
      </c>
      <c r="E563" s="65" t="s">
        <v>263</v>
      </c>
      <c r="F563" s="5" t="s">
        <v>74</v>
      </c>
      <c r="G563" s="5" t="s">
        <v>600</v>
      </c>
      <c r="H563" s="5" t="s">
        <v>620</v>
      </c>
      <c r="I563" s="31"/>
      <c r="J563" s="31"/>
      <c r="K563" s="31">
        <v>10</v>
      </c>
      <c r="L563" s="31">
        <v>10</v>
      </c>
      <c r="M563" s="31">
        <v>10</v>
      </c>
      <c r="N563" s="31">
        <v>10</v>
      </c>
      <c r="O563" s="31">
        <v>10</v>
      </c>
      <c r="P563" s="31">
        <v>-0.85</v>
      </c>
      <c r="Q563" s="31"/>
      <c r="R563" s="75">
        <f t="shared" si="72"/>
        <v>5.4611111111111112</v>
      </c>
      <c r="S563" s="69">
        <v>10</v>
      </c>
      <c r="T563" s="69">
        <v>10</v>
      </c>
      <c r="U563" s="69">
        <v>10</v>
      </c>
      <c r="V563" s="69">
        <v>10</v>
      </c>
      <c r="W563" s="69">
        <v>10</v>
      </c>
      <c r="X563" s="69">
        <v>10</v>
      </c>
      <c r="Y563" s="69">
        <v>10</v>
      </c>
      <c r="Z563" s="69">
        <v>10</v>
      </c>
      <c r="AA563" s="69">
        <v>10</v>
      </c>
      <c r="AB563" s="69">
        <v>10</v>
      </c>
      <c r="AC563" s="69">
        <v>10</v>
      </c>
      <c r="AD563" s="69">
        <v>10</v>
      </c>
      <c r="AE563" s="69">
        <v>10</v>
      </c>
      <c r="AF563" s="69">
        <f t="shared" si="66"/>
        <v>120</v>
      </c>
      <c r="AH563" s="31">
        <f t="shared" si="67"/>
        <v>30</v>
      </c>
      <c r="AI563" s="31">
        <f t="shared" si="68"/>
        <v>30</v>
      </c>
      <c r="AJ563" s="31">
        <f t="shared" si="69"/>
        <v>30</v>
      </c>
      <c r="AK563" s="31">
        <f t="shared" si="70"/>
        <v>30</v>
      </c>
      <c r="AL563" s="31">
        <f t="shared" si="71"/>
        <v>120</v>
      </c>
    </row>
    <row r="564" spans="1:38" hidden="1" x14ac:dyDescent="0.3">
      <c r="A564" t="str">
        <f t="shared" si="65"/>
        <v>SAIG</v>
      </c>
      <c r="B564" s="5" t="s">
        <v>151</v>
      </c>
      <c r="C564" s="5" t="s">
        <v>617</v>
      </c>
      <c r="D564" s="65" t="s">
        <v>80</v>
      </c>
      <c r="E564" s="65" t="s">
        <v>264</v>
      </c>
      <c r="F564" s="5" t="s">
        <v>198</v>
      </c>
      <c r="G564" s="5" t="s">
        <v>606</v>
      </c>
      <c r="H564" s="5" t="s">
        <v>626</v>
      </c>
      <c r="I564" s="31"/>
      <c r="J564" s="31"/>
      <c r="K564" s="31"/>
      <c r="L564" s="31">
        <v>7</v>
      </c>
      <c r="M564" s="31"/>
      <c r="N564" s="31"/>
      <c r="O564" s="31"/>
      <c r="P564" s="31"/>
      <c r="Q564" s="31"/>
      <c r="R564" s="75">
        <f t="shared" si="72"/>
        <v>0.77777777777777779</v>
      </c>
      <c r="S564" s="69">
        <v>5</v>
      </c>
      <c r="T564" s="69">
        <v>5</v>
      </c>
      <c r="U564" s="69">
        <v>5</v>
      </c>
      <c r="V564" s="69">
        <v>5</v>
      </c>
      <c r="W564" s="69">
        <v>5</v>
      </c>
      <c r="X564" s="69">
        <v>5</v>
      </c>
      <c r="Y564" s="69">
        <v>5</v>
      </c>
      <c r="Z564" s="69">
        <v>5</v>
      </c>
      <c r="AA564" s="69">
        <v>5</v>
      </c>
      <c r="AB564" s="69">
        <v>5</v>
      </c>
      <c r="AC564" s="69">
        <v>5</v>
      </c>
      <c r="AD564" s="69">
        <v>5</v>
      </c>
      <c r="AE564" s="69">
        <v>5</v>
      </c>
      <c r="AF564" s="69">
        <f t="shared" si="66"/>
        <v>60</v>
      </c>
      <c r="AH564" s="31">
        <f t="shared" si="67"/>
        <v>15</v>
      </c>
      <c r="AI564" s="31">
        <f t="shared" si="68"/>
        <v>15</v>
      </c>
      <c r="AJ564" s="31">
        <f t="shared" si="69"/>
        <v>15</v>
      </c>
      <c r="AK564" s="31">
        <f t="shared" si="70"/>
        <v>15</v>
      </c>
      <c r="AL564" s="31">
        <f t="shared" si="71"/>
        <v>60</v>
      </c>
    </row>
    <row r="565" spans="1:38" hidden="1" x14ac:dyDescent="0.3">
      <c r="A565" t="str">
        <f t="shared" si="65"/>
        <v>SAIG</v>
      </c>
      <c r="B565" s="5" t="s">
        <v>151</v>
      </c>
      <c r="C565" s="5" t="s">
        <v>617</v>
      </c>
      <c r="D565" s="65" t="s">
        <v>80</v>
      </c>
      <c r="E565" s="65" t="s">
        <v>265</v>
      </c>
      <c r="F565" s="5" t="s">
        <v>164</v>
      </c>
      <c r="G565" s="5" t="s">
        <v>606</v>
      </c>
      <c r="H565" s="5" t="s">
        <v>626</v>
      </c>
      <c r="I565" s="31">
        <v>25</v>
      </c>
      <c r="J565" s="31">
        <v>50</v>
      </c>
      <c r="K565" s="31">
        <v>50</v>
      </c>
      <c r="L565" s="31">
        <v>50</v>
      </c>
      <c r="M565" s="31">
        <v>25</v>
      </c>
      <c r="N565" s="31">
        <v>25</v>
      </c>
      <c r="O565" s="31"/>
      <c r="P565" s="31"/>
      <c r="Q565" s="31"/>
      <c r="R565" s="75">
        <f t="shared" si="72"/>
        <v>25</v>
      </c>
      <c r="S565" s="69">
        <v>0</v>
      </c>
      <c r="T565" s="69">
        <v>0</v>
      </c>
      <c r="U565" s="69">
        <v>0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0</v>
      </c>
      <c r="AE565" s="69">
        <v>0</v>
      </c>
      <c r="AF565" s="69">
        <f t="shared" si="66"/>
        <v>0</v>
      </c>
      <c r="AH565" s="31">
        <f t="shared" si="67"/>
        <v>0</v>
      </c>
      <c r="AI565" s="31">
        <f t="shared" si="68"/>
        <v>0</v>
      </c>
      <c r="AJ565" s="31">
        <f t="shared" si="69"/>
        <v>0</v>
      </c>
      <c r="AK565" s="31">
        <f t="shared" si="70"/>
        <v>0</v>
      </c>
      <c r="AL565" s="31">
        <f t="shared" si="71"/>
        <v>0</v>
      </c>
    </row>
    <row r="566" spans="1:38" hidden="1" x14ac:dyDescent="0.3">
      <c r="A566" t="str">
        <f t="shared" si="65"/>
        <v>SAA1</v>
      </c>
      <c r="B566" s="5" t="s">
        <v>151</v>
      </c>
      <c r="C566" s="5" t="s">
        <v>617</v>
      </c>
      <c r="D566" s="65" t="s">
        <v>80</v>
      </c>
      <c r="E566" s="65" t="s">
        <v>266</v>
      </c>
      <c r="F566" s="5" t="s">
        <v>74</v>
      </c>
      <c r="G566" s="5" t="s">
        <v>600</v>
      </c>
      <c r="H566" s="5" t="s">
        <v>620</v>
      </c>
      <c r="I566" s="31">
        <v>220</v>
      </c>
      <c r="J566" s="31">
        <v>40</v>
      </c>
      <c r="K566" s="31">
        <v>111</v>
      </c>
      <c r="L566" s="31"/>
      <c r="M566" s="31"/>
      <c r="N566" s="31"/>
      <c r="O566" s="31">
        <v>-0.2</v>
      </c>
      <c r="P566" s="31"/>
      <c r="Q566" s="31"/>
      <c r="R566" s="75">
        <f t="shared" si="72"/>
        <v>41.2</v>
      </c>
      <c r="S566" s="69">
        <v>0</v>
      </c>
      <c r="T566" s="69">
        <v>41</v>
      </c>
      <c r="U566" s="69">
        <v>41</v>
      </c>
      <c r="V566" s="69">
        <v>41</v>
      </c>
      <c r="W566" s="69">
        <v>41</v>
      </c>
      <c r="X566" s="69">
        <v>41</v>
      </c>
      <c r="Y566" s="69">
        <v>41</v>
      </c>
      <c r="Z566" s="69">
        <v>41</v>
      </c>
      <c r="AA566" s="69">
        <v>41</v>
      </c>
      <c r="AB566" s="69">
        <v>41</v>
      </c>
      <c r="AC566" s="69">
        <v>41</v>
      </c>
      <c r="AD566" s="69">
        <v>41</v>
      </c>
      <c r="AE566" s="69">
        <v>41</v>
      </c>
      <c r="AF566" s="69">
        <f t="shared" si="66"/>
        <v>492</v>
      </c>
      <c r="AH566" s="31">
        <f t="shared" si="67"/>
        <v>123</v>
      </c>
      <c r="AI566" s="31">
        <f t="shared" si="68"/>
        <v>123</v>
      </c>
      <c r="AJ566" s="31">
        <f t="shared" si="69"/>
        <v>123</v>
      </c>
      <c r="AK566" s="31">
        <f t="shared" si="70"/>
        <v>123</v>
      </c>
      <c r="AL566" s="31">
        <f t="shared" si="71"/>
        <v>492</v>
      </c>
    </row>
    <row r="567" spans="1:38" hidden="1" x14ac:dyDescent="0.3">
      <c r="A567" t="str">
        <f t="shared" si="65"/>
        <v>SAC1 COARSE</v>
      </c>
      <c r="B567" s="5" t="s">
        <v>151</v>
      </c>
      <c r="C567" s="5" t="s">
        <v>617</v>
      </c>
      <c r="D567" s="65" t="s">
        <v>80</v>
      </c>
      <c r="E567" s="65" t="s">
        <v>267</v>
      </c>
      <c r="F567" s="5" t="s">
        <v>61</v>
      </c>
      <c r="G567" s="5" t="s">
        <v>603</v>
      </c>
      <c r="H567" s="5" t="s">
        <v>619</v>
      </c>
      <c r="I567" s="31">
        <v>90</v>
      </c>
      <c r="J567" s="31">
        <v>90</v>
      </c>
      <c r="K567" s="31">
        <v>120</v>
      </c>
      <c r="L567" s="31"/>
      <c r="M567" s="31">
        <v>30</v>
      </c>
      <c r="N567" s="31">
        <v>70</v>
      </c>
      <c r="O567" s="31">
        <v>50</v>
      </c>
      <c r="P567" s="31"/>
      <c r="Q567" s="31"/>
      <c r="R567" s="75">
        <f t="shared" si="72"/>
        <v>50</v>
      </c>
      <c r="S567" s="69">
        <v>60</v>
      </c>
      <c r="T567" s="69">
        <v>60</v>
      </c>
      <c r="U567" s="69">
        <v>60</v>
      </c>
      <c r="V567" s="69">
        <v>60</v>
      </c>
      <c r="W567" s="69">
        <v>60</v>
      </c>
      <c r="X567" s="69">
        <v>60</v>
      </c>
      <c r="Y567" s="69">
        <v>60</v>
      </c>
      <c r="Z567" s="69">
        <v>60</v>
      </c>
      <c r="AA567" s="69">
        <v>60</v>
      </c>
      <c r="AB567" s="69">
        <v>60</v>
      </c>
      <c r="AC567" s="69">
        <v>60</v>
      </c>
      <c r="AD567" s="69">
        <v>60</v>
      </c>
      <c r="AE567" s="69">
        <v>60</v>
      </c>
      <c r="AF567" s="69">
        <f t="shared" si="66"/>
        <v>720</v>
      </c>
      <c r="AH567" s="31">
        <f t="shared" si="67"/>
        <v>180</v>
      </c>
      <c r="AI567" s="31">
        <f t="shared" si="68"/>
        <v>180</v>
      </c>
      <c r="AJ567" s="31">
        <f t="shared" si="69"/>
        <v>180</v>
      </c>
      <c r="AK567" s="31">
        <f t="shared" si="70"/>
        <v>180</v>
      </c>
      <c r="AL567" s="31">
        <f t="shared" si="71"/>
        <v>720</v>
      </c>
    </row>
    <row r="568" spans="1:38" hidden="1" x14ac:dyDescent="0.3">
      <c r="A568" t="str">
        <f t="shared" si="65"/>
        <v>SAA1</v>
      </c>
      <c r="B568" s="5" t="s">
        <v>151</v>
      </c>
      <c r="C568" s="5" t="s">
        <v>617</v>
      </c>
      <c r="D568" s="65" t="s">
        <v>80</v>
      </c>
      <c r="E568" s="65" t="s">
        <v>268</v>
      </c>
      <c r="F568" s="5" t="s">
        <v>74</v>
      </c>
      <c r="G568" s="5" t="s">
        <v>600</v>
      </c>
      <c r="H568" s="5" t="s">
        <v>620</v>
      </c>
      <c r="I568" s="31">
        <v>70</v>
      </c>
      <c r="J568" s="31">
        <v>15</v>
      </c>
      <c r="K568" s="31">
        <v>91</v>
      </c>
      <c r="L568" s="31">
        <v>178.5</v>
      </c>
      <c r="M568" s="31">
        <v>109.5</v>
      </c>
      <c r="N568" s="31">
        <v>48.5</v>
      </c>
      <c r="O568" s="31">
        <v>86</v>
      </c>
      <c r="P568" s="31">
        <v>58</v>
      </c>
      <c r="Q568" s="31">
        <v>57</v>
      </c>
      <c r="R568" s="75">
        <f t="shared" si="72"/>
        <v>79.277777777777771</v>
      </c>
      <c r="S568" s="69">
        <v>83</v>
      </c>
      <c r="T568" s="69">
        <v>83</v>
      </c>
      <c r="U568" s="69">
        <v>83</v>
      </c>
      <c r="V568" s="69">
        <v>83</v>
      </c>
      <c r="W568" s="69">
        <v>83</v>
      </c>
      <c r="X568" s="69">
        <v>83</v>
      </c>
      <c r="Y568" s="69">
        <v>83</v>
      </c>
      <c r="Z568" s="69">
        <v>83</v>
      </c>
      <c r="AA568" s="69">
        <v>83</v>
      </c>
      <c r="AB568" s="69">
        <v>83</v>
      </c>
      <c r="AC568" s="69">
        <v>83</v>
      </c>
      <c r="AD568" s="69">
        <v>83</v>
      </c>
      <c r="AE568" s="69">
        <v>83</v>
      </c>
      <c r="AF568" s="69">
        <f t="shared" si="66"/>
        <v>996</v>
      </c>
      <c r="AH568" s="31">
        <f t="shared" si="67"/>
        <v>249</v>
      </c>
      <c r="AI568" s="31">
        <f t="shared" si="68"/>
        <v>249</v>
      </c>
      <c r="AJ568" s="31">
        <f t="shared" si="69"/>
        <v>249</v>
      </c>
      <c r="AK568" s="31">
        <f t="shared" si="70"/>
        <v>249</v>
      </c>
      <c r="AL568" s="31">
        <f t="shared" si="71"/>
        <v>996</v>
      </c>
    </row>
    <row r="569" spans="1:38" hidden="1" x14ac:dyDescent="0.3">
      <c r="A569" t="str">
        <f t="shared" si="65"/>
        <v>SAA1</v>
      </c>
      <c r="B569" s="5" t="s">
        <v>151</v>
      </c>
      <c r="C569" s="5" t="s">
        <v>617</v>
      </c>
      <c r="D569" s="65" t="s">
        <v>80</v>
      </c>
      <c r="E569" s="65" t="s">
        <v>268</v>
      </c>
      <c r="F569" s="5" t="s">
        <v>74</v>
      </c>
      <c r="G569" s="5" t="s">
        <v>600</v>
      </c>
      <c r="H569" s="5" t="s">
        <v>620</v>
      </c>
      <c r="I569" s="31">
        <v>10</v>
      </c>
      <c r="J569" s="31"/>
      <c r="K569" s="31"/>
      <c r="L569" s="31"/>
      <c r="M569" s="31"/>
      <c r="N569" s="31"/>
      <c r="O569" s="31"/>
      <c r="P569" s="31"/>
      <c r="Q569" s="31"/>
      <c r="R569" s="75">
        <f t="shared" si="72"/>
        <v>1.1111111111111112</v>
      </c>
      <c r="S569" s="69">
        <v>2</v>
      </c>
      <c r="T569" s="69">
        <v>2</v>
      </c>
      <c r="U569" s="69">
        <v>2</v>
      </c>
      <c r="V569" s="69">
        <v>2</v>
      </c>
      <c r="W569" s="69">
        <v>2</v>
      </c>
      <c r="X569" s="69">
        <v>2</v>
      </c>
      <c r="Y569" s="69">
        <v>2</v>
      </c>
      <c r="Z569" s="69">
        <v>2</v>
      </c>
      <c r="AA569" s="69">
        <v>2</v>
      </c>
      <c r="AB569" s="69">
        <v>2</v>
      </c>
      <c r="AC569" s="69">
        <v>2</v>
      </c>
      <c r="AD569" s="69">
        <v>2</v>
      </c>
      <c r="AE569" s="69">
        <v>2</v>
      </c>
      <c r="AF569" s="69">
        <f t="shared" si="66"/>
        <v>24</v>
      </c>
      <c r="AH569" s="31">
        <f t="shared" si="67"/>
        <v>6</v>
      </c>
      <c r="AI569" s="31">
        <f t="shared" si="68"/>
        <v>6</v>
      </c>
      <c r="AJ569" s="31">
        <f t="shared" si="69"/>
        <v>6</v>
      </c>
      <c r="AK569" s="31">
        <f t="shared" si="70"/>
        <v>6</v>
      </c>
      <c r="AL569" s="31">
        <f t="shared" si="71"/>
        <v>24</v>
      </c>
    </row>
    <row r="570" spans="1:38" hidden="1" x14ac:dyDescent="0.3">
      <c r="A570" t="str">
        <f t="shared" si="65"/>
        <v>SAA1</v>
      </c>
      <c r="B570" s="5" t="s">
        <v>151</v>
      </c>
      <c r="C570" s="5" t="s">
        <v>617</v>
      </c>
      <c r="D570" s="65" t="s">
        <v>80</v>
      </c>
      <c r="E570" s="65" t="s">
        <v>268</v>
      </c>
      <c r="F570" s="5" t="s">
        <v>161</v>
      </c>
      <c r="G570" s="5" t="s">
        <v>600</v>
      </c>
      <c r="H570" s="5" t="s">
        <v>620</v>
      </c>
      <c r="I570" s="31">
        <v>44</v>
      </c>
      <c r="J570" s="31">
        <v>66</v>
      </c>
      <c r="K570" s="31">
        <v>88</v>
      </c>
      <c r="L570" s="31">
        <v>110</v>
      </c>
      <c r="M570" s="31">
        <v>110</v>
      </c>
      <c r="N570" s="31">
        <v>44</v>
      </c>
      <c r="O570" s="31">
        <v>44</v>
      </c>
      <c r="P570" s="31">
        <v>44</v>
      </c>
      <c r="Q570" s="31">
        <v>44</v>
      </c>
      <c r="R570" s="75">
        <f t="shared" si="72"/>
        <v>66</v>
      </c>
      <c r="S570" s="69">
        <v>70</v>
      </c>
      <c r="T570" s="69">
        <v>70</v>
      </c>
      <c r="U570" s="69">
        <v>70</v>
      </c>
      <c r="V570" s="69">
        <v>70</v>
      </c>
      <c r="W570" s="69">
        <v>70</v>
      </c>
      <c r="X570" s="69">
        <v>70</v>
      </c>
      <c r="Y570" s="69">
        <v>70</v>
      </c>
      <c r="Z570" s="69">
        <v>70</v>
      </c>
      <c r="AA570" s="69">
        <v>70</v>
      </c>
      <c r="AB570" s="69">
        <v>70</v>
      </c>
      <c r="AC570" s="69">
        <v>70</v>
      </c>
      <c r="AD570" s="69">
        <v>70</v>
      </c>
      <c r="AE570" s="69">
        <v>70</v>
      </c>
      <c r="AF570" s="69">
        <f t="shared" si="66"/>
        <v>840</v>
      </c>
      <c r="AH570" s="31">
        <f t="shared" si="67"/>
        <v>210</v>
      </c>
      <c r="AI570" s="31">
        <f t="shared" si="68"/>
        <v>210</v>
      </c>
      <c r="AJ570" s="31">
        <f t="shared" si="69"/>
        <v>210</v>
      </c>
      <c r="AK570" s="31">
        <f t="shared" si="70"/>
        <v>210</v>
      </c>
      <c r="AL570" s="31">
        <f t="shared" si="71"/>
        <v>840</v>
      </c>
    </row>
    <row r="571" spans="1:38" hidden="1" x14ac:dyDescent="0.3">
      <c r="A571" t="str">
        <f t="shared" si="65"/>
        <v>SAC1 COARSE</v>
      </c>
      <c r="B571" s="5" t="s">
        <v>151</v>
      </c>
      <c r="C571" s="5" t="s">
        <v>617</v>
      </c>
      <c r="D571" s="65" t="s">
        <v>80</v>
      </c>
      <c r="E571" s="65" t="s">
        <v>268</v>
      </c>
      <c r="F571" s="5" t="s">
        <v>61</v>
      </c>
      <c r="G571" s="5" t="s">
        <v>603</v>
      </c>
      <c r="H571" s="5" t="s">
        <v>619</v>
      </c>
      <c r="I571" s="31">
        <v>60</v>
      </c>
      <c r="J571" s="31">
        <v>100</v>
      </c>
      <c r="K571" s="31">
        <v>334.05</v>
      </c>
      <c r="L571" s="31">
        <v>693</v>
      </c>
      <c r="M571" s="31">
        <v>826.45</v>
      </c>
      <c r="N571" s="31">
        <v>523.5</v>
      </c>
      <c r="O571" s="31">
        <v>879</v>
      </c>
      <c r="P571" s="31">
        <v>312</v>
      </c>
      <c r="Q571" s="31">
        <v>237.5</v>
      </c>
      <c r="R571" s="75">
        <f t="shared" si="72"/>
        <v>440.61111111111109</v>
      </c>
      <c r="S571" s="69">
        <v>500</v>
      </c>
      <c r="T571" s="69">
        <v>500</v>
      </c>
      <c r="U571" s="69">
        <v>500</v>
      </c>
      <c r="V571" s="69">
        <v>500</v>
      </c>
      <c r="W571" s="69">
        <v>500</v>
      </c>
      <c r="X571" s="69">
        <v>463</v>
      </c>
      <c r="Y571" s="69">
        <v>500</v>
      </c>
      <c r="Z571" s="69">
        <v>500</v>
      </c>
      <c r="AA571" s="69">
        <v>550</v>
      </c>
      <c r="AB571" s="69">
        <v>500</v>
      </c>
      <c r="AC571" s="69">
        <v>500</v>
      </c>
      <c r="AD571" s="69">
        <v>500</v>
      </c>
      <c r="AE571" s="69">
        <v>500</v>
      </c>
      <c r="AF571" s="69">
        <f t="shared" si="66"/>
        <v>6013</v>
      </c>
      <c r="AH571" s="31">
        <f t="shared" si="67"/>
        <v>1500</v>
      </c>
      <c r="AI571" s="31">
        <f t="shared" si="68"/>
        <v>1463</v>
      </c>
      <c r="AJ571" s="31">
        <f t="shared" si="69"/>
        <v>1550</v>
      </c>
      <c r="AK571" s="31">
        <f t="shared" si="70"/>
        <v>1500</v>
      </c>
      <c r="AL571" s="31">
        <f t="shared" si="71"/>
        <v>6013</v>
      </c>
    </row>
    <row r="572" spans="1:38" hidden="1" x14ac:dyDescent="0.3">
      <c r="A572" t="str">
        <f t="shared" si="65"/>
        <v>SAIG</v>
      </c>
      <c r="B572" s="5" t="s">
        <v>151</v>
      </c>
      <c r="C572" s="5" t="s">
        <v>617</v>
      </c>
      <c r="D572" s="65" t="s">
        <v>80</v>
      </c>
      <c r="E572" s="65" t="s">
        <v>268</v>
      </c>
      <c r="F572" s="5" t="s">
        <v>164</v>
      </c>
      <c r="G572" s="5" t="s">
        <v>606</v>
      </c>
      <c r="H572" s="5" t="s">
        <v>626</v>
      </c>
      <c r="I572" s="31"/>
      <c r="J572" s="31"/>
      <c r="K572" s="31">
        <v>100.1</v>
      </c>
      <c r="L572" s="31">
        <v>140</v>
      </c>
      <c r="M572" s="31">
        <v>180</v>
      </c>
      <c r="N572" s="31">
        <v>80</v>
      </c>
      <c r="O572" s="31">
        <v>80</v>
      </c>
      <c r="P572" s="31">
        <v>60</v>
      </c>
      <c r="Q572" s="31">
        <v>60.7</v>
      </c>
      <c r="R572" s="75">
        <f t="shared" si="72"/>
        <v>77.866666666666674</v>
      </c>
      <c r="S572" s="69">
        <v>82</v>
      </c>
      <c r="T572" s="69">
        <v>82</v>
      </c>
      <c r="U572" s="69">
        <v>82</v>
      </c>
      <c r="V572" s="69">
        <v>82</v>
      </c>
      <c r="W572" s="69">
        <v>82</v>
      </c>
      <c r="X572" s="69">
        <v>82</v>
      </c>
      <c r="Y572" s="69">
        <v>82</v>
      </c>
      <c r="Z572" s="69">
        <v>82</v>
      </c>
      <c r="AA572" s="69">
        <v>82</v>
      </c>
      <c r="AB572" s="69">
        <v>82</v>
      </c>
      <c r="AC572" s="69">
        <v>82</v>
      </c>
      <c r="AD572" s="69">
        <v>82</v>
      </c>
      <c r="AE572" s="69">
        <v>82</v>
      </c>
      <c r="AF572" s="69">
        <f t="shared" si="66"/>
        <v>984</v>
      </c>
      <c r="AH572" s="31">
        <f t="shared" si="67"/>
        <v>246</v>
      </c>
      <c r="AI572" s="31">
        <f t="shared" si="68"/>
        <v>246</v>
      </c>
      <c r="AJ572" s="31">
        <f t="shared" si="69"/>
        <v>246</v>
      </c>
      <c r="AK572" s="31">
        <f t="shared" si="70"/>
        <v>246</v>
      </c>
      <c r="AL572" s="31">
        <f t="shared" si="71"/>
        <v>984</v>
      </c>
    </row>
    <row r="573" spans="1:38" hidden="1" x14ac:dyDescent="0.3">
      <c r="A573" t="str">
        <f t="shared" si="65"/>
        <v>SAA1</v>
      </c>
      <c r="B573" s="5" t="s">
        <v>151</v>
      </c>
      <c r="C573" s="5" t="s">
        <v>617</v>
      </c>
      <c r="D573" s="65" t="s">
        <v>80</v>
      </c>
      <c r="E573" s="65" t="s">
        <v>269</v>
      </c>
      <c r="F573" s="5" t="s">
        <v>74</v>
      </c>
      <c r="G573" s="5" t="s">
        <v>600</v>
      </c>
      <c r="H573" s="5" t="s">
        <v>620</v>
      </c>
      <c r="I573" s="31"/>
      <c r="J573" s="31"/>
      <c r="K573" s="31">
        <v>20</v>
      </c>
      <c r="L573" s="31">
        <v>20</v>
      </c>
      <c r="M573" s="31">
        <v>20</v>
      </c>
      <c r="N573" s="31"/>
      <c r="O573" s="31">
        <v>20</v>
      </c>
      <c r="P573" s="31">
        <v>20</v>
      </c>
      <c r="Q573" s="31">
        <v>20</v>
      </c>
      <c r="R573" s="75">
        <f t="shared" si="72"/>
        <v>13.333333333333334</v>
      </c>
      <c r="S573" s="69">
        <v>15</v>
      </c>
      <c r="T573" s="69">
        <v>15</v>
      </c>
      <c r="U573" s="69">
        <v>15</v>
      </c>
      <c r="V573" s="69">
        <v>15</v>
      </c>
      <c r="W573" s="69">
        <v>15</v>
      </c>
      <c r="X573" s="69">
        <v>15</v>
      </c>
      <c r="Y573" s="69">
        <v>15</v>
      </c>
      <c r="Z573" s="69">
        <v>15</v>
      </c>
      <c r="AA573" s="69">
        <v>15</v>
      </c>
      <c r="AB573" s="69">
        <v>15</v>
      </c>
      <c r="AC573" s="69">
        <v>15</v>
      </c>
      <c r="AD573" s="69">
        <v>15</v>
      </c>
      <c r="AE573" s="69">
        <v>15</v>
      </c>
      <c r="AF573" s="69">
        <f t="shared" si="66"/>
        <v>180</v>
      </c>
      <c r="AH573" s="31">
        <f t="shared" si="67"/>
        <v>45</v>
      </c>
      <c r="AI573" s="31">
        <f t="shared" si="68"/>
        <v>45</v>
      </c>
      <c r="AJ573" s="31">
        <f t="shared" si="69"/>
        <v>45</v>
      </c>
      <c r="AK573" s="31">
        <f t="shared" si="70"/>
        <v>45</v>
      </c>
      <c r="AL573" s="31">
        <f t="shared" si="71"/>
        <v>180</v>
      </c>
    </row>
    <row r="574" spans="1:38" hidden="1" x14ac:dyDescent="0.3">
      <c r="A574" t="str">
        <f t="shared" si="65"/>
        <v>SAC1 COARSE</v>
      </c>
      <c r="B574" s="5" t="s">
        <v>151</v>
      </c>
      <c r="C574" s="5" t="s">
        <v>617</v>
      </c>
      <c r="D574" s="65" t="s">
        <v>80</v>
      </c>
      <c r="E574" s="65" t="s">
        <v>269</v>
      </c>
      <c r="F574" s="5" t="s">
        <v>61</v>
      </c>
      <c r="G574" s="5" t="s">
        <v>603</v>
      </c>
      <c r="H574" s="5" t="s">
        <v>619</v>
      </c>
      <c r="I574" s="31">
        <v>20</v>
      </c>
      <c r="J574" s="31"/>
      <c r="K574" s="31"/>
      <c r="L574" s="31"/>
      <c r="M574" s="31"/>
      <c r="N574" s="31"/>
      <c r="O574" s="31"/>
      <c r="P574" s="31"/>
      <c r="Q574" s="31"/>
      <c r="R574" s="75">
        <f t="shared" si="72"/>
        <v>2.2222222222222223</v>
      </c>
      <c r="S574" s="69">
        <v>5</v>
      </c>
      <c r="T574" s="69">
        <v>5</v>
      </c>
      <c r="U574" s="69">
        <v>5</v>
      </c>
      <c r="V574" s="69">
        <v>5</v>
      </c>
      <c r="W574" s="69">
        <v>5</v>
      </c>
      <c r="X574" s="69">
        <v>5</v>
      </c>
      <c r="Y574" s="69">
        <v>5</v>
      </c>
      <c r="Z574" s="69">
        <v>5</v>
      </c>
      <c r="AA574" s="69">
        <v>5</v>
      </c>
      <c r="AB574" s="69">
        <v>5</v>
      </c>
      <c r="AC574" s="69">
        <v>5</v>
      </c>
      <c r="AD574" s="69">
        <v>5</v>
      </c>
      <c r="AE574" s="69">
        <v>5</v>
      </c>
      <c r="AF574" s="69">
        <f t="shared" si="66"/>
        <v>60</v>
      </c>
      <c r="AH574" s="31">
        <f t="shared" si="67"/>
        <v>15</v>
      </c>
      <c r="AI574" s="31">
        <f t="shared" si="68"/>
        <v>15</v>
      </c>
      <c r="AJ574" s="31">
        <f t="shared" si="69"/>
        <v>15</v>
      </c>
      <c r="AK574" s="31">
        <f t="shared" si="70"/>
        <v>15</v>
      </c>
      <c r="AL574" s="31">
        <f t="shared" si="71"/>
        <v>60</v>
      </c>
    </row>
    <row r="575" spans="1:38" hidden="1" x14ac:dyDescent="0.3">
      <c r="A575" t="str">
        <f t="shared" si="65"/>
        <v>SAICING</v>
      </c>
      <c r="B575" s="5" t="s">
        <v>151</v>
      </c>
      <c r="C575" s="5" t="s">
        <v>617</v>
      </c>
      <c r="D575" s="65" t="s">
        <v>270</v>
      </c>
      <c r="E575" s="65" t="s">
        <v>271</v>
      </c>
      <c r="F575" s="5" t="s">
        <v>47</v>
      </c>
      <c r="G575" s="5" t="s">
        <v>605</v>
      </c>
      <c r="H575" s="5" t="s">
        <v>605</v>
      </c>
      <c r="I575" s="31"/>
      <c r="J575" s="31"/>
      <c r="K575" s="31">
        <v>4.55</v>
      </c>
      <c r="L575" s="31"/>
      <c r="M575" s="31"/>
      <c r="N575" s="31"/>
      <c r="O575" s="31"/>
      <c r="P575" s="31"/>
      <c r="Q575" s="31"/>
      <c r="R575" s="75">
        <f t="shared" si="72"/>
        <v>0.50555555555555554</v>
      </c>
      <c r="S575" s="69">
        <v>1</v>
      </c>
      <c r="T575" s="69">
        <v>1</v>
      </c>
      <c r="U575" s="69">
        <v>1</v>
      </c>
      <c r="V575" s="69">
        <v>1</v>
      </c>
      <c r="W575" s="69">
        <v>1</v>
      </c>
      <c r="X575" s="69">
        <v>1</v>
      </c>
      <c r="Y575" s="69">
        <v>1</v>
      </c>
      <c r="Z575" s="69">
        <v>1</v>
      </c>
      <c r="AA575" s="69">
        <v>1</v>
      </c>
      <c r="AB575" s="69">
        <v>1</v>
      </c>
      <c r="AC575" s="69">
        <v>1</v>
      </c>
      <c r="AD575" s="69">
        <v>1</v>
      </c>
      <c r="AE575" s="69">
        <v>1</v>
      </c>
      <c r="AF575" s="69">
        <f t="shared" si="66"/>
        <v>12</v>
      </c>
      <c r="AH575" s="31">
        <f t="shared" si="67"/>
        <v>3</v>
      </c>
      <c r="AI575" s="31">
        <f t="shared" si="68"/>
        <v>3</v>
      </c>
      <c r="AJ575" s="31">
        <f t="shared" si="69"/>
        <v>3</v>
      </c>
      <c r="AK575" s="31">
        <f t="shared" si="70"/>
        <v>3</v>
      </c>
      <c r="AL575" s="31">
        <f t="shared" si="71"/>
        <v>12</v>
      </c>
    </row>
    <row r="576" spans="1:38" hidden="1" x14ac:dyDescent="0.3">
      <c r="A576" t="str">
        <f t="shared" si="65"/>
        <v>SAC1 COARSE</v>
      </c>
      <c r="B576" s="5" t="s">
        <v>151</v>
      </c>
      <c r="C576" s="5" t="s">
        <v>617</v>
      </c>
      <c r="D576" s="65" t="s">
        <v>86</v>
      </c>
      <c r="E576" s="65" t="s">
        <v>272</v>
      </c>
      <c r="F576" s="5" t="s">
        <v>61</v>
      </c>
      <c r="G576" s="5" t="s">
        <v>603</v>
      </c>
      <c r="H576" s="5" t="s">
        <v>619</v>
      </c>
      <c r="I576" s="31">
        <v>30</v>
      </c>
      <c r="J576" s="31">
        <v>25</v>
      </c>
      <c r="K576" s="31">
        <v>50</v>
      </c>
      <c r="L576" s="31"/>
      <c r="M576" s="31">
        <v>30</v>
      </c>
      <c r="N576" s="31">
        <v>35</v>
      </c>
      <c r="O576" s="31"/>
      <c r="P576" s="31">
        <v>29.95</v>
      </c>
      <c r="Q576" s="31">
        <v>31.95</v>
      </c>
      <c r="R576" s="75">
        <f t="shared" si="72"/>
        <v>25.766666666666666</v>
      </c>
      <c r="S576" s="69">
        <v>25</v>
      </c>
      <c r="T576" s="69">
        <v>25</v>
      </c>
      <c r="U576" s="69">
        <v>25</v>
      </c>
      <c r="V576" s="69">
        <v>25</v>
      </c>
      <c r="W576" s="69">
        <v>25</v>
      </c>
      <c r="X576" s="69">
        <v>25</v>
      </c>
      <c r="Y576" s="69">
        <v>25</v>
      </c>
      <c r="Z576" s="69">
        <v>25</v>
      </c>
      <c r="AA576" s="69">
        <v>25</v>
      </c>
      <c r="AB576" s="69">
        <v>25</v>
      </c>
      <c r="AC576" s="69">
        <v>25</v>
      </c>
      <c r="AD576" s="69">
        <v>25</v>
      </c>
      <c r="AE576" s="69">
        <v>25</v>
      </c>
      <c r="AF576" s="69">
        <f t="shared" si="66"/>
        <v>300</v>
      </c>
      <c r="AH576" s="31">
        <f t="shared" si="67"/>
        <v>75</v>
      </c>
      <c r="AI576" s="31">
        <f t="shared" si="68"/>
        <v>75</v>
      </c>
      <c r="AJ576" s="31">
        <f t="shared" si="69"/>
        <v>75</v>
      </c>
      <c r="AK576" s="31">
        <f t="shared" si="70"/>
        <v>75</v>
      </c>
      <c r="AL576" s="31">
        <f t="shared" si="71"/>
        <v>300</v>
      </c>
    </row>
    <row r="577" spans="1:38" hidden="1" x14ac:dyDescent="0.3">
      <c r="A577" t="str">
        <f t="shared" si="65"/>
        <v>SACASTER</v>
      </c>
      <c r="B577" s="5" t="s">
        <v>151</v>
      </c>
      <c r="C577" s="5" t="s">
        <v>617</v>
      </c>
      <c r="D577" s="65" t="s">
        <v>86</v>
      </c>
      <c r="E577" s="65" t="s">
        <v>273</v>
      </c>
      <c r="F577" s="5" t="s">
        <v>42</v>
      </c>
      <c r="G577" s="5" t="s">
        <v>604</v>
      </c>
      <c r="H577" s="5" t="s">
        <v>604</v>
      </c>
      <c r="I577" s="31"/>
      <c r="J577" s="31"/>
      <c r="K577" s="31">
        <v>2</v>
      </c>
      <c r="L577" s="31">
        <v>2</v>
      </c>
      <c r="M577" s="31">
        <v>4</v>
      </c>
      <c r="N577" s="31"/>
      <c r="O577" s="31"/>
      <c r="P577" s="31"/>
      <c r="Q577" s="31"/>
      <c r="R577" s="75">
        <f t="shared" si="72"/>
        <v>0.88888888888888884</v>
      </c>
      <c r="S577" s="69">
        <v>1</v>
      </c>
      <c r="T577" s="69">
        <v>1</v>
      </c>
      <c r="U577" s="69">
        <v>1</v>
      </c>
      <c r="V577" s="69">
        <v>1</v>
      </c>
      <c r="W577" s="69">
        <v>1</v>
      </c>
      <c r="X577" s="69">
        <v>1</v>
      </c>
      <c r="Y577" s="69">
        <v>1</v>
      </c>
      <c r="Z577" s="69">
        <v>1</v>
      </c>
      <c r="AA577" s="69">
        <v>1</v>
      </c>
      <c r="AB577" s="69">
        <v>1</v>
      </c>
      <c r="AC577" s="69">
        <v>1</v>
      </c>
      <c r="AD577" s="69">
        <v>1</v>
      </c>
      <c r="AE577" s="69">
        <v>1</v>
      </c>
      <c r="AF577" s="69">
        <f t="shared" si="66"/>
        <v>12</v>
      </c>
      <c r="AH577" s="31">
        <f t="shared" si="67"/>
        <v>3</v>
      </c>
      <c r="AI577" s="31">
        <f t="shared" si="68"/>
        <v>3</v>
      </c>
      <c r="AJ577" s="31">
        <f t="shared" si="69"/>
        <v>3</v>
      </c>
      <c r="AK577" s="31">
        <f t="shared" si="70"/>
        <v>3</v>
      </c>
      <c r="AL577" s="31">
        <f t="shared" si="71"/>
        <v>12</v>
      </c>
    </row>
    <row r="578" spans="1:38" hidden="1" x14ac:dyDescent="0.3">
      <c r="A578" t="str">
        <f t="shared" si="65"/>
        <v>SAIG</v>
      </c>
      <c r="B578" s="5" t="s">
        <v>151</v>
      </c>
      <c r="C578" s="5" t="s">
        <v>617</v>
      </c>
      <c r="D578" s="65" t="s">
        <v>86</v>
      </c>
      <c r="E578" s="65" t="s">
        <v>273</v>
      </c>
      <c r="F578" s="5" t="s">
        <v>164</v>
      </c>
      <c r="G578" s="5" t="s">
        <v>606</v>
      </c>
      <c r="H578" s="5" t="s">
        <v>626</v>
      </c>
      <c r="I578" s="31"/>
      <c r="J578" s="31">
        <v>20</v>
      </c>
      <c r="K578" s="31">
        <v>80</v>
      </c>
      <c r="L578" s="31">
        <v>80</v>
      </c>
      <c r="M578" s="31"/>
      <c r="N578" s="31"/>
      <c r="O578" s="31">
        <v>79</v>
      </c>
      <c r="P578" s="31">
        <v>60</v>
      </c>
      <c r="Q578" s="31">
        <v>120</v>
      </c>
      <c r="R578" s="75">
        <f t="shared" si="72"/>
        <v>48.777777777777779</v>
      </c>
      <c r="S578" s="69">
        <v>80</v>
      </c>
      <c r="T578" s="69">
        <v>80</v>
      </c>
      <c r="U578" s="69">
        <v>80</v>
      </c>
      <c r="V578" s="69">
        <v>80</v>
      </c>
      <c r="W578" s="69">
        <v>80</v>
      </c>
      <c r="X578" s="69">
        <v>80</v>
      </c>
      <c r="Y578" s="69">
        <v>80</v>
      </c>
      <c r="Z578" s="69">
        <v>80</v>
      </c>
      <c r="AA578" s="69">
        <v>80</v>
      </c>
      <c r="AB578" s="69">
        <v>80</v>
      </c>
      <c r="AC578" s="69">
        <v>80</v>
      </c>
      <c r="AD578" s="69">
        <v>80</v>
      </c>
      <c r="AE578" s="69">
        <v>80</v>
      </c>
      <c r="AF578" s="69">
        <f t="shared" si="66"/>
        <v>960</v>
      </c>
      <c r="AH578" s="31">
        <f t="shared" si="67"/>
        <v>240</v>
      </c>
      <c r="AI578" s="31">
        <f t="shared" si="68"/>
        <v>240</v>
      </c>
      <c r="AJ578" s="31">
        <f t="shared" si="69"/>
        <v>240</v>
      </c>
      <c r="AK578" s="31">
        <f t="shared" si="70"/>
        <v>240</v>
      </c>
      <c r="AL578" s="31">
        <f t="shared" si="71"/>
        <v>960</v>
      </c>
    </row>
    <row r="579" spans="1:38" hidden="1" x14ac:dyDescent="0.3">
      <c r="A579" t="str">
        <f t="shared" ref="A579:A642" si="73">CONCATENATE(C579,H579)</f>
        <v>SAICING</v>
      </c>
      <c r="B579" s="5" t="s">
        <v>151</v>
      </c>
      <c r="C579" s="5" t="s">
        <v>617</v>
      </c>
      <c r="D579" s="65" t="s">
        <v>86</v>
      </c>
      <c r="E579" s="65" t="s">
        <v>273</v>
      </c>
      <c r="F579" s="5" t="s">
        <v>47</v>
      </c>
      <c r="G579" s="5" t="s">
        <v>605</v>
      </c>
      <c r="H579" s="5" t="s">
        <v>605</v>
      </c>
      <c r="I579" s="31"/>
      <c r="J579" s="31">
        <v>2</v>
      </c>
      <c r="K579" s="31">
        <v>2</v>
      </c>
      <c r="L579" s="31">
        <v>2</v>
      </c>
      <c r="M579" s="31">
        <v>4</v>
      </c>
      <c r="N579" s="31">
        <v>2</v>
      </c>
      <c r="O579" s="31"/>
      <c r="P579" s="31">
        <v>2</v>
      </c>
      <c r="Q579" s="31">
        <v>2</v>
      </c>
      <c r="R579" s="75">
        <f t="shared" si="72"/>
        <v>1.7777777777777777</v>
      </c>
      <c r="S579" s="69">
        <v>2</v>
      </c>
      <c r="T579" s="69">
        <v>2</v>
      </c>
      <c r="U579" s="69">
        <v>2</v>
      </c>
      <c r="V579" s="69">
        <v>2</v>
      </c>
      <c r="W579" s="69">
        <v>2</v>
      </c>
      <c r="X579" s="69">
        <v>2</v>
      </c>
      <c r="Y579" s="69">
        <v>2</v>
      </c>
      <c r="Z579" s="69">
        <v>2</v>
      </c>
      <c r="AA579" s="69">
        <v>2</v>
      </c>
      <c r="AB579" s="69">
        <v>2</v>
      </c>
      <c r="AC579" s="69">
        <v>2</v>
      </c>
      <c r="AD579" s="69">
        <v>2</v>
      </c>
      <c r="AE579" s="69">
        <v>2</v>
      </c>
      <c r="AF579" s="69">
        <f t="shared" ref="AF579:AF642" si="74">SUM(T579:AE579)</f>
        <v>24</v>
      </c>
      <c r="AH579" s="31">
        <f t="shared" ref="AH579:AH642" si="75">SUM(T579:V579)</f>
        <v>6</v>
      </c>
      <c r="AI579" s="31">
        <f t="shared" ref="AI579:AI642" si="76">SUM(W579:Y579)</f>
        <v>6</v>
      </c>
      <c r="AJ579" s="31">
        <f t="shared" ref="AJ579:AJ642" si="77">SUM(Z579:AB579)</f>
        <v>6</v>
      </c>
      <c r="AK579" s="31">
        <f t="shared" ref="AK579:AK642" si="78">SUM(AC579:AE579)</f>
        <v>6</v>
      </c>
      <c r="AL579" s="31">
        <f t="shared" ref="AL579:AL642" si="79">SUM(AH579:AK579)</f>
        <v>24</v>
      </c>
    </row>
    <row r="580" spans="1:38" hidden="1" x14ac:dyDescent="0.3">
      <c r="A580" t="str">
        <f t="shared" si="73"/>
        <v>SAA1</v>
      </c>
      <c r="B580" s="5" t="s">
        <v>151</v>
      </c>
      <c r="C580" s="5" t="s">
        <v>617</v>
      </c>
      <c r="D580" s="65" t="s">
        <v>86</v>
      </c>
      <c r="E580" s="65" t="s">
        <v>274</v>
      </c>
      <c r="F580" s="5" t="s">
        <v>74</v>
      </c>
      <c r="G580" s="5" t="s">
        <v>600</v>
      </c>
      <c r="H580" s="5" t="s">
        <v>620</v>
      </c>
      <c r="I580" s="31">
        <v>160</v>
      </c>
      <c r="J580" s="31">
        <v>152</v>
      </c>
      <c r="K580" s="31">
        <v>100</v>
      </c>
      <c r="L580" s="31">
        <v>48.2</v>
      </c>
      <c r="M580" s="31"/>
      <c r="N580" s="31"/>
      <c r="O580" s="31"/>
      <c r="P580" s="31"/>
      <c r="Q580" s="31"/>
      <c r="R580" s="75">
        <f t="shared" si="72"/>
        <v>51.133333333333333</v>
      </c>
      <c r="S580" s="69">
        <v>150</v>
      </c>
      <c r="T580" s="69">
        <v>150</v>
      </c>
      <c r="U580" s="69">
        <v>150</v>
      </c>
      <c r="V580" s="69">
        <v>150</v>
      </c>
      <c r="W580" s="69">
        <v>150</v>
      </c>
      <c r="X580" s="69">
        <v>150</v>
      </c>
      <c r="Y580" s="69">
        <v>150</v>
      </c>
      <c r="Z580" s="69">
        <v>150</v>
      </c>
      <c r="AA580" s="69">
        <v>150</v>
      </c>
      <c r="AB580" s="69">
        <v>150</v>
      </c>
      <c r="AC580" s="69">
        <v>150</v>
      </c>
      <c r="AD580" s="69">
        <v>150</v>
      </c>
      <c r="AE580" s="69">
        <v>150</v>
      </c>
      <c r="AF580" s="69">
        <f t="shared" si="74"/>
        <v>1800</v>
      </c>
      <c r="AH580" s="31">
        <f t="shared" si="75"/>
        <v>450</v>
      </c>
      <c r="AI580" s="31">
        <f t="shared" si="76"/>
        <v>450</v>
      </c>
      <c r="AJ580" s="31">
        <f t="shared" si="77"/>
        <v>450</v>
      </c>
      <c r="AK580" s="31">
        <f t="shared" si="78"/>
        <v>450</v>
      </c>
      <c r="AL580" s="31">
        <f t="shared" si="79"/>
        <v>1800</v>
      </c>
    </row>
    <row r="581" spans="1:38" hidden="1" x14ac:dyDescent="0.3">
      <c r="A581" t="str">
        <f t="shared" si="73"/>
        <v>SAC1 COARSE</v>
      </c>
      <c r="B581" s="5" t="s">
        <v>151</v>
      </c>
      <c r="C581" s="5" t="s">
        <v>617</v>
      </c>
      <c r="D581" s="65" t="s">
        <v>86</v>
      </c>
      <c r="E581" s="65" t="s">
        <v>274</v>
      </c>
      <c r="F581" s="5" t="s">
        <v>61</v>
      </c>
      <c r="G581" s="5" t="s">
        <v>603</v>
      </c>
      <c r="H581" s="5" t="s">
        <v>619</v>
      </c>
      <c r="I581" s="31">
        <v>6</v>
      </c>
      <c r="J581" s="31">
        <v>9</v>
      </c>
      <c r="K581" s="31"/>
      <c r="L581" s="31"/>
      <c r="M581" s="31"/>
      <c r="N581" s="31"/>
      <c r="O581" s="31"/>
      <c r="P581" s="31"/>
      <c r="Q581" s="31"/>
      <c r="R581" s="75">
        <f t="shared" si="72"/>
        <v>1.6666666666666667</v>
      </c>
      <c r="S581" s="69">
        <v>3</v>
      </c>
      <c r="T581" s="69">
        <v>3</v>
      </c>
      <c r="U581" s="69">
        <v>3</v>
      </c>
      <c r="V581" s="69">
        <v>3</v>
      </c>
      <c r="W581" s="69">
        <v>3</v>
      </c>
      <c r="X581" s="69">
        <v>3</v>
      </c>
      <c r="Y581" s="69">
        <v>3</v>
      </c>
      <c r="Z581" s="69">
        <v>3</v>
      </c>
      <c r="AA581" s="69">
        <v>3</v>
      </c>
      <c r="AB581" s="69">
        <v>3</v>
      </c>
      <c r="AC581" s="69">
        <v>3</v>
      </c>
      <c r="AD581" s="69">
        <v>3</v>
      </c>
      <c r="AE581" s="69">
        <v>3</v>
      </c>
      <c r="AF581" s="69">
        <f t="shared" si="74"/>
        <v>36</v>
      </c>
      <c r="AH581" s="31">
        <f t="shared" si="75"/>
        <v>9</v>
      </c>
      <c r="AI581" s="31">
        <f t="shared" si="76"/>
        <v>9</v>
      </c>
      <c r="AJ581" s="31">
        <f t="shared" si="77"/>
        <v>9</v>
      </c>
      <c r="AK581" s="31">
        <f t="shared" si="78"/>
        <v>9</v>
      </c>
      <c r="AL581" s="31">
        <f t="shared" si="79"/>
        <v>36</v>
      </c>
    </row>
    <row r="582" spans="1:38" hidden="1" x14ac:dyDescent="0.3">
      <c r="A582" t="str">
        <f t="shared" si="73"/>
        <v>SACASTER</v>
      </c>
      <c r="B582" s="5" t="s">
        <v>151</v>
      </c>
      <c r="C582" s="5" t="s">
        <v>617</v>
      </c>
      <c r="D582" s="65" t="s">
        <v>86</v>
      </c>
      <c r="E582" s="65" t="s">
        <v>274</v>
      </c>
      <c r="F582" s="5" t="s">
        <v>42</v>
      </c>
      <c r="G582" s="5" t="s">
        <v>604</v>
      </c>
      <c r="H582" s="5" t="s">
        <v>604</v>
      </c>
      <c r="I582" s="31"/>
      <c r="J582" s="31"/>
      <c r="K582" s="31"/>
      <c r="L582" s="31">
        <v>1.5</v>
      </c>
      <c r="M582" s="31"/>
      <c r="N582" s="31"/>
      <c r="O582" s="31"/>
      <c r="P582" s="31"/>
      <c r="Q582" s="31"/>
      <c r="R582" s="75">
        <f t="shared" si="72"/>
        <v>0.16666666666666666</v>
      </c>
      <c r="S582" s="69">
        <v>0</v>
      </c>
      <c r="T582" s="69">
        <v>0</v>
      </c>
      <c r="U582" s="69">
        <v>0</v>
      </c>
      <c r="V582" s="69">
        <v>0</v>
      </c>
      <c r="W582" s="69">
        <v>0</v>
      </c>
      <c r="X582" s="69">
        <v>0</v>
      </c>
      <c r="Y582" s="69">
        <v>0</v>
      </c>
      <c r="Z582" s="69">
        <v>0</v>
      </c>
      <c r="AA582" s="69">
        <v>0</v>
      </c>
      <c r="AB582" s="69">
        <v>0</v>
      </c>
      <c r="AC582" s="69">
        <v>0</v>
      </c>
      <c r="AD582" s="69">
        <v>0</v>
      </c>
      <c r="AE582" s="69">
        <v>0</v>
      </c>
      <c r="AF582" s="69">
        <f t="shared" si="74"/>
        <v>0</v>
      </c>
      <c r="AH582" s="31">
        <f t="shared" si="75"/>
        <v>0</v>
      </c>
      <c r="AI582" s="31">
        <f t="shared" si="76"/>
        <v>0</v>
      </c>
      <c r="AJ582" s="31">
        <f t="shared" si="77"/>
        <v>0</v>
      </c>
      <c r="AK582" s="31">
        <f t="shared" si="78"/>
        <v>0</v>
      </c>
      <c r="AL582" s="31">
        <f t="shared" si="79"/>
        <v>0</v>
      </c>
    </row>
    <row r="583" spans="1:38" hidden="1" x14ac:dyDescent="0.3">
      <c r="A583" t="str">
        <f t="shared" si="73"/>
        <v>SACoarse Brown</v>
      </c>
      <c r="B583" s="5" t="s">
        <v>151</v>
      </c>
      <c r="C583" s="5" t="s">
        <v>617</v>
      </c>
      <c r="D583" s="65" t="s">
        <v>86</v>
      </c>
      <c r="E583" s="65" t="s">
        <v>274</v>
      </c>
      <c r="F583" s="5" t="s">
        <v>91</v>
      </c>
      <c r="G583" s="5" t="s">
        <v>602</v>
      </c>
      <c r="H583" s="5" t="s">
        <v>618</v>
      </c>
      <c r="I583" s="31">
        <v>3.5</v>
      </c>
      <c r="J583" s="31">
        <v>5.5</v>
      </c>
      <c r="K583" s="31">
        <v>17</v>
      </c>
      <c r="L583" s="31">
        <v>11</v>
      </c>
      <c r="M583" s="31">
        <v>9</v>
      </c>
      <c r="N583" s="31">
        <v>3</v>
      </c>
      <c r="O583" s="31">
        <v>7</v>
      </c>
      <c r="P583" s="31">
        <v>3</v>
      </c>
      <c r="Q583" s="31">
        <v>5.0999999999999996</v>
      </c>
      <c r="R583" s="75">
        <f t="shared" si="72"/>
        <v>7.1222222222222218</v>
      </c>
      <c r="S583" s="69">
        <v>10</v>
      </c>
      <c r="T583" s="69">
        <v>10</v>
      </c>
      <c r="U583" s="69">
        <v>10</v>
      </c>
      <c r="V583" s="69">
        <v>10</v>
      </c>
      <c r="W583" s="69">
        <v>10</v>
      </c>
      <c r="X583" s="69">
        <v>10</v>
      </c>
      <c r="Y583" s="69">
        <v>10</v>
      </c>
      <c r="Z583" s="69">
        <v>10</v>
      </c>
      <c r="AA583" s="69">
        <v>10</v>
      </c>
      <c r="AB583" s="69">
        <v>10</v>
      </c>
      <c r="AC583" s="69">
        <v>10</v>
      </c>
      <c r="AD583" s="69">
        <v>10</v>
      </c>
      <c r="AE583" s="69">
        <v>10</v>
      </c>
      <c r="AF583" s="69">
        <f t="shared" si="74"/>
        <v>120</v>
      </c>
      <c r="AH583" s="31">
        <f t="shared" si="75"/>
        <v>30</v>
      </c>
      <c r="AI583" s="31">
        <f t="shared" si="76"/>
        <v>30</v>
      </c>
      <c r="AJ583" s="31">
        <f t="shared" si="77"/>
        <v>30</v>
      </c>
      <c r="AK583" s="31">
        <f t="shared" si="78"/>
        <v>30</v>
      </c>
      <c r="AL583" s="31">
        <f t="shared" si="79"/>
        <v>120</v>
      </c>
    </row>
    <row r="584" spans="1:38" hidden="1" x14ac:dyDescent="0.3">
      <c r="A584" t="str">
        <f t="shared" si="73"/>
        <v>SAC1 COARSE</v>
      </c>
      <c r="B584" s="5" t="s">
        <v>151</v>
      </c>
      <c r="C584" s="5" t="s">
        <v>617</v>
      </c>
      <c r="D584" s="65" t="s">
        <v>86</v>
      </c>
      <c r="E584" s="65" t="s">
        <v>275</v>
      </c>
      <c r="F584" s="5" t="s">
        <v>61</v>
      </c>
      <c r="G584" s="5" t="s">
        <v>603</v>
      </c>
      <c r="H584" s="5" t="s">
        <v>619</v>
      </c>
      <c r="I584" s="31"/>
      <c r="J584" s="31"/>
      <c r="K584" s="31"/>
      <c r="L584" s="31"/>
      <c r="M584" s="31"/>
      <c r="N584" s="31"/>
      <c r="O584" s="31"/>
      <c r="P584" s="31">
        <v>10</v>
      </c>
      <c r="Q584" s="31"/>
      <c r="R584" s="75">
        <f t="shared" si="72"/>
        <v>1.1111111111111112</v>
      </c>
      <c r="S584" s="69">
        <v>50</v>
      </c>
      <c r="T584" s="69">
        <v>50</v>
      </c>
      <c r="U584" s="69">
        <v>50</v>
      </c>
      <c r="V584" s="69">
        <v>50</v>
      </c>
      <c r="W584" s="69">
        <v>50</v>
      </c>
      <c r="X584" s="69">
        <v>50</v>
      </c>
      <c r="Y584" s="69">
        <v>50</v>
      </c>
      <c r="Z584" s="69">
        <v>50</v>
      </c>
      <c r="AA584" s="69">
        <v>50</v>
      </c>
      <c r="AB584" s="69">
        <v>50</v>
      </c>
      <c r="AC584" s="69">
        <v>50</v>
      </c>
      <c r="AD584" s="69">
        <v>50</v>
      </c>
      <c r="AE584" s="69">
        <v>50</v>
      </c>
      <c r="AF584" s="69">
        <f t="shared" si="74"/>
        <v>600</v>
      </c>
      <c r="AH584" s="31">
        <f t="shared" si="75"/>
        <v>150</v>
      </c>
      <c r="AI584" s="31">
        <f t="shared" si="76"/>
        <v>150</v>
      </c>
      <c r="AJ584" s="31">
        <f t="shared" si="77"/>
        <v>150</v>
      </c>
      <c r="AK584" s="31">
        <f t="shared" si="78"/>
        <v>150</v>
      </c>
      <c r="AL584" s="31">
        <f t="shared" si="79"/>
        <v>600</v>
      </c>
    </row>
    <row r="585" spans="1:38" hidden="1" x14ac:dyDescent="0.3">
      <c r="A585" t="str">
        <f t="shared" si="73"/>
        <v>SAIG</v>
      </c>
      <c r="B585" s="5" t="s">
        <v>151</v>
      </c>
      <c r="C585" s="5" t="s">
        <v>617</v>
      </c>
      <c r="D585" s="65" t="s">
        <v>86</v>
      </c>
      <c r="E585" s="65" t="s">
        <v>275</v>
      </c>
      <c r="F585" s="5" t="s">
        <v>164</v>
      </c>
      <c r="G585" s="5" t="s">
        <v>606</v>
      </c>
      <c r="H585" s="5" t="s">
        <v>626</v>
      </c>
      <c r="I585" s="31"/>
      <c r="J585" s="31"/>
      <c r="K585" s="31"/>
      <c r="L585" s="31"/>
      <c r="M585" s="31"/>
      <c r="N585" s="31"/>
      <c r="O585" s="31"/>
      <c r="P585" s="31"/>
      <c r="Q585" s="31">
        <v>8.5</v>
      </c>
      <c r="R585" s="75">
        <f t="shared" si="72"/>
        <v>0.94444444444444442</v>
      </c>
      <c r="S585" s="69">
        <v>35</v>
      </c>
      <c r="T585" s="69">
        <v>35</v>
      </c>
      <c r="U585" s="69">
        <v>35</v>
      </c>
      <c r="V585" s="69">
        <v>35</v>
      </c>
      <c r="W585" s="69">
        <v>35</v>
      </c>
      <c r="X585" s="69">
        <v>35</v>
      </c>
      <c r="Y585" s="69">
        <v>35</v>
      </c>
      <c r="Z585" s="69">
        <v>35</v>
      </c>
      <c r="AA585" s="69">
        <v>35</v>
      </c>
      <c r="AB585" s="69">
        <v>35</v>
      </c>
      <c r="AC585" s="69">
        <v>35</v>
      </c>
      <c r="AD585" s="69">
        <v>35</v>
      </c>
      <c r="AE585" s="69">
        <v>35</v>
      </c>
      <c r="AF585" s="69">
        <f t="shared" si="74"/>
        <v>420</v>
      </c>
      <c r="AH585" s="31">
        <f t="shared" si="75"/>
        <v>105</v>
      </c>
      <c r="AI585" s="31">
        <f t="shared" si="76"/>
        <v>105</v>
      </c>
      <c r="AJ585" s="31">
        <f t="shared" si="77"/>
        <v>105</v>
      </c>
      <c r="AK585" s="31">
        <f t="shared" si="78"/>
        <v>105</v>
      </c>
      <c r="AL585" s="31">
        <f t="shared" si="79"/>
        <v>420</v>
      </c>
    </row>
    <row r="586" spans="1:38" hidden="1" x14ac:dyDescent="0.3">
      <c r="A586" t="str">
        <f t="shared" si="73"/>
        <v>SAA1</v>
      </c>
      <c r="B586" s="5" t="s">
        <v>151</v>
      </c>
      <c r="C586" s="5" t="s">
        <v>617</v>
      </c>
      <c r="D586" s="65" t="s">
        <v>86</v>
      </c>
      <c r="E586" s="65" t="s">
        <v>276</v>
      </c>
      <c r="F586" s="5" t="s">
        <v>74</v>
      </c>
      <c r="G586" s="5" t="s">
        <v>600</v>
      </c>
      <c r="H586" s="5" t="s">
        <v>620</v>
      </c>
      <c r="I586" s="31">
        <v>5</v>
      </c>
      <c r="J586" s="31">
        <v>5</v>
      </c>
      <c r="K586" s="31"/>
      <c r="L586" s="31">
        <v>5</v>
      </c>
      <c r="M586" s="31">
        <v>5</v>
      </c>
      <c r="N586" s="31">
        <v>5</v>
      </c>
      <c r="O586" s="31">
        <v>5</v>
      </c>
      <c r="P586" s="31">
        <v>5</v>
      </c>
      <c r="Q586" s="31">
        <v>0</v>
      </c>
      <c r="R586" s="75">
        <f t="shared" si="72"/>
        <v>3.8888888888888888</v>
      </c>
      <c r="S586" s="69">
        <v>5</v>
      </c>
      <c r="T586" s="69">
        <v>5</v>
      </c>
      <c r="U586" s="69">
        <v>5</v>
      </c>
      <c r="V586" s="69">
        <v>5</v>
      </c>
      <c r="W586" s="69">
        <v>5</v>
      </c>
      <c r="X586" s="69">
        <v>5</v>
      </c>
      <c r="Y586" s="69">
        <v>5</v>
      </c>
      <c r="Z586" s="69">
        <v>5</v>
      </c>
      <c r="AA586" s="69">
        <v>5</v>
      </c>
      <c r="AB586" s="69">
        <v>5</v>
      </c>
      <c r="AC586" s="69">
        <v>5</v>
      </c>
      <c r="AD586" s="69">
        <v>5</v>
      </c>
      <c r="AE586" s="69">
        <v>5</v>
      </c>
      <c r="AF586" s="69">
        <f t="shared" si="74"/>
        <v>60</v>
      </c>
      <c r="AH586" s="31">
        <f t="shared" si="75"/>
        <v>15</v>
      </c>
      <c r="AI586" s="31">
        <f t="shared" si="76"/>
        <v>15</v>
      </c>
      <c r="AJ586" s="31">
        <f t="shared" si="77"/>
        <v>15</v>
      </c>
      <c r="AK586" s="31">
        <f t="shared" si="78"/>
        <v>15</v>
      </c>
      <c r="AL586" s="31">
        <f t="shared" si="79"/>
        <v>60</v>
      </c>
    </row>
    <row r="587" spans="1:38" hidden="1" x14ac:dyDescent="0.3">
      <c r="A587" t="str">
        <f t="shared" si="73"/>
        <v>SAA1</v>
      </c>
      <c r="B587" s="5" t="s">
        <v>151</v>
      </c>
      <c r="C587" s="5" t="s">
        <v>617</v>
      </c>
      <c r="D587" s="65" t="s">
        <v>86</v>
      </c>
      <c r="E587" s="65" t="s">
        <v>277</v>
      </c>
      <c r="F587" s="5" t="s">
        <v>197</v>
      </c>
      <c r="G587" s="5" t="s">
        <v>600</v>
      </c>
      <c r="H587" s="5" t="s">
        <v>620</v>
      </c>
      <c r="I587" s="31">
        <v>5</v>
      </c>
      <c r="J587" s="31">
        <v>5</v>
      </c>
      <c r="K587" s="31">
        <v>5</v>
      </c>
      <c r="L587" s="31">
        <v>4</v>
      </c>
      <c r="M587" s="31">
        <v>10</v>
      </c>
      <c r="N587" s="31">
        <v>6</v>
      </c>
      <c r="O587" s="31">
        <v>8.5</v>
      </c>
      <c r="P587" s="31">
        <v>10.5</v>
      </c>
      <c r="Q587" s="31">
        <v>8</v>
      </c>
      <c r="R587" s="75">
        <f t="shared" si="72"/>
        <v>6.8888888888888893</v>
      </c>
      <c r="S587" s="69">
        <v>10</v>
      </c>
      <c r="T587" s="69">
        <v>10</v>
      </c>
      <c r="U587" s="69">
        <v>10</v>
      </c>
      <c r="V587" s="69">
        <v>10</v>
      </c>
      <c r="W587" s="69">
        <v>10</v>
      </c>
      <c r="X587" s="69">
        <v>10</v>
      </c>
      <c r="Y587" s="69">
        <v>10</v>
      </c>
      <c r="Z587" s="69">
        <v>10</v>
      </c>
      <c r="AA587" s="69">
        <v>10</v>
      </c>
      <c r="AB587" s="69">
        <v>10</v>
      </c>
      <c r="AC587" s="69">
        <v>10</v>
      </c>
      <c r="AD587" s="69">
        <v>10</v>
      </c>
      <c r="AE587" s="69">
        <v>10</v>
      </c>
      <c r="AF587" s="69">
        <f t="shared" si="74"/>
        <v>120</v>
      </c>
      <c r="AH587" s="31">
        <f t="shared" si="75"/>
        <v>30</v>
      </c>
      <c r="AI587" s="31">
        <f t="shared" si="76"/>
        <v>30</v>
      </c>
      <c r="AJ587" s="31">
        <f t="shared" si="77"/>
        <v>30</v>
      </c>
      <c r="AK587" s="31">
        <f t="shared" si="78"/>
        <v>30</v>
      </c>
      <c r="AL587" s="31">
        <f t="shared" si="79"/>
        <v>120</v>
      </c>
    </row>
    <row r="588" spans="1:38" hidden="1" x14ac:dyDescent="0.3">
      <c r="A588" t="str">
        <f t="shared" si="73"/>
        <v>SALiquid</v>
      </c>
      <c r="B588" s="5" t="s">
        <v>151</v>
      </c>
      <c r="C588" s="5" t="s">
        <v>617</v>
      </c>
      <c r="D588" s="65" t="s">
        <v>86</v>
      </c>
      <c r="E588" s="65" t="s">
        <v>278</v>
      </c>
      <c r="F588" s="5" t="s">
        <v>279</v>
      </c>
      <c r="G588" s="5" t="s">
        <v>607</v>
      </c>
      <c r="H588" s="5" t="s">
        <v>627</v>
      </c>
      <c r="I588" s="31">
        <v>60.124000000000009</v>
      </c>
      <c r="J588" s="31">
        <v>44.760999999999996</v>
      </c>
      <c r="K588" s="31">
        <v>44.454999999999998</v>
      </c>
      <c r="L588" s="31">
        <v>89.13000000000001</v>
      </c>
      <c r="M588" s="31">
        <v>59.662999999999997</v>
      </c>
      <c r="N588" s="31">
        <v>58.836999999999996</v>
      </c>
      <c r="O588" s="31">
        <v>59.262000000000008</v>
      </c>
      <c r="P588" s="31"/>
      <c r="Q588" s="31">
        <v>59.335000000000001</v>
      </c>
      <c r="R588" s="75">
        <f t="shared" si="72"/>
        <v>52.840777777777781</v>
      </c>
      <c r="S588" s="69">
        <v>53</v>
      </c>
      <c r="T588" s="69">
        <v>60</v>
      </c>
      <c r="U588" s="69">
        <v>60</v>
      </c>
      <c r="V588" s="69">
        <v>60</v>
      </c>
      <c r="W588" s="69">
        <v>60</v>
      </c>
      <c r="X588" s="69">
        <v>60</v>
      </c>
      <c r="Y588" s="69">
        <v>60</v>
      </c>
      <c r="Z588" s="69">
        <v>60</v>
      </c>
      <c r="AA588" s="69">
        <v>60</v>
      </c>
      <c r="AB588" s="69">
        <v>60</v>
      </c>
      <c r="AC588" s="69">
        <v>60</v>
      </c>
      <c r="AD588" s="69">
        <v>60</v>
      </c>
      <c r="AE588" s="69">
        <v>60</v>
      </c>
      <c r="AF588" s="69">
        <f t="shared" si="74"/>
        <v>720</v>
      </c>
      <c r="AH588" s="31">
        <f t="shared" si="75"/>
        <v>180</v>
      </c>
      <c r="AI588" s="31">
        <f t="shared" si="76"/>
        <v>180</v>
      </c>
      <c r="AJ588" s="31">
        <f t="shared" si="77"/>
        <v>180</v>
      </c>
      <c r="AK588" s="31">
        <f t="shared" si="78"/>
        <v>180</v>
      </c>
      <c r="AL588" s="31">
        <f t="shared" si="79"/>
        <v>720</v>
      </c>
    </row>
    <row r="589" spans="1:38" hidden="1" x14ac:dyDescent="0.3">
      <c r="A589" t="str">
        <f t="shared" si="73"/>
        <v>SALiquid</v>
      </c>
      <c r="B589" s="5" t="s">
        <v>151</v>
      </c>
      <c r="C589" s="5" t="s">
        <v>617</v>
      </c>
      <c r="D589" s="65" t="s">
        <v>86</v>
      </c>
      <c r="E589" s="65" t="s">
        <v>278</v>
      </c>
      <c r="F589" s="5" t="s">
        <v>248</v>
      </c>
      <c r="G589" s="5" t="s">
        <v>607</v>
      </c>
      <c r="H589" s="5" t="s">
        <v>627</v>
      </c>
      <c r="I589" s="31"/>
      <c r="J589" s="31"/>
      <c r="K589" s="31"/>
      <c r="L589" s="31"/>
      <c r="M589" s="31"/>
      <c r="N589" s="31"/>
      <c r="O589" s="31"/>
      <c r="P589" s="31">
        <v>44.725999999999999</v>
      </c>
      <c r="Q589" s="31">
        <v>14.997999999999999</v>
      </c>
      <c r="R589" s="75">
        <f t="shared" si="72"/>
        <v>6.6359999999999992</v>
      </c>
      <c r="S589" s="69">
        <v>7</v>
      </c>
      <c r="T589" s="69">
        <v>7</v>
      </c>
      <c r="U589" s="69">
        <v>7</v>
      </c>
      <c r="V589" s="69">
        <v>7</v>
      </c>
      <c r="W589" s="69">
        <v>7</v>
      </c>
      <c r="X589" s="69">
        <v>7</v>
      </c>
      <c r="Y589" s="69">
        <v>7</v>
      </c>
      <c r="Z589" s="69">
        <v>7</v>
      </c>
      <c r="AA589" s="69">
        <v>7</v>
      </c>
      <c r="AB589" s="69">
        <v>7</v>
      </c>
      <c r="AC589" s="69">
        <v>7</v>
      </c>
      <c r="AD589" s="69">
        <v>7</v>
      </c>
      <c r="AE589" s="69">
        <v>7</v>
      </c>
      <c r="AF589" s="69">
        <f t="shared" si="74"/>
        <v>84</v>
      </c>
      <c r="AH589" s="31">
        <f t="shared" si="75"/>
        <v>21</v>
      </c>
      <c r="AI589" s="31">
        <f t="shared" si="76"/>
        <v>21</v>
      </c>
      <c r="AJ589" s="31">
        <f t="shared" si="77"/>
        <v>21</v>
      </c>
      <c r="AK589" s="31">
        <f t="shared" si="78"/>
        <v>21</v>
      </c>
      <c r="AL589" s="31">
        <f t="shared" si="79"/>
        <v>84</v>
      </c>
    </row>
    <row r="590" spans="1:38" hidden="1" x14ac:dyDescent="0.3">
      <c r="A590" t="str">
        <f t="shared" si="73"/>
        <v>SAICING</v>
      </c>
      <c r="B590" s="5" t="s">
        <v>151</v>
      </c>
      <c r="C590" s="5" t="s">
        <v>617</v>
      </c>
      <c r="D590" s="65" t="s">
        <v>86</v>
      </c>
      <c r="E590" s="65" t="s">
        <v>280</v>
      </c>
      <c r="F590" s="5" t="s">
        <v>47</v>
      </c>
      <c r="G590" s="5" t="s">
        <v>605</v>
      </c>
      <c r="H590" s="5" t="s">
        <v>605</v>
      </c>
      <c r="I590" s="31"/>
      <c r="J590" s="31"/>
      <c r="K590" s="31">
        <v>1</v>
      </c>
      <c r="L590" s="31"/>
      <c r="M590" s="31"/>
      <c r="N590" s="31"/>
      <c r="O590" s="31"/>
      <c r="P590" s="31">
        <v>1</v>
      </c>
      <c r="Q590" s="31"/>
      <c r="R590" s="75">
        <f t="shared" si="72"/>
        <v>0.22222222222222221</v>
      </c>
      <c r="S590" s="69">
        <v>0</v>
      </c>
      <c r="T590" s="69">
        <v>0</v>
      </c>
      <c r="U590" s="69">
        <v>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0</v>
      </c>
      <c r="AE590" s="69">
        <v>0</v>
      </c>
      <c r="AF590" s="69">
        <f t="shared" si="74"/>
        <v>0</v>
      </c>
      <c r="AH590" s="31">
        <f t="shared" si="75"/>
        <v>0</v>
      </c>
      <c r="AI590" s="31">
        <f t="shared" si="76"/>
        <v>0</v>
      </c>
      <c r="AJ590" s="31">
        <f t="shared" si="77"/>
        <v>0</v>
      </c>
      <c r="AK590" s="31">
        <f t="shared" si="78"/>
        <v>0</v>
      </c>
      <c r="AL590" s="31">
        <f t="shared" si="79"/>
        <v>0</v>
      </c>
    </row>
    <row r="591" spans="1:38" hidden="1" x14ac:dyDescent="0.3">
      <c r="A591" t="str">
        <f t="shared" si="73"/>
        <v>SAC1 COARSE</v>
      </c>
      <c r="B591" s="5" t="s">
        <v>151</v>
      </c>
      <c r="C591" s="5" t="s">
        <v>617</v>
      </c>
      <c r="D591" s="65" t="s">
        <v>86</v>
      </c>
      <c r="E591" s="65" t="s">
        <v>281</v>
      </c>
      <c r="F591" s="5" t="s">
        <v>61</v>
      </c>
      <c r="G591" s="5" t="s">
        <v>603</v>
      </c>
      <c r="H591" s="5" t="s">
        <v>619</v>
      </c>
      <c r="I591" s="31">
        <v>1</v>
      </c>
      <c r="J591" s="31">
        <v>1.5</v>
      </c>
      <c r="K591" s="31"/>
      <c r="L591" s="31">
        <v>1.25</v>
      </c>
      <c r="M591" s="31">
        <v>1.75</v>
      </c>
      <c r="N591" s="31">
        <v>0.5</v>
      </c>
      <c r="O591" s="31"/>
      <c r="P591" s="31">
        <v>0.5</v>
      </c>
      <c r="Q591" s="31">
        <v>0.65</v>
      </c>
      <c r="R591" s="75">
        <f t="shared" si="72"/>
        <v>0.79444444444444451</v>
      </c>
      <c r="S591" s="69">
        <v>1</v>
      </c>
      <c r="T591" s="69">
        <v>1</v>
      </c>
      <c r="U591" s="69">
        <v>1</v>
      </c>
      <c r="V591" s="69">
        <v>1</v>
      </c>
      <c r="W591" s="69">
        <v>1</v>
      </c>
      <c r="X591" s="69">
        <v>1</v>
      </c>
      <c r="Y591" s="69">
        <v>1</v>
      </c>
      <c r="Z591" s="69">
        <v>1</v>
      </c>
      <c r="AA591" s="69">
        <v>1</v>
      </c>
      <c r="AB591" s="69">
        <v>1</v>
      </c>
      <c r="AC591" s="69">
        <v>1</v>
      </c>
      <c r="AD591" s="69">
        <v>1</v>
      </c>
      <c r="AE591" s="69">
        <v>1</v>
      </c>
      <c r="AF591" s="69">
        <f t="shared" si="74"/>
        <v>12</v>
      </c>
      <c r="AH591" s="31">
        <f t="shared" si="75"/>
        <v>3</v>
      </c>
      <c r="AI591" s="31">
        <f t="shared" si="76"/>
        <v>3</v>
      </c>
      <c r="AJ591" s="31">
        <f t="shared" si="77"/>
        <v>3</v>
      </c>
      <c r="AK591" s="31">
        <f t="shared" si="78"/>
        <v>3</v>
      </c>
      <c r="AL591" s="31">
        <f t="shared" si="79"/>
        <v>12</v>
      </c>
    </row>
    <row r="592" spans="1:38" hidden="1" x14ac:dyDescent="0.3">
      <c r="A592" t="str">
        <f t="shared" si="73"/>
        <v>SACoarse Brown</v>
      </c>
      <c r="B592" s="5" t="s">
        <v>151</v>
      </c>
      <c r="C592" s="5" t="s">
        <v>617</v>
      </c>
      <c r="D592" s="65" t="s">
        <v>86</v>
      </c>
      <c r="E592" s="65" t="s">
        <v>281</v>
      </c>
      <c r="F592" s="5" t="s">
        <v>91</v>
      </c>
      <c r="G592" s="5" t="s">
        <v>602</v>
      </c>
      <c r="H592" s="5" t="s">
        <v>618</v>
      </c>
      <c r="I592" s="31">
        <v>1.5</v>
      </c>
      <c r="J592" s="31">
        <v>3.5</v>
      </c>
      <c r="K592" s="31">
        <v>2.5</v>
      </c>
      <c r="L592" s="31">
        <v>3.75</v>
      </c>
      <c r="M592" s="31">
        <v>5.75</v>
      </c>
      <c r="N592" s="31">
        <v>2</v>
      </c>
      <c r="O592" s="31">
        <v>0</v>
      </c>
      <c r="P592" s="31">
        <v>2</v>
      </c>
      <c r="Q592" s="31">
        <v>4.25</v>
      </c>
      <c r="R592" s="75">
        <f t="shared" si="72"/>
        <v>2.8055555555555554</v>
      </c>
      <c r="S592" s="69">
        <v>3</v>
      </c>
      <c r="T592" s="69">
        <v>3</v>
      </c>
      <c r="U592" s="69">
        <v>3</v>
      </c>
      <c r="V592" s="69">
        <v>3</v>
      </c>
      <c r="W592" s="69">
        <v>3</v>
      </c>
      <c r="X592" s="69">
        <v>3</v>
      </c>
      <c r="Y592" s="69">
        <v>3</v>
      </c>
      <c r="Z592" s="69">
        <v>3</v>
      </c>
      <c r="AA592" s="69">
        <v>3</v>
      </c>
      <c r="AB592" s="69">
        <v>3</v>
      </c>
      <c r="AC592" s="69">
        <v>3</v>
      </c>
      <c r="AD592" s="69">
        <v>3</v>
      </c>
      <c r="AE592" s="69">
        <v>3</v>
      </c>
      <c r="AF592" s="69">
        <f t="shared" si="74"/>
        <v>36</v>
      </c>
      <c r="AH592" s="31">
        <f t="shared" si="75"/>
        <v>9</v>
      </c>
      <c r="AI592" s="31">
        <f t="shared" si="76"/>
        <v>9</v>
      </c>
      <c r="AJ592" s="31">
        <f t="shared" si="77"/>
        <v>9</v>
      </c>
      <c r="AK592" s="31">
        <f t="shared" si="78"/>
        <v>9</v>
      </c>
      <c r="AL592" s="31">
        <f t="shared" si="79"/>
        <v>36</v>
      </c>
    </row>
    <row r="593" spans="1:38" hidden="1" x14ac:dyDescent="0.3">
      <c r="A593" t="str">
        <f t="shared" si="73"/>
        <v>SACASTER</v>
      </c>
      <c r="B593" s="5" t="s">
        <v>151</v>
      </c>
      <c r="C593" s="5" t="s">
        <v>617</v>
      </c>
      <c r="D593" s="65" t="s">
        <v>86</v>
      </c>
      <c r="E593" s="65" t="s">
        <v>282</v>
      </c>
      <c r="F593" s="5" t="s">
        <v>42</v>
      </c>
      <c r="G593" s="5" t="s">
        <v>604</v>
      </c>
      <c r="H593" s="5" t="s">
        <v>604</v>
      </c>
      <c r="I593" s="31">
        <v>20</v>
      </c>
      <c r="J593" s="31"/>
      <c r="K593" s="31">
        <v>40</v>
      </c>
      <c r="L593" s="31">
        <v>100</v>
      </c>
      <c r="M593" s="31">
        <v>50</v>
      </c>
      <c r="N593" s="31">
        <v>20</v>
      </c>
      <c r="O593" s="31"/>
      <c r="P593" s="31"/>
      <c r="Q593" s="31"/>
      <c r="R593" s="75">
        <f t="shared" si="72"/>
        <v>25.555555555555557</v>
      </c>
      <c r="S593" s="69">
        <v>30</v>
      </c>
      <c r="T593" s="69">
        <v>30</v>
      </c>
      <c r="U593" s="69">
        <v>30</v>
      </c>
      <c r="V593" s="69">
        <v>30</v>
      </c>
      <c r="W593" s="69">
        <v>30</v>
      </c>
      <c r="X593" s="69">
        <v>30</v>
      </c>
      <c r="Y593" s="69">
        <v>30</v>
      </c>
      <c r="Z593" s="69">
        <v>30</v>
      </c>
      <c r="AA593" s="69">
        <v>30</v>
      </c>
      <c r="AB593" s="69">
        <v>30</v>
      </c>
      <c r="AC593" s="69">
        <v>30</v>
      </c>
      <c r="AD593" s="69">
        <v>30</v>
      </c>
      <c r="AE593" s="69">
        <v>30</v>
      </c>
      <c r="AF593" s="69">
        <f t="shared" si="74"/>
        <v>360</v>
      </c>
      <c r="AH593" s="31">
        <f t="shared" si="75"/>
        <v>90</v>
      </c>
      <c r="AI593" s="31">
        <f t="shared" si="76"/>
        <v>90</v>
      </c>
      <c r="AJ593" s="31">
        <f t="shared" si="77"/>
        <v>90</v>
      </c>
      <c r="AK593" s="31">
        <f t="shared" si="78"/>
        <v>90</v>
      </c>
      <c r="AL593" s="31">
        <f t="shared" si="79"/>
        <v>360</v>
      </c>
    </row>
    <row r="594" spans="1:38" hidden="1" x14ac:dyDescent="0.3">
      <c r="A594" t="str">
        <f t="shared" si="73"/>
        <v>SAA1</v>
      </c>
      <c r="B594" s="5" t="s">
        <v>151</v>
      </c>
      <c r="C594" s="5" t="s">
        <v>617</v>
      </c>
      <c r="D594" s="65" t="s">
        <v>86</v>
      </c>
      <c r="E594" s="65" t="s">
        <v>283</v>
      </c>
      <c r="F594" s="5" t="s">
        <v>74</v>
      </c>
      <c r="G594" s="5" t="s">
        <v>600</v>
      </c>
      <c r="H594" s="5" t="s">
        <v>620</v>
      </c>
      <c r="I594" s="31"/>
      <c r="J594" s="31">
        <v>10</v>
      </c>
      <c r="K594" s="31">
        <v>20</v>
      </c>
      <c r="L594" s="31">
        <v>20</v>
      </c>
      <c r="M594" s="31">
        <v>20</v>
      </c>
      <c r="N594" s="31">
        <v>10</v>
      </c>
      <c r="O594" s="31">
        <v>30</v>
      </c>
      <c r="P594" s="31">
        <v>9.9499999999999993</v>
      </c>
      <c r="Q594" s="31">
        <v>10</v>
      </c>
      <c r="R594" s="75">
        <f t="shared" si="72"/>
        <v>14.438888888888888</v>
      </c>
      <c r="S594" s="69">
        <v>20</v>
      </c>
      <c r="T594" s="69">
        <v>20</v>
      </c>
      <c r="U594" s="69">
        <v>20</v>
      </c>
      <c r="V594" s="69">
        <v>20</v>
      </c>
      <c r="W594" s="69">
        <v>20</v>
      </c>
      <c r="X594" s="69">
        <v>20</v>
      </c>
      <c r="Y594" s="69">
        <v>20</v>
      </c>
      <c r="Z594" s="69">
        <v>20</v>
      </c>
      <c r="AA594" s="69">
        <v>20</v>
      </c>
      <c r="AB594" s="69">
        <v>20</v>
      </c>
      <c r="AC594" s="69">
        <v>20</v>
      </c>
      <c r="AD594" s="69">
        <v>20</v>
      </c>
      <c r="AE594" s="69">
        <v>20</v>
      </c>
      <c r="AF594" s="69">
        <f t="shared" si="74"/>
        <v>240</v>
      </c>
      <c r="AH594" s="31">
        <f t="shared" si="75"/>
        <v>60</v>
      </c>
      <c r="AI594" s="31">
        <f t="shared" si="76"/>
        <v>60</v>
      </c>
      <c r="AJ594" s="31">
        <f t="shared" si="77"/>
        <v>60</v>
      </c>
      <c r="AK594" s="31">
        <f t="shared" si="78"/>
        <v>60</v>
      </c>
      <c r="AL594" s="31">
        <f t="shared" si="79"/>
        <v>240</v>
      </c>
    </row>
    <row r="595" spans="1:38" hidden="1" x14ac:dyDescent="0.3">
      <c r="A595" t="str">
        <f t="shared" si="73"/>
        <v>SAA1</v>
      </c>
      <c r="B595" s="5" t="s">
        <v>151</v>
      </c>
      <c r="C595" s="5" t="s">
        <v>617</v>
      </c>
      <c r="D595" s="65" t="s">
        <v>86</v>
      </c>
      <c r="E595" s="65" t="s">
        <v>283</v>
      </c>
      <c r="F595" s="5" t="s">
        <v>162</v>
      </c>
      <c r="G595" s="5" t="s">
        <v>600</v>
      </c>
      <c r="H595" s="5" t="s">
        <v>620</v>
      </c>
      <c r="I595" s="31">
        <v>80</v>
      </c>
      <c r="J595" s="31">
        <v>50</v>
      </c>
      <c r="K595" s="31">
        <v>230</v>
      </c>
      <c r="L595" s="31">
        <v>220</v>
      </c>
      <c r="M595" s="31">
        <v>160</v>
      </c>
      <c r="N595" s="31">
        <v>160</v>
      </c>
      <c r="O595" s="31">
        <v>200</v>
      </c>
      <c r="P595" s="31">
        <v>210</v>
      </c>
      <c r="Q595" s="31">
        <v>180</v>
      </c>
      <c r="R595" s="75">
        <f t="shared" si="72"/>
        <v>165.55555555555554</v>
      </c>
      <c r="S595" s="69">
        <v>180</v>
      </c>
      <c r="T595" s="69">
        <v>180</v>
      </c>
      <c r="U595" s="69">
        <v>180</v>
      </c>
      <c r="V595" s="69">
        <v>180</v>
      </c>
      <c r="W595" s="69">
        <v>180</v>
      </c>
      <c r="X595" s="69">
        <v>180</v>
      </c>
      <c r="Y595" s="69">
        <v>180</v>
      </c>
      <c r="Z595" s="69">
        <v>180</v>
      </c>
      <c r="AA595" s="69">
        <v>180</v>
      </c>
      <c r="AB595" s="69">
        <v>180</v>
      </c>
      <c r="AC595" s="69">
        <v>180</v>
      </c>
      <c r="AD595" s="69">
        <v>180</v>
      </c>
      <c r="AE595" s="69">
        <v>180</v>
      </c>
      <c r="AF595" s="69">
        <f t="shared" si="74"/>
        <v>2160</v>
      </c>
      <c r="AH595" s="31">
        <f t="shared" si="75"/>
        <v>540</v>
      </c>
      <c r="AI595" s="31">
        <f t="shared" si="76"/>
        <v>540</v>
      </c>
      <c r="AJ595" s="31">
        <f t="shared" si="77"/>
        <v>540</v>
      </c>
      <c r="AK595" s="31">
        <f t="shared" si="78"/>
        <v>540</v>
      </c>
      <c r="AL595" s="31">
        <f t="shared" si="79"/>
        <v>2160</v>
      </c>
    </row>
    <row r="596" spans="1:38" hidden="1" x14ac:dyDescent="0.3">
      <c r="A596" t="str">
        <f t="shared" si="73"/>
        <v>SAICING</v>
      </c>
      <c r="B596" s="5" t="s">
        <v>151</v>
      </c>
      <c r="C596" s="5" t="s">
        <v>617</v>
      </c>
      <c r="D596" s="65" t="s">
        <v>86</v>
      </c>
      <c r="E596" s="65" t="s">
        <v>283</v>
      </c>
      <c r="F596" s="5" t="s">
        <v>47</v>
      </c>
      <c r="G596" s="5" t="s">
        <v>605</v>
      </c>
      <c r="H596" s="5" t="s">
        <v>605</v>
      </c>
      <c r="I596" s="31">
        <v>5.9</v>
      </c>
      <c r="J596" s="31">
        <v>6.55</v>
      </c>
      <c r="K596" s="31">
        <v>11.3</v>
      </c>
      <c r="L596" s="31">
        <v>12.6</v>
      </c>
      <c r="M596" s="31">
        <v>8.6999999999999993</v>
      </c>
      <c r="N596" s="31">
        <v>10</v>
      </c>
      <c r="O596" s="31">
        <v>10</v>
      </c>
      <c r="P596" s="31">
        <v>10</v>
      </c>
      <c r="Q596" s="31">
        <v>10</v>
      </c>
      <c r="R596" s="75">
        <f t="shared" si="72"/>
        <v>9.4499999999999993</v>
      </c>
      <c r="S596" s="69">
        <v>10</v>
      </c>
      <c r="T596" s="69">
        <v>10</v>
      </c>
      <c r="U596" s="69">
        <v>10</v>
      </c>
      <c r="V596" s="69">
        <v>10</v>
      </c>
      <c r="W596" s="69">
        <v>10</v>
      </c>
      <c r="X596" s="69">
        <v>10</v>
      </c>
      <c r="Y596" s="69">
        <v>10</v>
      </c>
      <c r="Z596" s="69">
        <v>10</v>
      </c>
      <c r="AA596" s="69">
        <v>10</v>
      </c>
      <c r="AB596" s="69">
        <v>10</v>
      </c>
      <c r="AC596" s="69">
        <v>10</v>
      </c>
      <c r="AD596" s="69">
        <v>10</v>
      </c>
      <c r="AE596" s="69">
        <v>10</v>
      </c>
      <c r="AF596" s="69">
        <f t="shared" si="74"/>
        <v>120</v>
      </c>
      <c r="AH596" s="31">
        <f t="shared" si="75"/>
        <v>30</v>
      </c>
      <c r="AI596" s="31">
        <f t="shared" si="76"/>
        <v>30</v>
      </c>
      <c r="AJ596" s="31">
        <f t="shared" si="77"/>
        <v>30</v>
      </c>
      <c r="AK596" s="31">
        <f t="shared" si="78"/>
        <v>30</v>
      </c>
      <c r="AL596" s="31">
        <f t="shared" si="79"/>
        <v>120</v>
      </c>
    </row>
    <row r="597" spans="1:38" hidden="1" x14ac:dyDescent="0.3">
      <c r="A597" t="str">
        <f t="shared" si="73"/>
        <v>SACASTER</v>
      </c>
      <c r="B597" s="5" t="s">
        <v>151</v>
      </c>
      <c r="C597" s="5" t="s">
        <v>617</v>
      </c>
      <c r="D597" s="65" t="s">
        <v>86</v>
      </c>
      <c r="E597" s="65" t="s">
        <v>284</v>
      </c>
      <c r="F597" s="5" t="s">
        <v>285</v>
      </c>
      <c r="G597" s="5" t="s">
        <v>604</v>
      </c>
      <c r="H597" s="5" t="s">
        <v>604</v>
      </c>
      <c r="I597" s="31"/>
      <c r="J597" s="31"/>
      <c r="K597" s="31"/>
      <c r="L597" s="31"/>
      <c r="M597" s="31"/>
      <c r="N597" s="31"/>
      <c r="O597" s="31">
        <v>10</v>
      </c>
      <c r="P597" s="31">
        <v>20</v>
      </c>
      <c r="Q597" s="31">
        <v>40</v>
      </c>
      <c r="R597" s="75">
        <f t="shared" ref="R597:R660" si="80">SUM(I597:Q597)/9</f>
        <v>7.7777777777777777</v>
      </c>
      <c r="S597" s="69">
        <v>10</v>
      </c>
      <c r="T597" s="69">
        <v>10</v>
      </c>
      <c r="U597" s="69">
        <v>10</v>
      </c>
      <c r="V597" s="69">
        <v>10</v>
      </c>
      <c r="W597" s="69">
        <v>10</v>
      </c>
      <c r="X597" s="69">
        <v>10</v>
      </c>
      <c r="Y597" s="69">
        <v>10</v>
      </c>
      <c r="Z597" s="69">
        <v>10</v>
      </c>
      <c r="AA597" s="69">
        <v>10</v>
      </c>
      <c r="AB597" s="69">
        <v>10</v>
      </c>
      <c r="AC597" s="69">
        <v>10</v>
      </c>
      <c r="AD597" s="69">
        <v>10</v>
      </c>
      <c r="AE597" s="69">
        <v>10</v>
      </c>
      <c r="AF597" s="69">
        <f t="shared" si="74"/>
        <v>120</v>
      </c>
      <c r="AH597" s="31">
        <f t="shared" si="75"/>
        <v>30</v>
      </c>
      <c r="AI597" s="31">
        <f t="shared" si="76"/>
        <v>30</v>
      </c>
      <c r="AJ597" s="31">
        <f t="shared" si="77"/>
        <v>30</v>
      </c>
      <c r="AK597" s="31">
        <f t="shared" si="78"/>
        <v>30</v>
      </c>
      <c r="AL597" s="31">
        <f t="shared" si="79"/>
        <v>120</v>
      </c>
    </row>
    <row r="598" spans="1:38" hidden="1" x14ac:dyDescent="0.3">
      <c r="A598" t="str">
        <f t="shared" si="73"/>
        <v>SAIG</v>
      </c>
      <c r="B598" s="5" t="s">
        <v>151</v>
      </c>
      <c r="C598" s="5" t="s">
        <v>617</v>
      </c>
      <c r="D598" s="65" t="s">
        <v>86</v>
      </c>
      <c r="E598" s="65" t="s">
        <v>284</v>
      </c>
      <c r="F598" s="5" t="s">
        <v>168</v>
      </c>
      <c r="G598" s="5" t="s">
        <v>606</v>
      </c>
      <c r="H598" s="5" t="s">
        <v>626</v>
      </c>
      <c r="I598" s="31">
        <v>200</v>
      </c>
      <c r="J598" s="31">
        <v>140</v>
      </c>
      <c r="K598" s="31">
        <v>180</v>
      </c>
      <c r="L598" s="31">
        <v>220</v>
      </c>
      <c r="M598" s="31">
        <v>340</v>
      </c>
      <c r="N598" s="31">
        <v>120</v>
      </c>
      <c r="O598" s="31">
        <v>190</v>
      </c>
      <c r="P598" s="31">
        <v>180</v>
      </c>
      <c r="Q598" s="31">
        <v>194</v>
      </c>
      <c r="R598" s="75">
        <f t="shared" si="80"/>
        <v>196</v>
      </c>
      <c r="S598" s="69">
        <v>290</v>
      </c>
      <c r="T598" s="69">
        <v>290</v>
      </c>
      <c r="U598" s="69">
        <v>290</v>
      </c>
      <c r="V598" s="69">
        <v>290</v>
      </c>
      <c r="W598" s="69">
        <v>290</v>
      </c>
      <c r="X598" s="69">
        <v>290</v>
      </c>
      <c r="Y598" s="69">
        <v>290</v>
      </c>
      <c r="Z598" s="69">
        <v>290</v>
      </c>
      <c r="AA598" s="69">
        <v>290</v>
      </c>
      <c r="AB598" s="69">
        <v>290</v>
      </c>
      <c r="AC598" s="69">
        <v>290</v>
      </c>
      <c r="AD598" s="69">
        <v>290</v>
      </c>
      <c r="AE598" s="69">
        <v>290</v>
      </c>
      <c r="AF598" s="69">
        <f t="shared" si="74"/>
        <v>3480</v>
      </c>
      <c r="AH598" s="31">
        <f t="shared" si="75"/>
        <v>870</v>
      </c>
      <c r="AI598" s="31">
        <f t="shared" si="76"/>
        <v>870</v>
      </c>
      <c r="AJ598" s="31">
        <f t="shared" si="77"/>
        <v>870</v>
      </c>
      <c r="AK598" s="31">
        <f t="shared" si="78"/>
        <v>870</v>
      </c>
      <c r="AL598" s="31">
        <f t="shared" si="79"/>
        <v>3480</v>
      </c>
    </row>
    <row r="599" spans="1:38" hidden="1" x14ac:dyDescent="0.3">
      <c r="A599" t="str">
        <f t="shared" si="73"/>
        <v>SAIG</v>
      </c>
      <c r="B599" s="5" t="s">
        <v>151</v>
      </c>
      <c r="C599" s="5" t="s">
        <v>617</v>
      </c>
      <c r="D599" s="65" t="s">
        <v>86</v>
      </c>
      <c r="E599" s="65" t="s">
        <v>284</v>
      </c>
      <c r="F599" s="5" t="s">
        <v>242</v>
      </c>
      <c r="G599" s="5" t="s">
        <v>606</v>
      </c>
      <c r="H599" s="5" t="s">
        <v>626</v>
      </c>
      <c r="I599" s="31">
        <v>40</v>
      </c>
      <c r="J599" s="31"/>
      <c r="K599" s="31"/>
      <c r="L599" s="31"/>
      <c r="M599" s="31">
        <v>-10.425000000000001</v>
      </c>
      <c r="N599" s="31">
        <v>10.425000000000001</v>
      </c>
      <c r="O599" s="31"/>
      <c r="P599" s="31"/>
      <c r="Q599" s="31">
        <v>1</v>
      </c>
      <c r="R599" s="75">
        <f t="shared" si="80"/>
        <v>4.5555555555555554</v>
      </c>
      <c r="S599" s="69">
        <v>10</v>
      </c>
      <c r="T599" s="69">
        <v>10</v>
      </c>
      <c r="U599" s="69">
        <v>10</v>
      </c>
      <c r="V599" s="69">
        <v>10</v>
      </c>
      <c r="W599" s="69">
        <v>10</v>
      </c>
      <c r="X599" s="69">
        <v>10</v>
      </c>
      <c r="Y599" s="69">
        <v>10</v>
      </c>
      <c r="Z599" s="69">
        <v>10</v>
      </c>
      <c r="AA599" s="69">
        <v>10</v>
      </c>
      <c r="AB599" s="69">
        <v>10</v>
      </c>
      <c r="AC599" s="69">
        <v>10</v>
      </c>
      <c r="AD599" s="69">
        <v>10</v>
      </c>
      <c r="AE599" s="69">
        <v>10</v>
      </c>
      <c r="AF599" s="69">
        <f t="shared" si="74"/>
        <v>120</v>
      </c>
      <c r="AH599" s="31">
        <f t="shared" si="75"/>
        <v>30</v>
      </c>
      <c r="AI599" s="31">
        <f t="shared" si="76"/>
        <v>30</v>
      </c>
      <c r="AJ599" s="31">
        <f t="shared" si="77"/>
        <v>30</v>
      </c>
      <c r="AK599" s="31">
        <f t="shared" si="78"/>
        <v>30</v>
      </c>
      <c r="AL599" s="31">
        <f t="shared" si="79"/>
        <v>120</v>
      </c>
    </row>
    <row r="600" spans="1:38" hidden="1" x14ac:dyDescent="0.3">
      <c r="A600" t="str">
        <f t="shared" si="73"/>
        <v>SAA1</v>
      </c>
      <c r="B600" s="5" t="s">
        <v>151</v>
      </c>
      <c r="C600" s="5" t="s">
        <v>617</v>
      </c>
      <c r="D600" s="65" t="s">
        <v>86</v>
      </c>
      <c r="E600" s="65" t="s">
        <v>286</v>
      </c>
      <c r="F600" s="5" t="s">
        <v>74</v>
      </c>
      <c r="G600" s="5" t="s">
        <v>600</v>
      </c>
      <c r="H600" s="5" t="s">
        <v>620</v>
      </c>
      <c r="I600" s="31">
        <v>10</v>
      </c>
      <c r="J600" s="31"/>
      <c r="K600" s="31">
        <v>10</v>
      </c>
      <c r="L600" s="31">
        <v>10</v>
      </c>
      <c r="M600" s="31"/>
      <c r="N600" s="31">
        <v>9.5</v>
      </c>
      <c r="O600" s="31">
        <v>10</v>
      </c>
      <c r="P600" s="31"/>
      <c r="Q600" s="31"/>
      <c r="R600" s="75">
        <f t="shared" si="80"/>
        <v>5.5</v>
      </c>
      <c r="S600" s="69">
        <v>10</v>
      </c>
      <c r="T600" s="69">
        <v>10</v>
      </c>
      <c r="U600" s="69">
        <v>10</v>
      </c>
      <c r="V600" s="69">
        <v>10</v>
      </c>
      <c r="W600" s="69">
        <v>10</v>
      </c>
      <c r="X600" s="69">
        <v>10</v>
      </c>
      <c r="Y600" s="69">
        <v>10</v>
      </c>
      <c r="Z600" s="69">
        <v>10</v>
      </c>
      <c r="AA600" s="69">
        <v>10</v>
      </c>
      <c r="AB600" s="69">
        <v>10</v>
      </c>
      <c r="AC600" s="69">
        <v>10</v>
      </c>
      <c r="AD600" s="69">
        <v>10</v>
      </c>
      <c r="AE600" s="69">
        <v>10</v>
      </c>
      <c r="AF600" s="69">
        <f t="shared" si="74"/>
        <v>120</v>
      </c>
      <c r="AH600" s="31">
        <f t="shared" si="75"/>
        <v>30</v>
      </c>
      <c r="AI600" s="31">
        <f t="shared" si="76"/>
        <v>30</v>
      </c>
      <c r="AJ600" s="31">
        <f t="shared" si="77"/>
        <v>30</v>
      </c>
      <c r="AK600" s="31">
        <f t="shared" si="78"/>
        <v>30</v>
      </c>
      <c r="AL600" s="31">
        <f t="shared" si="79"/>
        <v>120</v>
      </c>
    </row>
    <row r="601" spans="1:38" hidden="1" x14ac:dyDescent="0.3">
      <c r="A601" t="str">
        <f t="shared" si="73"/>
        <v>SAC1 COARSE</v>
      </c>
      <c r="B601" s="5" t="s">
        <v>151</v>
      </c>
      <c r="C601" s="5" t="s">
        <v>617</v>
      </c>
      <c r="D601" s="65" t="s">
        <v>86</v>
      </c>
      <c r="E601" s="65" t="s">
        <v>286</v>
      </c>
      <c r="F601" s="5" t="s">
        <v>61</v>
      </c>
      <c r="G601" s="5" t="s">
        <v>603</v>
      </c>
      <c r="H601" s="5" t="s">
        <v>619</v>
      </c>
      <c r="I601" s="31"/>
      <c r="J601" s="31"/>
      <c r="K601" s="31"/>
      <c r="L601" s="31"/>
      <c r="M601" s="31"/>
      <c r="N601" s="31"/>
      <c r="O601" s="31"/>
      <c r="P601" s="31">
        <v>10</v>
      </c>
      <c r="Q601" s="31">
        <v>20</v>
      </c>
      <c r="R601" s="75">
        <f t="shared" si="80"/>
        <v>3.3333333333333335</v>
      </c>
      <c r="S601" s="69">
        <v>5</v>
      </c>
      <c r="T601" s="69">
        <v>5</v>
      </c>
      <c r="U601" s="69">
        <v>5</v>
      </c>
      <c r="V601" s="69">
        <v>5</v>
      </c>
      <c r="W601" s="69">
        <v>5</v>
      </c>
      <c r="X601" s="69">
        <v>5</v>
      </c>
      <c r="Y601" s="69">
        <v>5</v>
      </c>
      <c r="Z601" s="69">
        <v>5</v>
      </c>
      <c r="AA601" s="69">
        <v>5</v>
      </c>
      <c r="AB601" s="69">
        <v>5</v>
      </c>
      <c r="AC601" s="69">
        <v>5</v>
      </c>
      <c r="AD601" s="69">
        <v>5</v>
      </c>
      <c r="AE601" s="69">
        <v>5</v>
      </c>
      <c r="AF601" s="69">
        <f t="shared" si="74"/>
        <v>60</v>
      </c>
      <c r="AH601" s="31">
        <f t="shared" si="75"/>
        <v>15</v>
      </c>
      <c r="AI601" s="31">
        <f t="shared" si="76"/>
        <v>15</v>
      </c>
      <c r="AJ601" s="31">
        <f t="shared" si="77"/>
        <v>15</v>
      </c>
      <c r="AK601" s="31">
        <f t="shared" si="78"/>
        <v>15</v>
      </c>
      <c r="AL601" s="31">
        <f t="shared" si="79"/>
        <v>60</v>
      </c>
    </row>
    <row r="602" spans="1:38" hidden="1" x14ac:dyDescent="0.3">
      <c r="A602" t="str">
        <f t="shared" si="73"/>
        <v>SACoarse Brown</v>
      </c>
      <c r="B602" s="5" t="s">
        <v>151</v>
      </c>
      <c r="C602" s="5" t="s">
        <v>617</v>
      </c>
      <c r="D602" s="65" t="s">
        <v>86</v>
      </c>
      <c r="E602" s="65" t="s">
        <v>286</v>
      </c>
      <c r="F602" s="5" t="s">
        <v>91</v>
      </c>
      <c r="G602" s="5" t="s">
        <v>602</v>
      </c>
      <c r="H602" s="5" t="s">
        <v>618</v>
      </c>
      <c r="I602" s="31"/>
      <c r="J602" s="31"/>
      <c r="K602" s="31"/>
      <c r="L602" s="31"/>
      <c r="M602" s="31"/>
      <c r="N602" s="31">
        <v>0.5</v>
      </c>
      <c r="O602" s="31"/>
      <c r="P602" s="31"/>
      <c r="Q602" s="31"/>
      <c r="R602" s="75">
        <f t="shared" si="80"/>
        <v>5.5555555555555552E-2</v>
      </c>
      <c r="S602" s="69">
        <v>0</v>
      </c>
      <c r="T602" s="69">
        <v>0</v>
      </c>
      <c r="U602" s="69">
        <v>0</v>
      </c>
      <c r="V602" s="69">
        <v>0</v>
      </c>
      <c r="W602" s="69">
        <v>0</v>
      </c>
      <c r="X602" s="69">
        <v>0</v>
      </c>
      <c r="Y602" s="69">
        <v>0</v>
      </c>
      <c r="Z602" s="69">
        <v>0</v>
      </c>
      <c r="AA602" s="69">
        <v>0</v>
      </c>
      <c r="AB602" s="69">
        <v>0</v>
      </c>
      <c r="AC602" s="69">
        <v>0</v>
      </c>
      <c r="AD602" s="69">
        <v>0</v>
      </c>
      <c r="AE602" s="69">
        <v>0</v>
      </c>
      <c r="AF602" s="69">
        <f t="shared" si="74"/>
        <v>0</v>
      </c>
      <c r="AH602" s="31">
        <f t="shared" si="75"/>
        <v>0</v>
      </c>
      <c r="AI602" s="31">
        <f t="shared" si="76"/>
        <v>0</v>
      </c>
      <c r="AJ602" s="31">
        <f t="shared" si="77"/>
        <v>0</v>
      </c>
      <c r="AK602" s="31">
        <f t="shared" si="78"/>
        <v>0</v>
      </c>
      <c r="AL602" s="31">
        <f t="shared" si="79"/>
        <v>0</v>
      </c>
    </row>
    <row r="603" spans="1:38" hidden="1" x14ac:dyDescent="0.3">
      <c r="A603" t="str">
        <f t="shared" si="73"/>
        <v>SAA1</v>
      </c>
      <c r="B603" s="5" t="s">
        <v>151</v>
      </c>
      <c r="C603" s="5" t="s">
        <v>617</v>
      </c>
      <c r="D603" s="65" t="s">
        <v>86</v>
      </c>
      <c r="E603" s="65" t="s">
        <v>287</v>
      </c>
      <c r="F603" s="5" t="s">
        <v>74</v>
      </c>
      <c r="G603" s="5" t="s">
        <v>600</v>
      </c>
      <c r="H603" s="5" t="s">
        <v>620</v>
      </c>
      <c r="I603" s="31">
        <v>60</v>
      </c>
      <c r="J603" s="31">
        <v>40</v>
      </c>
      <c r="K603" s="31">
        <v>20</v>
      </c>
      <c r="L603" s="31">
        <v>100</v>
      </c>
      <c r="M603" s="31">
        <v>110</v>
      </c>
      <c r="N603" s="31">
        <v>90</v>
      </c>
      <c r="O603" s="31">
        <v>-0.1</v>
      </c>
      <c r="P603" s="31">
        <v>100</v>
      </c>
      <c r="Q603" s="31">
        <v>70</v>
      </c>
      <c r="R603" s="75">
        <f t="shared" si="80"/>
        <v>65.544444444444437</v>
      </c>
      <c r="S603" s="69">
        <v>100</v>
      </c>
      <c r="T603" s="69">
        <v>100</v>
      </c>
      <c r="U603" s="69">
        <v>100</v>
      </c>
      <c r="V603" s="69">
        <v>100</v>
      </c>
      <c r="W603" s="69">
        <v>100</v>
      </c>
      <c r="X603" s="69">
        <v>100</v>
      </c>
      <c r="Y603" s="69">
        <v>100</v>
      </c>
      <c r="Z603" s="69">
        <v>100</v>
      </c>
      <c r="AA603" s="69">
        <v>100</v>
      </c>
      <c r="AB603" s="69">
        <v>100</v>
      </c>
      <c r="AC603" s="69">
        <v>100</v>
      </c>
      <c r="AD603" s="69">
        <v>100</v>
      </c>
      <c r="AE603" s="69">
        <v>100</v>
      </c>
      <c r="AF603" s="69">
        <f t="shared" si="74"/>
        <v>1200</v>
      </c>
      <c r="AH603" s="31">
        <f t="shared" si="75"/>
        <v>300</v>
      </c>
      <c r="AI603" s="31">
        <f t="shared" si="76"/>
        <v>300</v>
      </c>
      <c r="AJ603" s="31">
        <f t="shared" si="77"/>
        <v>300</v>
      </c>
      <c r="AK603" s="31">
        <f t="shared" si="78"/>
        <v>300</v>
      </c>
      <c r="AL603" s="31">
        <f t="shared" si="79"/>
        <v>1200</v>
      </c>
    </row>
    <row r="604" spans="1:38" hidden="1" x14ac:dyDescent="0.3">
      <c r="A604" t="str">
        <f t="shared" si="73"/>
        <v>SAICING</v>
      </c>
      <c r="B604" s="5" t="s">
        <v>151</v>
      </c>
      <c r="C604" s="5" t="s">
        <v>617</v>
      </c>
      <c r="D604" s="65" t="s">
        <v>86</v>
      </c>
      <c r="E604" s="65" t="s">
        <v>287</v>
      </c>
      <c r="F604" s="5" t="s">
        <v>47</v>
      </c>
      <c r="G604" s="5" t="s">
        <v>605</v>
      </c>
      <c r="H604" s="5" t="s">
        <v>605</v>
      </c>
      <c r="I604" s="31"/>
      <c r="J604" s="31"/>
      <c r="K604" s="31"/>
      <c r="L604" s="31">
        <v>5</v>
      </c>
      <c r="M604" s="31"/>
      <c r="N604" s="31">
        <v>3</v>
      </c>
      <c r="O604" s="31"/>
      <c r="P604" s="31"/>
      <c r="Q604" s="31"/>
      <c r="R604" s="75">
        <f t="shared" si="80"/>
        <v>0.88888888888888884</v>
      </c>
      <c r="S604" s="69">
        <v>5</v>
      </c>
      <c r="T604" s="69">
        <v>5</v>
      </c>
      <c r="U604" s="69">
        <v>5</v>
      </c>
      <c r="V604" s="69">
        <v>5</v>
      </c>
      <c r="W604" s="69">
        <v>5</v>
      </c>
      <c r="X604" s="69">
        <v>5</v>
      </c>
      <c r="Y604" s="69">
        <v>5</v>
      </c>
      <c r="Z604" s="69">
        <v>5</v>
      </c>
      <c r="AA604" s="69">
        <v>5</v>
      </c>
      <c r="AB604" s="69">
        <v>5</v>
      </c>
      <c r="AC604" s="69">
        <v>5</v>
      </c>
      <c r="AD604" s="69">
        <v>5</v>
      </c>
      <c r="AE604" s="69">
        <v>5</v>
      </c>
      <c r="AF604" s="69">
        <f t="shared" si="74"/>
        <v>60</v>
      </c>
      <c r="AH604" s="31">
        <f t="shared" si="75"/>
        <v>15</v>
      </c>
      <c r="AI604" s="31">
        <f t="shared" si="76"/>
        <v>15</v>
      </c>
      <c r="AJ604" s="31">
        <f t="shared" si="77"/>
        <v>15</v>
      </c>
      <c r="AK604" s="31">
        <f t="shared" si="78"/>
        <v>15</v>
      </c>
      <c r="AL604" s="31">
        <f t="shared" si="79"/>
        <v>60</v>
      </c>
    </row>
    <row r="605" spans="1:38" hidden="1" x14ac:dyDescent="0.3">
      <c r="A605" t="str">
        <f t="shared" si="73"/>
        <v>SAA1</v>
      </c>
      <c r="B605" s="5" t="s">
        <v>151</v>
      </c>
      <c r="C605" s="5" t="s">
        <v>617</v>
      </c>
      <c r="D605" s="65" t="s">
        <v>86</v>
      </c>
      <c r="E605" s="65" t="s">
        <v>253</v>
      </c>
      <c r="F605" s="5" t="s">
        <v>74</v>
      </c>
      <c r="G605" s="5" t="s">
        <v>600</v>
      </c>
      <c r="H605" s="5" t="s">
        <v>620</v>
      </c>
      <c r="I605" s="31"/>
      <c r="J605" s="31">
        <v>20</v>
      </c>
      <c r="K605" s="31">
        <v>10</v>
      </c>
      <c r="L605" s="31">
        <v>10</v>
      </c>
      <c r="M605" s="31">
        <v>10</v>
      </c>
      <c r="N605" s="31">
        <v>9.9499999999999993</v>
      </c>
      <c r="O605" s="31">
        <v>10</v>
      </c>
      <c r="P605" s="31">
        <v>10</v>
      </c>
      <c r="Q605" s="31"/>
      <c r="R605" s="75">
        <f t="shared" si="80"/>
        <v>8.8833333333333329</v>
      </c>
      <c r="S605" s="69">
        <v>10</v>
      </c>
      <c r="T605" s="69">
        <v>10</v>
      </c>
      <c r="U605" s="69">
        <v>10</v>
      </c>
      <c r="V605" s="69">
        <v>10</v>
      </c>
      <c r="W605" s="69">
        <v>10</v>
      </c>
      <c r="X605" s="69">
        <v>10</v>
      </c>
      <c r="Y605" s="69">
        <v>10</v>
      </c>
      <c r="Z605" s="69">
        <v>10</v>
      </c>
      <c r="AA605" s="69">
        <v>10</v>
      </c>
      <c r="AB605" s="69">
        <v>10</v>
      </c>
      <c r="AC605" s="69">
        <v>10</v>
      </c>
      <c r="AD605" s="69">
        <v>10</v>
      </c>
      <c r="AE605" s="69">
        <v>10</v>
      </c>
      <c r="AF605" s="69">
        <f t="shared" si="74"/>
        <v>120</v>
      </c>
      <c r="AH605" s="31">
        <f t="shared" si="75"/>
        <v>30</v>
      </c>
      <c r="AI605" s="31">
        <f t="shared" si="76"/>
        <v>30</v>
      </c>
      <c r="AJ605" s="31">
        <f t="shared" si="77"/>
        <v>30</v>
      </c>
      <c r="AK605" s="31">
        <f t="shared" si="78"/>
        <v>30</v>
      </c>
      <c r="AL605" s="31">
        <f t="shared" si="79"/>
        <v>120</v>
      </c>
    </row>
    <row r="606" spans="1:38" hidden="1" x14ac:dyDescent="0.3">
      <c r="A606" t="str">
        <f t="shared" si="73"/>
        <v>SAC1 COARSE</v>
      </c>
      <c r="B606" s="5" t="s">
        <v>151</v>
      </c>
      <c r="C606" s="5" t="s">
        <v>617</v>
      </c>
      <c r="D606" s="65" t="s">
        <v>86</v>
      </c>
      <c r="E606" s="65" t="s">
        <v>253</v>
      </c>
      <c r="F606" s="5" t="s">
        <v>61</v>
      </c>
      <c r="G606" s="5" t="s">
        <v>603</v>
      </c>
      <c r="H606" s="5" t="s">
        <v>619</v>
      </c>
      <c r="I606" s="31">
        <v>22.5</v>
      </c>
      <c r="J606" s="31">
        <v>-2.5</v>
      </c>
      <c r="K606" s="31"/>
      <c r="L606" s="31"/>
      <c r="M606" s="31"/>
      <c r="N606" s="31"/>
      <c r="O606" s="31"/>
      <c r="P606" s="31"/>
      <c r="Q606" s="31"/>
      <c r="R606" s="75">
        <f t="shared" si="80"/>
        <v>2.2222222222222223</v>
      </c>
      <c r="S606" s="69">
        <v>5</v>
      </c>
      <c r="T606" s="69">
        <v>5</v>
      </c>
      <c r="U606" s="69">
        <v>5</v>
      </c>
      <c r="V606" s="69">
        <v>5</v>
      </c>
      <c r="W606" s="69">
        <v>5</v>
      </c>
      <c r="X606" s="69">
        <v>5</v>
      </c>
      <c r="Y606" s="69">
        <v>5</v>
      </c>
      <c r="Z606" s="69">
        <v>5</v>
      </c>
      <c r="AA606" s="69">
        <v>5</v>
      </c>
      <c r="AB606" s="69">
        <v>5</v>
      </c>
      <c r="AC606" s="69">
        <v>5</v>
      </c>
      <c r="AD606" s="69">
        <v>5</v>
      </c>
      <c r="AE606" s="69">
        <v>5</v>
      </c>
      <c r="AF606" s="69">
        <f t="shared" si="74"/>
        <v>60</v>
      </c>
      <c r="AH606" s="31">
        <f t="shared" si="75"/>
        <v>15</v>
      </c>
      <c r="AI606" s="31">
        <f t="shared" si="76"/>
        <v>15</v>
      </c>
      <c r="AJ606" s="31">
        <f t="shared" si="77"/>
        <v>15</v>
      </c>
      <c r="AK606" s="31">
        <f t="shared" si="78"/>
        <v>15</v>
      </c>
      <c r="AL606" s="31">
        <f t="shared" si="79"/>
        <v>60</v>
      </c>
    </row>
    <row r="607" spans="1:38" hidden="1" x14ac:dyDescent="0.3">
      <c r="A607" t="str">
        <f t="shared" si="73"/>
        <v>SAA1</v>
      </c>
      <c r="B607" s="5" t="s">
        <v>151</v>
      </c>
      <c r="C607" s="5" t="s">
        <v>617</v>
      </c>
      <c r="D607" s="65" t="s">
        <v>86</v>
      </c>
      <c r="E607" s="65" t="s">
        <v>288</v>
      </c>
      <c r="F607" s="5" t="s">
        <v>74</v>
      </c>
      <c r="G607" s="5" t="s">
        <v>600</v>
      </c>
      <c r="H607" s="5" t="s">
        <v>620</v>
      </c>
      <c r="I607" s="31">
        <v>30</v>
      </c>
      <c r="J607" s="31">
        <v>90</v>
      </c>
      <c r="K607" s="31"/>
      <c r="L607" s="31"/>
      <c r="M607" s="31"/>
      <c r="N607" s="31"/>
      <c r="O607" s="31"/>
      <c r="P607" s="31"/>
      <c r="Q607" s="31"/>
      <c r="R607" s="75">
        <f t="shared" si="80"/>
        <v>13.333333333333334</v>
      </c>
      <c r="S607" s="69">
        <v>15</v>
      </c>
      <c r="T607" s="69">
        <v>15</v>
      </c>
      <c r="U607" s="69">
        <v>15</v>
      </c>
      <c r="V607" s="69">
        <v>15</v>
      </c>
      <c r="W607" s="69">
        <v>15</v>
      </c>
      <c r="X607" s="69">
        <v>15</v>
      </c>
      <c r="Y607" s="69">
        <v>15</v>
      </c>
      <c r="Z607" s="69">
        <v>15</v>
      </c>
      <c r="AA607" s="69">
        <v>15</v>
      </c>
      <c r="AB607" s="69">
        <v>15</v>
      </c>
      <c r="AC607" s="69">
        <v>15</v>
      </c>
      <c r="AD607" s="69">
        <v>15</v>
      </c>
      <c r="AE607" s="69">
        <v>15</v>
      </c>
      <c r="AF607" s="69">
        <f t="shared" si="74"/>
        <v>180</v>
      </c>
      <c r="AH607" s="31">
        <f t="shared" si="75"/>
        <v>45</v>
      </c>
      <c r="AI607" s="31">
        <f t="shared" si="76"/>
        <v>45</v>
      </c>
      <c r="AJ607" s="31">
        <f t="shared" si="77"/>
        <v>45</v>
      </c>
      <c r="AK607" s="31">
        <f t="shared" si="78"/>
        <v>45</v>
      </c>
      <c r="AL607" s="31">
        <f t="shared" si="79"/>
        <v>180</v>
      </c>
    </row>
    <row r="608" spans="1:38" hidden="1" x14ac:dyDescent="0.3">
      <c r="A608" t="str">
        <f t="shared" si="73"/>
        <v>SALiquid</v>
      </c>
      <c r="B608" s="5" t="s">
        <v>151</v>
      </c>
      <c r="C608" s="5" t="s">
        <v>617</v>
      </c>
      <c r="D608" s="65" t="s">
        <v>86</v>
      </c>
      <c r="E608" s="65" t="s">
        <v>289</v>
      </c>
      <c r="F608" s="5" t="s">
        <v>279</v>
      </c>
      <c r="G608" s="5" t="s">
        <v>607</v>
      </c>
      <c r="H608" s="5" t="s">
        <v>627</v>
      </c>
      <c r="I608" s="31">
        <v>594.48099999999977</v>
      </c>
      <c r="J608" s="31">
        <v>509.964</v>
      </c>
      <c r="K608" s="31">
        <v>684.94599999999991</v>
      </c>
      <c r="L608" s="31">
        <v>484.94499999999994</v>
      </c>
      <c r="M608" s="31">
        <v>459.01200000000011</v>
      </c>
      <c r="N608" s="31">
        <v>495.08240000000012</v>
      </c>
      <c r="O608" s="31">
        <v>569.22699999999998</v>
      </c>
      <c r="P608" s="31">
        <v>430.541</v>
      </c>
      <c r="Q608" s="31">
        <v>460.51299999999986</v>
      </c>
      <c r="R608" s="75">
        <f t="shared" si="80"/>
        <v>520.96793333333324</v>
      </c>
      <c r="S608" s="69">
        <v>600</v>
      </c>
      <c r="T608" s="69">
        <v>600</v>
      </c>
      <c r="U608" s="69">
        <v>600</v>
      </c>
      <c r="V608" s="69">
        <v>600</v>
      </c>
      <c r="W608" s="69">
        <v>600</v>
      </c>
      <c r="X608" s="69">
        <v>600</v>
      </c>
      <c r="Y608" s="69">
        <v>600</v>
      </c>
      <c r="Z608" s="69">
        <v>700</v>
      </c>
      <c r="AA608" s="69">
        <v>700</v>
      </c>
      <c r="AB608" s="69">
        <v>700</v>
      </c>
      <c r="AC608" s="69">
        <v>700</v>
      </c>
      <c r="AD608" s="69">
        <v>700</v>
      </c>
      <c r="AE608" s="69">
        <v>700</v>
      </c>
      <c r="AF608" s="69">
        <f t="shared" si="74"/>
        <v>7800</v>
      </c>
      <c r="AH608" s="31">
        <f t="shared" si="75"/>
        <v>1800</v>
      </c>
      <c r="AI608" s="31">
        <f t="shared" si="76"/>
        <v>1800</v>
      </c>
      <c r="AJ608" s="31">
        <f t="shared" si="77"/>
        <v>2100</v>
      </c>
      <c r="AK608" s="31">
        <f t="shared" si="78"/>
        <v>2100</v>
      </c>
      <c r="AL608" s="31">
        <f t="shared" si="79"/>
        <v>7800</v>
      </c>
    </row>
    <row r="609" spans="1:38" hidden="1" x14ac:dyDescent="0.3">
      <c r="A609" t="str">
        <f t="shared" si="73"/>
        <v>SACASTER</v>
      </c>
      <c r="B609" s="5" t="s">
        <v>151</v>
      </c>
      <c r="C609" s="5" t="s">
        <v>617</v>
      </c>
      <c r="D609" s="65" t="s">
        <v>86</v>
      </c>
      <c r="E609" s="65" t="s">
        <v>289</v>
      </c>
      <c r="F609" s="5" t="s">
        <v>42</v>
      </c>
      <c r="G609" s="5" t="s">
        <v>604</v>
      </c>
      <c r="H609" s="5" t="s">
        <v>604</v>
      </c>
      <c r="I609" s="31"/>
      <c r="J609" s="31">
        <v>1</v>
      </c>
      <c r="K609" s="31">
        <v>2</v>
      </c>
      <c r="L609" s="31"/>
      <c r="M609" s="31">
        <v>1</v>
      </c>
      <c r="N609" s="31">
        <v>1</v>
      </c>
      <c r="O609" s="31"/>
      <c r="P609" s="31"/>
      <c r="Q609" s="31"/>
      <c r="R609" s="75">
        <f t="shared" si="80"/>
        <v>0.55555555555555558</v>
      </c>
      <c r="S609" s="69">
        <v>1</v>
      </c>
      <c r="T609" s="69">
        <v>1</v>
      </c>
      <c r="U609" s="69">
        <v>1</v>
      </c>
      <c r="V609" s="69">
        <v>1</v>
      </c>
      <c r="W609" s="69">
        <v>1</v>
      </c>
      <c r="X609" s="69">
        <v>1</v>
      </c>
      <c r="Y609" s="69">
        <v>1</v>
      </c>
      <c r="Z609" s="69">
        <v>1</v>
      </c>
      <c r="AA609" s="69">
        <v>1</v>
      </c>
      <c r="AB609" s="69">
        <v>1</v>
      </c>
      <c r="AC609" s="69">
        <v>1</v>
      </c>
      <c r="AD609" s="69">
        <v>1</v>
      </c>
      <c r="AE609" s="69">
        <v>1</v>
      </c>
      <c r="AF609" s="69">
        <f t="shared" si="74"/>
        <v>12</v>
      </c>
      <c r="AH609" s="31">
        <f t="shared" si="75"/>
        <v>3</v>
      </c>
      <c r="AI609" s="31">
        <f t="shared" si="76"/>
        <v>3</v>
      </c>
      <c r="AJ609" s="31">
        <f t="shared" si="77"/>
        <v>3</v>
      </c>
      <c r="AK609" s="31">
        <f t="shared" si="78"/>
        <v>3</v>
      </c>
      <c r="AL609" s="31">
        <f t="shared" si="79"/>
        <v>12</v>
      </c>
    </row>
    <row r="610" spans="1:38" hidden="1" x14ac:dyDescent="0.3">
      <c r="A610" t="str">
        <f t="shared" si="73"/>
        <v>SALiquid</v>
      </c>
      <c r="B610" s="5" t="s">
        <v>151</v>
      </c>
      <c r="C610" s="5" t="s">
        <v>617</v>
      </c>
      <c r="D610" s="65" t="s">
        <v>86</v>
      </c>
      <c r="E610" s="65" t="s">
        <v>290</v>
      </c>
      <c r="F610" s="5" t="s">
        <v>279</v>
      </c>
      <c r="G610" s="5" t="s">
        <v>607</v>
      </c>
      <c r="H610" s="5" t="s">
        <v>627</v>
      </c>
      <c r="I610" s="31">
        <v>149.547</v>
      </c>
      <c r="J610" s="31">
        <v>82.974999999999994</v>
      </c>
      <c r="K610" s="31">
        <v>83.576000000000008</v>
      </c>
      <c r="L610" s="31">
        <v>166.68200000000002</v>
      </c>
      <c r="M610" s="31">
        <v>115.92400000000001</v>
      </c>
      <c r="N610" s="31">
        <v>83.251000000000005</v>
      </c>
      <c r="O610" s="31">
        <v>99.998999999999995</v>
      </c>
      <c r="P610" s="31">
        <v>83.135000000000005</v>
      </c>
      <c r="Q610" s="31">
        <v>115.67699999999999</v>
      </c>
      <c r="R610" s="75">
        <f t="shared" si="80"/>
        <v>108.974</v>
      </c>
      <c r="S610" s="69">
        <v>120</v>
      </c>
      <c r="T610" s="69">
        <v>120</v>
      </c>
      <c r="U610" s="69">
        <v>120</v>
      </c>
      <c r="V610" s="69">
        <v>120</v>
      </c>
      <c r="W610" s="69">
        <v>120</v>
      </c>
      <c r="X610" s="69">
        <v>120</v>
      </c>
      <c r="Y610" s="69">
        <v>120</v>
      </c>
      <c r="Z610" s="69">
        <v>120</v>
      </c>
      <c r="AA610" s="69">
        <v>120</v>
      </c>
      <c r="AB610" s="69">
        <v>120</v>
      </c>
      <c r="AC610" s="69">
        <v>120</v>
      </c>
      <c r="AD610" s="69">
        <v>120</v>
      </c>
      <c r="AE610" s="69">
        <v>120</v>
      </c>
      <c r="AF610" s="69">
        <f t="shared" si="74"/>
        <v>1440</v>
      </c>
      <c r="AH610" s="31">
        <f t="shared" si="75"/>
        <v>360</v>
      </c>
      <c r="AI610" s="31">
        <f t="shared" si="76"/>
        <v>360</v>
      </c>
      <c r="AJ610" s="31">
        <f t="shared" si="77"/>
        <v>360</v>
      </c>
      <c r="AK610" s="31">
        <f t="shared" si="78"/>
        <v>360</v>
      </c>
      <c r="AL610" s="31">
        <f t="shared" si="79"/>
        <v>1440</v>
      </c>
    </row>
    <row r="611" spans="1:38" hidden="1" x14ac:dyDescent="0.3">
      <c r="A611" t="str">
        <f t="shared" si="73"/>
        <v>SAIG</v>
      </c>
      <c r="B611" s="5" t="s">
        <v>151</v>
      </c>
      <c r="C611" s="5" t="s">
        <v>617</v>
      </c>
      <c r="D611" s="65" t="s">
        <v>86</v>
      </c>
      <c r="E611" s="65" t="s">
        <v>291</v>
      </c>
      <c r="F611" s="5" t="s">
        <v>164</v>
      </c>
      <c r="G611" s="5" t="s">
        <v>606</v>
      </c>
      <c r="H611" s="5" t="s">
        <v>626</v>
      </c>
      <c r="I611" s="31">
        <v>40</v>
      </c>
      <c r="J611" s="31"/>
      <c r="K611" s="31"/>
      <c r="L611" s="31"/>
      <c r="M611" s="31"/>
      <c r="N611" s="31"/>
      <c r="O611" s="31">
        <v>20</v>
      </c>
      <c r="P611" s="31">
        <v>20</v>
      </c>
      <c r="Q611" s="31">
        <v>40</v>
      </c>
      <c r="R611" s="75">
        <f t="shared" si="80"/>
        <v>13.333333333333334</v>
      </c>
      <c r="S611" s="69">
        <v>20</v>
      </c>
      <c r="T611" s="69">
        <v>20</v>
      </c>
      <c r="U611" s="69">
        <v>20</v>
      </c>
      <c r="V611" s="69">
        <v>20</v>
      </c>
      <c r="W611" s="69">
        <v>20</v>
      </c>
      <c r="X611" s="69">
        <v>20</v>
      </c>
      <c r="Y611" s="69">
        <v>20</v>
      </c>
      <c r="Z611" s="69">
        <v>20</v>
      </c>
      <c r="AA611" s="69">
        <v>20</v>
      </c>
      <c r="AB611" s="69">
        <v>20</v>
      </c>
      <c r="AC611" s="69">
        <v>20</v>
      </c>
      <c r="AD611" s="69">
        <v>20</v>
      </c>
      <c r="AE611" s="69">
        <v>20</v>
      </c>
      <c r="AF611" s="69">
        <f t="shared" si="74"/>
        <v>240</v>
      </c>
      <c r="AH611" s="31">
        <f t="shared" si="75"/>
        <v>60</v>
      </c>
      <c r="AI611" s="31">
        <f t="shared" si="76"/>
        <v>60</v>
      </c>
      <c r="AJ611" s="31">
        <f t="shared" si="77"/>
        <v>60</v>
      </c>
      <c r="AK611" s="31">
        <f t="shared" si="78"/>
        <v>60</v>
      </c>
      <c r="AL611" s="31">
        <f t="shared" si="79"/>
        <v>240</v>
      </c>
    </row>
    <row r="612" spans="1:38" hidden="1" x14ac:dyDescent="0.3">
      <c r="A612" t="str">
        <f t="shared" si="73"/>
        <v>SAC1 COARSE</v>
      </c>
      <c r="B612" s="5" t="s">
        <v>151</v>
      </c>
      <c r="C612" s="5" t="s">
        <v>617</v>
      </c>
      <c r="D612" s="65" t="s">
        <v>86</v>
      </c>
      <c r="E612" s="65" t="s">
        <v>292</v>
      </c>
      <c r="F612" s="5" t="s">
        <v>61</v>
      </c>
      <c r="G612" s="5" t="s">
        <v>603</v>
      </c>
      <c r="H612" s="5" t="s">
        <v>619</v>
      </c>
      <c r="I612" s="31"/>
      <c r="J612" s="31"/>
      <c r="K612" s="31"/>
      <c r="L612" s="31">
        <v>10</v>
      </c>
      <c r="M612" s="31"/>
      <c r="N612" s="31"/>
      <c r="O612" s="31"/>
      <c r="P612" s="31"/>
      <c r="Q612" s="31"/>
      <c r="R612" s="75">
        <f t="shared" si="80"/>
        <v>1.1111111111111112</v>
      </c>
      <c r="S612" s="69">
        <v>0</v>
      </c>
      <c r="T612" s="69">
        <v>0</v>
      </c>
      <c r="U612" s="69">
        <v>0</v>
      </c>
      <c r="V612" s="69">
        <v>0</v>
      </c>
      <c r="W612" s="69">
        <v>0</v>
      </c>
      <c r="X612" s="69">
        <v>0</v>
      </c>
      <c r="Y612" s="69">
        <v>0</v>
      </c>
      <c r="Z612" s="69">
        <v>0</v>
      </c>
      <c r="AA612" s="69">
        <v>0</v>
      </c>
      <c r="AB612" s="69">
        <v>0</v>
      </c>
      <c r="AC612" s="69">
        <v>0</v>
      </c>
      <c r="AD612" s="69">
        <v>0</v>
      </c>
      <c r="AE612" s="69">
        <v>0</v>
      </c>
      <c r="AF612" s="69">
        <f t="shared" si="74"/>
        <v>0</v>
      </c>
      <c r="AH612" s="31">
        <f t="shared" si="75"/>
        <v>0</v>
      </c>
      <c r="AI612" s="31">
        <f t="shared" si="76"/>
        <v>0</v>
      </c>
      <c r="AJ612" s="31">
        <f t="shared" si="77"/>
        <v>0</v>
      </c>
      <c r="AK612" s="31">
        <f t="shared" si="78"/>
        <v>0</v>
      </c>
      <c r="AL612" s="31">
        <f t="shared" si="79"/>
        <v>0</v>
      </c>
    </row>
    <row r="613" spans="1:38" hidden="1" x14ac:dyDescent="0.3">
      <c r="A613" t="str">
        <f t="shared" si="73"/>
        <v>SAC1 COARSE</v>
      </c>
      <c r="B613" s="5" t="s">
        <v>151</v>
      </c>
      <c r="C613" s="5" t="s">
        <v>617</v>
      </c>
      <c r="D613" s="65" t="s">
        <v>86</v>
      </c>
      <c r="E613" s="65" t="s">
        <v>293</v>
      </c>
      <c r="F613" s="5" t="s">
        <v>61</v>
      </c>
      <c r="G613" s="5" t="s">
        <v>603</v>
      </c>
      <c r="H613" s="5" t="s">
        <v>619</v>
      </c>
      <c r="I613" s="31">
        <v>17.600000000000001</v>
      </c>
      <c r="J613" s="31">
        <v>12.8</v>
      </c>
      <c r="K613" s="31">
        <v>12.8</v>
      </c>
      <c r="L613" s="31">
        <v>6.4</v>
      </c>
      <c r="M613" s="31">
        <v>6.4</v>
      </c>
      <c r="N613" s="31">
        <v>0</v>
      </c>
      <c r="O613" s="31"/>
      <c r="P613" s="31"/>
      <c r="Q613" s="31"/>
      <c r="R613" s="75">
        <f t="shared" si="80"/>
        <v>6.2222222222222223</v>
      </c>
      <c r="S613" s="69">
        <v>0</v>
      </c>
      <c r="T613" s="69">
        <v>0</v>
      </c>
      <c r="U613" s="69">
        <v>0</v>
      </c>
      <c r="V613" s="69">
        <v>0</v>
      </c>
      <c r="W613" s="69">
        <v>0</v>
      </c>
      <c r="X613" s="69">
        <v>0</v>
      </c>
      <c r="Y613" s="69">
        <v>0</v>
      </c>
      <c r="Z613" s="69">
        <v>0</v>
      </c>
      <c r="AA613" s="69">
        <v>0</v>
      </c>
      <c r="AB613" s="69">
        <v>0</v>
      </c>
      <c r="AC613" s="69">
        <v>0</v>
      </c>
      <c r="AD613" s="69">
        <v>0</v>
      </c>
      <c r="AE613" s="69">
        <v>0</v>
      </c>
      <c r="AF613" s="69">
        <f t="shared" si="74"/>
        <v>0</v>
      </c>
      <c r="AH613" s="31">
        <f t="shared" si="75"/>
        <v>0</v>
      </c>
      <c r="AI613" s="31">
        <f t="shared" si="76"/>
        <v>0</v>
      </c>
      <c r="AJ613" s="31">
        <f t="shared" si="77"/>
        <v>0</v>
      </c>
      <c r="AK613" s="31">
        <f t="shared" si="78"/>
        <v>0</v>
      </c>
      <c r="AL613" s="31">
        <f t="shared" si="79"/>
        <v>0</v>
      </c>
    </row>
    <row r="614" spans="1:38" hidden="1" x14ac:dyDescent="0.3">
      <c r="A614" t="str">
        <f t="shared" si="73"/>
        <v>SAA1</v>
      </c>
      <c r="B614" s="5" t="s">
        <v>151</v>
      </c>
      <c r="C614" s="5" t="s">
        <v>617</v>
      </c>
      <c r="D614" s="65" t="s">
        <v>86</v>
      </c>
      <c r="E614" s="65" t="s">
        <v>294</v>
      </c>
      <c r="F614" s="5" t="s">
        <v>74</v>
      </c>
      <c r="G614" s="5" t="s">
        <v>600</v>
      </c>
      <c r="H614" s="5" t="s">
        <v>620</v>
      </c>
      <c r="I614" s="31"/>
      <c r="J614" s="31">
        <v>10</v>
      </c>
      <c r="K614" s="31"/>
      <c r="L614" s="31">
        <v>10</v>
      </c>
      <c r="M614" s="31">
        <v>10</v>
      </c>
      <c r="N614" s="31"/>
      <c r="O614" s="31"/>
      <c r="P614" s="31"/>
      <c r="Q614" s="31"/>
      <c r="R614" s="75">
        <f t="shared" si="80"/>
        <v>3.3333333333333335</v>
      </c>
      <c r="S614" s="69">
        <v>0</v>
      </c>
      <c r="T614" s="69">
        <v>0</v>
      </c>
      <c r="U614" s="69">
        <v>0</v>
      </c>
      <c r="V614" s="69">
        <v>0</v>
      </c>
      <c r="W614" s="69">
        <v>0</v>
      </c>
      <c r="X614" s="69">
        <v>0</v>
      </c>
      <c r="Y614" s="69">
        <v>0</v>
      </c>
      <c r="Z614" s="69">
        <v>0</v>
      </c>
      <c r="AA614" s="69">
        <v>0</v>
      </c>
      <c r="AB614" s="69">
        <v>0</v>
      </c>
      <c r="AC614" s="69">
        <v>0</v>
      </c>
      <c r="AD614" s="69">
        <v>0</v>
      </c>
      <c r="AE614" s="69">
        <v>0</v>
      </c>
      <c r="AF614" s="69">
        <f t="shared" si="74"/>
        <v>0</v>
      </c>
      <c r="AH614" s="31">
        <f t="shared" si="75"/>
        <v>0</v>
      </c>
      <c r="AI614" s="31">
        <f t="shared" si="76"/>
        <v>0</v>
      </c>
      <c r="AJ614" s="31">
        <f t="shared" si="77"/>
        <v>0</v>
      </c>
      <c r="AK614" s="31">
        <f t="shared" si="78"/>
        <v>0</v>
      </c>
      <c r="AL614" s="31">
        <f t="shared" si="79"/>
        <v>0</v>
      </c>
    </row>
    <row r="615" spans="1:38" hidden="1" x14ac:dyDescent="0.3">
      <c r="A615" t="str">
        <f t="shared" si="73"/>
        <v>SAIG</v>
      </c>
      <c r="B615" s="5" t="s">
        <v>151</v>
      </c>
      <c r="C615" s="5" t="s">
        <v>617</v>
      </c>
      <c r="D615" s="65" t="s">
        <v>86</v>
      </c>
      <c r="E615" s="65" t="s">
        <v>295</v>
      </c>
      <c r="F615" s="5" t="s">
        <v>164</v>
      </c>
      <c r="G615" s="5" t="s">
        <v>606</v>
      </c>
      <c r="H615" s="5" t="s">
        <v>626</v>
      </c>
      <c r="I615" s="31">
        <v>240</v>
      </c>
      <c r="J615" s="31">
        <v>40</v>
      </c>
      <c r="K615" s="31">
        <v>82</v>
      </c>
      <c r="L615" s="31"/>
      <c r="M615" s="31"/>
      <c r="N615" s="31"/>
      <c r="O615" s="31">
        <v>180</v>
      </c>
      <c r="P615" s="31">
        <v>170</v>
      </c>
      <c r="Q615" s="31">
        <v>35</v>
      </c>
      <c r="R615" s="75">
        <f t="shared" si="80"/>
        <v>83</v>
      </c>
      <c r="S615" s="69">
        <v>90</v>
      </c>
      <c r="T615" s="69">
        <v>90</v>
      </c>
      <c r="U615" s="69">
        <v>90</v>
      </c>
      <c r="V615" s="69">
        <v>90</v>
      </c>
      <c r="W615" s="69">
        <v>90</v>
      </c>
      <c r="X615" s="69">
        <v>90</v>
      </c>
      <c r="Y615" s="69">
        <v>90</v>
      </c>
      <c r="Z615" s="69">
        <v>90</v>
      </c>
      <c r="AA615" s="69">
        <v>90</v>
      </c>
      <c r="AB615" s="69">
        <v>90</v>
      </c>
      <c r="AC615" s="69">
        <v>90</v>
      </c>
      <c r="AD615" s="69">
        <v>90</v>
      </c>
      <c r="AE615" s="69">
        <v>90</v>
      </c>
      <c r="AF615" s="69">
        <f t="shared" si="74"/>
        <v>1080</v>
      </c>
      <c r="AH615" s="31">
        <f t="shared" si="75"/>
        <v>270</v>
      </c>
      <c r="AI615" s="31">
        <f t="shared" si="76"/>
        <v>270</v>
      </c>
      <c r="AJ615" s="31">
        <f t="shared" si="77"/>
        <v>270</v>
      </c>
      <c r="AK615" s="31">
        <f t="shared" si="78"/>
        <v>270</v>
      </c>
      <c r="AL615" s="31">
        <f t="shared" si="79"/>
        <v>1080</v>
      </c>
    </row>
    <row r="616" spans="1:38" hidden="1" x14ac:dyDescent="0.3">
      <c r="A616" t="str">
        <f t="shared" si="73"/>
        <v>SAICING</v>
      </c>
      <c r="B616" s="5" t="s">
        <v>151</v>
      </c>
      <c r="C616" s="5" t="s">
        <v>617</v>
      </c>
      <c r="D616" s="65" t="s">
        <v>86</v>
      </c>
      <c r="E616" s="65" t="s">
        <v>295</v>
      </c>
      <c r="F616" s="5" t="s">
        <v>47</v>
      </c>
      <c r="G616" s="5" t="s">
        <v>605</v>
      </c>
      <c r="H616" s="5" t="s">
        <v>605</v>
      </c>
      <c r="I616" s="31">
        <v>0.125</v>
      </c>
      <c r="J616" s="31"/>
      <c r="K616" s="31"/>
      <c r="L616" s="31"/>
      <c r="M616" s="31">
        <v>0.25</v>
      </c>
      <c r="N616" s="31"/>
      <c r="O616" s="31"/>
      <c r="P616" s="31"/>
      <c r="Q616" s="31"/>
      <c r="R616" s="75">
        <f t="shared" si="80"/>
        <v>4.1666666666666664E-2</v>
      </c>
      <c r="S616" s="69">
        <v>0</v>
      </c>
      <c r="T616" s="69">
        <v>0</v>
      </c>
      <c r="U616" s="69">
        <v>0</v>
      </c>
      <c r="V616" s="69">
        <v>0</v>
      </c>
      <c r="W616" s="69">
        <v>0</v>
      </c>
      <c r="X616" s="69">
        <v>0</v>
      </c>
      <c r="Y616" s="69">
        <v>0</v>
      </c>
      <c r="Z616" s="69">
        <v>0</v>
      </c>
      <c r="AA616" s="69">
        <v>0</v>
      </c>
      <c r="AB616" s="69">
        <v>0</v>
      </c>
      <c r="AC616" s="69">
        <v>0</v>
      </c>
      <c r="AD616" s="69">
        <v>0</v>
      </c>
      <c r="AE616" s="69">
        <v>0</v>
      </c>
      <c r="AF616" s="69">
        <f t="shared" si="74"/>
        <v>0</v>
      </c>
      <c r="AH616" s="31">
        <f t="shared" si="75"/>
        <v>0</v>
      </c>
      <c r="AI616" s="31">
        <f t="shared" si="76"/>
        <v>0</v>
      </c>
      <c r="AJ616" s="31">
        <f t="shared" si="77"/>
        <v>0</v>
      </c>
      <c r="AK616" s="31">
        <f t="shared" si="78"/>
        <v>0</v>
      </c>
      <c r="AL616" s="31">
        <f t="shared" si="79"/>
        <v>0</v>
      </c>
    </row>
    <row r="617" spans="1:38" hidden="1" x14ac:dyDescent="0.3">
      <c r="A617" t="str">
        <f t="shared" si="73"/>
        <v>SAIG</v>
      </c>
      <c r="B617" s="5" t="s">
        <v>151</v>
      </c>
      <c r="C617" s="5" t="s">
        <v>617</v>
      </c>
      <c r="D617" s="65" t="s">
        <v>86</v>
      </c>
      <c r="E617" s="65" t="s">
        <v>296</v>
      </c>
      <c r="F617" s="5" t="s">
        <v>164</v>
      </c>
      <c r="G617" s="5" t="s">
        <v>606</v>
      </c>
      <c r="H617" s="5" t="s">
        <v>626</v>
      </c>
      <c r="I617" s="31">
        <v>1.7</v>
      </c>
      <c r="J617" s="31">
        <v>1.4</v>
      </c>
      <c r="K617" s="31">
        <v>1</v>
      </c>
      <c r="L617" s="31">
        <v>1.5</v>
      </c>
      <c r="M617" s="31">
        <v>0.95</v>
      </c>
      <c r="N617" s="31">
        <v>0.95</v>
      </c>
      <c r="O617" s="31">
        <v>1</v>
      </c>
      <c r="P617" s="31">
        <v>0.5</v>
      </c>
      <c r="Q617" s="31">
        <v>1.5</v>
      </c>
      <c r="R617" s="75">
        <f t="shared" si="80"/>
        <v>1.1666666666666667</v>
      </c>
      <c r="S617" s="69">
        <v>2</v>
      </c>
      <c r="T617" s="69">
        <v>2</v>
      </c>
      <c r="U617" s="69">
        <v>2</v>
      </c>
      <c r="V617" s="69">
        <v>2</v>
      </c>
      <c r="W617" s="69">
        <v>2</v>
      </c>
      <c r="X617" s="69">
        <v>2</v>
      </c>
      <c r="Y617" s="69">
        <v>2</v>
      </c>
      <c r="Z617" s="69">
        <v>2</v>
      </c>
      <c r="AA617" s="69">
        <v>2</v>
      </c>
      <c r="AB617" s="69">
        <v>2</v>
      </c>
      <c r="AC617" s="69">
        <v>2</v>
      </c>
      <c r="AD617" s="69">
        <v>2</v>
      </c>
      <c r="AE617" s="69">
        <v>2</v>
      </c>
      <c r="AF617" s="69">
        <f t="shared" si="74"/>
        <v>24</v>
      </c>
      <c r="AH617" s="31">
        <f t="shared" si="75"/>
        <v>6</v>
      </c>
      <c r="AI617" s="31">
        <f t="shared" si="76"/>
        <v>6</v>
      </c>
      <c r="AJ617" s="31">
        <f t="shared" si="77"/>
        <v>6</v>
      </c>
      <c r="AK617" s="31">
        <f t="shared" si="78"/>
        <v>6</v>
      </c>
      <c r="AL617" s="31">
        <f t="shared" si="79"/>
        <v>24</v>
      </c>
    </row>
    <row r="618" spans="1:38" hidden="1" x14ac:dyDescent="0.3">
      <c r="A618" t="str">
        <f t="shared" si="73"/>
        <v>SAICING</v>
      </c>
      <c r="B618" s="5" t="s">
        <v>151</v>
      </c>
      <c r="C618" s="5" t="s">
        <v>617</v>
      </c>
      <c r="D618" s="65" t="s">
        <v>86</v>
      </c>
      <c r="E618" s="65" t="s">
        <v>296</v>
      </c>
      <c r="F618" s="5" t="s">
        <v>47</v>
      </c>
      <c r="G618" s="5" t="s">
        <v>605</v>
      </c>
      <c r="H618" s="5" t="s">
        <v>605</v>
      </c>
      <c r="I618" s="31">
        <v>0.3</v>
      </c>
      <c r="J618" s="31"/>
      <c r="K618" s="31">
        <v>1.0249999999999999</v>
      </c>
      <c r="L618" s="31">
        <v>0.35</v>
      </c>
      <c r="M618" s="31">
        <v>0.1</v>
      </c>
      <c r="N618" s="31">
        <v>0.2</v>
      </c>
      <c r="O618" s="31">
        <v>0.5</v>
      </c>
      <c r="P618" s="31">
        <v>0.2</v>
      </c>
      <c r="Q618" s="31">
        <v>1.3</v>
      </c>
      <c r="R618" s="75">
        <f t="shared" si="80"/>
        <v>0.44166666666666665</v>
      </c>
      <c r="S618" s="69">
        <v>0</v>
      </c>
      <c r="T618" s="69">
        <v>0</v>
      </c>
      <c r="U618" s="69">
        <v>0</v>
      </c>
      <c r="V618" s="69">
        <v>0</v>
      </c>
      <c r="W618" s="69">
        <v>0</v>
      </c>
      <c r="X618" s="69">
        <v>0</v>
      </c>
      <c r="Y618" s="69">
        <v>0</v>
      </c>
      <c r="Z618" s="69">
        <v>0</v>
      </c>
      <c r="AA618" s="69">
        <v>0</v>
      </c>
      <c r="AB618" s="69">
        <v>0</v>
      </c>
      <c r="AC618" s="69">
        <v>0</v>
      </c>
      <c r="AD618" s="69">
        <v>0</v>
      </c>
      <c r="AE618" s="69">
        <v>0</v>
      </c>
      <c r="AF618" s="69">
        <f t="shared" si="74"/>
        <v>0</v>
      </c>
      <c r="AH618" s="31">
        <f t="shared" si="75"/>
        <v>0</v>
      </c>
      <c r="AI618" s="31">
        <f t="shared" si="76"/>
        <v>0</v>
      </c>
      <c r="AJ618" s="31">
        <f t="shared" si="77"/>
        <v>0</v>
      </c>
      <c r="AK618" s="31">
        <f t="shared" si="78"/>
        <v>0</v>
      </c>
      <c r="AL618" s="31">
        <f t="shared" si="79"/>
        <v>0</v>
      </c>
    </row>
    <row r="619" spans="1:38" hidden="1" x14ac:dyDescent="0.3">
      <c r="A619" t="str">
        <f t="shared" si="73"/>
        <v>SAA1</v>
      </c>
      <c r="B619" s="5" t="s">
        <v>151</v>
      </c>
      <c r="C619" s="5" t="s">
        <v>617</v>
      </c>
      <c r="D619" s="65" t="s">
        <v>86</v>
      </c>
      <c r="E619" s="65" t="s">
        <v>297</v>
      </c>
      <c r="F619" s="5" t="s">
        <v>171</v>
      </c>
      <c r="G619" s="5" t="s">
        <v>600</v>
      </c>
      <c r="H619" s="5" t="s">
        <v>620</v>
      </c>
      <c r="I619" s="31">
        <v>36</v>
      </c>
      <c r="J619" s="31">
        <v>18</v>
      </c>
      <c r="K619" s="31">
        <v>27</v>
      </c>
      <c r="L619" s="31">
        <v>36</v>
      </c>
      <c r="M619" s="31">
        <v>36</v>
      </c>
      <c r="N619" s="31">
        <v>27</v>
      </c>
      <c r="O619" s="31">
        <v>27</v>
      </c>
      <c r="P619" s="31">
        <v>36</v>
      </c>
      <c r="Q619" s="31">
        <v>36</v>
      </c>
      <c r="R619" s="75">
        <f t="shared" si="80"/>
        <v>31</v>
      </c>
      <c r="S619" s="69">
        <v>35</v>
      </c>
      <c r="T619" s="69">
        <v>35</v>
      </c>
      <c r="U619" s="69">
        <v>35</v>
      </c>
      <c r="V619" s="69">
        <v>35</v>
      </c>
      <c r="W619" s="69">
        <v>35</v>
      </c>
      <c r="X619" s="69">
        <v>35</v>
      </c>
      <c r="Y619" s="69">
        <v>35</v>
      </c>
      <c r="Z619" s="69">
        <v>35</v>
      </c>
      <c r="AA619" s="69">
        <v>35</v>
      </c>
      <c r="AB619" s="69">
        <v>35</v>
      </c>
      <c r="AC619" s="69">
        <v>35</v>
      </c>
      <c r="AD619" s="69">
        <v>35</v>
      </c>
      <c r="AE619" s="69">
        <v>35</v>
      </c>
      <c r="AF619" s="69">
        <f t="shared" si="74"/>
        <v>420</v>
      </c>
      <c r="AH619" s="31">
        <f t="shared" si="75"/>
        <v>105</v>
      </c>
      <c r="AI619" s="31">
        <f t="shared" si="76"/>
        <v>105</v>
      </c>
      <c r="AJ619" s="31">
        <f t="shared" si="77"/>
        <v>105</v>
      </c>
      <c r="AK619" s="31">
        <f t="shared" si="78"/>
        <v>105</v>
      </c>
      <c r="AL619" s="31">
        <f t="shared" si="79"/>
        <v>420</v>
      </c>
    </row>
    <row r="620" spans="1:38" hidden="1" x14ac:dyDescent="0.3">
      <c r="A620" t="str">
        <f t="shared" si="73"/>
        <v>SAIG</v>
      </c>
      <c r="B620" s="5" t="s">
        <v>151</v>
      </c>
      <c r="C620" s="5" t="s">
        <v>617</v>
      </c>
      <c r="D620" s="65" t="s">
        <v>86</v>
      </c>
      <c r="E620" s="65" t="s">
        <v>298</v>
      </c>
      <c r="F620" s="5" t="s">
        <v>164</v>
      </c>
      <c r="G620" s="5" t="s">
        <v>606</v>
      </c>
      <c r="H620" s="5" t="s">
        <v>626</v>
      </c>
      <c r="I620" s="31">
        <v>340</v>
      </c>
      <c r="J620" s="31">
        <v>1080</v>
      </c>
      <c r="K620" s="31">
        <v>200</v>
      </c>
      <c r="L620" s="31">
        <v>590</v>
      </c>
      <c r="M620" s="31"/>
      <c r="N620" s="31"/>
      <c r="O620" s="31"/>
      <c r="P620" s="31"/>
      <c r="Q620" s="31"/>
      <c r="R620" s="75">
        <f t="shared" si="80"/>
        <v>245.55555555555554</v>
      </c>
      <c r="S620" s="69">
        <v>300</v>
      </c>
      <c r="T620" s="69">
        <v>300</v>
      </c>
      <c r="U620" s="69">
        <v>300</v>
      </c>
      <c r="V620" s="69">
        <v>300</v>
      </c>
      <c r="W620" s="69">
        <v>300</v>
      </c>
      <c r="X620" s="69">
        <v>300</v>
      </c>
      <c r="Y620" s="69">
        <v>300</v>
      </c>
      <c r="Z620" s="69">
        <v>300</v>
      </c>
      <c r="AA620" s="69">
        <v>300</v>
      </c>
      <c r="AB620" s="69">
        <v>300</v>
      </c>
      <c r="AC620" s="69">
        <v>300</v>
      </c>
      <c r="AD620" s="69">
        <v>300</v>
      </c>
      <c r="AE620" s="69">
        <v>300</v>
      </c>
      <c r="AF620" s="69">
        <f t="shared" si="74"/>
        <v>3600</v>
      </c>
      <c r="AH620" s="31">
        <f t="shared" si="75"/>
        <v>900</v>
      </c>
      <c r="AI620" s="31">
        <f t="shared" si="76"/>
        <v>900</v>
      </c>
      <c r="AJ620" s="31">
        <f t="shared" si="77"/>
        <v>900</v>
      </c>
      <c r="AK620" s="31">
        <f t="shared" si="78"/>
        <v>900</v>
      </c>
      <c r="AL620" s="31">
        <f t="shared" si="79"/>
        <v>3600</v>
      </c>
    </row>
    <row r="621" spans="1:38" hidden="1" x14ac:dyDescent="0.3">
      <c r="A621" t="str">
        <f t="shared" si="73"/>
        <v>SAA1</v>
      </c>
      <c r="B621" s="5" t="s">
        <v>151</v>
      </c>
      <c r="C621" s="5" t="s">
        <v>617</v>
      </c>
      <c r="D621" s="65" t="s">
        <v>86</v>
      </c>
      <c r="E621" s="65" t="s">
        <v>299</v>
      </c>
      <c r="F621" s="5" t="s">
        <v>197</v>
      </c>
      <c r="G621" s="5" t="s">
        <v>600</v>
      </c>
      <c r="H621" s="5" t="s">
        <v>620</v>
      </c>
      <c r="I621" s="31">
        <v>10</v>
      </c>
      <c r="J621" s="31">
        <v>15</v>
      </c>
      <c r="K621" s="31">
        <v>6.9749999999999996</v>
      </c>
      <c r="L621" s="31">
        <v>10</v>
      </c>
      <c r="M621" s="31">
        <v>5</v>
      </c>
      <c r="N621" s="31">
        <v>15</v>
      </c>
      <c r="O621" s="31">
        <v>15</v>
      </c>
      <c r="P621" s="31">
        <v>18</v>
      </c>
      <c r="Q621" s="31">
        <v>4</v>
      </c>
      <c r="R621" s="75">
        <f t="shared" si="80"/>
        <v>10.997222222222222</v>
      </c>
      <c r="S621" s="69">
        <v>20</v>
      </c>
      <c r="T621" s="69">
        <v>20</v>
      </c>
      <c r="U621" s="69">
        <v>20</v>
      </c>
      <c r="V621" s="69">
        <v>20</v>
      </c>
      <c r="W621" s="69">
        <v>20</v>
      </c>
      <c r="X621" s="69">
        <v>20</v>
      </c>
      <c r="Y621" s="69">
        <v>20</v>
      </c>
      <c r="Z621" s="69">
        <v>20</v>
      </c>
      <c r="AA621" s="69">
        <v>20</v>
      </c>
      <c r="AB621" s="69">
        <v>20</v>
      </c>
      <c r="AC621" s="69">
        <v>20</v>
      </c>
      <c r="AD621" s="69">
        <v>20</v>
      </c>
      <c r="AE621" s="69">
        <v>20</v>
      </c>
      <c r="AF621" s="69">
        <f t="shared" si="74"/>
        <v>240</v>
      </c>
      <c r="AH621" s="31">
        <f t="shared" si="75"/>
        <v>60</v>
      </c>
      <c r="AI621" s="31">
        <f t="shared" si="76"/>
        <v>60</v>
      </c>
      <c r="AJ621" s="31">
        <f t="shared" si="77"/>
        <v>60</v>
      </c>
      <c r="AK621" s="31">
        <f t="shared" si="78"/>
        <v>60</v>
      </c>
      <c r="AL621" s="31">
        <f t="shared" si="79"/>
        <v>240</v>
      </c>
    </row>
    <row r="622" spans="1:38" hidden="1" x14ac:dyDescent="0.3">
      <c r="A622" t="str">
        <f t="shared" si="73"/>
        <v>SAC1 COARSE</v>
      </c>
      <c r="B622" s="5" t="s">
        <v>151</v>
      </c>
      <c r="C622" s="5" t="s">
        <v>617</v>
      </c>
      <c r="D622" s="65" t="s">
        <v>86</v>
      </c>
      <c r="E622" s="65" t="s">
        <v>300</v>
      </c>
      <c r="F622" s="5" t="s">
        <v>61</v>
      </c>
      <c r="G622" s="5" t="s">
        <v>603</v>
      </c>
      <c r="H622" s="5" t="s">
        <v>619</v>
      </c>
      <c r="I622" s="31"/>
      <c r="J622" s="31"/>
      <c r="K622" s="31"/>
      <c r="L622" s="31"/>
      <c r="M622" s="31"/>
      <c r="N622" s="31"/>
      <c r="O622" s="31">
        <v>1</v>
      </c>
      <c r="P622" s="31"/>
      <c r="Q622" s="31"/>
      <c r="R622" s="75">
        <f t="shared" si="80"/>
        <v>0.1111111111111111</v>
      </c>
      <c r="S622" s="69">
        <v>0</v>
      </c>
      <c r="T622" s="69">
        <v>0</v>
      </c>
      <c r="U622" s="69">
        <v>0</v>
      </c>
      <c r="V622" s="69">
        <v>0</v>
      </c>
      <c r="W622" s="69">
        <v>0</v>
      </c>
      <c r="X622" s="69">
        <v>0</v>
      </c>
      <c r="Y622" s="69">
        <v>0</v>
      </c>
      <c r="Z622" s="69">
        <v>0</v>
      </c>
      <c r="AA622" s="69">
        <v>0</v>
      </c>
      <c r="AB622" s="69">
        <v>0</v>
      </c>
      <c r="AC622" s="69">
        <v>0</v>
      </c>
      <c r="AD622" s="69">
        <v>0</v>
      </c>
      <c r="AE622" s="69">
        <v>0</v>
      </c>
      <c r="AF622" s="69">
        <f t="shared" si="74"/>
        <v>0</v>
      </c>
      <c r="AH622" s="31">
        <f t="shared" si="75"/>
        <v>0</v>
      </c>
      <c r="AI622" s="31">
        <f t="shared" si="76"/>
        <v>0</v>
      </c>
      <c r="AJ622" s="31">
        <f t="shared" si="77"/>
        <v>0</v>
      </c>
      <c r="AK622" s="31">
        <f t="shared" si="78"/>
        <v>0</v>
      </c>
      <c r="AL622" s="31">
        <f t="shared" si="79"/>
        <v>0</v>
      </c>
    </row>
    <row r="623" spans="1:38" hidden="1" x14ac:dyDescent="0.3">
      <c r="A623" t="str">
        <f t="shared" si="73"/>
        <v>SAICING</v>
      </c>
      <c r="B623" s="5" t="s">
        <v>151</v>
      </c>
      <c r="C623" s="5" t="s">
        <v>617</v>
      </c>
      <c r="D623" s="65" t="s">
        <v>86</v>
      </c>
      <c r="E623" s="65" t="s">
        <v>300</v>
      </c>
      <c r="F623" s="5" t="s">
        <v>47</v>
      </c>
      <c r="G623" s="5" t="s">
        <v>605</v>
      </c>
      <c r="H623" s="5" t="s">
        <v>605</v>
      </c>
      <c r="I623" s="31">
        <v>9.625</v>
      </c>
      <c r="J623" s="31">
        <v>3</v>
      </c>
      <c r="K623" s="31">
        <v>3.625</v>
      </c>
      <c r="L623" s="31">
        <v>2.75</v>
      </c>
      <c r="M623" s="31">
        <v>7</v>
      </c>
      <c r="N623" s="31">
        <v>10.125</v>
      </c>
      <c r="O623" s="31">
        <v>8</v>
      </c>
      <c r="P623" s="31">
        <v>3</v>
      </c>
      <c r="Q623" s="31"/>
      <c r="R623" s="75">
        <f t="shared" si="80"/>
        <v>5.2361111111111107</v>
      </c>
      <c r="S623" s="69">
        <v>10</v>
      </c>
      <c r="T623" s="69">
        <v>10</v>
      </c>
      <c r="U623" s="69">
        <v>10</v>
      </c>
      <c r="V623" s="69">
        <v>10</v>
      </c>
      <c r="W623" s="69">
        <v>10</v>
      </c>
      <c r="X623" s="69">
        <v>10</v>
      </c>
      <c r="Y623" s="69">
        <v>10</v>
      </c>
      <c r="Z623" s="69">
        <v>10</v>
      </c>
      <c r="AA623" s="69">
        <v>10</v>
      </c>
      <c r="AB623" s="69">
        <v>10</v>
      </c>
      <c r="AC623" s="69">
        <v>10</v>
      </c>
      <c r="AD623" s="69">
        <v>10</v>
      </c>
      <c r="AE623" s="69">
        <v>10</v>
      </c>
      <c r="AF623" s="69">
        <f t="shared" si="74"/>
        <v>120</v>
      </c>
      <c r="AH623" s="31">
        <f t="shared" si="75"/>
        <v>30</v>
      </c>
      <c r="AI623" s="31">
        <f t="shared" si="76"/>
        <v>30</v>
      </c>
      <c r="AJ623" s="31">
        <f t="shared" si="77"/>
        <v>30</v>
      </c>
      <c r="AK623" s="31">
        <f t="shared" si="78"/>
        <v>30</v>
      </c>
      <c r="AL623" s="31">
        <f t="shared" si="79"/>
        <v>120</v>
      </c>
    </row>
    <row r="624" spans="1:38" hidden="1" x14ac:dyDescent="0.3">
      <c r="A624" t="str">
        <f t="shared" si="73"/>
        <v>SAA1</v>
      </c>
      <c r="B624" s="5" t="s">
        <v>151</v>
      </c>
      <c r="C624" s="5" t="s">
        <v>617</v>
      </c>
      <c r="D624" s="65" t="s">
        <v>86</v>
      </c>
      <c r="E624" s="65" t="s">
        <v>301</v>
      </c>
      <c r="F624" s="5" t="s">
        <v>74</v>
      </c>
      <c r="G624" s="5" t="s">
        <v>600</v>
      </c>
      <c r="H624" s="5" t="s">
        <v>620</v>
      </c>
      <c r="I624" s="31">
        <v>20</v>
      </c>
      <c r="J624" s="31">
        <v>20</v>
      </c>
      <c r="K624" s="31">
        <v>20</v>
      </c>
      <c r="L624" s="31">
        <v>20</v>
      </c>
      <c r="M624" s="31">
        <v>30</v>
      </c>
      <c r="N624" s="31">
        <v>10</v>
      </c>
      <c r="O624" s="31">
        <v>30</v>
      </c>
      <c r="P624" s="31">
        <v>10</v>
      </c>
      <c r="Q624" s="31">
        <v>20</v>
      </c>
      <c r="R624" s="75">
        <f t="shared" si="80"/>
        <v>20</v>
      </c>
      <c r="S624" s="69">
        <v>20</v>
      </c>
      <c r="T624" s="69">
        <v>20</v>
      </c>
      <c r="U624" s="69">
        <v>20</v>
      </c>
      <c r="V624" s="69">
        <v>20</v>
      </c>
      <c r="W624" s="69">
        <v>20</v>
      </c>
      <c r="X624" s="69">
        <v>20</v>
      </c>
      <c r="Y624" s="69">
        <v>20</v>
      </c>
      <c r="Z624" s="69">
        <v>20</v>
      </c>
      <c r="AA624" s="69">
        <v>20</v>
      </c>
      <c r="AB624" s="69">
        <v>20</v>
      </c>
      <c r="AC624" s="69">
        <v>20</v>
      </c>
      <c r="AD624" s="69">
        <v>20</v>
      </c>
      <c r="AE624" s="69">
        <v>20</v>
      </c>
      <c r="AF624" s="69">
        <f t="shared" si="74"/>
        <v>240</v>
      </c>
      <c r="AH624" s="31">
        <f t="shared" si="75"/>
        <v>60</v>
      </c>
      <c r="AI624" s="31">
        <f t="shared" si="76"/>
        <v>60</v>
      </c>
      <c r="AJ624" s="31">
        <f t="shared" si="77"/>
        <v>60</v>
      </c>
      <c r="AK624" s="31">
        <f t="shared" si="78"/>
        <v>60</v>
      </c>
      <c r="AL624" s="31">
        <f t="shared" si="79"/>
        <v>240</v>
      </c>
    </row>
    <row r="625" spans="1:38" hidden="1" x14ac:dyDescent="0.3">
      <c r="A625" t="str">
        <f t="shared" si="73"/>
        <v>SAC1 COARSE</v>
      </c>
      <c r="B625" s="5" t="s">
        <v>151</v>
      </c>
      <c r="C625" s="5" t="s">
        <v>617</v>
      </c>
      <c r="D625" s="65" t="s">
        <v>86</v>
      </c>
      <c r="E625" s="65" t="s">
        <v>302</v>
      </c>
      <c r="F625" s="5" t="s">
        <v>61</v>
      </c>
      <c r="G625" s="5" t="s">
        <v>603</v>
      </c>
      <c r="H625" s="5" t="s">
        <v>619</v>
      </c>
      <c r="I625" s="31">
        <v>30</v>
      </c>
      <c r="J625" s="31"/>
      <c r="K625" s="31"/>
      <c r="L625" s="31"/>
      <c r="M625" s="31"/>
      <c r="N625" s="31"/>
      <c r="O625" s="31"/>
      <c r="P625" s="31"/>
      <c r="Q625" s="31"/>
      <c r="R625" s="75">
        <f t="shared" si="80"/>
        <v>3.3333333333333335</v>
      </c>
      <c r="S625" s="69">
        <v>5</v>
      </c>
      <c r="T625" s="69">
        <v>5</v>
      </c>
      <c r="U625" s="69">
        <v>5</v>
      </c>
      <c r="V625" s="69">
        <v>5</v>
      </c>
      <c r="W625" s="69">
        <v>5</v>
      </c>
      <c r="X625" s="69">
        <v>5</v>
      </c>
      <c r="Y625" s="69">
        <v>5</v>
      </c>
      <c r="Z625" s="69">
        <v>5</v>
      </c>
      <c r="AA625" s="69">
        <v>5</v>
      </c>
      <c r="AB625" s="69">
        <v>5</v>
      </c>
      <c r="AC625" s="69">
        <v>5</v>
      </c>
      <c r="AD625" s="69">
        <v>5</v>
      </c>
      <c r="AE625" s="69">
        <v>5</v>
      </c>
      <c r="AF625" s="69">
        <f t="shared" si="74"/>
        <v>60</v>
      </c>
      <c r="AH625" s="31">
        <f t="shared" si="75"/>
        <v>15</v>
      </c>
      <c r="AI625" s="31">
        <f t="shared" si="76"/>
        <v>15</v>
      </c>
      <c r="AJ625" s="31">
        <f t="shared" si="77"/>
        <v>15</v>
      </c>
      <c r="AK625" s="31">
        <f t="shared" si="78"/>
        <v>15</v>
      </c>
      <c r="AL625" s="31">
        <f t="shared" si="79"/>
        <v>60</v>
      </c>
    </row>
    <row r="626" spans="1:38" hidden="1" x14ac:dyDescent="0.3">
      <c r="A626" t="str">
        <f t="shared" si="73"/>
        <v>SAA1</v>
      </c>
      <c r="B626" s="5" t="s">
        <v>151</v>
      </c>
      <c r="C626" s="5" t="s">
        <v>617</v>
      </c>
      <c r="D626" s="65" t="s">
        <v>86</v>
      </c>
      <c r="E626" s="65" t="s">
        <v>303</v>
      </c>
      <c r="F626" s="5" t="s">
        <v>74</v>
      </c>
      <c r="G626" s="5" t="s">
        <v>600</v>
      </c>
      <c r="H626" s="5" t="s">
        <v>620</v>
      </c>
      <c r="I626" s="31">
        <v>9.9</v>
      </c>
      <c r="J626" s="31">
        <v>5</v>
      </c>
      <c r="K626" s="31">
        <v>6</v>
      </c>
      <c r="L626" s="31">
        <v>4</v>
      </c>
      <c r="M626" s="31">
        <v>8</v>
      </c>
      <c r="N626" s="31">
        <v>8</v>
      </c>
      <c r="O626" s="31">
        <v>8</v>
      </c>
      <c r="P626" s="31">
        <v>6</v>
      </c>
      <c r="Q626" s="31">
        <v>7.4</v>
      </c>
      <c r="R626" s="75">
        <f t="shared" si="80"/>
        <v>6.9222222222222216</v>
      </c>
      <c r="S626" s="69">
        <v>8</v>
      </c>
      <c r="T626" s="69">
        <v>8</v>
      </c>
      <c r="U626" s="69">
        <v>8</v>
      </c>
      <c r="V626" s="69">
        <v>8</v>
      </c>
      <c r="W626" s="69">
        <v>8</v>
      </c>
      <c r="X626" s="69">
        <v>8</v>
      </c>
      <c r="Y626" s="69">
        <v>8</v>
      </c>
      <c r="Z626" s="69">
        <v>8</v>
      </c>
      <c r="AA626" s="69">
        <v>8</v>
      </c>
      <c r="AB626" s="69">
        <v>8</v>
      </c>
      <c r="AC626" s="69">
        <v>8</v>
      </c>
      <c r="AD626" s="69">
        <v>8</v>
      </c>
      <c r="AE626" s="69">
        <v>8</v>
      </c>
      <c r="AF626" s="69">
        <f t="shared" si="74"/>
        <v>96</v>
      </c>
      <c r="AH626" s="31">
        <f t="shared" si="75"/>
        <v>24</v>
      </c>
      <c r="AI626" s="31">
        <f t="shared" si="76"/>
        <v>24</v>
      </c>
      <c r="AJ626" s="31">
        <f t="shared" si="77"/>
        <v>24</v>
      </c>
      <c r="AK626" s="31">
        <f t="shared" si="78"/>
        <v>24</v>
      </c>
      <c r="AL626" s="31">
        <f t="shared" si="79"/>
        <v>96</v>
      </c>
    </row>
    <row r="627" spans="1:38" hidden="1" x14ac:dyDescent="0.3">
      <c r="A627" t="str">
        <f t="shared" si="73"/>
        <v>SACoarse Brown</v>
      </c>
      <c r="B627" s="5" t="s">
        <v>151</v>
      </c>
      <c r="C627" s="5" t="s">
        <v>617</v>
      </c>
      <c r="D627" s="65" t="s">
        <v>86</v>
      </c>
      <c r="E627" s="65" t="s">
        <v>303</v>
      </c>
      <c r="F627" s="5" t="s">
        <v>91</v>
      </c>
      <c r="G627" s="5" t="s">
        <v>602</v>
      </c>
      <c r="H627" s="5" t="s">
        <v>618</v>
      </c>
      <c r="I627" s="31"/>
      <c r="J627" s="31"/>
      <c r="K627" s="31"/>
      <c r="L627" s="31"/>
      <c r="M627" s="31"/>
      <c r="N627" s="31"/>
      <c r="O627" s="31"/>
      <c r="P627" s="31">
        <v>0.15000000000000002</v>
      </c>
      <c r="Q627" s="31">
        <v>0.1</v>
      </c>
      <c r="R627" s="75">
        <f t="shared" si="80"/>
        <v>2.7777777777777776E-2</v>
      </c>
      <c r="S627" s="69">
        <v>0</v>
      </c>
      <c r="T627" s="69">
        <v>0</v>
      </c>
      <c r="U627" s="69">
        <v>0</v>
      </c>
      <c r="V627" s="69">
        <v>0</v>
      </c>
      <c r="W627" s="69">
        <v>0</v>
      </c>
      <c r="X627" s="69">
        <v>0</v>
      </c>
      <c r="Y627" s="69">
        <v>0</v>
      </c>
      <c r="Z627" s="69">
        <v>0</v>
      </c>
      <c r="AA627" s="69">
        <v>0</v>
      </c>
      <c r="AB627" s="69">
        <v>0</v>
      </c>
      <c r="AC627" s="69">
        <v>0</v>
      </c>
      <c r="AD627" s="69">
        <v>0</v>
      </c>
      <c r="AE627" s="69">
        <v>0</v>
      </c>
      <c r="AF627" s="69">
        <f t="shared" si="74"/>
        <v>0</v>
      </c>
      <c r="AH627" s="31">
        <f t="shared" si="75"/>
        <v>0</v>
      </c>
      <c r="AI627" s="31">
        <f t="shared" si="76"/>
        <v>0</v>
      </c>
      <c r="AJ627" s="31">
        <f t="shared" si="77"/>
        <v>0</v>
      </c>
      <c r="AK627" s="31">
        <f t="shared" si="78"/>
        <v>0</v>
      </c>
      <c r="AL627" s="31">
        <f t="shared" si="79"/>
        <v>0</v>
      </c>
    </row>
    <row r="628" spans="1:38" hidden="1" x14ac:dyDescent="0.3">
      <c r="A628" t="str">
        <f t="shared" si="73"/>
        <v>SASoft Brown</v>
      </c>
      <c r="B628" s="5" t="s">
        <v>151</v>
      </c>
      <c r="C628" s="5" t="s">
        <v>617</v>
      </c>
      <c r="D628" s="65" t="s">
        <v>86</v>
      </c>
      <c r="E628" s="65" t="s">
        <v>303</v>
      </c>
      <c r="F628" s="5" t="s">
        <v>43</v>
      </c>
      <c r="G628" s="5" t="s">
        <v>602</v>
      </c>
      <c r="H628" s="5" t="s">
        <v>622</v>
      </c>
      <c r="I628" s="31">
        <v>0.2</v>
      </c>
      <c r="J628" s="31"/>
      <c r="K628" s="31">
        <v>0.15</v>
      </c>
      <c r="L628" s="31"/>
      <c r="M628" s="31">
        <v>0.35</v>
      </c>
      <c r="N628" s="31"/>
      <c r="O628" s="31"/>
      <c r="P628" s="31"/>
      <c r="Q628" s="31"/>
      <c r="R628" s="75">
        <f t="shared" si="80"/>
        <v>7.7777777777777779E-2</v>
      </c>
      <c r="S628" s="69">
        <v>0</v>
      </c>
      <c r="T628" s="69">
        <v>0</v>
      </c>
      <c r="U628" s="69">
        <v>0</v>
      </c>
      <c r="V628" s="69">
        <v>0</v>
      </c>
      <c r="W628" s="69">
        <v>0</v>
      </c>
      <c r="X628" s="69">
        <v>0</v>
      </c>
      <c r="Y628" s="69">
        <v>0</v>
      </c>
      <c r="Z628" s="69">
        <v>0</v>
      </c>
      <c r="AA628" s="69">
        <v>0</v>
      </c>
      <c r="AB628" s="69">
        <v>0</v>
      </c>
      <c r="AC628" s="69">
        <v>0</v>
      </c>
      <c r="AD628" s="69">
        <v>0</v>
      </c>
      <c r="AE628" s="69">
        <v>0</v>
      </c>
      <c r="AF628" s="69">
        <f t="shared" si="74"/>
        <v>0</v>
      </c>
      <c r="AH628" s="31">
        <f t="shared" si="75"/>
        <v>0</v>
      </c>
      <c r="AI628" s="31">
        <f t="shared" si="76"/>
        <v>0</v>
      </c>
      <c r="AJ628" s="31">
        <f t="shared" si="77"/>
        <v>0</v>
      </c>
      <c r="AK628" s="31">
        <f t="shared" si="78"/>
        <v>0</v>
      </c>
      <c r="AL628" s="31">
        <f t="shared" si="79"/>
        <v>0</v>
      </c>
    </row>
    <row r="629" spans="1:38" hidden="1" x14ac:dyDescent="0.3">
      <c r="A629" t="str">
        <f t="shared" si="73"/>
        <v>SAA1</v>
      </c>
      <c r="B629" s="5" t="s">
        <v>151</v>
      </c>
      <c r="C629" s="5" t="s">
        <v>617</v>
      </c>
      <c r="D629" s="65" t="s">
        <v>86</v>
      </c>
      <c r="E629" s="65" t="s">
        <v>304</v>
      </c>
      <c r="F629" s="5" t="s">
        <v>161</v>
      </c>
      <c r="G629" s="5" t="s">
        <v>600</v>
      </c>
      <c r="H629" s="5" t="s">
        <v>620</v>
      </c>
      <c r="I629" s="31">
        <v>267</v>
      </c>
      <c r="J629" s="31">
        <v>128</v>
      </c>
      <c r="K629" s="31">
        <v>-6</v>
      </c>
      <c r="L629" s="31">
        <v>140</v>
      </c>
      <c r="M629" s="31">
        <v>20</v>
      </c>
      <c r="N629" s="31">
        <v>20</v>
      </c>
      <c r="O629" s="31"/>
      <c r="P629" s="31">
        <v>19</v>
      </c>
      <c r="Q629" s="31">
        <v>60</v>
      </c>
      <c r="R629" s="75">
        <f t="shared" si="80"/>
        <v>72</v>
      </c>
      <c r="S629" s="69">
        <v>100</v>
      </c>
      <c r="T629" s="69">
        <v>100</v>
      </c>
      <c r="U629" s="69">
        <v>100</v>
      </c>
      <c r="V629" s="69">
        <v>100</v>
      </c>
      <c r="W629" s="69">
        <v>100</v>
      </c>
      <c r="X629" s="69">
        <v>100</v>
      </c>
      <c r="Y629" s="69">
        <v>100</v>
      </c>
      <c r="Z629" s="69">
        <v>100</v>
      </c>
      <c r="AA629" s="69">
        <v>100</v>
      </c>
      <c r="AB629" s="69">
        <v>100</v>
      </c>
      <c r="AC629" s="69">
        <v>100</v>
      </c>
      <c r="AD629" s="69">
        <v>100</v>
      </c>
      <c r="AE629" s="69">
        <v>100</v>
      </c>
      <c r="AF629" s="69">
        <f t="shared" si="74"/>
        <v>1200</v>
      </c>
      <c r="AH629" s="31">
        <f t="shared" si="75"/>
        <v>300</v>
      </c>
      <c r="AI629" s="31">
        <f t="shared" si="76"/>
        <v>300</v>
      </c>
      <c r="AJ629" s="31">
        <f t="shared" si="77"/>
        <v>300</v>
      </c>
      <c r="AK629" s="31">
        <f t="shared" si="78"/>
        <v>300</v>
      </c>
      <c r="AL629" s="31">
        <f t="shared" si="79"/>
        <v>1200</v>
      </c>
    </row>
    <row r="630" spans="1:38" hidden="1" x14ac:dyDescent="0.3">
      <c r="A630" t="str">
        <f t="shared" si="73"/>
        <v>SASoft Brown</v>
      </c>
      <c r="B630" s="5" t="s">
        <v>151</v>
      </c>
      <c r="C630" s="5" t="s">
        <v>617</v>
      </c>
      <c r="D630" s="65" t="s">
        <v>86</v>
      </c>
      <c r="E630" s="65" t="s">
        <v>304</v>
      </c>
      <c r="F630" s="5" t="s">
        <v>43</v>
      </c>
      <c r="G630" s="5" t="s">
        <v>602</v>
      </c>
      <c r="H630" s="5" t="s">
        <v>622</v>
      </c>
      <c r="I630" s="31"/>
      <c r="J630" s="31"/>
      <c r="K630" s="31"/>
      <c r="L630" s="31"/>
      <c r="M630" s="31"/>
      <c r="N630" s="31"/>
      <c r="O630" s="31">
        <v>1.25</v>
      </c>
      <c r="P630" s="31"/>
      <c r="Q630" s="31">
        <v>0.55000000000000004</v>
      </c>
      <c r="R630" s="75">
        <f t="shared" si="80"/>
        <v>0.2</v>
      </c>
      <c r="S630" s="69">
        <v>5</v>
      </c>
      <c r="T630" s="69">
        <v>5</v>
      </c>
      <c r="U630" s="69">
        <v>5</v>
      </c>
      <c r="V630" s="69">
        <v>5</v>
      </c>
      <c r="W630" s="69">
        <v>5</v>
      </c>
      <c r="X630" s="69">
        <v>5</v>
      </c>
      <c r="Y630" s="69">
        <v>5</v>
      </c>
      <c r="Z630" s="69">
        <v>5</v>
      </c>
      <c r="AA630" s="69">
        <v>5</v>
      </c>
      <c r="AB630" s="69">
        <v>5</v>
      </c>
      <c r="AC630" s="69">
        <v>5</v>
      </c>
      <c r="AD630" s="69">
        <v>5</v>
      </c>
      <c r="AE630" s="69">
        <v>5</v>
      </c>
      <c r="AF630" s="69">
        <f t="shared" si="74"/>
        <v>60</v>
      </c>
      <c r="AH630" s="31">
        <f t="shared" si="75"/>
        <v>15</v>
      </c>
      <c r="AI630" s="31">
        <f t="shared" si="76"/>
        <v>15</v>
      </c>
      <c r="AJ630" s="31">
        <f t="shared" si="77"/>
        <v>15</v>
      </c>
      <c r="AK630" s="31">
        <f t="shared" si="78"/>
        <v>15</v>
      </c>
      <c r="AL630" s="31">
        <f t="shared" si="79"/>
        <v>60</v>
      </c>
    </row>
    <row r="631" spans="1:38" hidden="1" x14ac:dyDescent="0.3">
      <c r="A631" t="str">
        <f t="shared" si="73"/>
        <v>SAC1 COARSE</v>
      </c>
      <c r="B631" s="5" t="s">
        <v>151</v>
      </c>
      <c r="C631" s="5" t="s">
        <v>617</v>
      </c>
      <c r="D631" s="65" t="s">
        <v>86</v>
      </c>
      <c r="E631" s="65" t="s">
        <v>305</v>
      </c>
      <c r="F631" s="5" t="s">
        <v>61</v>
      </c>
      <c r="G631" s="5" t="s">
        <v>603</v>
      </c>
      <c r="H631" s="5" t="s">
        <v>619</v>
      </c>
      <c r="I631" s="31"/>
      <c r="J631" s="31"/>
      <c r="K631" s="31"/>
      <c r="L631" s="31"/>
      <c r="M631" s="31">
        <v>10</v>
      </c>
      <c r="N631" s="31"/>
      <c r="O631" s="31">
        <v>0</v>
      </c>
      <c r="P631" s="31">
        <v>10</v>
      </c>
      <c r="Q631" s="31">
        <v>20</v>
      </c>
      <c r="R631" s="75">
        <f t="shared" si="80"/>
        <v>4.4444444444444446</v>
      </c>
      <c r="S631" s="69">
        <v>10</v>
      </c>
      <c r="T631" s="69">
        <v>10</v>
      </c>
      <c r="U631" s="69">
        <v>10</v>
      </c>
      <c r="V631" s="69">
        <v>10</v>
      </c>
      <c r="W631" s="69">
        <v>10</v>
      </c>
      <c r="X631" s="69">
        <v>10</v>
      </c>
      <c r="Y631" s="69">
        <v>10</v>
      </c>
      <c r="Z631" s="69">
        <v>10</v>
      </c>
      <c r="AA631" s="69">
        <v>10</v>
      </c>
      <c r="AB631" s="69">
        <v>10</v>
      </c>
      <c r="AC631" s="69">
        <v>10</v>
      </c>
      <c r="AD631" s="69">
        <v>10</v>
      </c>
      <c r="AE631" s="69">
        <v>10</v>
      </c>
      <c r="AF631" s="69">
        <f t="shared" si="74"/>
        <v>120</v>
      </c>
      <c r="AH631" s="31">
        <f t="shared" si="75"/>
        <v>30</v>
      </c>
      <c r="AI631" s="31">
        <f t="shared" si="76"/>
        <v>30</v>
      </c>
      <c r="AJ631" s="31">
        <f t="shared" si="77"/>
        <v>30</v>
      </c>
      <c r="AK631" s="31">
        <f t="shared" si="78"/>
        <v>30</v>
      </c>
      <c r="AL631" s="31">
        <f t="shared" si="79"/>
        <v>120</v>
      </c>
    </row>
    <row r="632" spans="1:38" hidden="1" x14ac:dyDescent="0.3">
      <c r="A632" t="str">
        <f t="shared" si="73"/>
        <v>SAA1</v>
      </c>
      <c r="B632" s="5" t="s">
        <v>151</v>
      </c>
      <c r="C632" s="5" t="s">
        <v>617</v>
      </c>
      <c r="D632" s="65" t="s">
        <v>86</v>
      </c>
      <c r="E632" s="65" t="s">
        <v>306</v>
      </c>
      <c r="F632" s="5" t="s">
        <v>74</v>
      </c>
      <c r="G632" s="5" t="s">
        <v>600</v>
      </c>
      <c r="H632" s="5" t="s">
        <v>620</v>
      </c>
      <c r="I632" s="31">
        <v>1</v>
      </c>
      <c r="J632" s="31">
        <v>0.5</v>
      </c>
      <c r="K632" s="31">
        <v>0.5</v>
      </c>
      <c r="L632" s="31">
        <v>0.5</v>
      </c>
      <c r="M632" s="31"/>
      <c r="N632" s="31">
        <v>0.5</v>
      </c>
      <c r="O632" s="31">
        <v>0.5</v>
      </c>
      <c r="P632" s="31"/>
      <c r="Q632" s="31">
        <v>1</v>
      </c>
      <c r="R632" s="75">
        <f t="shared" si="80"/>
        <v>0.5</v>
      </c>
      <c r="S632" s="69">
        <v>1</v>
      </c>
      <c r="T632" s="69">
        <v>1</v>
      </c>
      <c r="U632" s="69">
        <v>1</v>
      </c>
      <c r="V632" s="69">
        <v>1</v>
      </c>
      <c r="W632" s="69">
        <v>1</v>
      </c>
      <c r="X632" s="69">
        <v>1</v>
      </c>
      <c r="Y632" s="69">
        <v>1</v>
      </c>
      <c r="Z632" s="69">
        <v>1</v>
      </c>
      <c r="AA632" s="69">
        <v>1</v>
      </c>
      <c r="AB632" s="69">
        <v>1</v>
      </c>
      <c r="AC632" s="69">
        <v>1</v>
      </c>
      <c r="AD632" s="69">
        <v>1</v>
      </c>
      <c r="AE632" s="69">
        <v>1</v>
      </c>
      <c r="AF632" s="69">
        <f t="shared" si="74"/>
        <v>12</v>
      </c>
      <c r="AH632" s="31">
        <f t="shared" si="75"/>
        <v>3</v>
      </c>
      <c r="AI632" s="31">
        <f t="shared" si="76"/>
        <v>3</v>
      </c>
      <c r="AJ632" s="31">
        <f t="shared" si="77"/>
        <v>3</v>
      </c>
      <c r="AK632" s="31">
        <f t="shared" si="78"/>
        <v>3</v>
      </c>
      <c r="AL632" s="31">
        <f t="shared" si="79"/>
        <v>12</v>
      </c>
    </row>
    <row r="633" spans="1:38" hidden="1" x14ac:dyDescent="0.3">
      <c r="A633" t="str">
        <f t="shared" si="73"/>
        <v>SAIG</v>
      </c>
      <c r="B633" s="5" t="s">
        <v>151</v>
      </c>
      <c r="C633" s="5" t="s">
        <v>617</v>
      </c>
      <c r="D633" s="65" t="s">
        <v>86</v>
      </c>
      <c r="E633" s="65" t="s">
        <v>264</v>
      </c>
      <c r="F633" s="5" t="s">
        <v>198</v>
      </c>
      <c r="G633" s="5" t="s">
        <v>606</v>
      </c>
      <c r="H633" s="5" t="s">
        <v>626</v>
      </c>
      <c r="I633" s="31"/>
      <c r="J633" s="31"/>
      <c r="K633" s="31"/>
      <c r="L633" s="31"/>
      <c r="M633" s="31"/>
      <c r="N633" s="31"/>
      <c r="O633" s="31">
        <v>7</v>
      </c>
      <c r="P633" s="31"/>
      <c r="Q633" s="31">
        <v>7</v>
      </c>
      <c r="R633" s="75">
        <f t="shared" si="80"/>
        <v>1.5555555555555556</v>
      </c>
      <c r="S633" s="69">
        <v>2</v>
      </c>
      <c r="T633" s="69">
        <v>2</v>
      </c>
      <c r="U633" s="69">
        <v>2</v>
      </c>
      <c r="V633" s="69">
        <v>2</v>
      </c>
      <c r="W633" s="69">
        <v>2</v>
      </c>
      <c r="X633" s="69">
        <v>2</v>
      </c>
      <c r="Y633" s="69">
        <v>2</v>
      </c>
      <c r="Z633" s="69">
        <v>2</v>
      </c>
      <c r="AA633" s="69">
        <v>2</v>
      </c>
      <c r="AB633" s="69">
        <v>2</v>
      </c>
      <c r="AC633" s="69">
        <v>2</v>
      </c>
      <c r="AD633" s="69">
        <v>2</v>
      </c>
      <c r="AE633" s="69">
        <v>2</v>
      </c>
      <c r="AF633" s="69">
        <f t="shared" si="74"/>
        <v>24</v>
      </c>
      <c r="AH633" s="31">
        <f t="shared" si="75"/>
        <v>6</v>
      </c>
      <c r="AI633" s="31">
        <f t="shared" si="76"/>
        <v>6</v>
      </c>
      <c r="AJ633" s="31">
        <f t="shared" si="77"/>
        <v>6</v>
      </c>
      <c r="AK633" s="31">
        <f t="shared" si="78"/>
        <v>6</v>
      </c>
      <c r="AL633" s="31">
        <f t="shared" si="79"/>
        <v>24</v>
      </c>
    </row>
    <row r="634" spans="1:38" hidden="1" x14ac:dyDescent="0.3">
      <c r="A634" t="str">
        <f t="shared" si="73"/>
        <v>SACASTER</v>
      </c>
      <c r="B634" s="5" t="s">
        <v>151</v>
      </c>
      <c r="C634" s="5" t="s">
        <v>617</v>
      </c>
      <c r="D634" s="65" t="s">
        <v>86</v>
      </c>
      <c r="E634" s="65" t="s">
        <v>307</v>
      </c>
      <c r="F634" s="5" t="s">
        <v>42</v>
      </c>
      <c r="G634" s="5" t="s">
        <v>604</v>
      </c>
      <c r="H634" s="5" t="s">
        <v>604</v>
      </c>
      <c r="I634" s="31"/>
      <c r="J634" s="31"/>
      <c r="K634" s="31"/>
      <c r="L634" s="31">
        <v>1</v>
      </c>
      <c r="M634" s="31"/>
      <c r="N634" s="31"/>
      <c r="O634" s="31"/>
      <c r="P634" s="31"/>
      <c r="Q634" s="31"/>
      <c r="R634" s="75">
        <f t="shared" si="80"/>
        <v>0.1111111111111111</v>
      </c>
      <c r="S634" s="69">
        <v>0</v>
      </c>
      <c r="T634" s="69">
        <v>0</v>
      </c>
      <c r="U634" s="69">
        <v>0</v>
      </c>
      <c r="V634" s="69">
        <v>0</v>
      </c>
      <c r="W634" s="69">
        <v>0</v>
      </c>
      <c r="X634" s="69">
        <v>0</v>
      </c>
      <c r="Y634" s="69">
        <v>0</v>
      </c>
      <c r="Z634" s="69">
        <v>0</v>
      </c>
      <c r="AA634" s="69">
        <v>0</v>
      </c>
      <c r="AB634" s="69">
        <v>0</v>
      </c>
      <c r="AC634" s="69">
        <v>0</v>
      </c>
      <c r="AD634" s="69">
        <v>0</v>
      </c>
      <c r="AE634" s="69">
        <v>0</v>
      </c>
      <c r="AF634" s="69">
        <f t="shared" si="74"/>
        <v>0</v>
      </c>
      <c r="AH634" s="31">
        <f t="shared" si="75"/>
        <v>0</v>
      </c>
      <c r="AI634" s="31">
        <f t="shared" si="76"/>
        <v>0</v>
      </c>
      <c r="AJ634" s="31">
        <f t="shared" si="77"/>
        <v>0</v>
      </c>
      <c r="AK634" s="31">
        <f t="shared" si="78"/>
        <v>0</v>
      </c>
      <c r="AL634" s="31">
        <f t="shared" si="79"/>
        <v>0</v>
      </c>
    </row>
    <row r="635" spans="1:38" hidden="1" x14ac:dyDescent="0.3">
      <c r="A635" t="str">
        <f t="shared" si="73"/>
        <v>SACoarse Brown</v>
      </c>
      <c r="B635" s="5" t="s">
        <v>151</v>
      </c>
      <c r="C635" s="5" t="s">
        <v>617</v>
      </c>
      <c r="D635" s="65" t="s">
        <v>86</v>
      </c>
      <c r="E635" s="65" t="s">
        <v>307</v>
      </c>
      <c r="F635" s="5" t="s">
        <v>91</v>
      </c>
      <c r="G635" s="5" t="s">
        <v>602</v>
      </c>
      <c r="H635" s="5" t="s">
        <v>618</v>
      </c>
      <c r="I635" s="31"/>
      <c r="J635" s="31">
        <v>1</v>
      </c>
      <c r="K635" s="31"/>
      <c r="L635" s="31"/>
      <c r="M635" s="31"/>
      <c r="N635" s="31"/>
      <c r="O635" s="31">
        <v>1</v>
      </c>
      <c r="P635" s="31"/>
      <c r="Q635" s="31">
        <v>0</v>
      </c>
      <c r="R635" s="75">
        <f t="shared" si="80"/>
        <v>0.22222222222222221</v>
      </c>
      <c r="S635" s="69">
        <v>2</v>
      </c>
      <c r="T635" s="69">
        <v>2</v>
      </c>
      <c r="U635" s="69">
        <v>2</v>
      </c>
      <c r="V635" s="69">
        <v>2</v>
      </c>
      <c r="W635" s="69">
        <v>2</v>
      </c>
      <c r="X635" s="69">
        <v>2</v>
      </c>
      <c r="Y635" s="69">
        <v>2</v>
      </c>
      <c r="Z635" s="69">
        <v>2</v>
      </c>
      <c r="AA635" s="69">
        <v>2</v>
      </c>
      <c r="AB635" s="69">
        <v>2</v>
      </c>
      <c r="AC635" s="69">
        <v>2</v>
      </c>
      <c r="AD635" s="69">
        <v>2</v>
      </c>
      <c r="AE635" s="69">
        <v>2</v>
      </c>
      <c r="AF635" s="69">
        <f t="shared" si="74"/>
        <v>24</v>
      </c>
      <c r="AH635" s="31">
        <f t="shared" si="75"/>
        <v>6</v>
      </c>
      <c r="AI635" s="31">
        <f t="shared" si="76"/>
        <v>6</v>
      </c>
      <c r="AJ635" s="31">
        <f t="shared" si="77"/>
        <v>6</v>
      </c>
      <c r="AK635" s="31">
        <f t="shared" si="78"/>
        <v>6</v>
      </c>
      <c r="AL635" s="31">
        <f t="shared" si="79"/>
        <v>24</v>
      </c>
    </row>
    <row r="636" spans="1:38" hidden="1" x14ac:dyDescent="0.3">
      <c r="A636" t="str">
        <f t="shared" si="73"/>
        <v>SACoarse Brown</v>
      </c>
      <c r="B636" s="5" t="s">
        <v>151</v>
      </c>
      <c r="C636" s="5" t="s">
        <v>617</v>
      </c>
      <c r="D636" s="65" t="s">
        <v>86</v>
      </c>
      <c r="E636" s="65" t="s">
        <v>307</v>
      </c>
      <c r="F636" s="5" t="s">
        <v>167</v>
      </c>
      <c r="G636" s="5" t="s">
        <v>602</v>
      </c>
      <c r="H636" s="5" t="s">
        <v>618</v>
      </c>
      <c r="I636" s="31"/>
      <c r="J636" s="31"/>
      <c r="K636" s="31"/>
      <c r="L636" s="31"/>
      <c r="M636" s="31"/>
      <c r="N636" s="31"/>
      <c r="O636" s="31">
        <v>0.05</v>
      </c>
      <c r="P636" s="31"/>
      <c r="Q636" s="31">
        <v>0.60000000000000009</v>
      </c>
      <c r="R636" s="75">
        <f t="shared" si="80"/>
        <v>7.2222222222222243E-2</v>
      </c>
      <c r="S636" s="69">
        <v>0</v>
      </c>
      <c r="T636" s="69">
        <v>0</v>
      </c>
      <c r="U636" s="69">
        <v>0</v>
      </c>
      <c r="V636" s="69">
        <v>0</v>
      </c>
      <c r="W636" s="69">
        <v>0</v>
      </c>
      <c r="X636" s="69">
        <v>0</v>
      </c>
      <c r="Y636" s="69">
        <v>0</v>
      </c>
      <c r="Z636" s="69">
        <v>0</v>
      </c>
      <c r="AA636" s="69">
        <v>0</v>
      </c>
      <c r="AB636" s="69">
        <v>0</v>
      </c>
      <c r="AC636" s="69">
        <v>0</v>
      </c>
      <c r="AD636" s="69">
        <v>0</v>
      </c>
      <c r="AE636" s="69">
        <v>0</v>
      </c>
      <c r="AF636" s="69">
        <f t="shared" si="74"/>
        <v>0</v>
      </c>
      <c r="AH636" s="31">
        <f t="shared" si="75"/>
        <v>0</v>
      </c>
      <c r="AI636" s="31">
        <f t="shared" si="76"/>
        <v>0</v>
      </c>
      <c r="AJ636" s="31">
        <f t="shared" si="77"/>
        <v>0</v>
      </c>
      <c r="AK636" s="31">
        <f t="shared" si="78"/>
        <v>0</v>
      </c>
      <c r="AL636" s="31">
        <f t="shared" si="79"/>
        <v>0</v>
      </c>
    </row>
    <row r="637" spans="1:38" hidden="1" x14ac:dyDescent="0.3">
      <c r="A637" t="str">
        <f t="shared" si="73"/>
        <v>SAIG</v>
      </c>
      <c r="B637" s="5" t="s">
        <v>151</v>
      </c>
      <c r="C637" s="5" t="s">
        <v>617</v>
      </c>
      <c r="D637" s="65" t="s">
        <v>86</v>
      </c>
      <c r="E637" s="65" t="s">
        <v>307</v>
      </c>
      <c r="F637" s="5" t="s">
        <v>164</v>
      </c>
      <c r="G637" s="5" t="s">
        <v>606</v>
      </c>
      <c r="H637" s="5" t="s">
        <v>626</v>
      </c>
      <c r="I637" s="31">
        <v>40</v>
      </c>
      <c r="J637" s="31">
        <v>10</v>
      </c>
      <c r="K637" s="31">
        <v>10</v>
      </c>
      <c r="L637" s="31">
        <v>39.9</v>
      </c>
      <c r="M637" s="31">
        <v>-5.8999999999999995</v>
      </c>
      <c r="N637" s="31"/>
      <c r="O637" s="31"/>
      <c r="P637" s="31"/>
      <c r="Q637" s="31"/>
      <c r="R637" s="75">
        <f t="shared" si="80"/>
        <v>10.444444444444445</v>
      </c>
      <c r="S637" s="69">
        <v>0</v>
      </c>
      <c r="T637" s="69">
        <v>0</v>
      </c>
      <c r="U637" s="69">
        <v>0</v>
      </c>
      <c r="V637" s="69">
        <v>0</v>
      </c>
      <c r="W637" s="69">
        <v>0</v>
      </c>
      <c r="X637" s="69">
        <v>0</v>
      </c>
      <c r="Y637" s="69">
        <v>0</v>
      </c>
      <c r="Z637" s="69">
        <v>0</v>
      </c>
      <c r="AA637" s="69">
        <v>0</v>
      </c>
      <c r="AB637" s="69">
        <v>0</v>
      </c>
      <c r="AC637" s="69">
        <v>0</v>
      </c>
      <c r="AD637" s="69">
        <v>0</v>
      </c>
      <c r="AE637" s="69">
        <v>0</v>
      </c>
      <c r="AF637" s="69">
        <f t="shared" si="74"/>
        <v>0</v>
      </c>
      <c r="AH637" s="31">
        <f t="shared" si="75"/>
        <v>0</v>
      </c>
      <c r="AI637" s="31">
        <f t="shared" si="76"/>
        <v>0</v>
      </c>
      <c r="AJ637" s="31">
        <f t="shared" si="77"/>
        <v>0</v>
      </c>
      <c r="AK637" s="31">
        <f t="shared" si="78"/>
        <v>0</v>
      </c>
      <c r="AL637" s="31">
        <f t="shared" si="79"/>
        <v>0</v>
      </c>
    </row>
    <row r="638" spans="1:38" hidden="1" x14ac:dyDescent="0.3">
      <c r="A638" t="str">
        <f t="shared" si="73"/>
        <v>SAC1 COARSE</v>
      </c>
      <c r="B638" s="5" t="s">
        <v>151</v>
      </c>
      <c r="C638" s="5" t="s">
        <v>617</v>
      </c>
      <c r="D638" s="65" t="s">
        <v>86</v>
      </c>
      <c r="E638" s="65" t="s">
        <v>308</v>
      </c>
      <c r="F638" s="5" t="s">
        <v>61</v>
      </c>
      <c r="G638" s="5" t="s">
        <v>603</v>
      </c>
      <c r="H638" s="5" t="s">
        <v>619</v>
      </c>
      <c r="I638" s="31">
        <v>13</v>
      </c>
      <c r="J638" s="31"/>
      <c r="K638" s="31"/>
      <c r="L638" s="31"/>
      <c r="M638" s="31"/>
      <c r="N638" s="31"/>
      <c r="O638" s="31"/>
      <c r="P638" s="31"/>
      <c r="Q638" s="31"/>
      <c r="R638" s="75">
        <f t="shared" si="80"/>
        <v>1.4444444444444444</v>
      </c>
      <c r="S638" s="69">
        <v>50</v>
      </c>
      <c r="T638" s="69">
        <v>50</v>
      </c>
      <c r="U638" s="69">
        <v>50</v>
      </c>
      <c r="V638" s="69">
        <v>50</v>
      </c>
      <c r="W638" s="69">
        <v>50</v>
      </c>
      <c r="X638" s="69">
        <v>50</v>
      </c>
      <c r="Y638" s="69">
        <v>50</v>
      </c>
      <c r="Z638" s="69">
        <v>50</v>
      </c>
      <c r="AA638" s="69">
        <v>50</v>
      </c>
      <c r="AB638" s="69">
        <v>50</v>
      </c>
      <c r="AC638" s="69">
        <v>50</v>
      </c>
      <c r="AD638" s="69">
        <v>50</v>
      </c>
      <c r="AE638" s="69">
        <v>50</v>
      </c>
      <c r="AF638" s="69">
        <f t="shared" si="74"/>
        <v>600</v>
      </c>
      <c r="AH638" s="31">
        <f t="shared" si="75"/>
        <v>150</v>
      </c>
      <c r="AI638" s="31">
        <f t="shared" si="76"/>
        <v>150</v>
      </c>
      <c r="AJ638" s="31">
        <f t="shared" si="77"/>
        <v>150</v>
      </c>
      <c r="AK638" s="31">
        <f t="shared" si="78"/>
        <v>150</v>
      </c>
      <c r="AL638" s="31">
        <f t="shared" si="79"/>
        <v>600</v>
      </c>
    </row>
    <row r="639" spans="1:38" hidden="1" x14ac:dyDescent="0.3">
      <c r="A639" t="str">
        <f t="shared" si="73"/>
        <v>SAC1 COARSE</v>
      </c>
      <c r="B639" s="5" t="s">
        <v>151</v>
      </c>
      <c r="C639" s="5" t="s">
        <v>617</v>
      </c>
      <c r="D639" s="65" t="s">
        <v>86</v>
      </c>
      <c r="E639" s="65" t="s">
        <v>309</v>
      </c>
      <c r="F639" s="5" t="s">
        <v>61</v>
      </c>
      <c r="G639" s="5" t="s">
        <v>603</v>
      </c>
      <c r="H639" s="5" t="s">
        <v>619</v>
      </c>
      <c r="I639" s="31">
        <v>10</v>
      </c>
      <c r="J639" s="31">
        <v>10</v>
      </c>
      <c r="K639" s="31"/>
      <c r="L639" s="31">
        <v>10</v>
      </c>
      <c r="M639" s="31"/>
      <c r="N639" s="31"/>
      <c r="O639" s="31"/>
      <c r="P639" s="31"/>
      <c r="Q639" s="31"/>
      <c r="R639" s="75">
        <f t="shared" si="80"/>
        <v>3.3333333333333335</v>
      </c>
      <c r="S639" s="69">
        <v>0</v>
      </c>
      <c r="T639" s="69">
        <v>0</v>
      </c>
      <c r="U639" s="69">
        <v>0</v>
      </c>
      <c r="V639" s="69">
        <v>0</v>
      </c>
      <c r="W639" s="69">
        <v>0</v>
      </c>
      <c r="X639" s="69">
        <v>0</v>
      </c>
      <c r="Y639" s="69">
        <v>0</v>
      </c>
      <c r="Z639" s="69">
        <v>0</v>
      </c>
      <c r="AA639" s="69">
        <v>0</v>
      </c>
      <c r="AB639" s="69">
        <v>0</v>
      </c>
      <c r="AC639" s="69">
        <v>0</v>
      </c>
      <c r="AD639" s="69">
        <v>0</v>
      </c>
      <c r="AE639" s="69">
        <v>0</v>
      </c>
      <c r="AF639" s="69">
        <f t="shared" si="74"/>
        <v>0</v>
      </c>
      <c r="AH639" s="31">
        <f t="shared" si="75"/>
        <v>0</v>
      </c>
      <c r="AI639" s="31">
        <f t="shared" si="76"/>
        <v>0</v>
      </c>
      <c r="AJ639" s="31">
        <f t="shared" si="77"/>
        <v>0</v>
      </c>
      <c r="AK639" s="31">
        <f t="shared" si="78"/>
        <v>0</v>
      </c>
      <c r="AL639" s="31">
        <f t="shared" si="79"/>
        <v>0</v>
      </c>
    </row>
    <row r="640" spans="1:38" hidden="1" x14ac:dyDescent="0.3">
      <c r="A640" t="str">
        <f t="shared" si="73"/>
        <v>SACoarse Brown</v>
      </c>
      <c r="B640" s="5" t="s">
        <v>151</v>
      </c>
      <c r="C640" s="5" t="s">
        <v>617</v>
      </c>
      <c r="D640" s="65" t="s">
        <v>86</v>
      </c>
      <c r="E640" s="65" t="s">
        <v>310</v>
      </c>
      <c r="F640" s="5" t="s">
        <v>91</v>
      </c>
      <c r="G640" s="5" t="s">
        <v>602</v>
      </c>
      <c r="H640" s="5" t="s">
        <v>618</v>
      </c>
      <c r="I640" s="31"/>
      <c r="J640" s="31">
        <v>1.5</v>
      </c>
      <c r="K640" s="31"/>
      <c r="L640" s="31">
        <v>1.5</v>
      </c>
      <c r="M640" s="31"/>
      <c r="N640" s="31"/>
      <c r="O640" s="31"/>
      <c r="P640" s="31">
        <v>1.5</v>
      </c>
      <c r="Q640" s="31"/>
      <c r="R640" s="75">
        <f t="shared" si="80"/>
        <v>0.5</v>
      </c>
      <c r="S640" s="69">
        <v>1</v>
      </c>
      <c r="T640" s="69">
        <v>1</v>
      </c>
      <c r="U640" s="69">
        <v>1</v>
      </c>
      <c r="V640" s="69">
        <v>1</v>
      </c>
      <c r="W640" s="69">
        <v>1</v>
      </c>
      <c r="X640" s="69">
        <v>1</v>
      </c>
      <c r="Y640" s="69">
        <v>1</v>
      </c>
      <c r="Z640" s="69">
        <v>1</v>
      </c>
      <c r="AA640" s="69">
        <v>1</v>
      </c>
      <c r="AB640" s="69">
        <v>1</v>
      </c>
      <c r="AC640" s="69">
        <v>1</v>
      </c>
      <c r="AD640" s="69">
        <v>1</v>
      </c>
      <c r="AE640" s="69">
        <v>1</v>
      </c>
      <c r="AF640" s="69">
        <f t="shared" si="74"/>
        <v>12</v>
      </c>
      <c r="AH640" s="31">
        <f t="shared" si="75"/>
        <v>3</v>
      </c>
      <c r="AI640" s="31">
        <f t="shared" si="76"/>
        <v>3</v>
      </c>
      <c r="AJ640" s="31">
        <f t="shared" si="77"/>
        <v>3</v>
      </c>
      <c r="AK640" s="31">
        <f t="shared" si="78"/>
        <v>3</v>
      </c>
      <c r="AL640" s="31">
        <f t="shared" si="79"/>
        <v>12</v>
      </c>
    </row>
    <row r="641" spans="1:38" hidden="1" x14ac:dyDescent="0.3">
      <c r="A641" t="str">
        <f t="shared" si="73"/>
        <v>SAGolden Brown</v>
      </c>
      <c r="B641" s="5" t="s">
        <v>151</v>
      </c>
      <c r="C641" s="5" t="s">
        <v>617</v>
      </c>
      <c r="D641" s="65" t="s">
        <v>86</v>
      </c>
      <c r="E641" s="65" t="s">
        <v>310</v>
      </c>
      <c r="F641" s="5" t="s">
        <v>201</v>
      </c>
      <c r="G641" s="5" t="s">
        <v>602</v>
      </c>
      <c r="H641" s="5" t="s">
        <v>623</v>
      </c>
      <c r="I641" s="31">
        <v>5</v>
      </c>
      <c r="J641" s="31">
        <v>5</v>
      </c>
      <c r="K641" s="31"/>
      <c r="L641" s="31">
        <v>0</v>
      </c>
      <c r="M641" s="31">
        <v>15</v>
      </c>
      <c r="N641" s="31">
        <v>5</v>
      </c>
      <c r="O641" s="31"/>
      <c r="P641" s="31">
        <v>5</v>
      </c>
      <c r="Q641" s="31"/>
      <c r="R641" s="75">
        <f t="shared" si="80"/>
        <v>3.8888888888888888</v>
      </c>
      <c r="S641" s="69">
        <v>4</v>
      </c>
      <c r="T641" s="69">
        <v>4</v>
      </c>
      <c r="U641" s="69">
        <v>4</v>
      </c>
      <c r="V641" s="69">
        <v>4</v>
      </c>
      <c r="W641" s="69">
        <v>4</v>
      </c>
      <c r="X641" s="69">
        <v>4</v>
      </c>
      <c r="Y641" s="69">
        <v>4</v>
      </c>
      <c r="Z641" s="69">
        <v>4</v>
      </c>
      <c r="AA641" s="69">
        <v>4</v>
      </c>
      <c r="AB641" s="69">
        <v>4</v>
      </c>
      <c r="AC641" s="69">
        <v>4</v>
      </c>
      <c r="AD641" s="69">
        <v>4</v>
      </c>
      <c r="AE641" s="69">
        <v>4</v>
      </c>
      <c r="AF641" s="69">
        <f t="shared" si="74"/>
        <v>48</v>
      </c>
      <c r="AH641" s="31">
        <f t="shared" si="75"/>
        <v>12</v>
      </c>
      <c r="AI641" s="31">
        <f t="shared" si="76"/>
        <v>12</v>
      </c>
      <c r="AJ641" s="31">
        <f t="shared" si="77"/>
        <v>12</v>
      </c>
      <c r="AK641" s="31">
        <f t="shared" si="78"/>
        <v>12</v>
      </c>
      <c r="AL641" s="31">
        <f t="shared" si="79"/>
        <v>48</v>
      </c>
    </row>
    <row r="642" spans="1:38" hidden="1" x14ac:dyDescent="0.3">
      <c r="A642" t="str">
        <f t="shared" si="73"/>
        <v>SAIG</v>
      </c>
      <c r="B642" s="5" t="s">
        <v>151</v>
      </c>
      <c r="C642" s="5" t="s">
        <v>617</v>
      </c>
      <c r="D642" s="65" t="s">
        <v>86</v>
      </c>
      <c r="E642" s="65" t="s">
        <v>310</v>
      </c>
      <c r="F642" s="5" t="s">
        <v>164</v>
      </c>
      <c r="G642" s="5" t="s">
        <v>606</v>
      </c>
      <c r="H642" s="5" t="s">
        <v>626</v>
      </c>
      <c r="I642" s="31">
        <v>40</v>
      </c>
      <c r="J642" s="31">
        <v>20.100000000000001</v>
      </c>
      <c r="K642" s="31">
        <v>19.899999999999999</v>
      </c>
      <c r="L642" s="31">
        <v>20</v>
      </c>
      <c r="M642" s="31">
        <v>40</v>
      </c>
      <c r="N642" s="31"/>
      <c r="O642" s="31"/>
      <c r="P642" s="31">
        <v>20</v>
      </c>
      <c r="Q642" s="31">
        <v>20</v>
      </c>
      <c r="R642" s="75">
        <f t="shared" si="80"/>
        <v>20</v>
      </c>
      <c r="S642" s="69">
        <v>20</v>
      </c>
      <c r="T642" s="69">
        <v>20</v>
      </c>
      <c r="U642" s="69">
        <v>20</v>
      </c>
      <c r="V642" s="69">
        <v>20</v>
      </c>
      <c r="W642" s="69">
        <v>20</v>
      </c>
      <c r="X642" s="69">
        <v>20</v>
      </c>
      <c r="Y642" s="69">
        <v>20</v>
      </c>
      <c r="Z642" s="69">
        <v>20</v>
      </c>
      <c r="AA642" s="69">
        <v>20</v>
      </c>
      <c r="AB642" s="69">
        <v>20</v>
      </c>
      <c r="AC642" s="69">
        <v>20</v>
      </c>
      <c r="AD642" s="69">
        <v>20</v>
      </c>
      <c r="AE642" s="69">
        <v>20</v>
      </c>
      <c r="AF642" s="69">
        <f t="shared" si="74"/>
        <v>240</v>
      </c>
      <c r="AH642" s="31">
        <f t="shared" si="75"/>
        <v>60</v>
      </c>
      <c r="AI642" s="31">
        <f t="shared" si="76"/>
        <v>60</v>
      </c>
      <c r="AJ642" s="31">
        <f t="shared" si="77"/>
        <v>60</v>
      </c>
      <c r="AK642" s="31">
        <f t="shared" si="78"/>
        <v>60</v>
      </c>
      <c r="AL642" s="31">
        <f t="shared" si="79"/>
        <v>240</v>
      </c>
    </row>
    <row r="643" spans="1:38" hidden="1" x14ac:dyDescent="0.3">
      <c r="A643" t="str">
        <f t="shared" ref="A643:A706" si="81">CONCATENATE(C643,H643)</f>
        <v>SAA1</v>
      </c>
      <c r="B643" s="5" t="s">
        <v>151</v>
      </c>
      <c r="C643" s="5" t="s">
        <v>617</v>
      </c>
      <c r="D643" s="65" t="s">
        <v>86</v>
      </c>
      <c r="E643" s="65" t="s">
        <v>311</v>
      </c>
      <c r="F643" s="5" t="s">
        <v>74</v>
      </c>
      <c r="G643" s="5" t="s">
        <v>600</v>
      </c>
      <c r="H643" s="5" t="s">
        <v>620</v>
      </c>
      <c r="I643" s="31"/>
      <c r="J643" s="31">
        <v>4</v>
      </c>
      <c r="K643" s="31">
        <v>5</v>
      </c>
      <c r="L643" s="31">
        <v>10</v>
      </c>
      <c r="M643" s="31">
        <v>5</v>
      </c>
      <c r="N643" s="31"/>
      <c r="O643" s="31"/>
      <c r="P643" s="31">
        <v>2</v>
      </c>
      <c r="Q643" s="31">
        <v>2</v>
      </c>
      <c r="R643" s="75">
        <f t="shared" si="80"/>
        <v>3.1111111111111112</v>
      </c>
      <c r="S643" s="69">
        <v>5</v>
      </c>
      <c r="T643" s="69">
        <v>5</v>
      </c>
      <c r="U643" s="69">
        <v>5</v>
      </c>
      <c r="V643" s="69">
        <v>5</v>
      </c>
      <c r="W643" s="69">
        <v>5</v>
      </c>
      <c r="X643" s="69">
        <v>5</v>
      </c>
      <c r="Y643" s="69">
        <v>5</v>
      </c>
      <c r="Z643" s="69">
        <v>5</v>
      </c>
      <c r="AA643" s="69">
        <v>5</v>
      </c>
      <c r="AB643" s="69">
        <v>5</v>
      </c>
      <c r="AC643" s="69">
        <v>5</v>
      </c>
      <c r="AD643" s="69">
        <v>5</v>
      </c>
      <c r="AE643" s="69">
        <v>5</v>
      </c>
      <c r="AF643" s="69">
        <f t="shared" ref="AF643:AF706" si="82">SUM(T643:AE643)</f>
        <v>60</v>
      </c>
      <c r="AH643" s="31">
        <f t="shared" ref="AH643:AH706" si="83">SUM(T643:V643)</f>
        <v>15</v>
      </c>
      <c r="AI643" s="31">
        <f t="shared" ref="AI643:AI706" si="84">SUM(W643:Y643)</f>
        <v>15</v>
      </c>
      <c r="AJ643" s="31">
        <f t="shared" ref="AJ643:AJ706" si="85">SUM(Z643:AB643)</f>
        <v>15</v>
      </c>
      <c r="AK643" s="31">
        <f t="shared" ref="AK643:AK706" si="86">SUM(AC643:AE643)</f>
        <v>15</v>
      </c>
      <c r="AL643" s="31">
        <f t="shared" ref="AL643:AL706" si="87">SUM(AH643:AK643)</f>
        <v>60</v>
      </c>
    </row>
    <row r="644" spans="1:38" hidden="1" x14ac:dyDescent="0.3">
      <c r="A644" t="str">
        <f t="shared" si="81"/>
        <v>SAA1</v>
      </c>
      <c r="B644" s="5" t="s">
        <v>151</v>
      </c>
      <c r="C644" s="5" t="s">
        <v>617</v>
      </c>
      <c r="D644" s="65" t="s">
        <v>86</v>
      </c>
      <c r="E644" s="65" t="s">
        <v>311</v>
      </c>
      <c r="F644" s="5" t="s">
        <v>171</v>
      </c>
      <c r="G644" s="5" t="s">
        <v>600</v>
      </c>
      <c r="H644" s="5" t="s">
        <v>620</v>
      </c>
      <c r="I644" s="31"/>
      <c r="J644" s="31"/>
      <c r="K644" s="31"/>
      <c r="L644" s="31"/>
      <c r="M644" s="31"/>
      <c r="N644" s="31"/>
      <c r="O644" s="31"/>
      <c r="P644" s="31"/>
      <c r="Q644" s="31"/>
      <c r="R644" s="75">
        <f t="shared" si="80"/>
        <v>0</v>
      </c>
      <c r="S644" s="69">
        <v>0</v>
      </c>
      <c r="T644" s="69">
        <v>0</v>
      </c>
      <c r="U644" s="69">
        <v>0</v>
      </c>
      <c r="V644" s="69">
        <v>0</v>
      </c>
      <c r="W644" s="69">
        <v>0</v>
      </c>
      <c r="X644" s="69">
        <v>0</v>
      </c>
      <c r="Y644" s="69">
        <v>0</v>
      </c>
      <c r="Z644" s="69">
        <v>0</v>
      </c>
      <c r="AA644" s="69">
        <v>0</v>
      </c>
      <c r="AB644" s="69">
        <v>0</v>
      </c>
      <c r="AC644" s="69">
        <v>0</v>
      </c>
      <c r="AD644" s="69">
        <v>0</v>
      </c>
      <c r="AE644" s="69">
        <v>0</v>
      </c>
      <c r="AF644" s="69">
        <f t="shared" si="82"/>
        <v>0</v>
      </c>
      <c r="AH644" s="31">
        <f t="shared" si="83"/>
        <v>0</v>
      </c>
      <c r="AI644" s="31">
        <f t="shared" si="84"/>
        <v>0</v>
      </c>
      <c r="AJ644" s="31">
        <f t="shared" si="85"/>
        <v>0</v>
      </c>
      <c r="AK644" s="31">
        <f t="shared" si="86"/>
        <v>0</v>
      </c>
      <c r="AL644" s="31">
        <f t="shared" si="87"/>
        <v>0</v>
      </c>
    </row>
    <row r="645" spans="1:38" hidden="1" x14ac:dyDescent="0.3">
      <c r="A645" t="str">
        <f t="shared" si="81"/>
        <v>SACASTER</v>
      </c>
      <c r="B645" s="5" t="s">
        <v>151</v>
      </c>
      <c r="C645" s="5" t="s">
        <v>617</v>
      </c>
      <c r="D645" s="65" t="s">
        <v>86</v>
      </c>
      <c r="E645" s="65" t="s">
        <v>311</v>
      </c>
      <c r="F645" s="5" t="s">
        <v>285</v>
      </c>
      <c r="G645" s="5" t="s">
        <v>604</v>
      </c>
      <c r="H645" s="5" t="s">
        <v>604</v>
      </c>
      <c r="I645" s="31">
        <v>110</v>
      </c>
      <c r="J645" s="31">
        <v>80</v>
      </c>
      <c r="K645" s="31">
        <v>90</v>
      </c>
      <c r="L645" s="31">
        <v>80</v>
      </c>
      <c r="M645" s="31">
        <v>80</v>
      </c>
      <c r="N645" s="31">
        <v>70</v>
      </c>
      <c r="O645" s="31">
        <v>70</v>
      </c>
      <c r="P645" s="31">
        <v>89.974999999999994</v>
      </c>
      <c r="Q645" s="31">
        <v>70</v>
      </c>
      <c r="R645" s="75">
        <f t="shared" si="80"/>
        <v>82.219444444444449</v>
      </c>
      <c r="S645" s="69">
        <v>85</v>
      </c>
      <c r="T645" s="69">
        <v>85</v>
      </c>
      <c r="U645" s="69">
        <v>85</v>
      </c>
      <c r="V645" s="69">
        <v>85</v>
      </c>
      <c r="W645" s="69">
        <v>85</v>
      </c>
      <c r="X645" s="69">
        <v>85</v>
      </c>
      <c r="Y645" s="69">
        <v>85</v>
      </c>
      <c r="Z645" s="69">
        <v>85</v>
      </c>
      <c r="AA645" s="69">
        <v>85</v>
      </c>
      <c r="AB645" s="69">
        <v>85</v>
      </c>
      <c r="AC645" s="69">
        <v>85</v>
      </c>
      <c r="AD645" s="69">
        <v>85</v>
      </c>
      <c r="AE645" s="69">
        <v>85</v>
      </c>
      <c r="AF645" s="69">
        <f t="shared" si="82"/>
        <v>1020</v>
      </c>
      <c r="AH645" s="31">
        <f t="shared" si="83"/>
        <v>255</v>
      </c>
      <c r="AI645" s="31">
        <f t="shared" si="84"/>
        <v>255</v>
      </c>
      <c r="AJ645" s="31">
        <f t="shared" si="85"/>
        <v>255</v>
      </c>
      <c r="AK645" s="31">
        <f t="shared" si="86"/>
        <v>255</v>
      </c>
      <c r="AL645" s="31">
        <f t="shared" si="87"/>
        <v>1020</v>
      </c>
    </row>
    <row r="646" spans="1:38" hidden="1" x14ac:dyDescent="0.3">
      <c r="A646" t="str">
        <f t="shared" si="81"/>
        <v>SAIG</v>
      </c>
      <c r="B646" s="5" t="s">
        <v>151</v>
      </c>
      <c r="C646" s="5" t="s">
        <v>617</v>
      </c>
      <c r="D646" s="65" t="s">
        <v>86</v>
      </c>
      <c r="E646" s="65" t="s">
        <v>312</v>
      </c>
      <c r="F646" s="5" t="s">
        <v>164</v>
      </c>
      <c r="G646" s="5" t="s">
        <v>606</v>
      </c>
      <c r="H646" s="5" t="s">
        <v>626</v>
      </c>
      <c r="I646" s="31"/>
      <c r="J646" s="31">
        <v>10</v>
      </c>
      <c r="K646" s="31"/>
      <c r="L646" s="31">
        <v>10</v>
      </c>
      <c r="M646" s="31"/>
      <c r="N646" s="31"/>
      <c r="O646" s="31"/>
      <c r="P646" s="31"/>
      <c r="Q646" s="31"/>
      <c r="R646" s="75">
        <f t="shared" si="80"/>
        <v>2.2222222222222223</v>
      </c>
      <c r="S646" s="69">
        <v>2</v>
      </c>
      <c r="T646" s="69">
        <v>2</v>
      </c>
      <c r="U646" s="69">
        <v>2</v>
      </c>
      <c r="V646" s="69">
        <v>2</v>
      </c>
      <c r="W646" s="69">
        <v>2</v>
      </c>
      <c r="X646" s="69">
        <v>2</v>
      </c>
      <c r="Y646" s="69">
        <v>2</v>
      </c>
      <c r="Z646" s="69">
        <v>2</v>
      </c>
      <c r="AA646" s="69">
        <v>2</v>
      </c>
      <c r="AB646" s="69">
        <v>2</v>
      </c>
      <c r="AC646" s="69">
        <v>2</v>
      </c>
      <c r="AD646" s="69">
        <v>2</v>
      </c>
      <c r="AE646" s="69">
        <v>2</v>
      </c>
      <c r="AF646" s="69">
        <f t="shared" si="82"/>
        <v>24</v>
      </c>
      <c r="AH646" s="31">
        <f t="shared" si="83"/>
        <v>6</v>
      </c>
      <c r="AI646" s="31">
        <f t="shared" si="84"/>
        <v>6</v>
      </c>
      <c r="AJ646" s="31">
        <f t="shared" si="85"/>
        <v>6</v>
      </c>
      <c r="AK646" s="31">
        <f t="shared" si="86"/>
        <v>6</v>
      </c>
      <c r="AL646" s="31">
        <f t="shared" si="87"/>
        <v>24</v>
      </c>
    </row>
    <row r="647" spans="1:38" hidden="1" x14ac:dyDescent="0.3">
      <c r="A647" t="str">
        <f t="shared" si="81"/>
        <v>SAA1</v>
      </c>
      <c r="B647" s="5" t="s">
        <v>151</v>
      </c>
      <c r="C647" s="5" t="s">
        <v>617</v>
      </c>
      <c r="D647" s="65" t="s">
        <v>86</v>
      </c>
      <c r="E647" s="65" t="s">
        <v>313</v>
      </c>
      <c r="F647" s="5" t="s">
        <v>74</v>
      </c>
      <c r="G647" s="5" t="s">
        <v>600</v>
      </c>
      <c r="H647" s="5" t="s">
        <v>620</v>
      </c>
      <c r="I647" s="31">
        <v>5</v>
      </c>
      <c r="J647" s="31"/>
      <c r="K647" s="31"/>
      <c r="L647" s="31"/>
      <c r="M647" s="31"/>
      <c r="N647" s="31"/>
      <c r="O647" s="31"/>
      <c r="P647" s="31"/>
      <c r="Q647" s="31"/>
      <c r="R647" s="75">
        <f t="shared" si="80"/>
        <v>0.55555555555555558</v>
      </c>
      <c r="S647" s="69">
        <v>2</v>
      </c>
      <c r="T647" s="69">
        <v>2</v>
      </c>
      <c r="U647" s="69">
        <v>2</v>
      </c>
      <c r="V647" s="69">
        <v>2</v>
      </c>
      <c r="W647" s="69">
        <v>2</v>
      </c>
      <c r="X647" s="69">
        <v>2</v>
      </c>
      <c r="Y647" s="69">
        <v>2</v>
      </c>
      <c r="Z647" s="69">
        <v>2</v>
      </c>
      <c r="AA647" s="69">
        <v>2</v>
      </c>
      <c r="AB647" s="69">
        <v>2</v>
      </c>
      <c r="AC647" s="69">
        <v>2</v>
      </c>
      <c r="AD647" s="69">
        <v>2</v>
      </c>
      <c r="AE647" s="69">
        <v>2</v>
      </c>
      <c r="AF647" s="69">
        <f t="shared" si="82"/>
        <v>24</v>
      </c>
      <c r="AH647" s="31">
        <f t="shared" si="83"/>
        <v>6</v>
      </c>
      <c r="AI647" s="31">
        <f t="shared" si="84"/>
        <v>6</v>
      </c>
      <c r="AJ647" s="31">
        <f t="shared" si="85"/>
        <v>6</v>
      </c>
      <c r="AK647" s="31">
        <f t="shared" si="86"/>
        <v>6</v>
      </c>
      <c r="AL647" s="31">
        <f t="shared" si="87"/>
        <v>24</v>
      </c>
    </row>
    <row r="648" spans="1:38" hidden="1" x14ac:dyDescent="0.3">
      <c r="A648" t="str">
        <f t="shared" si="81"/>
        <v>SAIG</v>
      </c>
      <c r="B648" s="5" t="s">
        <v>151</v>
      </c>
      <c r="C648" s="5" t="s">
        <v>617</v>
      </c>
      <c r="D648" s="65" t="s">
        <v>86</v>
      </c>
      <c r="E648" s="65" t="s">
        <v>314</v>
      </c>
      <c r="F648" s="5" t="s">
        <v>164</v>
      </c>
      <c r="G648" s="5" t="s">
        <v>606</v>
      </c>
      <c r="H648" s="5" t="s">
        <v>626</v>
      </c>
      <c r="I648" s="31"/>
      <c r="J648" s="31">
        <v>0.1</v>
      </c>
      <c r="K648" s="31"/>
      <c r="L648" s="31">
        <v>0.1</v>
      </c>
      <c r="M648" s="31"/>
      <c r="N648" s="31"/>
      <c r="O648" s="31"/>
      <c r="P648" s="31">
        <v>0.05</v>
      </c>
      <c r="Q648" s="31"/>
      <c r="R648" s="75">
        <f t="shared" si="80"/>
        <v>2.7777777777777776E-2</v>
      </c>
      <c r="S648" s="69">
        <v>0</v>
      </c>
      <c r="T648" s="69">
        <v>0</v>
      </c>
      <c r="U648" s="69">
        <v>0</v>
      </c>
      <c r="V648" s="69">
        <v>0</v>
      </c>
      <c r="W648" s="69">
        <v>0</v>
      </c>
      <c r="X648" s="69">
        <v>0</v>
      </c>
      <c r="Y648" s="69">
        <v>0</v>
      </c>
      <c r="Z648" s="69">
        <v>0</v>
      </c>
      <c r="AA648" s="69">
        <v>0</v>
      </c>
      <c r="AB648" s="69">
        <v>0</v>
      </c>
      <c r="AC648" s="69">
        <v>0</v>
      </c>
      <c r="AD648" s="69">
        <v>0</v>
      </c>
      <c r="AE648" s="69">
        <v>0</v>
      </c>
      <c r="AF648" s="69">
        <f t="shared" si="82"/>
        <v>0</v>
      </c>
      <c r="AH648" s="31">
        <f t="shared" si="83"/>
        <v>0</v>
      </c>
      <c r="AI648" s="31">
        <f t="shared" si="84"/>
        <v>0</v>
      </c>
      <c r="AJ648" s="31">
        <f t="shared" si="85"/>
        <v>0</v>
      </c>
      <c r="AK648" s="31">
        <f t="shared" si="86"/>
        <v>0</v>
      </c>
      <c r="AL648" s="31">
        <f t="shared" si="87"/>
        <v>0</v>
      </c>
    </row>
    <row r="649" spans="1:38" hidden="1" x14ac:dyDescent="0.3">
      <c r="A649" t="str">
        <f t="shared" si="81"/>
        <v>SAA1</v>
      </c>
      <c r="B649" s="5" t="s">
        <v>151</v>
      </c>
      <c r="C649" s="5" t="s">
        <v>617</v>
      </c>
      <c r="D649" s="65" t="s">
        <v>86</v>
      </c>
      <c r="E649" s="65" t="s">
        <v>315</v>
      </c>
      <c r="F649" s="5" t="s">
        <v>74</v>
      </c>
      <c r="G649" s="5" t="s">
        <v>600</v>
      </c>
      <c r="H649" s="5" t="s">
        <v>620</v>
      </c>
      <c r="I649" s="31">
        <v>240</v>
      </c>
      <c r="J649" s="31">
        <v>79.95</v>
      </c>
      <c r="K649" s="31">
        <v>380</v>
      </c>
      <c r="L649" s="31">
        <v>399.95</v>
      </c>
      <c r="M649" s="31">
        <v>289.95</v>
      </c>
      <c r="N649" s="31">
        <v>340</v>
      </c>
      <c r="O649" s="31">
        <v>389.9</v>
      </c>
      <c r="P649" s="31">
        <v>380</v>
      </c>
      <c r="Q649" s="31">
        <v>319.95</v>
      </c>
      <c r="R649" s="75">
        <f t="shared" si="80"/>
        <v>313.29999999999995</v>
      </c>
      <c r="S649" s="69">
        <v>350</v>
      </c>
      <c r="T649" s="69">
        <v>350</v>
      </c>
      <c r="U649" s="69">
        <v>350</v>
      </c>
      <c r="V649" s="69">
        <v>350</v>
      </c>
      <c r="W649" s="69">
        <v>350</v>
      </c>
      <c r="X649" s="69">
        <v>350</v>
      </c>
      <c r="Y649" s="69">
        <v>350</v>
      </c>
      <c r="Z649" s="69">
        <v>350</v>
      </c>
      <c r="AA649" s="69">
        <v>350</v>
      </c>
      <c r="AB649" s="69">
        <v>350</v>
      </c>
      <c r="AC649" s="69">
        <v>350</v>
      </c>
      <c r="AD649" s="69">
        <v>350</v>
      </c>
      <c r="AE649" s="69">
        <v>350</v>
      </c>
      <c r="AF649" s="69">
        <f t="shared" si="82"/>
        <v>4200</v>
      </c>
      <c r="AH649" s="31">
        <f t="shared" si="83"/>
        <v>1050</v>
      </c>
      <c r="AI649" s="31">
        <f t="shared" si="84"/>
        <v>1050</v>
      </c>
      <c r="AJ649" s="31">
        <f t="shared" si="85"/>
        <v>1050</v>
      </c>
      <c r="AK649" s="31">
        <f t="shared" si="86"/>
        <v>1050</v>
      </c>
      <c r="AL649" s="31">
        <f t="shared" si="87"/>
        <v>4200</v>
      </c>
    </row>
    <row r="650" spans="1:38" hidden="1" x14ac:dyDescent="0.3">
      <c r="A650" t="str">
        <f t="shared" si="81"/>
        <v>SAA1</v>
      </c>
      <c r="B650" s="5" t="s">
        <v>151</v>
      </c>
      <c r="C650" s="5" t="s">
        <v>617</v>
      </c>
      <c r="D650" s="65" t="s">
        <v>86</v>
      </c>
      <c r="E650" s="65" t="s">
        <v>315</v>
      </c>
      <c r="F650" s="5" t="s">
        <v>162</v>
      </c>
      <c r="G650" s="5" t="s">
        <v>600</v>
      </c>
      <c r="H650" s="5" t="s">
        <v>620</v>
      </c>
      <c r="I650" s="31">
        <v>140</v>
      </c>
      <c r="J650" s="31">
        <v>110</v>
      </c>
      <c r="K650" s="31">
        <v>260</v>
      </c>
      <c r="L650" s="31">
        <v>300</v>
      </c>
      <c r="M650" s="31">
        <v>230</v>
      </c>
      <c r="N650" s="31">
        <v>260</v>
      </c>
      <c r="O650" s="31">
        <v>336.46000000000004</v>
      </c>
      <c r="P650" s="31">
        <v>310</v>
      </c>
      <c r="Q650" s="31">
        <v>277</v>
      </c>
      <c r="R650" s="75">
        <f t="shared" si="80"/>
        <v>247.05111111111111</v>
      </c>
      <c r="S650" s="69">
        <v>250</v>
      </c>
      <c r="T650" s="69">
        <v>250</v>
      </c>
      <c r="U650" s="69">
        <v>250</v>
      </c>
      <c r="V650" s="69">
        <v>250</v>
      </c>
      <c r="W650" s="69">
        <v>250</v>
      </c>
      <c r="X650" s="69">
        <v>250</v>
      </c>
      <c r="Y650" s="69">
        <v>250</v>
      </c>
      <c r="Z650" s="69">
        <v>250</v>
      </c>
      <c r="AA650" s="69">
        <v>250</v>
      </c>
      <c r="AB650" s="69">
        <v>250</v>
      </c>
      <c r="AC650" s="69">
        <v>250</v>
      </c>
      <c r="AD650" s="69">
        <v>250</v>
      </c>
      <c r="AE650" s="69">
        <v>250</v>
      </c>
      <c r="AF650" s="69">
        <f t="shared" si="82"/>
        <v>3000</v>
      </c>
      <c r="AH650" s="31">
        <f t="shared" si="83"/>
        <v>750</v>
      </c>
      <c r="AI650" s="31">
        <f t="shared" si="84"/>
        <v>750</v>
      </c>
      <c r="AJ650" s="31">
        <f t="shared" si="85"/>
        <v>750</v>
      </c>
      <c r="AK650" s="31">
        <f t="shared" si="86"/>
        <v>750</v>
      </c>
      <c r="AL650" s="31">
        <f t="shared" si="87"/>
        <v>3000</v>
      </c>
    </row>
    <row r="651" spans="1:38" hidden="1" x14ac:dyDescent="0.3">
      <c r="A651" t="str">
        <f t="shared" si="81"/>
        <v>SAICING</v>
      </c>
      <c r="B651" s="5" t="s">
        <v>151</v>
      </c>
      <c r="C651" s="5" t="s">
        <v>617</v>
      </c>
      <c r="D651" s="65" t="s">
        <v>86</v>
      </c>
      <c r="E651" s="65" t="s">
        <v>315</v>
      </c>
      <c r="F651" s="5" t="s">
        <v>47</v>
      </c>
      <c r="G651" s="5" t="s">
        <v>605</v>
      </c>
      <c r="H651" s="5" t="s">
        <v>605</v>
      </c>
      <c r="I651" s="31">
        <v>5.625</v>
      </c>
      <c r="J651" s="31">
        <v>2.95</v>
      </c>
      <c r="K651" s="31">
        <v>5.45</v>
      </c>
      <c r="L651" s="31">
        <v>10.375</v>
      </c>
      <c r="M651" s="31">
        <v>4.9000000000000004</v>
      </c>
      <c r="N651" s="31">
        <v>7.3000000000000007</v>
      </c>
      <c r="O651" s="31">
        <v>7.45</v>
      </c>
      <c r="P651" s="31">
        <v>6.2750000000000004</v>
      </c>
      <c r="Q651" s="31">
        <v>8</v>
      </c>
      <c r="R651" s="75">
        <f t="shared" si="80"/>
        <v>6.4805555555555552</v>
      </c>
      <c r="S651" s="69">
        <v>5</v>
      </c>
      <c r="T651" s="69">
        <v>5</v>
      </c>
      <c r="U651" s="69">
        <v>5</v>
      </c>
      <c r="V651" s="69">
        <v>5</v>
      </c>
      <c r="W651" s="69">
        <v>5</v>
      </c>
      <c r="X651" s="69">
        <v>5</v>
      </c>
      <c r="Y651" s="69">
        <v>5</v>
      </c>
      <c r="Z651" s="69">
        <v>5</v>
      </c>
      <c r="AA651" s="69">
        <v>5</v>
      </c>
      <c r="AB651" s="69">
        <v>5</v>
      </c>
      <c r="AC651" s="69">
        <v>5</v>
      </c>
      <c r="AD651" s="69">
        <v>5</v>
      </c>
      <c r="AE651" s="69">
        <v>5</v>
      </c>
      <c r="AF651" s="69">
        <f t="shared" si="82"/>
        <v>60</v>
      </c>
      <c r="AH651" s="31">
        <f t="shared" si="83"/>
        <v>15</v>
      </c>
      <c r="AI651" s="31">
        <f t="shared" si="84"/>
        <v>15</v>
      </c>
      <c r="AJ651" s="31">
        <f t="shared" si="85"/>
        <v>15</v>
      </c>
      <c r="AK651" s="31">
        <f t="shared" si="86"/>
        <v>15</v>
      </c>
      <c r="AL651" s="31">
        <f t="shared" si="87"/>
        <v>60</v>
      </c>
    </row>
    <row r="652" spans="1:38" hidden="1" x14ac:dyDescent="0.3">
      <c r="A652" t="str">
        <f t="shared" si="81"/>
        <v>SACoarse Brown</v>
      </c>
      <c r="B652" s="5" t="s">
        <v>151</v>
      </c>
      <c r="C652" s="5" t="s">
        <v>617</v>
      </c>
      <c r="D652" s="65" t="s">
        <v>86</v>
      </c>
      <c r="E652" s="65" t="s">
        <v>316</v>
      </c>
      <c r="F652" s="5" t="s">
        <v>91</v>
      </c>
      <c r="G652" s="5" t="s">
        <v>602</v>
      </c>
      <c r="H652" s="5" t="s">
        <v>618</v>
      </c>
      <c r="I652" s="31"/>
      <c r="J652" s="31"/>
      <c r="K652" s="31">
        <v>0.75</v>
      </c>
      <c r="L652" s="31"/>
      <c r="M652" s="31"/>
      <c r="N652" s="31"/>
      <c r="O652" s="31"/>
      <c r="P652" s="31"/>
      <c r="Q652" s="31"/>
      <c r="R652" s="75">
        <f t="shared" si="80"/>
        <v>8.3333333333333329E-2</v>
      </c>
      <c r="S652" s="69">
        <v>0</v>
      </c>
      <c r="T652" s="69">
        <v>0</v>
      </c>
      <c r="U652" s="69">
        <v>0</v>
      </c>
      <c r="V652" s="69">
        <v>0</v>
      </c>
      <c r="W652" s="69">
        <v>0</v>
      </c>
      <c r="X652" s="69">
        <v>0</v>
      </c>
      <c r="Y652" s="69">
        <v>0</v>
      </c>
      <c r="Z652" s="69">
        <v>0</v>
      </c>
      <c r="AA652" s="69">
        <v>0</v>
      </c>
      <c r="AB652" s="69">
        <v>0</v>
      </c>
      <c r="AC652" s="69">
        <v>0</v>
      </c>
      <c r="AD652" s="69">
        <v>0</v>
      </c>
      <c r="AE652" s="69">
        <v>0</v>
      </c>
      <c r="AF652" s="69">
        <f t="shared" si="82"/>
        <v>0</v>
      </c>
      <c r="AH652" s="31">
        <f t="shared" si="83"/>
        <v>0</v>
      </c>
      <c r="AI652" s="31">
        <f t="shared" si="84"/>
        <v>0</v>
      </c>
      <c r="AJ652" s="31">
        <f t="shared" si="85"/>
        <v>0</v>
      </c>
      <c r="AK652" s="31">
        <f t="shared" si="86"/>
        <v>0</v>
      </c>
      <c r="AL652" s="31">
        <f t="shared" si="87"/>
        <v>0</v>
      </c>
    </row>
    <row r="653" spans="1:38" hidden="1" x14ac:dyDescent="0.3">
      <c r="A653" t="str">
        <f t="shared" si="81"/>
        <v>SAIG</v>
      </c>
      <c r="B653" s="5" t="s">
        <v>151</v>
      </c>
      <c r="C653" s="5" t="s">
        <v>617</v>
      </c>
      <c r="D653" s="65" t="s">
        <v>86</v>
      </c>
      <c r="E653" s="65" t="s">
        <v>316</v>
      </c>
      <c r="F653" s="5" t="s">
        <v>164</v>
      </c>
      <c r="G653" s="5" t="s">
        <v>606</v>
      </c>
      <c r="H653" s="5" t="s">
        <v>626</v>
      </c>
      <c r="I653" s="31"/>
      <c r="J653" s="31"/>
      <c r="K653" s="31">
        <v>1.25</v>
      </c>
      <c r="L653" s="31"/>
      <c r="M653" s="31"/>
      <c r="N653" s="31"/>
      <c r="O653" s="31"/>
      <c r="P653" s="31"/>
      <c r="Q653" s="31"/>
      <c r="R653" s="75">
        <f t="shared" si="80"/>
        <v>0.1388888888888889</v>
      </c>
      <c r="S653" s="69">
        <v>0</v>
      </c>
      <c r="T653" s="69">
        <v>0</v>
      </c>
      <c r="U653" s="69">
        <v>0</v>
      </c>
      <c r="V653" s="69">
        <v>0</v>
      </c>
      <c r="W653" s="69">
        <v>0</v>
      </c>
      <c r="X653" s="69">
        <v>0</v>
      </c>
      <c r="Y653" s="69">
        <v>0</v>
      </c>
      <c r="Z653" s="69">
        <v>0</v>
      </c>
      <c r="AA653" s="69">
        <v>0</v>
      </c>
      <c r="AB653" s="69">
        <v>0</v>
      </c>
      <c r="AC653" s="69">
        <v>0</v>
      </c>
      <c r="AD653" s="69">
        <v>0</v>
      </c>
      <c r="AE653" s="69">
        <v>0</v>
      </c>
      <c r="AF653" s="69">
        <f t="shared" si="82"/>
        <v>0</v>
      </c>
      <c r="AH653" s="31">
        <f t="shared" si="83"/>
        <v>0</v>
      </c>
      <c r="AI653" s="31">
        <f t="shared" si="84"/>
        <v>0</v>
      </c>
      <c r="AJ653" s="31">
        <f t="shared" si="85"/>
        <v>0</v>
      </c>
      <c r="AK653" s="31">
        <f t="shared" si="86"/>
        <v>0</v>
      </c>
      <c r="AL653" s="31">
        <f t="shared" si="87"/>
        <v>0</v>
      </c>
    </row>
    <row r="654" spans="1:38" hidden="1" x14ac:dyDescent="0.3">
      <c r="A654" t="str">
        <f t="shared" si="81"/>
        <v>SAA1</v>
      </c>
      <c r="B654" s="5" t="s">
        <v>151</v>
      </c>
      <c r="C654" s="5" t="s">
        <v>617</v>
      </c>
      <c r="D654" s="65" t="s">
        <v>86</v>
      </c>
      <c r="E654" s="65" t="s">
        <v>317</v>
      </c>
      <c r="F654" s="5" t="s">
        <v>74</v>
      </c>
      <c r="G654" s="5" t="s">
        <v>600</v>
      </c>
      <c r="H654" s="5" t="s">
        <v>620</v>
      </c>
      <c r="I654" s="31"/>
      <c r="J654" s="31"/>
      <c r="K654" s="31"/>
      <c r="L654" s="31">
        <v>60</v>
      </c>
      <c r="M654" s="31"/>
      <c r="N654" s="31">
        <v>50</v>
      </c>
      <c r="O654" s="31">
        <v>100</v>
      </c>
      <c r="P654" s="31">
        <v>100</v>
      </c>
      <c r="Q654" s="31"/>
      <c r="R654" s="75">
        <f t="shared" si="80"/>
        <v>34.444444444444443</v>
      </c>
      <c r="S654" s="69">
        <v>80</v>
      </c>
      <c r="T654" s="69">
        <v>80</v>
      </c>
      <c r="U654" s="69">
        <v>80</v>
      </c>
      <c r="V654" s="69">
        <v>80</v>
      </c>
      <c r="W654" s="69">
        <v>80</v>
      </c>
      <c r="X654" s="69">
        <v>80</v>
      </c>
      <c r="Y654" s="69">
        <v>80</v>
      </c>
      <c r="Z654" s="69">
        <v>80</v>
      </c>
      <c r="AA654" s="69">
        <v>80</v>
      </c>
      <c r="AB654" s="69">
        <v>80</v>
      </c>
      <c r="AC654" s="69">
        <v>80</v>
      </c>
      <c r="AD654" s="69">
        <v>80</v>
      </c>
      <c r="AE654" s="69">
        <v>80</v>
      </c>
      <c r="AF654" s="69">
        <f t="shared" si="82"/>
        <v>960</v>
      </c>
      <c r="AH654" s="31">
        <f t="shared" si="83"/>
        <v>240</v>
      </c>
      <c r="AI654" s="31">
        <f t="shared" si="84"/>
        <v>240</v>
      </c>
      <c r="AJ654" s="31">
        <f t="shared" si="85"/>
        <v>240</v>
      </c>
      <c r="AK654" s="31">
        <f t="shared" si="86"/>
        <v>240</v>
      </c>
      <c r="AL654" s="31">
        <f t="shared" si="87"/>
        <v>960</v>
      </c>
    </row>
    <row r="655" spans="1:38" hidden="1" x14ac:dyDescent="0.3">
      <c r="A655" t="str">
        <f t="shared" si="81"/>
        <v>SAC1 COARSE</v>
      </c>
      <c r="B655" s="5" t="s">
        <v>151</v>
      </c>
      <c r="C655" s="5" t="s">
        <v>617</v>
      </c>
      <c r="D655" s="65" t="s">
        <v>86</v>
      </c>
      <c r="E655" s="65" t="s">
        <v>318</v>
      </c>
      <c r="F655" s="5" t="s">
        <v>61</v>
      </c>
      <c r="G655" s="5" t="s">
        <v>603</v>
      </c>
      <c r="H655" s="5" t="s">
        <v>619</v>
      </c>
      <c r="I655" s="31">
        <v>60</v>
      </c>
      <c r="J655" s="31">
        <v>20</v>
      </c>
      <c r="K655" s="31">
        <v>30</v>
      </c>
      <c r="L655" s="31"/>
      <c r="M655" s="31"/>
      <c r="N655" s="31"/>
      <c r="O655" s="31"/>
      <c r="P655" s="31"/>
      <c r="Q655" s="31"/>
      <c r="R655" s="75">
        <f t="shared" si="80"/>
        <v>12.222222222222221</v>
      </c>
      <c r="S655" s="69">
        <v>0</v>
      </c>
      <c r="T655" s="69">
        <v>0</v>
      </c>
      <c r="U655" s="69">
        <v>0</v>
      </c>
      <c r="V655" s="69">
        <v>0</v>
      </c>
      <c r="W655" s="69">
        <v>0</v>
      </c>
      <c r="X655" s="69">
        <v>0</v>
      </c>
      <c r="Y655" s="69">
        <v>0</v>
      </c>
      <c r="Z655" s="69">
        <v>0</v>
      </c>
      <c r="AA655" s="69">
        <v>0</v>
      </c>
      <c r="AB655" s="69">
        <v>0</v>
      </c>
      <c r="AC655" s="69">
        <v>0</v>
      </c>
      <c r="AD655" s="69">
        <v>0</v>
      </c>
      <c r="AE655" s="69">
        <v>0</v>
      </c>
      <c r="AF655" s="69">
        <f t="shared" si="82"/>
        <v>0</v>
      </c>
      <c r="AH655" s="31">
        <f t="shared" si="83"/>
        <v>0</v>
      </c>
      <c r="AI655" s="31">
        <f t="shared" si="84"/>
        <v>0</v>
      </c>
      <c r="AJ655" s="31">
        <f t="shared" si="85"/>
        <v>0</v>
      </c>
      <c r="AK655" s="31">
        <f t="shared" si="86"/>
        <v>0</v>
      </c>
      <c r="AL655" s="31">
        <f t="shared" si="87"/>
        <v>0</v>
      </c>
    </row>
    <row r="656" spans="1:38" hidden="1" x14ac:dyDescent="0.3">
      <c r="A656" t="str">
        <f t="shared" si="81"/>
        <v>SACASTER</v>
      </c>
      <c r="B656" s="5" t="s">
        <v>151</v>
      </c>
      <c r="C656" s="5" t="s">
        <v>617</v>
      </c>
      <c r="D656" s="65" t="s">
        <v>86</v>
      </c>
      <c r="E656" s="65" t="s">
        <v>318</v>
      </c>
      <c r="F656" s="5" t="s">
        <v>42</v>
      </c>
      <c r="G656" s="5" t="s">
        <v>604</v>
      </c>
      <c r="H656" s="5" t="s">
        <v>604</v>
      </c>
      <c r="I656" s="31">
        <v>1</v>
      </c>
      <c r="J656" s="31"/>
      <c r="K656" s="31"/>
      <c r="L656" s="31"/>
      <c r="M656" s="31"/>
      <c r="N656" s="31"/>
      <c r="O656" s="31"/>
      <c r="P656" s="31"/>
      <c r="Q656" s="31"/>
      <c r="R656" s="75">
        <f t="shared" si="80"/>
        <v>0.1111111111111111</v>
      </c>
      <c r="S656" s="69">
        <v>0</v>
      </c>
      <c r="T656" s="69">
        <v>0</v>
      </c>
      <c r="U656" s="69">
        <v>0</v>
      </c>
      <c r="V656" s="69">
        <v>0</v>
      </c>
      <c r="W656" s="69">
        <v>0</v>
      </c>
      <c r="X656" s="69">
        <v>0</v>
      </c>
      <c r="Y656" s="69">
        <v>0</v>
      </c>
      <c r="Z656" s="69">
        <v>0</v>
      </c>
      <c r="AA656" s="69">
        <v>0</v>
      </c>
      <c r="AB656" s="69">
        <v>0</v>
      </c>
      <c r="AC656" s="69">
        <v>0</v>
      </c>
      <c r="AD656" s="69">
        <v>0</v>
      </c>
      <c r="AE656" s="69">
        <v>0</v>
      </c>
      <c r="AF656" s="69">
        <f t="shared" si="82"/>
        <v>0</v>
      </c>
      <c r="AH656" s="31">
        <f t="shared" si="83"/>
        <v>0</v>
      </c>
      <c r="AI656" s="31">
        <f t="shared" si="84"/>
        <v>0</v>
      </c>
      <c r="AJ656" s="31">
        <f t="shared" si="85"/>
        <v>0</v>
      </c>
      <c r="AK656" s="31">
        <f t="shared" si="86"/>
        <v>0</v>
      </c>
      <c r="AL656" s="31">
        <f t="shared" si="87"/>
        <v>0</v>
      </c>
    </row>
    <row r="657" spans="1:38" hidden="1" x14ac:dyDescent="0.3">
      <c r="A657" t="str">
        <f t="shared" si="81"/>
        <v>SAA1</v>
      </c>
      <c r="B657" s="5" t="s">
        <v>151</v>
      </c>
      <c r="C657" s="5" t="s">
        <v>617</v>
      </c>
      <c r="D657" s="65" t="s">
        <v>86</v>
      </c>
      <c r="E657" s="65" t="s">
        <v>319</v>
      </c>
      <c r="F657" s="5" t="s">
        <v>74</v>
      </c>
      <c r="G657" s="5" t="s">
        <v>600</v>
      </c>
      <c r="H657" s="5" t="s">
        <v>620</v>
      </c>
      <c r="I657" s="31">
        <v>60</v>
      </c>
      <c r="J657" s="31">
        <v>60</v>
      </c>
      <c r="K657" s="31">
        <v>30</v>
      </c>
      <c r="L657" s="31"/>
      <c r="M657" s="31"/>
      <c r="N657" s="31"/>
      <c r="O657" s="31"/>
      <c r="P657" s="31">
        <v>30</v>
      </c>
      <c r="Q657" s="31"/>
      <c r="R657" s="75">
        <f t="shared" si="80"/>
        <v>20</v>
      </c>
      <c r="S657" s="69">
        <v>30</v>
      </c>
      <c r="T657" s="69">
        <v>30</v>
      </c>
      <c r="U657" s="69">
        <v>30</v>
      </c>
      <c r="V657" s="69">
        <v>30</v>
      </c>
      <c r="W657" s="69">
        <v>30</v>
      </c>
      <c r="X657" s="69">
        <v>30</v>
      </c>
      <c r="Y657" s="69">
        <v>30</v>
      </c>
      <c r="Z657" s="69">
        <v>30</v>
      </c>
      <c r="AA657" s="69">
        <v>30</v>
      </c>
      <c r="AB657" s="69">
        <v>30</v>
      </c>
      <c r="AC657" s="69">
        <v>30</v>
      </c>
      <c r="AD657" s="69">
        <v>30</v>
      </c>
      <c r="AE657" s="69">
        <v>30</v>
      </c>
      <c r="AF657" s="69">
        <f t="shared" si="82"/>
        <v>360</v>
      </c>
      <c r="AH657" s="31">
        <f t="shared" si="83"/>
        <v>90</v>
      </c>
      <c r="AI657" s="31">
        <f t="shared" si="84"/>
        <v>90</v>
      </c>
      <c r="AJ657" s="31">
        <f t="shared" si="85"/>
        <v>90</v>
      </c>
      <c r="AK657" s="31">
        <f t="shared" si="86"/>
        <v>90</v>
      </c>
      <c r="AL657" s="31">
        <f t="shared" si="87"/>
        <v>360</v>
      </c>
    </row>
    <row r="658" spans="1:38" hidden="1" x14ac:dyDescent="0.3">
      <c r="A658" t="str">
        <f t="shared" si="81"/>
        <v>SAIG</v>
      </c>
      <c r="B658" s="5" t="s">
        <v>151</v>
      </c>
      <c r="C658" s="5" t="s">
        <v>617</v>
      </c>
      <c r="D658" s="65" t="s">
        <v>86</v>
      </c>
      <c r="E658" s="65" t="s">
        <v>319</v>
      </c>
      <c r="F658" s="5" t="s">
        <v>164</v>
      </c>
      <c r="G658" s="5" t="s">
        <v>606</v>
      </c>
      <c r="H658" s="5" t="s">
        <v>626</v>
      </c>
      <c r="I658" s="31">
        <v>30</v>
      </c>
      <c r="J658" s="31"/>
      <c r="K658" s="31">
        <v>60</v>
      </c>
      <c r="L658" s="31"/>
      <c r="M658" s="31"/>
      <c r="N658" s="31"/>
      <c r="O658" s="31"/>
      <c r="P658" s="31"/>
      <c r="Q658" s="31"/>
      <c r="R658" s="75">
        <f t="shared" si="80"/>
        <v>10</v>
      </c>
      <c r="S658" s="69">
        <v>20</v>
      </c>
      <c r="T658" s="69">
        <v>20</v>
      </c>
      <c r="U658" s="69">
        <v>20</v>
      </c>
      <c r="V658" s="69">
        <v>20</v>
      </c>
      <c r="W658" s="69">
        <v>20</v>
      </c>
      <c r="X658" s="69">
        <v>20</v>
      </c>
      <c r="Y658" s="69">
        <v>20</v>
      </c>
      <c r="Z658" s="69">
        <v>20</v>
      </c>
      <c r="AA658" s="69">
        <v>20</v>
      </c>
      <c r="AB658" s="69">
        <v>20</v>
      </c>
      <c r="AC658" s="69">
        <v>20</v>
      </c>
      <c r="AD658" s="69">
        <v>20</v>
      </c>
      <c r="AE658" s="69">
        <v>20</v>
      </c>
      <c r="AF658" s="69">
        <f t="shared" si="82"/>
        <v>240</v>
      </c>
      <c r="AH658" s="31">
        <f t="shared" si="83"/>
        <v>60</v>
      </c>
      <c r="AI658" s="31">
        <f t="shared" si="84"/>
        <v>60</v>
      </c>
      <c r="AJ658" s="31">
        <f t="shared" si="85"/>
        <v>60</v>
      </c>
      <c r="AK658" s="31">
        <f t="shared" si="86"/>
        <v>60</v>
      </c>
      <c r="AL658" s="31">
        <f t="shared" si="87"/>
        <v>240</v>
      </c>
    </row>
    <row r="659" spans="1:38" hidden="1" x14ac:dyDescent="0.3">
      <c r="A659" t="str">
        <f t="shared" si="81"/>
        <v>SALiquid</v>
      </c>
      <c r="B659" s="5" t="s">
        <v>151</v>
      </c>
      <c r="C659" s="5" t="s">
        <v>617</v>
      </c>
      <c r="D659" s="65" t="s">
        <v>86</v>
      </c>
      <c r="E659" s="65" t="s">
        <v>320</v>
      </c>
      <c r="F659" s="5" t="s">
        <v>279</v>
      </c>
      <c r="G659" s="5" t="s">
        <v>607</v>
      </c>
      <c r="H659" s="5" t="s">
        <v>627</v>
      </c>
      <c r="I659" s="31">
        <v>63.718000000000004</v>
      </c>
      <c r="J659" s="31">
        <v>10.847999999999999</v>
      </c>
      <c r="K659" s="31"/>
      <c r="L659" s="31">
        <v>21.552</v>
      </c>
      <c r="M659" s="31">
        <v>44.841999999999999</v>
      </c>
      <c r="N659" s="31">
        <v>15.423</v>
      </c>
      <c r="O659" s="31">
        <v>47.243000000000002</v>
      </c>
      <c r="P659" s="31">
        <v>61.089999999999996</v>
      </c>
      <c r="Q659" s="31">
        <v>88.211000000000013</v>
      </c>
      <c r="R659" s="75">
        <f t="shared" si="80"/>
        <v>39.214111111111109</v>
      </c>
      <c r="S659" s="69">
        <v>100</v>
      </c>
      <c r="T659" s="69">
        <v>100</v>
      </c>
      <c r="U659" s="69">
        <v>100</v>
      </c>
      <c r="V659" s="69">
        <v>100</v>
      </c>
      <c r="W659" s="69">
        <v>100</v>
      </c>
      <c r="X659" s="69">
        <v>100</v>
      </c>
      <c r="Y659" s="69">
        <v>100</v>
      </c>
      <c r="Z659" s="69">
        <v>100</v>
      </c>
      <c r="AA659" s="69">
        <v>100</v>
      </c>
      <c r="AB659" s="69">
        <v>100</v>
      </c>
      <c r="AC659" s="69">
        <v>100</v>
      </c>
      <c r="AD659" s="69">
        <v>100</v>
      </c>
      <c r="AE659" s="69">
        <v>100</v>
      </c>
      <c r="AF659" s="69">
        <f t="shared" si="82"/>
        <v>1200</v>
      </c>
      <c r="AH659" s="31">
        <f t="shared" si="83"/>
        <v>300</v>
      </c>
      <c r="AI659" s="31">
        <f t="shared" si="84"/>
        <v>300</v>
      </c>
      <c r="AJ659" s="31">
        <f t="shared" si="85"/>
        <v>300</v>
      </c>
      <c r="AK659" s="31">
        <f t="shared" si="86"/>
        <v>300</v>
      </c>
      <c r="AL659" s="31">
        <f t="shared" si="87"/>
        <v>1200</v>
      </c>
    </row>
    <row r="660" spans="1:38" hidden="1" x14ac:dyDescent="0.3">
      <c r="A660" t="str">
        <f t="shared" si="81"/>
        <v>SAC1 COARSE</v>
      </c>
      <c r="B660" s="5" t="s">
        <v>151</v>
      </c>
      <c r="C660" s="5" t="s">
        <v>617</v>
      </c>
      <c r="D660" s="65" t="s">
        <v>86</v>
      </c>
      <c r="E660" s="65" t="s">
        <v>321</v>
      </c>
      <c r="F660" s="5" t="s">
        <v>61</v>
      </c>
      <c r="G660" s="5" t="s">
        <v>603</v>
      </c>
      <c r="H660" s="5" t="s">
        <v>619</v>
      </c>
      <c r="I660" s="31">
        <v>5</v>
      </c>
      <c r="J660" s="31"/>
      <c r="K660" s="31">
        <v>5</v>
      </c>
      <c r="L660" s="31">
        <v>-0.05</v>
      </c>
      <c r="M660" s="31"/>
      <c r="N660" s="31"/>
      <c r="O660" s="31">
        <v>5</v>
      </c>
      <c r="P660" s="31"/>
      <c r="Q660" s="31">
        <v>5</v>
      </c>
      <c r="R660" s="75">
        <f t="shared" si="80"/>
        <v>2.2166666666666668</v>
      </c>
      <c r="S660" s="69">
        <v>5</v>
      </c>
      <c r="T660" s="69">
        <v>5</v>
      </c>
      <c r="U660" s="69">
        <v>5</v>
      </c>
      <c r="V660" s="69">
        <v>5</v>
      </c>
      <c r="W660" s="69">
        <v>5</v>
      </c>
      <c r="X660" s="69">
        <v>5</v>
      </c>
      <c r="Y660" s="69">
        <v>5</v>
      </c>
      <c r="Z660" s="69">
        <v>5</v>
      </c>
      <c r="AA660" s="69">
        <v>5</v>
      </c>
      <c r="AB660" s="69">
        <v>5</v>
      </c>
      <c r="AC660" s="69">
        <v>5</v>
      </c>
      <c r="AD660" s="69">
        <v>5</v>
      </c>
      <c r="AE660" s="69">
        <v>5</v>
      </c>
      <c r="AF660" s="69">
        <f t="shared" si="82"/>
        <v>60</v>
      </c>
      <c r="AH660" s="31">
        <f t="shared" si="83"/>
        <v>15</v>
      </c>
      <c r="AI660" s="31">
        <f t="shared" si="84"/>
        <v>15</v>
      </c>
      <c r="AJ660" s="31">
        <f t="shared" si="85"/>
        <v>15</v>
      </c>
      <c r="AK660" s="31">
        <f t="shared" si="86"/>
        <v>15</v>
      </c>
      <c r="AL660" s="31">
        <f t="shared" si="87"/>
        <v>60</v>
      </c>
    </row>
    <row r="661" spans="1:38" hidden="1" x14ac:dyDescent="0.3">
      <c r="A661" t="str">
        <f t="shared" si="81"/>
        <v>SAC1 COARSE</v>
      </c>
      <c r="B661" s="5" t="s">
        <v>151</v>
      </c>
      <c r="C661" s="5" t="s">
        <v>617</v>
      </c>
      <c r="D661" s="65" t="s">
        <v>86</v>
      </c>
      <c r="E661" s="65" t="s">
        <v>322</v>
      </c>
      <c r="F661" s="5" t="s">
        <v>61</v>
      </c>
      <c r="G661" s="5" t="s">
        <v>603</v>
      </c>
      <c r="H661" s="5" t="s">
        <v>619</v>
      </c>
      <c r="I661" s="31"/>
      <c r="J661" s="31"/>
      <c r="K661" s="31">
        <v>20</v>
      </c>
      <c r="L661" s="31"/>
      <c r="M661" s="31"/>
      <c r="N661" s="31">
        <v>20</v>
      </c>
      <c r="O661" s="31">
        <v>9.9499999999999993</v>
      </c>
      <c r="P661" s="31">
        <v>10</v>
      </c>
      <c r="Q661" s="31">
        <v>10</v>
      </c>
      <c r="R661" s="75">
        <f t="shared" ref="R661:R724" si="88">SUM(I661:Q661)/9</f>
        <v>7.7722222222222221</v>
      </c>
      <c r="S661" s="69">
        <v>10</v>
      </c>
      <c r="T661" s="69">
        <v>10</v>
      </c>
      <c r="U661" s="69">
        <v>10</v>
      </c>
      <c r="V661" s="69">
        <v>10</v>
      </c>
      <c r="W661" s="69">
        <v>10</v>
      </c>
      <c r="X661" s="69">
        <v>10</v>
      </c>
      <c r="Y661" s="69">
        <v>10</v>
      </c>
      <c r="Z661" s="69">
        <v>10</v>
      </c>
      <c r="AA661" s="69">
        <v>10</v>
      </c>
      <c r="AB661" s="69">
        <v>10</v>
      </c>
      <c r="AC661" s="69">
        <v>10</v>
      </c>
      <c r="AD661" s="69">
        <v>10</v>
      </c>
      <c r="AE661" s="69">
        <v>10</v>
      </c>
      <c r="AF661" s="69">
        <f t="shared" si="82"/>
        <v>120</v>
      </c>
      <c r="AH661" s="31">
        <f t="shared" si="83"/>
        <v>30</v>
      </c>
      <c r="AI661" s="31">
        <f t="shared" si="84"/>
        <v>30</v>
      </c>
      <c r="AJ661" s="31">
        <f t="shared" si="85"/>
        <v>30</v>
      </c>
      <c r="AK661" s="31">
        <f t="shared" si="86"/>
        <v>30</v>
      </c>
      <c r="AL661" s="31">
        <f t="shared" si="87"/>
        <v>120</v>
      </c>
    </row>
    <row r="662" spans="1:38" hidden="1" x14ac:dyDescent="0.3">
      <c r="A662" t="str">
        <f t="shared" si="81"/>
        <v>SAGolden Brown</v>
      </c>
      <c r="B662" s="5" t="s">
        <v>151</v>
      </c>
      <c r="C662" s="5" t="s">
        <v>617</v>
      </c>
      <c r="D662" s="65" t="s">
        <v>86</v>
      </c>
      <c r="E662" s="65" t="s">
        <v>322</v>
      </c>
      <c r="F662" s="5" t="s">
        <v>201</v>
      </c>
      <c r="G662" s="5" t="s">
        <v>602</v>
      </c>
      <c r="H662" s="5" t="s">
        <v>623</v>
      </c>
      <c r="I662" s="31"/>
      <c r="J662" s="31"/>
      <c r="K662" s="31"/>
      <c r="L662" s="31"/>
      <c r="M662" s="31">
        <v>0.15</v>
      </c>
      <c r="N662" s="31"/>
      <c r="O662" s="31"/>
      <c r="P662" s="31"/>
      <c r="Q662" s="31"/>
      <c r="R662" s="75">
        <f t="shared" si="88"/>
        <v>1.6666666666666666E-2</v>
      </c>
      <c r="S662" s="69">
        <v>0</v>
      </c>
      <c r="T662" s="69">
        <v>0</v>
      </c>
      <c r="U662" s="69">
        <v>0</v>
      </c>
      <c r="V662" s="69">
        <v>0</v>
      </c>
      <c r="W662" s="69">
        <v>0</v>
      </c>
      <c r="X662" s="69">
        <v>0</v>
      </c>
      <c r="Y662" s="69">
        <v>0</v>
      </c>
      <c r="Z662" s="69">
        <v>0</v>
      </c>
      <c r="AA662" s="69">
        <v>0</v>
      </c>
      <c r="AB662" s="69">
        <v>0</v>
      </c>
      <c r="AC662" s="69">
        <v>0</v>
      </c>
      <c r="AD662" s="69">
        <v>0</v>
      </c>
      <c r="AE662" s="69">
        <v>0</v>
      </c>
      <c r="AF662" s="69">
        <f t="shared" si="82"/>
        <v>0</v>
      </c>
      <c r="AH662" s="31">
        <f t="shared" si="83"/>
        <v>0</v>
      </c>
      <c r="AI662" s="31">
        <f t="shared" si="84"/>
        <v>0</v>
      </c>
      <c r="AJ662" s="31">
        <f t="shared" si="85"/>
        <v>0</v>
      </c>
      <c r="AK662" s="31">
        <f t="shared" si="86"/>
        <v>0</v>
      </c>
      <c r="AL662" s="31">
        <f t="shared" si="87"/>
        <v>0</v>
      </c>
    </row>
    <row r="663" spans="1:38" hidden="1" x14ac:dyDescent="0.3">
      <c r="A663" t="str">
        <f t="shared" si="81"/>
        <v>SAC1 COARSE</v>
      </c>
      <c r="B663" s="5" t="s">
        <v>151</v>
      </c>
      <c r="C663" s="5" t="s">
        <v>617</v>
      </c>
      <c r="D663" s="65" t="s">
        <v>86</v>
      </c>
      <c r="E663" s="65" t="s">
        <v>204</v>
      </c>
      <c r="F663" s="5" t="s">
        <v>61</v>
      </c>
      <c r="G663" s="5" t="s">
        <v>603</v>
      </c>
      <c r="H663" s="5" t="s">
        <v>619</v>
      </c>
      <c r="I663" s="31"/>
      <c r="J663" s="31"/>
      <c r="K663" s="31"/>
      <c r="L663" s="31"/>
      <c r="M663" s="31"/>
      <c r="N663" s="31"/>
      <c r="O663" s="31"/>
      <c r="P663" s="31">
        <v>10</v>
      </c>
      <c r="Q663" s="31"/>
      <c r="R663" s="75">
        <f t="shared" si="88"/>
        <v>1.1111111111111112</v>
      </c>
      <c r="S663" s="69">
        <v>0</v>
      </c>
      <c r="T663" s="69">
        <v>0</v>
      </c>
      <c r="U663" s="69">
        <v>0</v>
      </c>
      <c r="V663" s="69">
        <v>0</v>
      </c>
      <c r="W663" s="69">
        <v>0</v>
      </c>
      <c r="X663" s="69">
        <v>0</v>
      </c>
      <c r="Y663" s="69">
        <v>0</v>
      </c>
      <c r="Z663" s="69">
        <v>0</v>
      </c>
      <c r="AA663" s="69">
        <v>0</v>
      </c>
      <c r="AB663" s="69">
        <v>0</v>
      </c>
      <c r="AC663" s="69">
        <v>0</v>
      </c>
      <c r="AD663" s="69">
        <v>0</v>
      </c>
      <c r="AE663" s="69">
        <v>0</v>
      </c>
      <c r="AF663" s="69">
        <f t="shared" si="82"/>
        <v>0</v>
      </c>
      <c r="AH663" s="31">
        <f t="shared" si="83"/>
        <v>0</v>
      </c>
      <c r="AI663" s="31">
        <f t="shared" si="84"/>
        <v>0</v>
      </c>
      <c r="AJ663" s="31">
        <f t="shared" si="85"/>
        <v>0</v>
      </c>
      <c r="AK663" s="31">
        <f t="shared" si="86"/>
        <v>0</v>
      </c>
      <c r="AL663" s="31">
        <f t="shared" si="87"/>
        <v>0</v>
      </c>
    </row>
    <row r="664" spans="1:38" hidden="1" x14ac:dyDescent="0.3">
      <c r="A664" t="str">
        <f t="shared" si="81"/>
        <v>SAA1</v>
      </c>
      <c r="B664" s="5" t="s">
        <v>151</v>
      </c>
      <c r="C664" s="5" t="s">
        <v>617</v>
      </c>
      <c r="D664" s="65" t="s">
        <v>86</v>
      </c>
      <c r="E664" s="65" t="s">
        <v>156</v>
      </c>
      <c r="F664" s="5" t="s">
        <v>74</v>
      </c>
      <c r="G664" s="5" t="s">
        <v>600</v>
      </c>
      <c r="H664" s="5" t="s">
        <v>620</v>
      </c>
      <c r="I664" s="31"/>
      <c r="J664" s="31"/>
      <c r="K664" s="31"/>
      <c r="L664" s="31"/>
      <c r="M664" s="31"/>
      <c r="N664" s="31"/>
      <c r="O664" s="31">
        <v>40</v>
      </c>
      <c r="P664" s="31">
        <v>100</v>
      </c>
      <c r="Q664" s="31">
        <v>70</v>
      </c>
      <c r="R664" s="75">
        <f t="shared" si="88"/>
        <v>23.333333333333332</v>
      </c>
      <c r="S664" s="69">
        <v>200</v>
      </c>
      <c r="T664" s="69">
        <v>200</v>
      </c>
      <c r="U664" s="69">
        <v>200</v>
      </c>
      <c r="V664" s="69">
        <v>200</v>
      </c>
      <c r="W664" s="69">
        <v>200</v>
      </c>
      <c r="X664" s="69">
        <v>200</v>
      </c>
      <c r="Y664" s="69">
        <v>200</v>
      </c>
      <c r="Z664" s="69">
        <v>200</v>
      </c>
      <c r="AA664" s="69">
        <v>200</v>
      </c>
      <c r="AB664" s="69">
        <v>200</v>
      </c>
      <c r="AC664" s="69">
        <v>200</v>
      </c>
      <c r="AD664" s="69">
        <v>200</v>
      </c>
      <c r="AE664" s="69">
        <v>200</v>
      </c>
      <c r="AF664" s="69">
        <f t="shared" si="82"/>
        <v>2400</v>
      </c>
      <c r="AH664" s="31">
        <f t="shared" si="83"/>
        <v>600</v>
      </c>
      <c r="AI664" s="31">
        <f t="shared" si="84"/>
        <v>600</v>
      </c>
      <c r="AJ664" s="31">
        <f t="shared" si="85"/>
        <v>600</v>
      </c>
      <c r="AK664" s="31">
        <f t="shared" si="86"/>
        <v>600</v>
      </c>
      <c r="AL664" s="31">
        <f t="shared" si="87"/>
        <v>2400</v>
      </c>
    </row>
    <row r="665" spans="1:38" hidden="1" x14ac:dyDescent="0.3">
      <c r="A665" t="str">
        <f t="shared" si="81"/>
        <v>SAC1 COARSE</v>
      </c>
      <c r="B665" s="5" t="s">
        <v>151</v>
      </c>
      <c r="C665" s="5" t="s">
        <v>617</v>
      </c>
      <c r="D665" s="65" t="s">
        <v>86</v>
      </c>
      <c r="E665" s="65" t="s">
        <v>156</v>
      </c>
      <c r="F665" s="5" t="s">
        <v>61</v>
      </c>
      <c r="G665" s="5" t="s">
        <v>603</v>
      </c>
      <c r="H665" s="5" t="s">
        <v>619</v>
      </c>
      <c r="I665" s="31"/>
      <c r="J665" s="31"/>
      <c r="K665" s="31"/>
      <c r="L665" s="31"/>
      <c r="M665" s="31"/>
      <c r="N665" s="31"/>
      <c r="O665" s="31">
        <v>40</v>
      </c>
      <c r="P665" s="31">
        <v>20</v>
      </c>
      <c r="Q665" s="31"/>
      <c r="R665" s="75">
        <f t="shared" si="88"/>
        <v>6.666666666666667</v>
      </c>
      <c r="S665" s="69">
        <v>100</v>
      </c>
      <c r="T665" s="69">
        <v>100</v>
      </c>
      <c r="U665" s="69">
        <v>100</v>
      </c>
      <c r="V665" s="69">
        <v>100</v>
      </c>
      <c r="W665" s="69">
        <v>100</v>
      </c>
      <c r="X665" s="69">
        <v>100</v>
      </c>
      <c r="Y665" s="69">
        <v>100</v>
      </c>
      <c r="Z665" s="69">
        <v>100</v>
      </c>
      <c r="AA665" s="69">
        <v>100</v>
      </c>
      <c r="AB665" s="69">
        <v>100</v>
      </c>
      <c r="AC665" s="69">
        <v>100</v>
      </c>
      <c r="AD665" s="69">
        <v>100</v>
      </c>
      <c r="AE665" s="69">
        <v>100</v>
      </c>
      <c r="AF665" s="69">
        <f t="shared" si="82"/>
        <v>1200</v>
      </c>
      <c r="AH665" s="31">
        <f t="shared" si="83"/>
        <v>300</v>
      </c>
      <c r="AI665" s="31">
        <f t="shared" si="84"/>
        <v>300</v>
      </c>
      <c r="AJ665" s="31">
        <f t="shared" si="85"/>
        <v>300</v>
      </c>
      <c r="AK665" s="31">
        <f t="shared" si="86"/>
        <v>300</v>
      </c>
      <c r="AL665" s="31">
        <f t="shared" si="87"/>
        <v>1200</v>
      </c>
    </row>
    <row r="666" spans="1:38" hidden="1" x14ac:dyDescent="0.3">
      <c r="A666" t="str">
        <f t="shared" si="81"/>
        <v>SASoft Brown</v>
      </c>
      <c r="B666" s="5" t="s">
        <v>151</v>
      </c>
      <c r="C666" s="5" t="s">
        <v>617</v>
      </c>
      <c r="D666" s="65" t="s">
        <v>86</v>
      </c>
      <c r="E666" s="65" t="s">
        <v>323</v>
      </c>
      <c r="F666" s="5" t="s">
        <v>43</v>
      </c>
      <c r="G666" s="5" t="s">
        <v>602</v>
      </c>
      <c r="H666" s="5" t="s">
        <v>622</v>
      </c>
      <c r="I666" s="31">
        <v>0.4</v>
      </c>
      <c r="J666" s="31"/>
      <c r="K666" s="31">
        <v>0.8</v>
      </c>
      <c r="L666" s="31">
        <v>1.2000000000000002</v>
      </c>
      <c r="M666" s="31">
        <v>0.25</v>
      </c>
      <c r="N666" s="31">
        <v>0.4</v>
      </c>
      <c r="O666" s="31">
        <v>0.75</v>
      </c>
      <c r="P666" s="31">
        <v>1.1000000000000001</v>
      </c>
      <c r="Q666" s="31">
        <v>0.89999999999999991</v>
      </c>
      <c r="R666" s="75">
        <f t="shared" si="88"/>
        <v>0.64444444444444449</v>
      </c>
      <c r="S666" s="69">
        <v>1</v>
      </c>
      <c r="T666" s="69">
        <v>1</v>
      </c>
      <c r="U666" s="69">
        <v>1</v>
      </c>
      <c r="V666" s="69">
        <v>1</v>
      </c>
      <c r="W666" s="69">
        <v>1</v>
      </c>
      <c r="X666" s="69">
        <v>1</v>
      </c>
      <c r="Y666" s="69">
        <v>1</v>
      </c>
      <c r="Z666" s="69">
        <v>1</v>
      </c>
      <c r="AA666" s="69">
        <v>1</v>
      </c>
      <c r="AB666" s="69">
        <v>1</v>
      </c>
      <c r="AC666" s="69">
        <v>1</v>
      </c>
      <c r="AD666" s="69">
        <v>1</v>
      </c>
      <c r="AE666" s="69">
        <v>1</v>
      </c>
      <c r="AF666" s="69">
        <f t="shared" si="82"/>
        <v>12</v>
      </c>
      <c r="AH666" s="31">
        <f t="shared" si="83"/>
        <v>3</v>
      </c>
      <c r="AI666" s="31">
        <f t="shared" si="84"/>
        <v>3</v>
      </c>
      <c r="AJ666" s="31">
        <f t="shared" si="85"/>
        <v>3</v>
      </c>
      <c r="AK666" s="31">
        <f t="shared" si="86"/>
        <v>3</v>
      </c>
      <c r="AL666" s="31">
        <f t="shared" si="87"/>
        <v>12</v>
      </c>
    </row>
    <row r="667" spans="1:38" hidden="1" x14ac:dyDescent="0.3">
      <c r="A667" t="str">
        <f t="shared" si="81"/>
        <v>SACASTER</v>
      </c>
      <c r="B667" s="5" t="s">
        <v>151</v>
      </c>
      <c r="C667" s="5" t="s">
        <v>617</v>
      </c>
      <c r="D667" s="65" t="s">
        <v>86</v>
      </c>
      <c r="E667" s="65" t="s">
        <v>324</v>
      </c>
      <c r="F667" s="5" t="s">
        <v>42</v>
      </c>
      <c r="G667" s="5" t="s">
        <v>604</v>
      </c>
      <c r="H667" s="5" t="s">
        <v>604</v>
      </c>
      <c r="I667" s="31"/>
      <c r="J667" s="31"/>
      <c r="K667" s="31"/>
      <c r="L667" s="31"/>
      <c r="M667" s="31">
        <v>0.25</v>
      </c>
      <c r="N667" s="31"/>
      <c r="O667" s="31"/>
      <c r="P667" s="31">
        <v>0.5</v>
      </c>
      <c r="Q667" s="31"/>
      <c r="R667" s="75">
        <f t="shared" si="88"/>
        <v>8.3333333333333329E-2</v>
      </c>
      <c r="S667" s="69">
        <v>0</v>
      </c>
      <c r="T667" s="69">
        <v>0</v>
      </c>
      <c r="U667" s="69">
        <v>0</v>
      </c>
      <c r="V667" s="69">
        <v>0</v>
      </c>
      <c r="W667" s="69">
        <v>0</v>
      </c>
      <c r="X667" s="69">
        <v>0</v>
      </c>
      <c r="Y667" s="69">
        <v>0</v>
      </c>
      <c r="Z667" s="69">
        <v>0</v>
      </c>
      <c r="AA667" s="69">
        <v>0</v>
      </c>
      <c r="AB667" s="69">
        <v>0</v>
      </c>
      <c r="AC667" s="69">
        <v>0</v>
      </c>
      <c r="AD667" s="69">
        <v>0</v>
      </c>
      <c r="AE667" s="69">
        <v>0</v>
      </c>
      <c r="AF667" s="69">
        <f t="shared" si="82"/>
        <v>0</v>
      </c>
      <c r="AH667" s="31">
        <f t="shared" si="83"/>
        <v>0</v>
      </c>
      <c r="AI667" s="31">
        <f t="shared" si="84"/>
        <v>0</v>
      </c>
      <c r="AJ667" s="31">
        <f t="shared" si="85"/>
        <v>0</v>
      </c>
      <c r="AK667" s="31">
        <f t="shared" si="86"/>
        <v>0</v>
      </c>
      <c r="AL667" s="31">
        <f t="shared" si="87"/>
        <v>0</v>
      </c>
    </row>
    <row r="668" spans="1:38" hidden="1" x14ac:dyDescent="0.3">
      <c r="A668" t="str">
        <f t="shared" si="81"/>
        <v>SASoft Brown</v>
      </c>
      <c r="B668" s="5" t="s">
        <v>151</v>
      </c>
      <c r="C668" s="5" t="s">
        <v>617</v>
      </c>
      <c r="D668" s="65" t="s">
        <v>86</v>
      </c>
      <c r="E668" s="65" t="s">
        <v>324</v>
      </c>
      <c r="F668" s="5" t="s">
        <v>43</v>
      </c>
      <c r="G668" s="5" t="s">
        <v>602</v>
      </c>
      <c r="H668" s="5" t="s">
        <v>622</v>
      </c>
      <c r="I668" s="31"/>
      <c r="J668" s="31"/>
      <c r="K668" s="31"/>
      <c r="L668" s="31"/>
      <c r="M668" s="31">
        <v>0.15</v>
      </c>
      <c r="N668" s="31"/>
      <c r="O668" s="31"/>
      <c r="P668" s="31">
        <v>0.3</v>
      </c>
      <c r="Q668" s="31"/>
      <c r="R668" s="75">
        <f t="shared" si="88"/>
        <v>4.9999999999999996E-2</v>
      </c>
      <c r="S668" s="69">
        <v>0</v>
      </c>
      <c r="T668" s="69">
        <v>0</v>
      </c>
      <c r="U668" s="69">
        <v>0</v>
      </c>
      <c r="V668" s="69">
        <v>0</v>
      </c>
      <c r="W668" s="69">
        <v>0</v>
      </c>
      <c r="X668" s="69">
        <v>0</v>
      </c>
      <c r="Y668" s="69">
        <v>0</v>
      </c>
      <c r="Z668" s="69">
        <v>0</v>
      </c>
      <c r="AA668" s="69">
        <v>0</v>
      </c>
      <c r="AB668" s="69">
        <v>0</v>
      </c>
      <c r="AC668" s="69">
        <v>0</v>
      </c>
      <c r="AD668" s="69">
        <v>0</v>
      </c>
      <c r="AE668" s="69">
        <v>0</v>
      </c>
      <c r="AF668" s="69">
        <f t="shared" si="82"/>
        <v>0</v>
      </c>
      <c r="AH668" s="31">
        <f t="shared" si="83"/>
        <v>0</v>
      </c>
      <c r="AI668" s="31">
        <f t="shared" si="84"/>
        <v>0</v>
      </c>
      <c r="AJ668" s="31">
        <f t="shared" si="85"/>
        <v>0</v>
      </c>
      <c r="AK668" s="31">
        <f t="shared" si="86"/>
        <v>0</v>
      </c>
      <c r="AL668" s="31">
        <f t="shared" si="87"/>
        <v>0</v>
      </c>
    </row>
    <row r="669" spans="1:38" hidden="1" x14ac:dyDescent="0.3">
      <c r="A669" t="str">
        <f t="shared" si="81"/>
        <v>SAICING</v>
      </c>
      <c r="B669" s="5" t="s">
        <v>151</v>
      </c>
      <c r="C669" s="5" t="s">
        <v>617</v>
      </c>
      <c r="D669" s="65" t="s">
        <v>86</v>
      </c>
      <c r="E669" s="65" t="s">
        <v>324</v>
      </c>
      <c r="F669" s="5" t="s">
        <v>47</v>
      </c>
      <c r="G669" s="5" t="s">
        <v>605</v>
      </c>
      <c r="H669" s="5" t="s">
        <v>605</v>
      </c>
      <c r="I669" s="31"/>
      <c r="J669" s="31"/>
      <c r="K669" s="31"/>
      <c r="L669" s="31"/>
      <c r="M669" s="31">
        <v>0.625</v>
      </c>
      <c r="N669" s="31"/>
      <c r="O669" s="31"/>
      <c r="P669" s="31"/>
      <c r="Q669" s="31"/>
      <c r="R669" s="75">
        <f t="shared" si="88"/>
        <v>6.9444444444444448E-2</v>
      </c>
      <c r="S669" s="69">
        <v>0</v>
      </c>
      <c r="T669" s="69">
        <v>0</v>
      </c>
      <c r="U669" s="69">
        <v>0</v>
      </c>
      <c r="V669" s="69">
        <v>0</v>
      </c>
      <c r="W669" s="69">
        <v>0</v>
      </c>
      <c r="X669" s="69">
        <v>0</v>
      </c>
      <c r="Y669" s="69">
        <v>0</v>
      </c>
      <c r="Z669" s="69">
        <v>0</v>
      </c>
      <c r="AA669" s="69">
        <v>0</v>
      </c>
      <c r="AB669" s="69">
        <v>0</v>
      </c>
      <c r="AC669" s="69">
        <v>0</v>
      </c>
      <c r="AD669" s="69">
        <v>0</v>
      </c>
      <c r="AE669" s="69">
        <v>0</v>
      </c>
      <c r="AF669" s="69">
        <f t="shared" si="82"/>
        <v>0</v>
      </c>
      <c r="AH669" s="31">
        <f t="shared" si="83"/>
        <v>0</v>
      </c>
      <c r="AI669" s="31">
        <f t="shared" si="84"/>
        <v>0</v>
      </c>
      <c r="AJ669" s="31">
        <f t="shared" si="85"/>
        <v>0</v>
      </c>
      <c r="AK669" s="31">
        <f t="shared" si="86"/>
        <v>0</v>
      </c>
      <c r="AL669" s="31">
        <f t="shared" si="87"/>
        <v>0</v>
      </c>
    </row>
    <row r="670" spans="1:38" hidden="1" x14ac:dyDescent="0.3">
      <c r="A670" t="str">
        <f t="shared" si="81"/>
        <v>SAA1</v>
      </c>
      <c r="B670" s="5" t="s">
        <v>151</v>
      </c>
      <c r="C670" s="5" t="s">
        <v>617</v>
      </c>
      <c r="D670" s="65" t="s">
        <v>86</v>
      </c>
      <c r="E670" s="65" t="s">
        <v>325</v>
      </c>
      <c r="F670" s="5" t="s">
        <v>74</v>
      </c>
      <c r="G670" s="5" t="s">
        <v>600</v>
      </c>
      <c r="H670" s="5" t="s">
        <v>620</v>
      </c>
      <c r="I670" s="31">
        <v>5</v>
      </c>
      <c r="J670" s="31">
        <v>2.5</v>
      </c>
      <c r="K670" s="31">
        <v>2.5</v>
      </c>
      <c r="L670" s="31">
        <v>5</v>
      </c>
      <c r="M670" s="31">
        <v>2.4500000000000002</v>
      </c>
      <c r="N670" s="31">
        <v>2.5</v>
      </c>
      <c r="O670" s="31">
        <v>2.5</v>
      </c>
      <c r="P670" s="31">
        <v>2.4500000000000002</v>
      </c>
      <c r="Q670" s="31"/>
      <c r="R670" s="75">
        <f t="shared" si="88"/>
        <v>2.7666666666666666</v>
      </c>
      <c r="S670" s="69">
        <v>5</v>
      </c>
      <c r="T670" s="69">
        <v>5</v>
      </c>
      <c r="U670" s="69">
        <v>5</v>
      </c>
      <c r="V670" s="69">
        <v>5</v>
      </c>
      <c r="W670" s="69">
        <v>5</v>
      </c>
      <c r="X670" s="69">
        <v>5</v>
      </c>
      <c r="Y670" s="69">
        <v>5</v>
      </c>
      <c r="Z670" s="69">
        <v>5</v>
      </c>
      <c r="AA670" s="69">
        <v>5</v>
      </c>
      <c r="AB670" s="69">
        <v>5</v>
      </c>
      <c r="AC670" s="69">
        <v>5</v>
      </c>
      <c r="AD670" s="69">
        <v>5</v>
      </c>
      <c r="AE670" s="69">
        <v>5</v>
      </c>
      <c r="AF670" s="69">
        <f t="shared" si="82"/>
        <v>60</v>
      </c>
      <c r="AH670" s="31">
        <f t="shared" si="83"/>
        <v>15</v>
      </c>
      <c r="AI670" s="31">
        <f t="shared" si="84"/>
        <v>15</v>
      </c>
      <c r="AJ670" s="31">
        <f t="shared" si="85"/>
        <v>15</v>
      </c>
      <c r="AK670" s="31">
        <f t="shared" si="86"/>
        <v>15</v>
      </c>
      <c r="AL670" s="31">
        <f t="shared" si="87"/>
        <v>60</v>
      </c>
    </row>
    <row r="671" spans="1:38" hidden="1" x14ac:dyDescent="0.3">
      <c r="A671" t="str">
        <f t="shared" si="81"/>
        <v>SAC1 COARSE</v>
      </c>
      <c r="B671" s="5" t="s">
        <v>151</v>
      </c>
      <c r="C671" s="5" t="s">
        <v>617</v>
      </c>
      <c r="D671" s="65" t="s">
        <v>86</v>
      </c>
      <c r="E671" s="65" t="s">
        <v>180</v>
      </c>
      <c r="F671" s="5" t="s">
        <v>61</v>
      </c>
      <c r="G671" s="5" t="s">
        <v>603</v>
      </c>
      <c r="H671" s="5" t="s">
        <v>619</v>
      </c>
      <c r="I671" s="31">
        <v>40</v>
      </c>
      <c r="J671" s="31">
        <v>10</v>
      </c>
      <c r="K671" s="31">
        <v>30</v>
      </c>
      <c r="L671" s="31"/>
      <c r="M671" s="31">
        <v>10</v>
      </c>
      <c r="N671" s="31"/>
      <c r="O671" s="31">
        <v>10</v>
      </c>
      <c r="P671" s="31"/>
      <c r="Q671" s="31">
        <v>10</v>
      </c>
      <c r="R671" s="75">
        <f t="shared" si="88"/>
        <v>12.222222222222221</v>
      </c>
      <c r="S671" s="69">
        <v>15</v>
      </c>
      <c r="T671" s="69">
        <v>15</v>
      </c>
      <c r="U671" s="69">
        <v>15</v>
      </c>
      <c r="V671" s="69">
        <v>15</v>
      </c>
      <c r="W671" s="69">
        <v>15</v>
      </c>
      <c r="X671" s="69">
        <v>15</v>
      </c>
      <c r="Y671" s="69">
        <v>15</v>
      </c>
      <c r="Z671" s="69">
        <v>15</v>
      </c>
      <c r="AA671" s="69">
        <v>15</v>
      </c>
      <c r="AB671" s="69">
        <v>15</v>
      </c>
      <c r="AC671" s="69">
        <v>15</v>
      </c>
      <c r="AD671" s="69">
        <v>15</v>
      </c>
      <c r="AE671" s="69">
        <v>15</v>
      </c>
      <c r="AF671" s="69">
        <f t="shared" si="82"/>
        <v>180</v>
      </c>
      <c r="AH671" s="31">
        <f t="shared" si="83"/>
        <v>45</v>
      </c>
      <c r="AI671" s="31">
        <f t="shared" si="84"/>
        <v>45</v>
      </c>
      <c r="AJ671" s="31">
        <f t="shared" si="85"/>
        <v>45</v>
      </c>
      <c r="AK671" s="31">
        <f t="shared" si="86"/>
        <v>45</v>
      </c>
      <c r="AL671" s="31">
        <f t="shared" si="87"/>
        <v>180</v>
      </c>
    </row>
    <row r="672" spans="1:38" hidden="1" x14ac:dyDescent="0.3">
      <c r="A672" t="str">
        <f t="shared" si="81"/>
        <v>SAA1</v>
      </c>
      <c r="B672" s="5" t="s">
        <v>151</v>
      </c>
      <c r="C672" s="5" t="s">
        <v>617</v>
      </c>
      <c r="D672" s="65" t="s">
        <v>86</v>
      </c>
      <c r="E672" s="65" t="s">
        <v>326</v>
      </c>
      <c r="F672" s="5" t="s">
        <v>74</v>
      </c>
      <c r="G672" s="5" t="s">
        <v>600</v>
      </c>
      <c r="H672" s="5" t="s">
        <v>620</v>
      </c>
      <c r="I672" s="31">
        <v>130</v>
      </c>
      <c r="J672" s="31">
        <v>250</v>
      </c>
      <c r="K672" s="31">
        <v>320</v>
      </c>
      <c r="L672" s="31">
        <v>340</v>
      </c>
      <c r="M672" s="31">
        <v>230</v>
      </c>
      <c r="N672" s="31">
        <v>50</v>
      </c>
      <c r="O672" s="31"/>
      <c r="P672" s="31">
        <v>260</v>
      </c>
      <c r="Q672" s="31">
        <v>190</v>
      </c>
      <c r="R672" s="75">
        <f t="shared" si="88"/>
        <v>196.66666666666666</v>
      </c>
      <c r="S672" s="69">
        <v>0</v>
      </c>
      <c r="T672" s="69">
        <v>0</v>
      </c>
      <c r="U672" s="69">
        <v>0</v>
      </c>
      <c r="V672" s="69">
        <v>0</v>
      </c>
      <c r="W672" s="69">
        <v>0</v>
      </c>
      <c r="X672" s="69">
        <v>0</v>
      </c>
      <c r="Y672" s="69">
        <v>0</v>
      </c>
      <c r="Z672" s="69">
        <v>0</v>
      </c>
      <c r="AA672" s="69">
        <v>0</v>
      </c>
      <c r="AB672" s="69">
        <v>0</v>
      </c>
      <c r="AC672" s="69">
        <v>0</v>
      </c>
      <c r="AD672" s="69">
        <v>0</v>
      </c>
      <c r="AE672" s="69">
        <v>0</v>
      </c>
      <c r="AF672" s="69">
        <f t="shared" si="82"/>
        <v>0</v>
      </c>
      <c r="AH672" s="31">
        <f t="shared" si="83"/>
        <v>0</v>
      </c>
      <c r="AI672" s="31">
        <f t="shared" si="84"/>
        <v>0</v>
      </c>
      <c r="AJ672" s="31">
        <f t="shared" si="85"/>
        <v>0</v>
      </c>
      <c r="AK672" s="31">
        <f t="shared" si="86"/>
        <v>0</v>
      </c>
      <c r="AL672" s="31">
        <f t="shared" si="87"/>
        <v>0</v>
      </c>
    </row>
    <row r="673" spans="1:38" hidden="1" x14ac:dyDescent="0.3">
      <c r="A673" t="str">
        <f t="shared" si="81"/>
        <v>SACoarse Brown</v>
      </c>
      <c r="B673" s="5" t="s">
        <v>151</v>
      </c>
      <c r="C673" s="5" t="s">
        <v>617</v>
      </c>
      <c r="D673" s="65" t="s">
        <v>86</v>
      </c>
      <c r="E673" s="65" t="s">
        <v>326</v>
      </c>
      <c r="F673" s="5" t="s">
        <v>91</v>
      </c>
      <c r="G673" s="5" t="s">
        <v>602</v>
      </c>
      <c r="H673" s="5" t="s">
        <v>618</v>
      </c>
      <c r="I673" s="31"/>
      <c r="J673" s="31"/>
      <c r="K673" s="31">
        <v>5</v>
      </c>
      <c r="L673" s="31">
        <v>10</v>
      </c>
      <c r="M673" s="31">
        <v>15</v>
      </c>
      <c r="N673" s="31"/>
      <c r="O673" s="31"/>
      <c r="P673" s="31">
        <v>8</v>
      </c>
      <c r="Q673" s="31">
        <v>2</v>
      </c>
      <c r="R673" s="75">
        <f t="shared" si="88"/>
        <v>4.4444444444444446</v>
      </c>
      <c r="S673" s="69">
        <v>0</v>
      </c>
      <c r="T673" s="69">
        <v>0</v>
      </c>
      <c r="U673" s="69">
        <v>0</v>
      </c>
      <c r="V673" s="69">
        <v>0</v>
      </c>
      <c r="W673" s="69">
        <v>0</v>
      </c>
      <c r="X673" s="69">
        <v>0</v>
      </c>
      <c r="Y673" s="69">
        <v>0</v>
      </c>
      <c r="Z673" s="69">
        <v>0</v>
      </c>
      <c r="AA673" s="69">
        <v>0</v>
      </c>
      <c r="AB673" s="69">
        <v>0</v>
      </c>
      <c r="AC673" s="69">
        <v>0</v>
      </c>
      <c r="AD673" s="69">
        <v>0</v>
      </c>
      <c r="AE673" s="69">
        <v>0</v>
      </c>
      <c r="AF673" s="69">
        <f t="shared" si="82"/>
        <v>0</v>
      </c>
      <c r="AH673" s="31">
        <f t="shared" si="83"/>
        <v>0</v>
      </c>
      <c r="AI673" s="31">
        <f t="shared" si="84"/>
        <v>0</v>
      </c>
      <c r="AJ673" s="31">
        <f t="shared" si="85"/>
        <v>0</v>
      </c>
      <c r="AK673" s="31">
        <f t="shared" si="86"/>
        <v>0</v>
      </c>
      <c r="AL673" s="31">
        <f t="shared" si="87"/>
        <v>0</v>
      </c>
    </row>
    <row r="674" spans="1:38" hidden="1" x14ac:dyDescent="0.3">
      <c r="A674" t="str">
        <f t="shared" si="81"/>
        <v>SAA1</v>
      </c>
      <c r="B674" s="5" t="s">
        <v>151</v>
      </c>
      <c r="C674" s="5" t="s">
        <v>617</v>
      </c>
      <c r="D674" s="65" t="s">
        <v>86</v>
      </c>
      <c r="E674" s="65" t="s">
        <v>327</v>
      </c>
      <c r="F674" s="5" t="s">
        <v>74</v>
      </c>
      <c r="G674" s="5" t="s">
        <v>600</v>
      </c>
      <c r="H674" s="5" t="s">
        <v>620</v>
      </c>
      <c r="I674" s="31"/>
      <c r="J674" s="31">
        <v>15</v>
      </c>
      <c r="K674" s="31"/>
      <c r="L674" s="31">
        <v>15</v>
      </c>
      <c r="M674" s="31"/>
      <c r="N674" s="31">
        <v>10</v>
      </c>
      <c r="O674" s="31"/>
      <c r="P674" s="31"/>
      <c r="Q674" s="31"/>
      <c r="R674" s="75">
        <f t="shared" si="88"/>
        <v>4.4444444444444446</v>
      </c>
      <c r="S674" s="69">
        <v>5</v>
      </c>
      <c r="T674" s="69">
        <v>5</v>
      </c>
      <c r="U674" s="69">
        <v>5</v>
      </c>
      <c r="V674" s="69">
        <v>5</v>
      </c>
      <c r="W674" s="69">
        <v>5</v>
      </c>
      <c r="X674" s="69">
        <v>5</v>
      </c>
      <c r="Y674" s="69">
        <v>5</v>
      </c>
      <c r="Z674" s="69">
        <v>5</v>
      </c>
      <c r="AA674" s="69">
        <v>5</v>
      </c>
      <c r="AB674" s="69">
        <v>5</v>
      </c>
      <c r="AC674" s="69">
        <v>5</v>
      </c>
      <c r="AD674" s="69">
        <v>5</v>
      </c>
      <c r="AE674" s="69">
        <v>5</v>
      </c>
      <c r="AF674" s="69">
        <f t="shared" si="82"/>
        <v>60</v>
      </c>
      <c r="AH674" s="31">
        <f t="shared" si="83"/>
        <v>15</v>
      </c>
      <c r="AI674" s="31">
        <f t="shared" si="84"/>
        <v>15</v>
      </c>
      <c r="AJ674" s="31">
        <f t="shared" si="85"/>
        <v>15</v>
      </c>
      <c r="AK674" s="31">
        <f t="shared" si="86"/>
        <v>15</v>
      </c>
      <c r="AL674" s="31">
        <f t="shared" si="87"/>
        <v>60</v>
      </c>
    </row>
    <row r="675" spans="1:38" hidden="1" x14ac:dyDescent="0.3">
      <c r="A675" t="str">
        <f t="shared" si="81"/>
        <v>SAC1 COARSE</v>
      </c>
      <c r="B675" s="5" t="s">
        <v>151</v>
      </c>
      <c r="C675" s="5" t="s">
        <v>617</v>
      </c>
      <c r="D675" s="65" t="s">
        <v>86</v>
      </c>
      <c r="E675" s="65" t="s">
        <v>327</v>
      </c>
      <c r="F675" s="5" t="s">
        <v>61</v>
      </c>
      <c r="G675" s="5" t="s">
        <v>603</v>
      </c>
      <c r="H675" s="5" t="s">
        <v>619</v>
      </c>
      <c r="I675" s="31">
        <v>10</v>
      </c>
      <c r="J675" s="31"/>
      <c r="K675" s="31"/>
      <c r="L675" s="31">
        <v>15</v>
      </c>
      <c r="M675" s="31"/>
      <c r="N675" s="31"/>
      <c r="O675" s="31"/>
      <c r="P675" s="31"/>
      <c r="Q675" s="31">
        <v>5</v>
      </c>
      <c r="R675" s="75">
        <f t="shared" si="88"/>
        <v>3.3333333333333335</v>
      </c>
      <c r="S675" s="69">
        <v>5</v>
      </c>
      <c r="T675" s="69">
        <v>5</v>
      </c>
      <c r="U675" s="69">
        <v>5</v>
      </c>
      <c r="V675" s="69">
        <v>5</v>
      </c>
      <c r="W675" s="69">
        <v>5</v>
      </c>
      <c r="X675" s="69">
        <v>5</v>
      </c>
      <c r="Y675" s="69">
        <v>5</v>
      </c>
      <c r="Z675" s="69">
        <v>5</v>
      </c>
      <c r="AA675" s="69">
        <v>5</v>
      </c>
      <c r="AB675" s="69">
        <v>5</v>
      </c>
      <c r="AC675" s="69">
        <v>5</v>
      </c>
      <c r="AD675" s="69">
        <v>5</v>
      </c>
      <c r="AE675" s="69">
        <v>5</v>
      </c>
      <c r="AF675" s="69">
        <f t="shared" si="82"/>
        <v>60</v>
      </c>
      <c r="AH675" s="31">
        <f t="shared" si="83"/>
        <v>15</v>
      </c>
      <c r="AI675" s="31">
        <f t="shared" si="84"/>
        <v>15</v>
      </c>
      <c r="AJ675" s="31">
        <f t="shared" si="85"/>
        <v>15</v>
      </c>
      <c r="AK675" s="31">
        <f t="shared" si="86"/>
        <v>15</v>
      </c>
      <c r="AL675" s="31">
        <f t="shared" si="87"/>
        <v>60</v>
      </c>
    </row>
    <row r="676" spans="1:38" hidden="1" x14ac:dyDescent="0.3">
      <c r="A676" t="str">
        <f t="shared" si="81"/>
        <v>SAC1 COARSE</v>
      </c>
      <c r="B676" s="5" t="s">
        <v>151</v>
      </c>
      <c r="C676" s="5" t="s">
        <v>617</v>
      </c>
      <c r="D676" s="65" t="s">
        <v>86</v>
      </c>
      <c r="E676" s="65" t="s">
        <v>328</v>
      </c>
      <c r="F676" s="5" t="s">
        <v>61</v>
      </c>
      <c r="G676" s="5" t="s">
        <v>603</v>
      </c>
      <c r="H676" s="5" t="s">
        <v>619</v>
      </c>
      <c r="I676" s="31">
        <v>30</v>
      </c>
      <c r="J676" s="31">
        <v>18</v>
      </c>
      <c r="K676" s="31">
        <v>24</v>
      </c>
      <c r="L676" s="31">
        <v>29.95</v>
      </c>
      <c r="M676" s="31">
        <v>30</v>
      </c>
      <c r="N676" s="31">
        <v>18</v>
      </c>
      <c r="O676" s="31"/>
      <c r="P676" s="31"/>
      <c r="Q676" s="31"/>
      <c r="R676" s="75">
        <f t="shared" si="88"/>
        <v>16.661111111111111</v>
      </c>
      <c r="S676" s="69">
        <v>20</v>
      </c>
      <c r="T676" s="69">
        <v>20</v>
      </c>
      <c r="U676" s="69">
        <v>20</v>
      </c>
      <c r="V676" s="69">
        <v>20</v>
      </c>
      <c r="W676" s="69">
        <v>20</v>
      </c>
      <c r="X676" s="69">
        <v>20</v>
      </c>
      <c r="Y676" s="69">
        <v>20</v>
      </c>
      <c r="Z676" s="69">
        <v>20</v>
      </c>
      <c r="AA676" s="69">
        <v>20</v>
      </c>
      <c r="AB676" s="69">
        <v>20</v>
      </c>
      <c r="AC676" s="69">
        <v>20</v>
      </c>
      <c r="AD676" s="69">
        <v>20</v>
      </c>
      <c r="AE676" s="69">
        <v>20</v>
      </c>
      <c r="AF676" s="69">
        <f t="shared" si="82"/>
        <v>240</v>
      </c>
      <c r="AH676" s="31">
        <f t="shared" si="83"/>
        <v>60</v>
      </c>
      <c r="AI676" s="31">
        <f t="shared" si="84"/>
        <v>60</v>
      </c>
      <c r="AJ676" s="31">
        <f t="shared" si="85"/>
        <v>60</v>
      </c>
      <c r="AK676" s="31">
        <f t="shared" si="86"/>
        <v>60</v>
      </c>
      <c r="AL676" s="31">
        <f t="shared" si="87"/>
        <v>240</v>
      </c>
    </row>
    <row r="677" spans="1:38" hidden="1" x14ac:dyDescent="0.3">
      <c r="A677" t="str">
        <f t="shared" si="81"/>
        <v>SAA1</v>
      </c>
      <c r="B677" s="5" t="s">
        <v>151</v>
      </c>
      <c r="C677" s="5" t="s">
        <v>617</v>
      </c>
      <c r="D677" s="65" t="s">
        <v>86</v>
      </c>
      <c r="E677" s="65" t="s">
        <v>329</v>
      </c>
      <c r="F677" s="5" t="s">
        <v>74</v>
      </c>
      <c r="G677" s="5" t="s">
        <v>600</v>
      </c>
      <c r="H677" s="5" t="s">
        <v>620</v>
      </c>
      <c r="I677" s="31">
        <v>3</v>
      </c>
      <c r="J677" s="31">
        <v>3</v>
      </c>
      <c r="K677" s="31"/>
      <c r="L677" s="31"/>
      <c r="M677" s="31">
        <v>3</v>
      </c>
      <c r="N677" s="31"/>
      <c r="O677" s="31">
        <v>3</v>
      </c>
      <c r="P677" s="31"/>
      <c r="Q677" s="31">
        <v>3</v>
      </c>
      <c r="R677" s="75">
        <f t="shared" si="88"/>
        <v>1.6666666666666667</v>
      </c>
      <c r="S677" s="69">
        <v>3</v>
      </c>
      <c r="T677" s="69">
        <v>3</v>
      </c>
      <c r="U677" s="69">
        <v>3</v>
      </c>
      <c r="V677" s="69">
        <v>3</v>
      </c>
      <c r="W677" s="69">
        <v>3</v>
      </c>
      <c r="X677" s="69">
        <v>3</v>
      </c>
      <c r="Y677" s="69">
        <v>3</v>
      </c>
      <c r="Z677" s="69">
        <v>3</v>
      </c>
      <c r="AA677" s="69">
        <v>3</v>
      </c>
      <c r="AB677" s="69">
        <v>3</v>
      </c>
      <c r="AC677" s="69">
        <v>3</v>
      </c>
      <c r="AD677" s="69">
        <v>3</v>
      </c>
      <c r="AE677" s="69">
        <v>3</v>
      </c>
      <c r="AF677" s="69">
        <f t="shared" si="82"/>
        <v>36</v>
      </c>
      <c r="AH677" s="31">
        <f t="shared" si="83"/>
        <v>9</v>
      </c>
      <c r="AI677" s="31">
        <f t="shared" si="84"/>
        <v>9</v>
      </c>
      <c r="AJ677" s="31">
        <f t="shared" si="85"/>
        <v>9</v>
      </c>
      <c r="AK677" s="31">
        <f t="shared" si="86"/>
        <v>9</v>
      </c>
      <c r="AL677" s="31">
        <f t="shared" si="87"/>
        <v>36</v>
      </c>
    </row>
    <row r="678" spans="1:38" hidden="1" x14ac:dyDescent="0.3">
      <c r="A678" t="str">
        <f t="shared" si="81"/>
        <v>SAIG</v>
      </c>
      <c r="B678" s="5" t="s">
        <v>151</v>
      </c>
      <c r="C678" s="5" t="s">
        <v>617</v>
      </c>
      <c r="D678" s="65" t="s">
        <v>86</v>
      </c>
      <c r="E678" s="65" t="s">
        <v>330</v>
      </c>
      <c r="F678" s="5" t="s">
        <v>164</v>
      </c>
      <c r="G678" s="5" t="s">
        <v>606</v>
      </c>
      <c r="H678" s="5" t="s">
        <v>626</v>
      </c>
      <c r="I678" s="31">
        <v>20</v>
      </c>
      <c r="J678" s="31">
        <v>20</v>
      </c>
      <c r="K678" s="31">
        <v>115</v>
      </c>
      <c r="L678" s="31">
        <v>45</v>
      </c>
      <c r="M678" s="31">
        <v>25</v>
      </c>
      <c r="N678" s="31">
        <v>25</v>
      </c>
      <c r="O678" s="31"/>
      <c r="P678" s="31">
        <v>20</v>
      </c>
      <c r="Q678" s="31">
        <v>80</v>
      </c>
      <c r="R678" s="75">
        <f t="shared" si="88"/>
        <v>38.888888888888886</v>
      </c>
      <c r="S678" s="69">
        <v>60</v>
      </c>
      <c r="T678" s="69">
        <v>60</v>
      </c>
      <c r="U678" s="69">
        <v>60</v>
      </c>
      <c r="V678" s="69">
        <v>60</v>
      </c>
      <c r="W678" s="69">
        <v>60</v>
      </c>
      <c r="X678" s="69">
        <v>60</v>
      </c>
      <c r="Y678" s="69">
        <v>60</v>
      </c>
      <c r="Z678" s="69">
        <v>60</v>
      </c>
      <c r="AA678" s="69">
        <v>60</v>
      </c>
      <c r="AB678" s="69">
        <v>60</v>
      </c>
      <c r="AC678" s="69">
        <v>60</v>
      </c>
      <c r="AD678" s="69">
        <v>60</v>
      </c>
      <c r="AE678" s="69">
        <v>60</v>
      </c>
      <c r="AF678" s="69">
        <f t="shared" si="82"/>
        <v>720</v>
      </c>
      <c r="AH678" s="31">
        <f t="shared" si="83"/>
        <v>180</v>
      </c>
      <c r="AI678" s="31">
        <f t="shared" si="84"/>
        <v>180</v>
      </c>
      <c r="AJ678" s="31">
        <f t="shared" si="85"/>
        <v>180</v>
      </c>
      <c r="AK678" s="31">
        <f t="shared" si="86"/>
        <v>180</v>
      </c>
      <c r="AL678" s="31">
        <f t="shared" si="87"/>
        <v>720</v>
      </c>
    </row>
    <row r="679" spans="1:38" hidden="1" x14ac:dyDescent="0.3">
      <c r="A679" t="str">
        <f t="shared" si="81"/>
        <v>SAC1 COARSE</v>
      </c>
      <c r="B679" s="5" t="s">
        <v>151</v>
      </c>
      <c r="C679" s="5" t="s">
        <v>617</v>
      </c>
      <c r="D679" s="65" t="s">
        <v>86</v>
      </c>
      <c r="E679" s="65" t="s">
        <v>331</v>
      </c>
      <c r="F679" s="5" t="s">
        <v>61</v>
      </c>
      <c r="G679" s="5" t="s">
        <v>603</v>
      </c>
      <c r="H679" s="5" t="s">
        <v>619</v>
      </c>
      <c r="I679" s="31"/>
      <c r="J679" s="31"/>
      <c r="K679" s="31">
        <v>50</v>
      </c>
      <c r="L679" s="31"/>
      <c r="M679" s="31">
        <v>80</v>
      </c>
      <c r="N679" s="31"/>
      <c r="O679" s="31">
        <v>-0.45</v>
      </c>
      <c r="P679" s="31"/>
      <c r="Q679" s="31"/>
      <c r="R679" s="75">
        <f t="shared" si="88"/>
        <v>14.394444444444446</v>
      </c>
      <c r="S679" s="69">
        <v>16</v>
      </c>
      <c r="T679" s="69">
        <v>16</v>
      </c>
      <c r="U679" s="69">
        <v>16</v>
      </c>
      <c r="V679" s="69">
        <v>16</v>
      </c>
      <c r="W679" s="69">
        <v>16</v>
      </c>
      <c r="X679" s="69">
        <v>16</v>
      </c>
      <c r="Y679" s="69">
        <v>16</v>
      </c>
      <c r="Z679" s="69">
        <v>16</v>
      </c>
      <c r="AA679" s="69">
        <v>16</v>
      </c>
      <c r="AB679" s="69">
        <v>16</v>
      </c>
      <c r="AC679" s="69">
        <v>16</v>
      </c>
      <c r="AD679" s="69">
        <v>16</v>
      </c>
      <c r="AE679" s="69">
        <v>16</v>
      </c>
      <c r="AF679" s="69">
        <f t="shared" si="82"/>
        <v>192</v>
      </c>
      <c r="AH679" s="31">
        <f t="shared" si="83"/>
        <v>48</v>
      </c>
      <c r="AI679" s="31">
        <f t="shared" si="84"/>
        <v>48</v>
      </c>
      <c r="AJ679" s="31">
        <f t="shared" si="85"/>
        <v>48</v>
      </c>
      <c r="AK679" s="31">
        <f t="shared" si="86"/>
        <v>48</v>
      </c>
      <c r="AL679" s="31">
        <f t="shared" si="87"/>
        <v>192</v>
      </c>
    </row>
    <row r="680" spans="1:38" hidden="1" x14ac:dyDescent="0.3">
      <c r="A680" t="str">
        <f t="shared" si="81"/>
        <v>SAC1 COARSE</v>
      </c>
      <c r="B680" s="5" t="s">
        <v>151</v>
      </c>
      <c r="C680" s="5" t="s">
        <v>617</v>
      </c>
      <c r="D680" s="65" t="s">
        <v>86</v>
      </c>
      <c r="E680" s="65" t="s">
        <v>332</v>
      </c>
      <c r="F680" s="5" t="s">
        <v>61</v>
      </c>
      <c r="G680" s="5" t="s">
        <v>603</v>
      </c>
      <c r="H680" s="5" t="s">
        <v>619</v>
      </c>
      <c r="I680" s="31">
        <v>10</v>
      </c>
      <c r="J680" s="31"/>
      <c r="K680" s="31"/>
      <c r="L680" s="31">
        <v>20</v>
      </c>
      <c r="M680" s="31"/>
      <c r="N680" s="31"/>
      <c r="O680" s="31"/>
      <c r="P680" s="31"/>
      <c r="Q680" s="31">
        <v>10</v>
      </c>
      <c r="R680" s="75">
        <f t="shared" si="88"/>
        <v>4.4444444444444446</v>
      </c>
      <c r="S680" s="69">
        <v>10</v>
      </c>
      <c r="T680" s="69">
        <v>10</v>
      </c>
      <c r="U680" s="69">
        <v>10</v>
      </c>
      <c r="V680" s="69">
        <v>10</v>
      </c>
      <c r="W680" s="69">
        <v>10</v>
      </c>
      <c r="X680" s="69">
        <v>10</v>
      </c>
      <c r="Y680" s="69">
        <v>10</v>
      </c>
      <c r="Z680" s="69">
        <v>10</v>
      </c>
      <c r="AA680" s="69">
        <v>10</v>
      </c>
      <c r="AB680" s="69">
        <v>10</v>
      </c>
      <c r="AC680" s="69">
        <v>10</v>
      </c>
      <c r="AD680" s="69">
        <v>10</v>
      </c>
      <c r="AE680" s="69">
        <v>10</v>
      </c>
      <c r="AF680" s="69">
        <f t="shared" si="82"/>
        <v>120</v>
      </c>
      <c r="AH680" s="31">
        <f t="shared" si="83"/>
        <v>30</v>
      </c>
      <c r="AI680" s="31">
        <f t="shared" si="84"/>
        <v>30</v>
      </c>
      <c r="AJ680" s="31">
        <f t="shared" si="85"/>
        <v>30</v>
      </c>
      <c r="AK680" s="31">
        <f t="shared" si="86"/>
        <v>30</v>
      </c>
      <c r="AL680" s="31">
        <f t="shared" si="87"/>
        <v>120</v>
      </c>
    </row>
    <row r="681" spans="1:38" hidden="1" x14ac:dyDescent="0.3">
      <c r="A681" t="str">
        <f t="shared" si="81"/>
        <v>SACoarse Brown</v>
      </c>
      <c r="B681" s="5" t="s">
        <v>151</v>
      </c>
      <c r="C681" s="5" t="s">
        <v>617</v>
      </c>
      <c r="D681" s="65" t="s">
        <v>86</v>
      </c>
      <c r="E681" s="65" t="s">
        <v>332</v>
      </c>
      <c r="F681" s="5" t="s">
        <v>91</v>
      </c>
      <c r="G681" s="5" t="s">
        <v>602</v>
      </c>
      <c r="H681" s="5" t="s">
        <v>618</v>
      </c>
      <c r="I681" s="31">
        <v>-9</v>
      </c>
      <c r="J681" s="31"/>
      <c r="K681" s="31"/>
      <c r="L681" s="31"/>
      <c r="M681" s="31"/>
      <c r="N681" s="31"/>
      <c r="O681" s="31"/>
      <c r="P681" s="31"/>
      <c r="Q681" s="31"/>
      <c r="R681" s="75">
        <f t="shared" si="88"/>
        <v>-1</v>
      </c>
      <c r="S681" s="69">
        <v>0</v>
      </c>
      <c r="T681" s="69">
        <v>0</v>
      </c>
      <c r="U681" s="69">
        <v>0</v>
      </c>
      <c r="V681" s="69">
        <v>0</v>
      </c>
      <c r="W681" s="69">
        <v>0</v>
      </c>
      <c r="X681" s="69">
        <v>0</v>
      </c>
      <c r="Y681" s="69">
        <v>0</v>
      </c>
      <c r="Z681" s="69">
        <v>0</v>
      </c>
      <c r="AA681" s="69">
        <v>0</v>
      </c>
      <c r="AB681" s="69">
        <v>0</v>
      </c>
      <c r="AC681" s="69">
        <v>0</v>
      </c>
      <c r="AD681" s="69">
        <v>0</v>
      </c>
      <c r="AE681" s="69">
        <v>0</v>
      </c>
      <c r="AF681" s="69">
        <f t="shared" si="82"/>
        <v>0</v>
      </c>
      <c r="AH681" s="31">
        <f t="shared" si="83"/>
        <v>0</v>
      </c>
      <c r="AI681" s="31">
        <f t="shared" si="84"/>
        <v>0</v>
      </c>
      <c r="AJ681" s="31">
        <f t="shared" si="85"/>
        <v>0</v>
      </c>
      <c r="AK681" s="31">
        <f t="shared" si="86"/>
        <v>0</v>
      </c>
      <c r="AL681" s="31">
        <f t="shared" si="87"/>
        <v>0</v>
      </c>
    </row>
    <row r="682" spans="1:38" hidden="1" x14ac:dyDescent="0.3">
      <c r="A682" t="str">
        <f t="shared" si="81"/>
        <v>SAC1 COARSE</v>
      </c>
      <c r="B682" s="5" t="s">
        <v>151</v>
      </c>
      <c r="C682" s="5" t="s">
        <v>617</v>
      </c>
      <c r="D682" s="65" t="s">
        <v>86</v>
      </c>
      <c r="E682" s="65" t="s">
        <v>333</v>
      </c>
      <c r="F682" s="5" t="s">
        <v>61</v>
      </c>
      <c r="G682" s="5" t="s">
        <v>603</v>
      </c>
      <c r="H682" s="5" t="s">
        <v>619</v>
      </c>
      <c r="I682" s="31"/>
      <c r="J682" s="31"/>
      <c r="K682" s="31"/>
      <c r="L682" s="31">
        <v>0.5</v>
      </c>
      <c r="M682" s="31"/>
      <c r="N682" s="31"/>
      <c r="O682" s="31"/>
      <c r="P682" s="31"/>
      <c r="Q682" s="31"/>
      <c r="R682" s="75">
        <f t="shared" si="88"/>
        <v>5.5555555555555552E-2</v>
      </c>
      <c r="S682" s="69">
        <v>0</v>
      </c>
      <c r="T682" s="69">
        <v>0</v>
      </c>
      <c r="U682" s="69">
        <v>0</v>
      </c>
      <c r="V682" s="69">
        <v>0</v>
      </c>
      <c r="W682" s="69">
        <v>0</v>
      </c>
      <c r="X682" s="69">
        <v>0</v>
      </c>
      <c r="Y682" s="69">
        <v>0</v>
      </c>
      <c r="Z682" s="69">
        <v>0</v>
      </c>
      <c r="AA682" s="69">
        <v>0</v>
      </c>
      <c r="AB682" s="69">
        <v>0</v>
      </c>
      <c r="AC682" s="69">
        <v>0</v>
      </c>
      <c r="AD682" s="69">
        <v>0</v>
      </c>
      <c r="AE682" s="69">
        <v>0</v>
      </c>
      <c r="AF682" s="69">
        <f t="shared" si="82"/>
        <v>0</v>
      </c>
      <c r="AH682" s="31">
        <f t="shared" si="83"/>
        <v>0</v>
      </c>
      <c r="AI682" s="31">
        <f t="shared" si="84"/>
        <v>0</v>
      </c>
      <c r="AJ682" s="31">
        <f t="shared" si="85"/>
        <v>0</v>
      </c>
      <c r="AK682" s="31">
        <f t="shared" si="86"/>
        <v>0</v>
      </c>
      <c r="AL682" s="31">
        <f t="shared" si="87"/>
        <v>0</v>
      </c>
    </row>
    <row r="683" spans="1:38" hidden="1" x14ac:dyDescent="0.3">
      <c r="A683" t="str">
        <f t="shared" si="81"/>
        <v>SAA1</v>
      </c>
      <c r="B683" s="5" t="s">
        <v>151</v>
      </c>
      <c r="C683" s="5" t="s">
        <v>617</v>
      </c>
      <c r="D683" s="65" t="s">
        <v>86</v>
      </c>
      <c r="E683" s="65" t="s">
        <v>334</v>
      </c>
      <c r="F683" s="5" t="s">
        <v>74</v>
      </c>
      <c r="G683" s="5" t="s">
        <v>600</v>
      </c>
      <c r="H683" s="5" t="s">
        <v>620</v>
      </c>
      <c r="I683" s="31"/>
      <c r="J683" s="31"/>
      <c r="K683" s="31"/>
      <c r="L683" s="31"/>
      <c r="M683" s="31"/>
      <c r="N683" s="31"/>
      <c r="O683" s="31"/>
      <c r="P683" s="31"/>
      <c r="Q683" s="31"/>
      <c r="R683" s="75">
        <f t="shared" si="88"/>
        <v>0</v>
      </c>
      <c r="S683" s="69">
        <v>0</v>
      </c>
      <c r="T683" s="69">
        <v>0</v>
      </c>
      <c r="U683" s="69">
        <v>0</v>
      </c>
      <c r="V683" s="69">
        <v>0</v>
      </c>
      <c r="W683" s="69">
        <v>0</v>
      </c>
      <c r="X683" s="69">
        <v>0</v>
      </c>
      <c r="Y683" s="69">
        <v>0</v>
      </c>
      <c r="Z683" s="69">
        <v>0</v>
      </c>
      <c r="AA683" s="69">
        <v>0</v>
      </c>
      <c r="AB683" s="69">
        <v>0</v>
      </c>
      <c r="AC683" s="69">
        <v>0</v>
      </c>
      <c r="AD683" s="69">
        <v>0</v>
      </c>
      <c r="AE683" s="69">
        <v>0</v>
      </c>
      <c r="AF683" s="69">
        <f t="shared" si="82"/>
        <v>0</v>
      </c>
      <c r="AH683" s="31">
        <f t="shared" si="83"/>
        <v>0</v>
      </c>
      <c r="AI683" s="31">
        <f t="shared" si="84"/>
        <v>0</v>
      </c>
      <c r="AJ683" s="31">
        <f t="shared" si="85"/>
        <v>0</v>
      </c>
      <c r="AK683" s="31">
        <f t="shared" si="86"/>
        <v>0</v>
      </c>
      <c r="AL683" s="31">
        <f t="shared" si="87"/>
        <v>0</v>
      </c>
    </row>
    <row r="684" spans="1:38" hidden="1" x14ac:dyDescent="0.3">
      <c r="A684" t="str">
        <f t="shared" si="81"/>
        <v>SAC1 COARSE</v>
      </c>
      <c r="B684" s="5" t="s">
        <v>151</v>
      </c>
      <c r="C684" s="5" t="s">
        <v>617</v>
      </c>
      <c r="D684" s="65" t="s">
        <v>86</v>
      </c>
      <c r="E684" s="65" t="s">
        <v>334</v>
      </c>
      <c r="F684" s="5" t="s">
        <v>61</v>
      </c>
      <c r="G684" s="5" t="s">
        <v>603</v>
      </c>
      <c r="H684" s="5" t="s">
        <v>619</v>
      </c>
      <c r="I684" s="31">
        <v>1.75</v>
      </c>
      <c r="J684" s="31">
        <v>0.5</v>
      </c>
      <c r="K684" s="31">
        <v>1</v>
      </c>
      <c r="L684" s="31">
        <v>1.5</v>
      </c>
      <c r="M684" s="31">
        <v>0.85</v>
      </c>
      <c r="N684" s="31">
        <v>1.5</v>
      </c>
      <c r="O684" s="31">
        <v>1</v>
      </c>
      <c r="P684" s="31">
        <v>1</v>
      </c>
      <c r="Q684" s="31">
        <v>1</v>
      </c>
      <c r="R684" s="75">
        <f t="shared" si="88"/>
        <v>1.1222222222222222</v>
      </c>
      <c r="S684" s="69">
        <v>2</v>
      </c>
      <c r="T684" s="69">
        <v>2</v>
      </c>
      <c r="U684" s="69">
        <v>2</v>
      </c>
      <c r="V684" s="69">
        <v>2</v>
      </c>
      <c r="W684" s="69">
        <v>2</v>
      </c>
      <c r="X684" s="69">
        <v>2</v>
      </c>
      <c r="Y684" s="69">
        <v>2</v>
      </c>
      <c r="Z684" s="69">
        <v>2</v>
      </c>
      <c r="AA684" s="69">
        <v>2</v>
      </c>
      <c r="AB684" s="69">
        <v>2</v>
      </c>
      <c r="AC684" s="69">
        <v>2</v>
      </c>
      <c r="AD684" s="69">
        <v>2</v>
      </c>
      <c r="AE684" s="69">
        <v>2</v>
      </c>
      <c r="AF684" s="69">
        <f t="shared" si="82"/>
        <v>24</v>
      </c>
      <c r="AH684" s="31">
        <f t="shared" si="83"/>
        <v>6</v>
      </c>
      <c r="AI684" s="31">
        <f t="shared" si="84"/>
        <v>6</v>
      </c>
      <c r="AJ684" s="31">
        <f t="shared" si="85"/>
        <v>6</v>
      </c>
      <c r="AK684" s="31">
        <f t="shared" si="86"/>
        <v>6</v>
      </c>
      <c r="AL684" s="31">
        <f t="shared" si="87"/>
        <v>24</v>
      </c>
    </row>
    <row r="685" spans="1:38" hidden="1" x14ac:dyDescent="0.3">
      <c r="A685" t="str">
        <f t="shared" si="81"/>
        <v>SACASTER</v>
      </c>
      <c r="B685" s="5" t="s">
        <v>151</v>
      </c>
      <c r="C685" s="5" t="s">
        <v>617</v>
      </c>
      <c r="D685" s="65" t="s">
        <v>86</v>
      </c>
      <c r="E685" s="65" t="s">
        <v>334</v>
      </c>
      <c r="F685" s="5" t="s">
        <v>42</v>
      </c>
      <c r="G685" s="5" t="s">
        <v>604</v>
      </c>
      <c r="H685" s="5" t="s">
        <v>604</v>
      </c>
      <c r="I685" s="31">
        <v>0.25</v>
      </c>
      <c r="J685" s="31">
        <v>0.25</v>
      </c>
      <c r="K685" s="31"/>
      <c r="L685" s="31">
        <v>0.5</v>
      </c>
      <c r="M685" s="31">
        <v>0.15</v>
      </c>
      <c r="N685" s="31">
        <v>0.5</v>
      </c>
      <c r="O685" s="31"/>
      <c r="P685" s="31"/>
      <c r="Q685" s="31"/>
      <c r="R685" s="75">
        <f t="shared" si="88"/>
        <v>0.18333333333333332</v>
      </c>
      <c r="S685" s="69">
        <v>0</v>
      </c>
      <c r="T685" s="69">
        <v>0</v>
      </c>
      <c r="U685" s="69">
        <v>0</v>
      </c>
      <c r="V685" s="69">
        <v>0</v>
      </c>
      <c r="W685" s="69">
        <v>0</v>
      </c>
      <c r="X685" s="69">
        <v>0</v>
      </c>
      <c r="Y685" s="69">
        <v>0</v>
      </c>
      <c r="Z685" s="69">
        <v>0</v>
      </c>
      <c r="AA685" s="69">
        <v>0</v>
      </c>
      <c r="AB685" s="69">
        <v>0</v>
      </c>
      <c r="AC685" s="69">
        <v>0</v>
      </c>
      <c r="AD685" s="69">
        <v>0</v>
      </c>
      <c r="AE685" s="69">
        <v>0</v>
      </c>
      <c r="AF685" s="69">
        <f t="shared" si="82"/>
        <v>0</v>
      </c>
      <c r="AH685" s="31">
        <f t="shared" si="83"/>
        <v>0</v>
      </c>
      <c r="AI685" s="31">
        <f t="shared" si="84"/>
        <v>0</v>
      </c>
      <c r="AJ685" s="31">
        <f t="shared" si="85"/>
        <v>0</v>
      </c>
      <c r="AK685" s="31">
        <f t="shared" si="86"/>
        <v>0</v>
      </c>
      <c r="AL685" s="31">
        <f t="shared" si="87"/>
        <v>0</v>
      </c>
    </row>
    <row r="686" spans="1:38" hidden="1" x14ac:dyDescent="0.3">
      <c r="A686" t="str">
        <f t="shared" si="81"/>
        <v>SAICING</v>
      </c>
      <c r="B686" s="5" t="s">
        <v>151</v>
      </c>
      <c r="C686" s="5" t="s">
        <v>617</v>
      </c>
      <c r="D686" s="65" t="s">
        <v>86</v>
      </c>
      <c r="E686" s="65" t="s">
        <v>334</v>
      </c>
      <c r="F686" s="5" t="s">
        <v>47</v>
      </c>
      <c r="G686" s="5" t="s">
        <v>605</v>
      </c>
      <c r="H686" s="5" t="s">
        <v>605</v>
      </c>
      <c r="I686" s="31"/>
      <c r="J686" s="31"/>
      <c r="K686" s="31"/>
      <c r="L686" s="31"/>
      <c r="M686" s="31"/>
      <c r="N686" s="31"/>
      <c r="O686" s="31"/>
      <c r="P686" s="31"/>
      <c r="Q686" s="31"/>
      <c r="R686" s="75">
        <f t="shared" si="88"/>
        <v>0</v>
      </c>
      <c r="S686" s="69">
        <v>0</v>
      </c>
      <c r="T686" s="69">
        <v>0</v>
      </c>
      <c r="U686" s="69">
        <v>0</v>
      </c>
      <c r="V686" s="69">
        <v>0</v>
      </c>
      <c r="W686" s="69">
        <v>0</v>
      </c>
      <c r="X686" s="69">
        <v>0</v>
      </c>
      <c r="Y686" s="69">
        <v>0</v>
      </c>
      <c r="Z686" s="69">
        <v>0</v>
      </c>
      <c r="AA686" s="69">
        <v>0</v>
      </c>
      <c r="AB686" s="69">
        <v>0</v>
      </c>
      <c r="AC686" s="69">
        <v>0</v>
      </c>
      <c r="AD686" s="69">
        <v>0</v>
      </c>
      <c r="AE686" s="69">
        <v>0</v>
      </c>
      <c r="AF686" s="69">
        <f t="shared" si="82"/>
        <v>0</v>
      </c>
      <c r="AH686" s="31">
        <f t="shared" si="83"/>
        <v>0</v>
      </c>
      <c r="AI686" s="31">
        <f t="shared" si="84"/>
        <v>0</v>
      </c>
      <c r="AJ686" s="31">
        <f t="shared" si="85"/>
        <v>0</v>
      </c>
      <c r="AK686" s="31">
        <f t="shared" si="86"/>
        <v>0</v>
      </c>
      <c r="AL686" s="31">
        <f t="shared" si="87"/>
        <v>0</v>
      </c>
    </row>
    <row r="687" spans="1:38" hidden="1" x14ac:dyDescent="0.3">
      <c r="A687" t="str">
        <f t="shared" si="81"/>
        <v>SAC1 COARSE</v>
      </c>
      <c r="B687" s="5" t="s">
        <v>151</v>
      </c>
      <c r="C687" s="5" t="s">
        <v>617</v>
      </c>
      <c r="D687" s="65" t="s">
        <v>86</v>
      </c>
      <c r="E687" s="65" t="s">
        <v>335</v>
      </c>
      <c r="F687" s="5" t="s">
        <v>61</v>
      </c>
      <c r="G687" s="5" t="s">
        <v>603</v>
      </c>
      <c r="H687" s="5" t="s">
        <v>619</v>
      </c>
      <c r="I687" s="31">
        <v>15</v>
      </c>
      <c r="J687" s="31">
        <v>25</v>
      </c>
      <c r="K687" s="31">
        <v>15</v>
      </c>
      <c r="L687" s="31">
        <v>60</v>
      </c>
      <c r="M687" s="31"/>
      <c r="N687" s="31"/>
      <c r="O687" s="31"/>
      <c r="P687" s="31">
        <v>60</v>
      </c>
      <c r="Q687" s="31">
        <v>60</v>
      </c>
      <c r="R687" s="75">
        <f t="shared" si="88"/>
        <v>26.111111111111111</v>
      </c>
      <c r="S687" s="69">
        <v>40</v>
      </c>
      <c r="T687" s="69">
        <v>40</v>
      </c>
      <c r="U687" s="69">
        <v>40</v>
      </c>
      <c r="V687" s="69">
        <v>40</v>
      </c>
      <c r="W687" s="69">
        <v>40</v>
      </c>
      <c r="X687" s="69">
        <v>40</v>
      </c>
      <c r="Y687" s="69">
        <v>40</v>
      </c>
      <c r="Z687" s="69">
        <v>40</v>
      </c>
      <c r="AA687" s="69">
        <v>40</v>
      </c>
      <c r="AB687" s="69">
        <v>40</v>
      </c>
      <c r="AC687" s="69">
        <v>40</v>
      </c>
      <c r="AD687" s="69">
        <v>40</v>
      </c>
      <c r="AE687" s="69">
        <v>40</v>
      </c>
      <c r="AF687" s="69">
        <f t="shared" si="82"/>
        <v>480</v>
      </c>
      <c r="AH687" s="31">
        <f t="shared" si="83"/>
        <v>120</v>
      </c>
      <c r="AI687" s="31">
        <f t="shared" si="84"/>
        <v>120</v>
      </c>
      <c r="AJ687" s="31">
        <f t="shared" si="85"/>
        <v>120</v>
      </c>
      <c r="AK687" s="31">
        <f t="shared" si="86"/>
        <v>120</v>
      </c>
      <c r="AL687" s="31">
        <f t="shared" si="87"/>
        <v>480</v>
      </c>
    </row>
    <row r="688" spans="1:38" hidden="1" x14ac:dyDescent="0.3">
      <c r="A688" t="str">
        <f t="shared" si="81"/>
        <v>SAIG</v>
      </c>
      <c r="B688" s="5" t="s">
        <v>151</v>
      </c>
      <c r="C688" s="5" t="s">
        <v>617</v>
      </c>
      <c r="D688" s="65" t="s">
        <v>86</v>
      </c>
      <c r="E688" s="65" t="s">
        <v>245</v>
      </c>
      <c r="F688" s="5" t="s">
        <v>164</v>
      </c>
      <c r="G688" s="5" t="s">
        <v>606</v>
      </c>
      <c r="H688" s="5" t="s">
        <v>626</v>
      </c>
      <c r="I688" s="31">
        <v>78</v>
      </c>
      <c r="J688" s="31">
        <v>39</v>
      </c>
      <c r="K688" s="31">
        <v>65</v>
      </c>
      <c r="L688" s="31"/>
      <c r="M688" s="31">
        <v>10</v>
      </c>
      <c r="N688" s="31">
        <v>0</v>
      </c>
      <c r="O688" s="31"/>
      <c r="P688" s="31"/>
      <c r="Q688" s="31"/>
      <c r="R688" s="75">
        <f t="shared" si="88"/>
        <v>21.333333333333332</v>
      </c>
      <c r="S688" s="69">
        <v>25</v>
      </c>
      <c r="T688" s="69">
        <v>25</v>
      </c>
      <c r="U688" s="69">
        <v>25</v>
      </c>
      <c r="V688" s="69">
        <v>25</v>
      </c>
      <c r="W688" s="69">
        <v>25</v>
      </c>
      <c r="X688" s="69">
        <v>25</v>
      </c>
      <c r="Y688" s="69">
        <v>25</v>
      </c>
      <c r="Z688" s="69">
        <v>25</v>
      </c>
      <c r="AA688" s="69">
        <v>25</v>
      </c>
      <c r="AB688" s="69">
        <v>25</v>
      </c>
      <c r="AC688" s="69">
        <v>25</v>
      </c>
      <c r="AD688" s="69">
        <v>25</v>
      </c>
      <c r="AE688" s="69">
        <v>25</v>
      </c>
      <c r="AF688" s="69">
        <f t="shared" si="82"/>
        <v>300</v>
      </c>
      <c r="AH688" s="31">
        <f t="shared" si="83"/>
        <v>75</v>
      </c>
      <c r="AI688" s="31">
        <f t="shared" si="84"/>
        <v>75</v>
      </c>
      <c r="AJ688" s="31">
        <f t="shared" si="85"/>
        <v>75</v>
      </c>
      <c r="AK688" s="31">
        <f t="shared" si="86"/>
        <v>75</v>
      </c>
      <c r="AL688" s="31">
        <f t="shared" si="87"/>
        <v>300</v>
      </c>
    </row>
    <row r="689" spans="1:38" hidden="1" x14ac:dyDescent="0.3">
      <c r="A689" t="str">
        <f t="shared" si="81"/>
        <v>SAICING</v>
      </c>
      <c r="B689" s="5" t="s">
        <v>151</v>
      </c>
      <c r="C689" s="5" t="s">
        <v>617</v>
      </c>
      <c r="D689" s="65" t="s">
        <v>86</v>
      </c>
      <c r="E689" s="65" t="s">
        <v>245</v>
      </c>
      <c r="F689" s="5" t="s">
        <v>47</v>
      </c>
      <c r="G689" s="5" t="s">
        <v>605</v>
      </c>
      <c r="H689" s="5" t="s">
        <v>605</v>
      </c>
      <c r="I689" s="31"/>
      <c r="J689" s="31"/>
      <c r="K689" s="31"/>
      <c r="L689" s="31">
        <v>6</v>
      </c>
      <c r="M689" s="31">
        <v>-3</v>
      </c>
      <c r="N689" s="31"/>
      <c r="O689" s="31"/>
      <c r="P689" s="31"/>
      <c r="Q689" s="31"/>
      <c r="R689" s="75">
        <f t="shared" si="88"/>
        <v>0.33333333333333331</v>
      </c>
      <c r="S689" s="69">
        <v>0</v>
      </c>
      <c r="T689" s="69">
        <v>0</v>
      </c>
      <c r="U689" s="69">
        <v>0</v>
      </c>
      <c r="V689" s="69">
        <v>0</v>
      </c>
      <c r="W689" s="69">
        <v>0</v>
      </c>
      <c r="X689" s="69">
        <v>0</v>
      </c>
      <c r="Y689" s="69">
        <v>0</v>
      </c>
      <c r="Z689" s="69">
        <v>0</v>
      </c>
      <c r="AA689" s="69">
        <v>0</v>
      </c>
      <c r="AB689" s="69">
        <v>0</v>
      </c>
      <c r="AC689" s="69">
        <v>0</v>
      </c>
      <c r="AD689" s="69">
        <v>0</v>
      </c>
      <c r="AE689" s="69">
        <v>0</v>
      </c>
      <c r="AF689" s="69">
        <f t="shared" si="82"/>
        <v>0</v>
      </c>
      <c r="AH689" s="31">
        <f t="shared" si="83"/>
        <v>0</v>
      </c>
      <c r="AI689" s="31">
        <f t="shared" si="84"/>
        <v>0</v>
      </c>
      <c r="AJ689" s="31">
        <f t="shared" si="85"/>
        <v>0</v>
      </c>
      <c r="AK689" s="31">
        <f t="shared" si="86"/>
        <v>0</v>
      </c>
      <c r="AL689" s="31">
        <f t="shared" si="87"/>
        <v>0</v>
      </c>
    </row>
    <row r="690" spans="1:38" hidden="1" x14ac:dyDescent="0.3">
      <c r="A690" t="str">
        <f t="shared" si="81"/>
        <v>SAA1</v>
      </c>
      <c r="B690" s="5" t="s">
        <v>151</v>
      </c>
      <c r="C690" s="5" t="s">
        <v>617</v>
      </c>
      <c r="D690" s="65" t="s">
        <v>86</v>
      </c>
      <c r="E690" s="65" t="s">
        <v>336</v>
      </c>
      <c r="F690" s="5" t="s">
        <v>74</v>
      </c>
      <c r="G690" s="5" t="s">
        <v>600</v>
      </c>
      <c r="H690" s="5" t="s">
        <v>620</v>
      </c>
      <c r="I690" s="31">
        <v>24</v>
      </c>
      <c r="J690" s="31">
        <v>12</v>
      </c>
      <c r="K690" s="31">
        <v>4</v>
      </c>
      <c r="L690" s="31">
        <v>4</v>
      </c>
      <c r="M690" s="31">
        <v>8</v>
      </c>
      <c r="N690" s="31">
        <v>4</v>
      </c>
      <c r="O690" s="31">
        <v>12</v>
      </c>
      <c r="P690" s="31">
        <v>12</v>
      </c>
      <c r="Q690" s="31">
        <v>4</v>
      </c>
      <c r="R690" s="75">
        <f t="shared" si="88"/>
        <v>9.3333333333333339</v>
      </c>
      <c r="S690" s="69">
        <v>10</v>
      </c>
      <c r="T690" s="69">
        <v>10</v>
      </c>
      <c r="U690" s="69">
        <v>10</v>
      </c>
      <c r="V690" s="69">
        <v>10</v>
      </c>
      <c r="W690" s="69">
        <v>10</v>
      </c>
      <c r="X690" s="69">
        <v>10</v>
      </c>
      <c r="Y690" s="69">
        <v>10</v>
      </c>
      <c r="Z690" s="69">
        <v>10</v>
      </c>
      <c r="AA690" s="69">
        <v>10</v>
      </c>
      <c r="AB690" s="69">
        <v>10</v>
      </c>
      <c r="AC690" s="69">
        <v>10</v>
      </c>
      <c r="AD690" s="69">
        <v>10</v>
      </c>
      <c r="AE690" s="69">
        <v>10</v>
      </c>
      <c r="AF690" s="69">
        <f t="shared" si="82"/>
        <v>120</v>
      </c>
      <c r="AH690" s="31">
        <f t="shared" si="83"/>
        <v>30</v>
      </c>
      <c r="AI690" s="31">
        <f t="shared" si="84"/>
        <v>30</v>
      </c>
      <c r="AJ690" s="31">
        <f t="shared" si="85"/>
        <v>30</v>
      </c>
      <c r="AK690" s="31">
        <f t="shared" si="86"/>
        <v>30</v>
      </c>
      <c r="AL690" s="31">
        <f t="shared" si="87"/>
        <v>120</v>
      </c>
    </row>
    <row r="691" spans="1:38" hidden="1" x14ac:dyDescent="0.3">
      <c r="A691" t="str">
        <f t="shared" si="81"/>
        <v>SAIG</v>
      </c>
      <c r="B691" s="5" t="s">
        <v>151</v>
      </c>
      <c r="C691" s="5" t="s">
        <v>617</v>
      </c>
      <c r="D691" s="65" t="s">
        <v>86</v>
      </c>
      <c r="E691" s="65" t="s">
        <v>336</v>
      </c>
      <c r="F691" s="5" t="s">
        <v>164</v>
      </c>
      <c r="G691" s="5" t="s">
        <v>606</v>
      </c>
      <c r="H691" s="5" t="s">
        <v>626</v>
      </c>
      <c r="I691" s="31">
        <v>76</v>
      </c>
      <c r="J691" s="31">
        <v>48</v>
      </c>
      <c r="K691" s="31">
        <v>76</v>
      </c>
      <c r="L691" s="31">
        <v>56</v>
      </c>
      <c r="M691" s="31">
        <v>52</v>
      </c>
      <c r="N691" s="31">
        <v>56</v>
      </c>
      <c r="O691" s="31">
        <v>88</v>
      </c>
      <c r="P691" s="31">
        <v>88</v>
      </c>
      <c r="Q691" s="31">
        <v>36</v>
      </c>
      <c r="R691" s="75">
        <f t="shared" si="88"/>
        <v>64</v>
      </c>
      <c r="S691" s="69">
        <v>70</v>
      </c>
      <c r="T691" s="69">
        <v>70</v>
      </c>
      <c r="U691" s="69">
        <v>70</v>
      </c>
      <c r="V691" s="69">
        <v>70</v>
      </c>
      <c r="W691" s="69">
        <v>70</v>
      </c>
      <c r="X691" s="69">
        <v>70</v>
      </c>
      <c r="Y691" s="69">
        <v>70</v>
      </c>
      <c r="Z691" s="69">
        <v>70</v>
      </c>
      <c r="AA691" s="69">
        <v>70</v>
      </c>
      <c r="AB691" s="69">
        <v>70</v>
      </c>
      <c r="AC691" s="69">
        <v>70</v>
      </c>
      <c r="AD691" s="69">
        <v>70</v>
      </c>
      <c r="AE691" s="69">
        <v>70</v>
      </c>
      <c r="AF691" s="69">
        <f t="shared" si="82"/>
        <v>840</v>
      </c>
      <c r="AH691" s="31">
        <f t="shared" si="83"/>
        <v>210</v>
      </c>
      <c r="AI691" s="31">
        <f t="shared" si="84"/>
        <v>210</v>
      </c>
      <c r="AJ691" s="31">
        <f t="shared" si="85"/>
        <v>210</v>
      </c>
      <c r="AK691" s="31">
        <f t="shared" si="86"/>
        <v>210</v>
      </c>
      <c r="AL691" s="31">
        <f t="shared" si="87"/>
        <v>840</v>
      </c>
    </row>
    <row r="692" spans="1:38" hidden="1" x14ac:dyDescent="0.3">
      <c r="A692" t="str">
        <f t="shared" si="81"/>
        <v>SAA1</v>
      </c>
      <c r="B692" s="5" t="s">
        <v>151</v>
      </c>
      <c r="C692" s="5" t="s">
        <v>617</v>
      </c>
      <c r="D692" s="65" t="s">
        <v>86</v>
      </c>
      <c r="E692" s="65" t="s">
        <v>337</v>
      </c>
      <c r="F692" s="5" t="s">
        <v>74</v>
      </c>
      <c r="G692" s="5" t="s">
        <v>600</v>
      </c>
      <c r="H692" s="5" t="s">
        <v>620</v>
      </c>
      <c r="I692" s="31">
        <v>70</v>
      </c>
      <c r="J692" s="31">
        <v>90</v>
      </c>
      <c r="K692" s="31">
        <v>220</v>
      </c>
      <c r="L692" s="31">
        <v>260</v>
      </c>
      <c r="M692" s="31">
        <v>240</v>
      </c>
      <c r="N692" s="31">
        <v>189.95</v>
      </c>
      <c r="O692" s="31">
        <v>250</v>
      </c>
      <c r="P692" s="31">
        <v>260</v>
      </c>
      <c r="Q692" s="31">
        <v>210</v>
      </c>
      <c r="R692" s="75">
        <f t="shared" si="88"/>
        <v>198.88333333333333</v>
      </c>
      <c r="S692" s="69">
        <v>200</v>
      </c>
      <c r="T692" s="69">
        <v>200</v>
      </c>
      <c r="U692" s="69">
        <v>200</v>
      </c>
      <c r="V692" s="69">
        <v>200</v>
      </c>
      <c r="W692" s="69">
        <v>200</v>
      </c>
      <c r="X692" s="69">
        <v>200</v>
      </c>
      <c r="Y692" s="69">
        <v>200</v>
      </c>
      <c r="Z692" s="69">
        <v>200</v>
      </c>
      <c r="AA692" s="69">
        <v>200</v>
      </c>
      <c r="AB692" s="69">
        <v>200</v>
      </c>
      <c r="AC692" s="69">
        <v>200</v>
      </c>
      <c r="AD692" s="69">
        <v>200</v>
      </c>
      <c r="AE692" s="69">
        <v>200</v>
      </c>
      <c r="AF692" s="69">
        <f t="shared" si="82"/>
        <v>2400</v>
      </c>
      <c r="AH692" s="31">
        <f t="shared" si="83"/>
        <v>600</v>
      </c>
      <c r="AI692" s="31">
        <f t="shared" si="84"/>
        <v>600</v>
      </c>
      <c r="AJ692" s="31">
        <f t="shared" si="85"/>
        <v>600</v>
      </c>
      <c r="AK692" s="31">
        <f t="shared" si="86"/>
        <v>600</v>
      </c>
      <c r="AL692" s="31">
        <f t="shared" si="87"/>
        <v>2400</v>
      </c>
    </row>
    <row r="693" spans="1:38" hidden="1" x14ac:dyDescent="0.3">
      <c r="A693" t="str">
        <f t="shared" si="81"/>
        <v>SAA1</v>
      </c>
      <c r="B693" s="5" t="s">
        <v>151</v>
      </c>
      <c r="C693" s="5" t="s">
        <v>617</v>
      </c>
      <c r="D693" s="65" t="s">
        <v>86</v>
      </c>
      <c r="E693" s="65" t="s">
        <v>338</v>
      </c>
      <c r="F693" s="5" t="s">
        <v>74</v>
      </c>
      <c r="G693" s="5" t="s">
        <v>600</v>
      </c>
      <c r="H693" s="5" t="s">
        <v>620</v>
      </c>
      <c r="I693" s="31">
        <v>2</v>
      </c>
      <c r="J693" s="31"/>
      <c r="K693" s="31">
        <v>2</v>
      </c>
      <c r="L693" s="31"/>
      <c r="M693" s="31">
        <v>2</v>
      </c>
      <c r="N693" s="31"/>
      <c r="O693" s="31"/>
      <c r="P693" s="31"/>
      <c r="Q693" s="31"/>
      <c r="R693" s="75">
        <f t="shared" si="88"/>
        <v>0.66666666666666663</v>
      </c>
      <c r="S693" s="69">
        <v>1</v>
      </c>
      <c r="T693" s="69">
        <v>1</v>
      </c>
      <c r="U693" s="69">
        <v>1</v>
      </c>
      <c r="V693" s="69">
        <v>1</v>
      </c>
      <c r="W693" s="69">
        <v>1</v>
      </c>
      <c r="X693" s="69">
        <v>1</v>
      </c>
      <c r="Y693" s="69">
        <v>1</v>
      </c>
      <c r="Z693" s="69">
        <v>1</v>
      </c>
      <c r="AA693" s="69">
        <v>1</v>
      </c>
      <c r="AB693" s="69">
        <v>1</v>
      </c>
      <c r="AC693" s="69">
        <v>1</v>
      </c>
      <c r="AD693" s="69">
        <v>1</v>
      </c>
      <c r="AE693" s="69">
        <v>1</v>
      </c>
      <c r="AF693" s="69">
        <f t="shared" si="82"/>
        <v>12</v>
      </c>
      <c r="AH693" s="31">
        <f t="shared" si="83"/>
        <v>3</v>
      </c>
      <c r="AI693" s="31">
        <f t="shared" si="84"/>
        <v>3</v>
      </c>
      <c r="AJ693" s="31">
        <f t="shared" si="85"/>
        <v>3</v>
      </c>
      <c r="AK693" s="31">
        <f t="shared" si="86"/>
        <v>3</v>
      </c>
      <c r="AL693" s="31">
        <f t="shared" si="87"/>
        <v>12</v>
      </c>
    </row>
    <row r="694" spans="1:38" hidden="1" x14ac:dyDescent="0.3">
      <c r="A694" t="str">
        <f t="shared" si="81"/>
        <v>SALiquid</v>
      </c>
      <c r="B694" s="5" t="s">
        <v>151</v>
      </c>
      <c r="C694" s="5" t="s">
        <v>617</v>
      </c>
      <c r="D694" s="65" t="s">
        <v>86</v>
      </c>
      <c r="E694" s="65" t="s">
        <v>339</v>
      </c>
      <c r="F694" s="5" t="s">
        <v>279</v>
      </c>
      <c r="G694" s="5" t="s">
        <v>607</v>
      </c>
      <c r="H694" s="5" t="s">
        <v>627</v>
      </c>
      <c r="I694" s="31">
        <v>0.65</v>
      </c>
      <c r="J694" s="31"/>
      <c r="K694" s="31"/>
      <c r="L694" s="31"/>
      <c r="M694" s="31"/>
      <c r="N694" s="31"/>
      <c r="O694" s="31"/>
      <c r="P694" s="31"/>
      <c r="Q694" s="31"/>
      <c r="R694" s="75">
        <f t="shared" si="88"/>
        <v>7.2222222222222229E-2</v>
      </c>
      <c r="S694" s="69">
        <v>0</v>
      </c>
      <c r="T694" s="69">
        <v>0</v>
      </c>
      <c r="U694" s="69">
        <v>0</v>
      </c>
      <c r="V694" s="69">
        <v>0</v>
      </c>
      <c r="W694" s="69">
        <v>0</v>
      </c>
      <c r="X694" s="69">
        <v>0</v>
      </c>
      <c r="Y694" s="69">
        <v>0</v>
      </c>
      <c r="Z694" s="69">
        <v>0</v>
      </c>
      <c r="AA694" s="69">
        <v>0</v>
      </c>
      <c r="AB694" s="69">
        <v>0</v>
      </c>
      <c r="AC694" s="69">
        <v>0</v>
      </c>
      <c r="AD694" s="69">
        <v>0</v>
      </c>
      <c r="AE694" s="69">
        <v>0</v>
      </c>
      <c r="AF694" s="69">
        <f t="shared" si="82"/>
        <v>0</v>
      </c>
      <c r="AH694" s="31">
        <f t="shared" si="83"/>
        <v>0</v>
      </c>
      <c r="AI694" s="31">
        <f t="shared" si="84"/>
        <v>0</v>
      </c>
      <c r="AJ694" s="31">
        <f t="shared" si="85"/>
        <v>0</v>
      </c>
      <c r="AK694" s="31">
        <f t="shared" si="86"/>
        <v>0</v>
      </c>
      <c r="AL694" s="31">
        <f t="shared" si="87"/>
        <v>0</v>
      </c>
    </row>
    <row r="695" spans="1:38" hidden="1" x14ac:dyDescent="0.3">
      <c r="A695" t="str">
        <f t="shared" si="81"/>
        <v>SAIG</v>
      </c>
      <c r="B695" s="5" t="s">
        <v>151</v>
      </c>
      <c r="C695" s="5" t="s">
        <v>617</v>
      </c>
      <c r="D695" s="65" t="s">
        <v>86</v>
      </c>
      <c r="E695" s="65" t="s">
        <v>340</v>
      </c>
      <c r="F695" s="5" t="s">
        <v>341</v>
      </c>
      <c r="G695" s="5" t="s">
        <v>606</v>
      </c>
      <c r="H695" s="5" t="s">
        <v>626</v>
      </c>
      <c r="I695" s="31">
        <v>260.58999999999997</v>
      </c>
      <c r="J695" s="31">
        <v>211.73</v>
      </c>
      <c r="K695" s="31">
        <v>91.4</v>
      </c>
      <c r="L695" s="31">
        <v>456.42999999999995</v>
      </c>
      <c r="M695" s="31">
        <v>426.21999999999991</v>
      </c>
      <c r="N695" s="31">
        <v>547.20999999999992</v>
      </c>
      <c r="O695" s="31">
        <v>918.43000000000029</v>
      </c>
      <c r="P695" s="31">
        <v>323.97999999999996</v>
      </c>
      <c r="Q695" s="31">
        <v>61.57</v>
      </c>
      <c r="R695" s="75">
        <f t="shared" si="88"/>
        <v>366.39555555555557</v>
      </c>
      <c r="S695" s="69">
        <v>400</v>
      </c>
      <c r="T695" s="69">
        <v>400</v>
      </c>
      <c r="U695" s="69">
        <v>400</v>
      </c>
      <c r="V695" s="69">
        <v>400</v>
      </c>
      <c r="W695" s="69">
        <v>400</v>
      </c>
      <c r="X695" s="69">
        <v>400</v>
      </c>
      <c r="Y695" s="69">
        <v>400</v>
      </c>
      <c r="Z695" s="69">
        <v>400</v>
      </c>
      <c r="AA695" s="69">
        <v>400</v>
      </c>
      <c r="AB695" s="69">
        <v>400</v>
      </c>
      <c r="AC695" s="69">
        <v>400</v>
      </c>
      <c r="AD695" s="69">
        <v>400</v>
      </c>
      <c r="AE695" s="69">
        <v>400</v>
      </c>
      <c r="AF695" s="69">
        <f t="shared" si="82"/>
        <v>4800</v>
      </c>
      <c r="AH695" s="31">
        <f t="shared" si="83"/>
        <v>1200</v>
      </c>
      <c r="AI695" s="31">
        <f t="shared" si="84"/>
        <v>1200</v>
      </c>
      <c r="AJ695" s="31">
        <f t="shared" si="85"/>
        <v>1200</v>
      </c>
      <c r="AK695" s="31">
        <f t="shared" si="86"/>
        <v>1200</v>
      </c>
      <c r="AL695" s="31">
        <f t="shared" si="87"/>
        <v>4800</v>
      </c>
    </row>
    <row r="696" spans="1:38" hidden="1" x14ac:dyDescent="0.3">
      <c r="A696" t="str">
        <f t="shared" si="81"/>
        <v>SALiquid</v>
      </c>
      <c r="B696" s="5" t="s">
        <v>151</v>
      </c>
      <c r="C696" s="5" t="s">
        <v>617</v>
      </c>
      <c r="D696" s="65" t="s">
        <v>86</v>
      </c>
      <c r="E696" s="65" t="s">
        <v>340</v>
      </c>
      <c r="F696" s="5" t="s">
        <v>279</v>
      </c>
      <c r="G696" s="5" t="s">
        <v>607</v>
      </c>
      <c r="H696" s="5" t="s">
        <v>627</v>
      </c>
      <c r="I696" s="31">
        <v>293.06399999999996</v>
      </c>
      <c r="J696" s="31">
        <v>312.58699999999999</v>
      </c>
      <c r="K696" s="31">
        <v>634.94399999999996</v>
      </c>
      <c r="L696" s="31">
        <v>350.09299999999996</v>
      </c>
      <c r="M696" s="31">
        <v>231.21599999999998</v>
      </c>
      <c r="N696" s="31">
        <v>49.988999999999997</v>
      </c>
      <c r="O696" s="31"/>
      <c r="P696" s="31">
        <v>333.59500000000003</v>
      </c>
      <c r="Q696" s="31">
        <v>613.51</v>
      </c>
      <c r="R696" s="75">
        <f t="shared" si="88"/>
        <v>313.22199999999998</v>
      </c>
      <c r="S696" s="69">
        <v>300</v>
      </c>
      <c r="T696" s="69">
        <v>300</v>
      </c>
      <c r="U696" s="69">
        <v>300</v>
      </c>
      <c r="V696" s="69">
        <v>300</v>
      </c>
      <c r="W696" s="69">
        <v>300</v>
      </c>
      <c r="X696" s="69">
        <v>300</v>
      </c>
      <c r="Y696" s="69">
        <v>300</v>
      </c>
      <c r="Z696" s="69">
        <v>350</v>
      </c>
      <c r="AA696" s="69">
        <v>350</v>
      </c>
      <c r="AB696" s="69">
        <v>350</v>
      </c>
      <c r="AC696" s="69">
        <v>350</v>
      </c>
      <c r="AD696" s="69">
        <v>350</v>
      </c>
      <c r="AE696" s="69">
        <v>350</v>
      </c>
      <c r="AF696" s="69">
        <f t="shared" si="82"/>
        <v>3900</v>
      </c>
      <c r="AH696" s="31">
        <f t="shared" si="83"/>
        <v>900</v>
      </c>
      <c r="AI696" s="31">
        <f t="shared" si="84"/>
        <v>900</v>
      </c>
      <c r="AJ696" s="31">
        <f t="shared" si="85"/>
        <v>1050</v>
      </c>
      <c r="AK696" s="31">
        <f t="shared" si="86"/>
        <v>1050</v>
      </c>
      <c r="AL696" s="31">
        <f t="shared" si="87"/>
        <v>3900</v>
      </c>
    </row>
    <row r="697" spans="1:38" hidden="1" x14ac:dyDescent="0.3">
      <c r="A697" t="str">
        <f t="shared" si="81"/>
        <v>SAIG</v>
      </c>
      <c r="B697" s="5" t="s">
        <v>151</v>
      </c>
      <c r="C697" s="5" t="s">
        <v>617</v>
      </c>
      <c r="D697" s="65" t="s">
        <v>86</v>
      </c>
      <c r="E697" s="65" t="s">
        <v>340</v>
      </c>
      <c r="F697" s="5" t="s">
        <v>164</v>
      </c>
      <c r="G697" s="5" t="s">
        <v>606</v>
      </c>
      <c r="H697" s="5" t="s">
        <v>626</v>
      </c>
      <c r="I697" s="31">
        <v>2</v>
      </c>
      <c r="J697" s="31">
        <v>2</v>
      </c>
      <c r="K697" s="31">
        <v>3.95</v>
      </c>
      <c r="L697" s="31">
        <v>2</v>
      </c>
      <c r="M697" s="31"/>
      <c r="N697" s="31">
        <v>2</v>
      </c>
      <c r="O697" s="31">
        <v>2</v>
      </c>
      <c r="P697" s="31">
        <v>4</v>
      </c>
      <c r="Q697" s="31">
        <v>2</v>
      </c>
      <c r="R697" s="75">
        <f t="shared" si="88"/>
        <v>2.2166666666666668</v>
      </c>
      <c r="S697" s="69">
        <v>0</v>
      </c>
      <c r="T697" s="69">
        <v>0</v>
      </c>
      <c r="U697" s="69">
        <v>0</v>
      </c>
      <c r="V697" s="69">
        <v>0</v>
      </c>
      <c r="W697" s="69">
        <v>0</v>
      </c>
      <c r="X697" s="69">
        <v>0</v>
      </c>
      <c r="Y697" s="69">
        <v>0</v>
      </c>
      <c r="Z697" s="69">
        <v>0</v>
      </c>
      <c r="AA697" s="69">
        <v>0</v>
      </c>
      <c r="AB697" s="69">
        <v>0</v>
      </c>
      <c r="AC697" s="69">
        <v>0</v>
      </c>
      <c r="AD697" s="69">
        <v>0</v>
      </c>
      <c r="AE697" s="69">
        <v>0</v>
      </c>
      <c r="AF697" s="69">
        <f t="shared" si="82"/>
        <v>0</v>
      </c>
      <c r="AH697" s="31">
        <f t="shared" si="83"/>
        <v>0</v>
      </c>
      <c r="AI697" s="31">
        <f t="shared" si="84"/>
        <v>0</v>
      </c>
      <c r="AJ697" s="31">
        <f t="shared" si="85"/>
        <v>0</v>
      </c>
      <c r="AK697" s="31">
        <f t="shared" si="86"/>
        <v>0</v>
      </c>
      <c r="AL697" s="31">
        <f t="shared" si="87"/>
        <v>0</v>
      </c>
    </row>
    <row r="698" spans="1:38" hidden="1" x14ac:dyDescent="0.3">
      <c r="A698" t="str">
        <f t="shared" si="81"/>
        <v>SAA1</v>
      </c>
      <c r="B698" s="5" t="s">
        <v>151</v>
      </c>
      <c r="C698" s="5" t="s">
        <v>617</v>
      </c>
      <c r="D698" s="65" t="s">
        <v>86</v>
      </c>
      <c r="E698" s="65" t="s">
        <v>342</v>
      </c>
      <c r="F698" s="5" t="s">
        <v>74</v>
      </c>
      <c r="G698" s="5" t="s">
        <v>600</v>
      </c>
      <c r="H698" s="5" t="s">
        <v>620</v>
      </c>
      <c r="I698" s="31">
        <v>30</v>
      </c>
      <c r="J698" s="31">
        <v>20</v>
      </c>
      <c r="K698" s="31"/>
      <c r="L698" s="31">
        <v>30</v>
      </c>
      <c r="M698" s="31">
        <v>10</v>
      </c>
      <c r="N698" s="31"/>
      <c r="O698" s="31"/>
      <c r="P698" s="31"/>
      <c r="Q698" s="31"/>
      <c r="R698" s="75">
        <f t="shared" si="88"/>
        <v>10</v>
      </c>
      <c r="S698" s="69">
        <v>10</v>
      </c>
      <c r="T698" s="69">
        <v>10</v>
      </c>
      <c r="U698" s="69">
        <v>10</v>
      </c>
      <c r="V698" s="69">
        <v>10</v>
      </c>
      <c r="W698" s="69">
        <v>10</v>
      </c>
      <c r="X698" s="69">
        <v>10</v>
      </c>
      <c r="Y698" s="69">
        <v>10</v>
      </c>
      <c r="Z698" s="69">
        <v>10</v>
      </c>
      <c r="AA698" s="69">
        <v>10</v>
      </c>
      <c r="AB698" s="69">
        <v>10</v>
      </c>
      <c r="AC698" s="69">
        <v>10</v>
      </c>
      <c r="AD698" s="69">
        <v>10</v>
      </c>
      <c r="AE698" s="69">
        <v>10</v>
      </c>
      <c r="AF698" s="69">
        <f t="shared" si="82"/>
        <v>120</v>
      </c>
      <c r="AH698" s="31">
        <f t="shared" si="83"/>
        <v>30</v>
      </c>
      <c r="AI698" s="31">
        <f t="shared" si="84"/>
        <v>30</v>
      </c>
      <c r="AJ698" s="31">
        <f t="shared" si="85"/>
        <v>30</v>
      </c>
      <c r="AK698" s="31">
        <f t="shared" si="86"/>
        <v>30</v>
      </c>
      <c r="AL698" s="31">
        <f t="shared" si="87"/>
        <v>120</v>
      </c>
    </row>
    <row r="699" spans="1:38" hidden="1" x14ac:dyDescent="0.3">
      <c r="A699" t="str">
        <f t="shared" si="81"/>
        <v>SACoarse Brown</v>
      </c>
      <c r="B699" s="5" t="s">
        <v>151</v>
      </c>
      <c r="C699" s="5" t="s">
        <v>617</v>
      </c>
      <c r="D699" s="65" t="s">
        <v>86</v>
      </c>
      <c r="E699" s="65" t="s">
        <v>342</v>
      </c>
      <c r="F699" s="5" t="s">
        <v>91</v>
      </c>
      <c r="G699" s="5" t="s">
        <v>602</v>
      </c>
      <c r="H699" s="5" t="s">
        <v>618</v>
      </c>
      <c r="I699" s="31">
        <v>80</v>
      </c>
      <c r="J699" s="31">
        <v>50</v>
      </c>
      <c r="K699" s="31">
        <v>60</v>
      </c>
      <c r="L699" s="31">
        <v>40</v>
      </c>
      <c r="M699" s="31">
        <v>80</v>
      </c>
      <c r="N699" s="31">
        <v>10</v>
      </c>
      <c r="O699" s="31">
        <v>20</v>
      </c>
      <c r="P699" s="31">
        <v>100</v>
      </c>
      <c r="Q699" s="31">
        <v>70</v>
      </c>
      <c r="R699" s="75">
        <f t="shared" si="88"/>
        <v>56.666666666666664</v>
      </c>
      <c r="S699" s="69">
        <v>60</v>
      </c>
      <c r="T699" s="69">
        <v>60</v>
      </c>
      <c r="U699" s="69">
        <v>60</v>
      </c>
      <c r="V699" s="69">
        <v>60</v>
      </c>
      <c r="W699" s="69">
        <v>60</v>
      </c>
      <c r="X699" s="69">
        <v>60</v>
      </c>
      <c r="Y699" s="69">
        <v>60</v>
      </c>
      <c r="Z699" s="69">
        <v>60</v>
      </c>
      <c r="AA699" s="69">
        <v>60</v>
      </c>
      <c r="AB699" s="69">
        <v>60</v>
      </c>
      <c r="AC699" s="69">
        <v>60</v>
      </c>
      <c r="AD699" s="69">
        <v>60</v>
      </c>
      <c r="AE699" s="69">
        <v>60</v>
      </c>
      <c r="AF699" s="69">
        <f t="shared" si="82"/>
        <v>720</v>
      </c>
      <c r="AH699" s="31">
        <f t="shared" si="83"/>
        <v>180</v>
      </c>
      <c r="AI699" s="31">
        <f t="shared" si="84"/>
        <v>180</v>
      </c>
      <c r="AJ699" s="31">
        <f t="shared" si="85"/>
        <v>180</v>
      </c>
      <c r="AK699" s="31">
        <f t="shared" si="86"/>
        <v>180</v>
      </c>
      <c r="AL699" s="31">
        <f t="shared" si="87"/>
        <v>720</v>
      </c>
    </row>
    <row r="700" spans="1:38" hidden="1" x14ac:dyDescent="0.3">
      <c r="A700" t="str">
        <f t="shared" si="81"/>
        <v>SACoarse Brown</v>
      </c>
      <c r="B700" s="5" t="s">
        <v>151</v>
      </c>
      <c r="C700" s="5" t="s">
        <v>617</v>
      </c>
      <c r="D700" s="65" t="s">
        <v>86</v>
      </c>
      <c r="E700" s="65" t="s">
        <v>342</v>
      </c>
      <c r="F700" s="5" t="s">
        <v>167</v>
      </c>
      <c r="G700" s="5" t="s">
        <v>602</v>
      </c>
      <c r="H700" s="5" t="s">
        <v>618</v>
      </c>
      <c r="I700" s="31"/>
      <c r="J700" s="31">
        <v>10</v>
      </c>
      <c r="K700" s="31"/>
      <c r="L700" s="31"/>
      <c r="M700" s="31"/>
      <c r="N700" s="31"/>
      <c r="O700" s="31"/>
      <c r="P700" s="31"/>
      <c r="Q700" s="31"/>
      <c r="R700" s="75">
        <f t="shared" si="88"/>
        <v>1.1111111111111112</v>
      </c>
      <c r="S700" s="69">
        <v>0</v>
      </c>
      <c r="T700" s="69">
        <v>0</v>
      </c>
      <c r="U700" s="69">
        <v>0</v>
      </c>
      <c r="V700" s="69">
        <v>0</v>
      </c>
      <c r="W700" s="69">
        <v>0</v>
      </c>
      <c r="X700" s="69">
        <v>0</v>
      </c>
      <c r="Y700" s="69">
        <v>0</v>
      </c>
      <c r="Z700" s="69">
        <v>0</v>
      </c>
      <c r="AA700" s="69">
        <v>0</v>
      </c>
      <c r="AB700" s="69">
        <v>0</v>
      </c>
      <c r="AC700" s="69">
        <v>0</v>
      </c>
      <c r="AD700" s="69">
        <v>0</v>
      </c>
      <c r="AE700" s="69">
        <v>0</v>
      </c>
      <c r="AF700" s="69">
        <f t="shared" si="82"/>
        <v>0</v>
      </c>
      <c r="AH700" s="31">
        <f t="shared" si="83"/>
        <v>0</v>
      </c>
      <c r="AI700" s="31">
        <f t="shared" si="84"/>
        <v>0</v>
      </c>
      <c r="AJ700" s="31">
        <f t="shared" si="85"/>
        <v>0</v>
      </c>
      <c r="AK700" s="31">
        <f t="shared" si="86"/>
        <v>0</v>
      </c>
      <c r="AL700" s="31">
        <f t="shared" si="87"/>
        <v>0</v>
      </c>
    </row>
    <row r="701" spans="1:38" hidden="1" x14ac:dyDescent="0.3">
      <c r="A701" t="str">
        <f t="shared" si="81"/>
        <v>SAIG</v>
      </c>
      <c r="B701" s="5" t="s">
        <v>151</v>
      </c>
      <c r="C701" s="5" t="s">
        <v>617</v>
      </c>
      <c r="D701" s="65" t="s">
        <v>86</v>
      </c>
      <c r="E701" s="65" t="s">
        <v>343</v>
      </c>
      <c r="F701" s="5" t="s">
        <v>164</v>
      </c>
      <c r="G701" s="5" t="s">
        <v>606</v>
      </c>
      <c r="H701" s="5" t="s">
        <v>626</v>
      </c>
      <c r="I701" s="31">
        <v>10</v>
      </c>
      <c r="J701" s="31">
        <v>10</v>
      </c>
      <c r="K701" s="31">
        <v>10</v>
      </c>
      <c r="L701" s="31">
        <v>10</v>
      </c>
      <c r="M701" s="31">
        <v>20</v>
      </c>
      <c r="N701" s="31"/>
      <c r="O701" s="31"/>
      <c r="P701" s="31">
        <v>20</v>
      </c>
      <c r="Q701" s="31">
        <v>10</v>
      </c>
      <c r="R701" s="75">
        <f t="shared" si="88"/>
        <v>10</v>
      </c>
      <c r="S701" s="69">
        <v>10</v>
      </c>
      <c r="T701" s="69">
        <v>10</v>
      </c>
      <c r="U701" s="69">
        <v>10</v>
      </c>
      <c r="V701" s="69">
        <v>10</v>
      </c>
      <c r="W701" s="69">
        <v>10</v>
      </c>
      <c r="X701" s="69">
        <v>10</v>
      </c>
      <c r="Y701" s="69">
        <v>10</v>
      </c>
      <c r="Z701" s="69">
        <v>10</v>
      </c>
      <c r="AA701" s="69">
        <v>10</v>
      </c>
      <c r="AB701" s="69">
        <v>10</v>
      </c>
      <c r="AC701" s="69">
        <v>10</v>
      </c>
      <c r="AD701" s="69">
        <v>10</v>
      </c>
      <c r="AE701" s="69">
        <v>10</v>
      </c>
      <c r="AF701" s="69">
        <f t="shared" si="82"/>
        <v>120</v>
      </c>
      <c r="AH701" s="31">
        <f t="shared" si="83"/>
        <v>30</v>
      </c>
      <c r="AI701" s="31">
        <f t="shared" si="84"/>
        <v>30</v>
      </c>
      <c r="AJ701" s="31">
        <f t="shared" si="85"/>
        <v>30</v>
      </c>
      <c r="AK701" s="31">
        <f t="shared" si="86"/>
        <v>30</v>
      </c>
      <c r="AL701" s="31">
        <f t="shared" si="87"/>
        <v>120</v>
      </c>
    </row>
    <row r="702" spans="1:38" hidden="1" x14ac:dyDescent="0.3">
      <c r="A702" t="str">
        <f t="shared" si="81"/>
        <v>SACoarse Brown</v>
      </c>
      <c r="B702" s="5" t="s">
        <v>151</v>
      </c>
      <c r="C702" s="5" t="s">
        <v>617</v>
      </c>
      <c r="D702" s="65" t="s">
        <v>86</v>
      </c>
      <c r="E702" s="65" t="s">
        <v>344</v>
      </c>
      <c r="F702" s="5" t="s">
        <v>91</v>
      </c>
      <c r="G702" s="5" t="s">
        <v>602</v>
      </c>
      <c r="H702" s="5" t="s">
        <v>618</v>
      </c>
      <c r="I702" s="31"/>
      <c r="J702" s="31"/>
      <c r="K702" s="31"/>
      <c r="L702" s="31"/>
      <c r="M702" s="31"/>
      <c r="N702" s="31">
        <v>1</v>
      </c>
      <c r="O702" s="31"/>
      <c r="P702" s="31"/>
      <c r="Q702" s="31"/>
      <c r="R702" s="75">
        <f t="shared" si="88"/>
        <v>0.1111111111111111</v>
      </c>
      <c r="S702" s="69">
        <v>0</v>
      </c>
      <c r="T702" s="69">
        <v>0</v>
      </c>
      <c r="U702" s="69">
        <v>0</v>
      </c>
      <c r="V702" s="69">
        <v>0</v>
      </c>
      <c r="W702" s="69">
        <v>0</v>
      </c>
      <c r="X702" s="69">
        <v>0</v>
      </c>
      <c r="Y702" s="69">
        <v>0</v>
      </c>
      <c r="Z702" s="69">
        <v>0</v>
      </c>
      <c r="AA702" s="69">
        <v>0</v>
      </c>
      <c r="AB702" s="69">
        <v>0</v>
      </c>
      <c r="AC702" s="69">
        <v>0</v>
      </c>
      <c r="AD702" s="69">
        <v>0</v>
      </c>
      <c r="AE702" s="69">
        <v>0</v>
      </c>
      <c r="AF702" s="69">
        <f t="shared" si="82"/>
        <v>0</v>
      </c>
      <c r="AH702" s="31">
        <f t="shared" si="83"/>
        <v>0</v>
      </c>
      <c r="AI702" s="31">
        <f t="shared" si="84"/>
        <v>0</v>
      </c>
      <c r="AJ702" s="31">
        <f t="shared" si="85"/>
        <v>0</v>
      </c>
      <c r="AK702" s="31">
        <f t="shared" si="86"/>
        <v>0</v>
      </c>
      <c r="AL702" s="31">
        <f t="shared" si="87"/>
        <v>0</v>
      </c>
    </row>
    <row r="703" spans="1:38" hidden="1" x14ac:dyDescent="0.3">
      <c r="A703" t="str">
        <f t="shared" si="81"/>
        <v>SACoarse Brown</v>
      </c>
      <c r="B703" s="5" t="s">
        <v>151</v>
      </c>
      <c r="C703" s="5" t="s">
        <v>617</v>
      </c>
      <c r="D703" s="65" t="s">
        <v>86</v>
      </c>
      <c r="E703" s="65" t="s">
        <v>344</v>
      </c>
      <c r="F703" s="5" t="s">
        <v>167</v>
      </c>
      <c r="G703" s="5" t="s">
        <v>602</v>
      </c>
      <c r="H703" s="5" t="s">
        <v>618</v>
      </c>
      <c r="I703" s="31">
        <v>5</v>
      </c>
      <c r="J703" s="31">
        <v>3</v>
      </c>
      <c r="K703" s="31">
        <v>3</v>
      </c>
      <c r="L703" s="31"/>
      <c r="M703" s="31">
        <v>2.5</v>
      </c>
      <c r="N703" s="31">
        <v>6</v>
      </c>
      <c r="O703" s="31">
        <v>0</v>
      </c>
      <c r="P703" s="31"/>
      <c r="Q703" s="31">
        <v>4</v>
      </c>
      <c r="R703" s="75">
        <f t="shared" si="88"/>
        <v>2.6111111111111112</v>
      </c>
      <c r="S703" s="69">
        <v>4</v>
      </c>
      <c r="T703" s="69">
        <v>4</v>
      </c>
      <c r="U703" s="69">
        <v>4</v>
      </c>
      <c r="V703" s="69">
        <v>4</v>
      </c>
      <c r="W703" s="69">
        <v>4</v>
      </c>
      <c r="X703" s="69">
        <v>4</v>
      </c>
      <c r="Y703" s="69">
        <v>4</v>
      </c>
      <c r="Z703" s="69">
        <v>4</v>
      </c>
      <c r="AA703" s="69">
        <v>4</v>
      </c>
      <c r="AB703" s="69">
        <v>4</v>
      </c>
      <c r="AC703" s="69">
        <v>4</v>
      </c>
      <c r="AD703" s="69">
        <v>4</v>
      </c>
      <c r="AE703" s="69">
        <v>4</v>
      </c>
      <c r="AF703" s="69">
        <f t="shared" si="82"/>
        <v>48</v>
      </c>
      <c r="AH703" s="31">
        <f t="shared" si="83"/>
        <v>12</v>
      </c>
      <c r="AI703" s="31">
        <f t="shared" si="84"/>
        <v>12</v>
      </c>
      <c r="AJ703" s="31">
        <f t="shared" si="85"/>
        <v>12</v>
      </c>
      <c r="AK703" s="31">
        <f t="shared" si="86"/>
        <v>12</v>
      </c>
      <c r="AL703" s="31">
        <f t="shared" si="87"/>
        <v>48</v>
      </c>
    </row>
    <row r="704" spans="1:38" hidden="1" x14ac:dyDescent="0.3">
      <c r="A704" t="str">
        <f t="shared" si="81"/>
        <v>SACASTER</v>
      </c>
      <c r="B704" s="5" t="s">
        <v>151</v>
      </c>
      <c r="C704" s="5" t="s">
        <v>617</v>
      </c>
      <c r="D704" s="65" t="s">
        <v>86</v>
      </c>
      <c r="E704" s="65" t="s">
        <v>345</v>
      </c>
      <c r="F704" s="5" t="s">
        <v>42</v>
      </c>
      <c r="G704" s="5" t="s">
        <v>604</v>
      </c>
      <c r="H704" s="5" t="s">
        <v>604</v>
      </c>
      <c r="I704" s="31">
        <v>2</v>
      </c>
      <c r="J704" s="31">
        <v>2</v>
      </c>
      <c r="K704" s="31"/>
      <c r="L704" s="31"/>
      <c r="M704" s="31">
        <v>1</v>
      </c>
      <c r="N704" s="31"/>
      <c r="O704" s="31"/>
      <c r="P704" s="31"/>
      <c r="Q704" s="31"/>
      <c r="R704" s="75">
        <f t="shared" si="88"/>
        <v>0.55555555555555558</v>
      </c>
      <c r="S704" s="69">
        <v>1</v>
      </c>
      <c r="T704" s="69">
        <v>1</v>
      </c>
      <c r="U704" s="69">
        <v>1</v>
      </c>
      <c r="V704" s="69">
        <v>1</v>
      </c>
      <c r="W704" s="69">
        <v>1</v>
      </c>
      <c r="X704" s="69">
        <v>1</v>
      </c>
      <c r="Y704" s="69">
        <v>1</v>
      </c>
      <c r="Z704" s="69">
        <v>1</v>
      </c>
      <c r="AA704" s="69">
        <v>1</v>
      </c>
      <c r="AB704" s="69">
        <v>1</v>
      </c>
      <c r="AC704" s="69">
        <v>1</v>
      </c>
      <c r="AD704" s="69">
        <v>1</v>
      </c>
      <c r="AE704" s="69">
        <v>1</v>
      </c>
      <c r="AF704" s="69">
        <f t="shared" si="82"/>
        <v>12</v>
      </c>
      <c r="AH704" s="31">
        <f t="shared" si="83"/>
        <v>3</v>
      </c>
      <c r="AI704" s="31">
        <f t="shared" si="84"/>
        <v>3</v>
      </c>
      <c r="AJ704" s="31">
        <f t="shared" si="85"/>
        <v>3</v>
      </c>
      <c r="AK704" s="31">
        <f t="shared" si="86"/>
        <v>3</v>
      </c>
      <c r="AL704" s="31">
        <f t="shared" si="87"/>
        <v>12</v>
      </c>
    </row>
    <row r="705" spans="1:38" hidden="1" x14ac:dyDescent="0.3">
      <c r="A705" t="str">
        <f t="shared" si="81"/>
        <v>SAA1</v>
      </c>
      <c r="B705" s="5" t="s">
        <v>151</v>
      </c>
      <c r="C705" s="5" t="s">
        <v>617</v>
      </c>
      <c r="D705" s="65" t="s">
        <v>86</v>
      </c>
      <c r="E705" s="65" t="s">
        <v>346</v>
      </c>
      <c r="F705" s="5" t="s">
        <v>74</v>
      </c>
      <c r="G705" s="5" t="s">
        <v>600</v>
      </c>
      <c r="H705" s="5" t="s">
        <v>620</v>
      </c>
      <c r="I705" s="31"/>
      <c r="J705" s="31">
        <v>10</v>
      </c>
      <c r="K705" s="31"/>
      <c r="L705" s="31">
        <v>30</v>
      </c>
      <c r="M705" s="31"/>
      <c r="N705" s="31"/>
      <c r="O705" s="31"/>
      <c r="P705" s="31"/>
      <c r="Q705" s="31"/>
      <c r="R705" s="75">
        <f t="shared" si="88"/>
        <v>4.4444444444444446</v>
      </c>
      <c r="S705" s="69">
        <v>60</v>
      </c>
      <c r="T705" s="69">
        <v>60</v>
      </c>
      <c r="U705" s="69">
        <v>60</v>
      </c>
      <c r="V705" s="69">
        <v>60</v>
      </c>
      <c r="W705" s="69">
        <v>60</v>
      </c>
      <c r="X705" s="69">
        <v>60</v>
      </c>
      <c r="Y705" s="69">
        <v>60</v>
      </c>
      <c r="Z705" s="69">
        <v>60</v>
      </c>
      <c r="AA705" s="69">
        <v>60</v>
      </c>
      <c r="AB705" s="69">
        <v>60</v>
      </c>
      <c r="AC705" s="69">
        <v>60</v>
      </c>
      <c r="AD705" s="69">
        <v>60</v>
      </c>
      <c r="AE705" s="69">
        <v>60</v>
      </c>
      <c r="AF705" s="69">
        <f t="shared" si="82"/>
        <v>720</v>
      </c>
      <c r="AH705" s="31">
        <f t="shared" si="83"/>
        <v>180</v>
      </c>
      <c r="AI705" s="31">
        <f t="shared" si="84"/>
        <v>180</v>
      </c>
      <c r="AJ705" s="31">
        <f t="shared" si="85"/>
        <v>180</v>
      </c>
      <c r="AK705" s="31">
        <f t="shared" si="86"/>
        <v>180</v>
      </c>
      <c r="AL705" s="31">
        <f t="shared" si="87"/>
        <v>720</v>
      </c>
    </row>
    <row r="706" spans="1:38" hidden="1" x14ac:dyDescent="0.3">
      <c r="A706" t="str">
        <f t="shared" si="81"/>
        <v>SAC1 COARSE</v>
      </c>
      <c r="B706" s="5" t="s">
        <v>151</v>
      </c>
      <c r="C706" s="5" t="s">
        <v>617</v>
      </c>
      <c r="D706" s="65" t="s">
        <v>86</v>
      </c>
      <c r="E706" s="65" t="s">
        <v>346</v>
      </c>
      <c r="F706" s="5" t="s">
        <v>61</v>
      </c>
      <c r="G706" s="5" t="s">
        <v>603</v>
      </c>
      <c r="H706" s="5" t="s">
        <v>619</v>
      </c>
      <c r="I706" s="31">
        <v>15</v>
      </c>
      <c r="J706" s="31">
        <v>15</v>
      </c>
      <c r="K706" s="31">
        <v>15</v>
      </c>
      <c r="L706" s="31">
        <v>30</v>
      </c>
      <c r="M706" s="31"/>
      <c r="N706" s="31"/>
      <c r="O706" s="31"/>
      <c r="P706" s="31"/>
      <c r="Q706" s="31"/>
      <c r="R706" s="75">
        <f t="shared" si="88"/>
        <v>8.3333333333333339</v>
      </c>
      <c r="S706" s="69">
        <v>10</v>
      </c>
      <c r="T706" s="69">
        <v>10</v>
      </c>
      <c r="U706" s="69">
        <v>10</v>
      </c>
      <c r="V706" s="69">
        <v>10</v>
      </c>
      <c r="W706" s="69">
        <v>10</v>
      </c>
      <c r="X706" s="69">
        <v>10</v>
      </c>
      <c r="Y706" s="69">
        <v>10</v>
      </c>
      <c r="Z706" s="69">
        <v>10</v>
      </c>
      <c r="AA706" s="69">
        <v>10</v>
      </c>
      <c r="AB706" s="69">
        <v>10</v>
      </c>
      <c r="AC706" s="69">
        <v>10</v>
      </c>
      <c r="AD706" s="69">
        <v>10</v>
      </c>
      <c r="AE706" s="69">
        <v>10</v>
      </c>
      <c r="AF706" s="69">
        <f t="shared" si="82"/>
        <v>120</v>
      </c>
      <c r="AH706" s="31">
        <f t="shared" si="83"/>
        <v>30</v>
      </c>
      <c r="AI706" s="31">
        <f t="shared" si="84"/>
        <v>30</v>
      </c>
      <c r="AJ706" s="31">
        <f t="shared" si="85"/>
        <v>30</v>
      </c>
      <c r="AK706" s="31">
        <f t="shared" si="86"/>
        <v>30</v>
      </c>
      <c r="AL706" s="31">
        <f t="shared" si="87"/>
        <v>120</v>
      </c>
    </row>
    <row r="707" spans="1:38" hidden="1" x14ac:dyDescent="0.3">
      <c r="A707" t="str">
        <f t="shared" ref="A707:A770" si="89">CONCATENATE(C707,H707)</f>
        <v>SAA1</v>
      </c>
      <c r="B707" s="5" t="s">
        <v>151</v>
      </c>
      <c r="C707" s="5" t="s">
        <v>617</v>
      </c>
      <c r="D707" s="65" t="s">
        <v>86</v>
      </c>
      <c r="E707" s="65" t="s">
        <v>347</v>
      </c>
      <c r="F707" s="5" t="s">
        <v>74</v>
      </c>
      <c r="G707" s="5" t="s">
        <v>600</v>
      </c>
      <c r="H707" s="5" t="s">
        <v>620</v>
      </c>
      <c r="I707" s="31"/>
      <c r="J707" s="31"/>
      <c r="K707" s="31"/>
      <c r="L707" s="31"/>
      <c r="M707" s="31">
        <v>10</v>
      </c>
      <c r="N707" s="31">
        <v>0</v>
      </c>
      <c r="O707" s="31"/>
      <c r="P707" s="31"/>
      <c r="Q707" s="31"/>
      <c r="R707" s="75">
        <f t="shared" si="88"/>
        <v>1.1111111111111112</v>
      </c>
      <c r="S707" s="69">
        <v>2</v>
      </c>
      <c r="T707" s="69">
        <v>2</v>
      </c>
      <c r="U707" s="69">
        <v>2</v>
      </c>
      <c r="V707" s="69">
        <v>2</v>
      </c>
      <c r="W707" s="69">
        <v>2</v>
      </c>
      <c r="X707" s="69">
        <v>2</v>
      </c>
      <c r="Y707" s="69">
        <v>2</v>
      </c>
      <c r="Z707" s="69">
        <v>2</v>
      </c>
      <c r="AA707" s="69">
        <v>2</v>
      </c>
      <c r="AB707" s="69">
        <v>2</v>
      </c>
      <c r="AC707" s="69">
        <v>2</v>
      </c>
      <c r="AD707" s="69">
        <v>2</v>
      </c>
      <c r="AE707" s="69">
        <v>2</v>
      </c>
      <c r="AF707" s="69">
        <f t="shared" ref="AF707:AF770" si="90">SUM(T707:AE707)</f>
        <v>24</v>
      </c>
      <c r="AH707" s="31">
        <f t="shared" ref="AH707:AH770" si="91">SUM(T707:V707)</f>
        <v>6</v>
      </c>
      <c r="AI707" s="31">
        <f t="shared" ref="AI707:AI770" si="92">SUM(W707:Y707)</f>
        <v>6</v>
      </c>
      <c r="AJ707" s="31">
        <f t="shared" ref="AJ707:AJ770" si="93">SUM(Z707:AB707)</f>
        <v>6</v>
      </c>
      <c r="AK707" s="31">
        <f t="shared" ref="AK707:AK770" si="94">SUM(AC707:AE707)</f>
        <v>6</v>
      </c>
      <c r="AL707" s="31">
        <f t="shared" ref="AL707:AL770" si="95">SUM(AH707:AK707)</f>
        <v>24</v>
      </c>
    </row>
    <row r="708" spans="1:38" hidden="1" x14ac:dyDescent="0.3">
      <c r="A708" t="str">
        <f t="shared" si="89"/>
        <v>SAIG</v>
      </c>
      <c r="B708" s="5" t="s">
        <v>151</v>
      </c>
      <c r="C708" s="5" t="s">
        <v>617</v>
      </c>
      <c r="D708" s="65" t="s">
        <v>86</v>
      </c>
      <c r="E708" s="65" t="s">
        <v>347</v>
      </c>
      <c r="F708" s="5" t="s">
        <v>164</v>
      </c>
      <c r="G708" s="5" t="s">
        <v>606</v>
      </c>
      <c r="H708" s="5" t="s">
        <v>626</v>
      </c>
      <c r="I708" s="31"/>
      <c r="J708" s="31">
        <v>10</v>
      </c>
      <c r="K708" s="31">
        <v>40</v>
      </c>
      <c r="L708" s="31">
        <v>10</v>
      </c>
      <c r="M708" s="31"/>
      <c r="N708" s="31"/>
      <c r="O708" s="31"/>
      <c r="P708" s="31"/>
      <c r="Q708" s="31"/>
      <c r="R708" s="75">
        <f t="shared" si="88"/>
        <v>6.666666666666667</v>
      </c>
      <c r="S708" s="69">
        <v>10</v>
      </c>
      <c r="T708" s="69">
        <v>10</v>
      </c>
      <c r="U708" s="69">
        <v>10</v>
      </c>
      <c r="V708" s="69">
        <v>10</v>
      </c>
      <c r="W708" s="69">
        <v>10</v>
      </c>
      <c r="X708" s="69">
        <v>10</v>
      </c>
      <c r="Y708" s="69">
        <v>10</v>
      </c>
      <c r="Z708" s="69">
        <v>10</v>
      </c>
      <c r="AA708" s="69">
        <v>10</v>
      </c>
      <c r="AB708" s="69">
        <v>10</v>
      </c>
      <c r="AC708" s="69">
        <v>10</v>
      </c>
      <c r="AD708" s="69">
        <v>10</v>
      </c>
      <c r="AE708" s="69">
        <v>10</v>
      </c>
      <c r="AF708" s="69">
        <f t="shared" si="90"/>
        <v>120</v>
      </c>
      <c r="AH708" s="31">
        <f t="shared" si="91"/>
        <v>30</v>
      </c>
      <c r="AI708" s="31">
        <f t="shared" si="92"/>
        <v>30</v>
      </c>
      <c r="AJ708" s="31">
        <f t="shared" si="93"/>
        <v>30</v>
      </c>
      <c r="AK708" s="31">
        <f t="shared" si="94"/>
        <v>30</v>
      </c>
      <c r="AL708" s="31">
        <f t="shared" si="95"/>
        <v>120</v>
      </c>
    </row>
    <row r="709" spans="1:38" hidden="1" x14ac:dyDescent="0.3">
      <c r="A709" t="str">
        <f t="shared" si="89"/>
        <v>SAC1 COARSE</v>
      </c>
      <c r="B709" s="5" t="s">
        <v>151</v>
      </c>
      <c r="C709" s="5" t="s">
        <v>617</v>
      </c>
      <c r="D709" s="65" t="s">
        <v>86</v>
      </c>
      <c r="E709" s="65" t="s">
        <v>348</v>
      </c>
      <c r="F709" s="5" t="s">
        <v>61</v>
      </c>
      <c r="G709" s="5" t="s">
        <v>603</v>
      </c>
      <c r="H709" s="5" t="s">
        <v>619</v>
      </c>
      <c r="I709" s="31"/>
      <c r="J709" s="31"/>
      <c r="K709" s="31"/>
      <c r="L709" s="31"/>
      <c r="M709" s="31"/>
      <c r="N709" s="31"/>
      <c r="O709" s="31"/>
      <c r="P709" s="31"/>
      <c r="Q709" s="31">
        <v>0.15</v>
      </c>
      <c r="R709" s="75">
        <f t="shared" si="88"/>
        <v>1.6666666666666666E-2</v>
      </c>
      <c r="S709" s="69">
        <v>0</v>
      </c>
      <c r="T709" s="69">
        <v>0</v>
      </c>
      <c r="U709" s="69">
        <v>0</v>
      </c>
      <c r="V709" s="69">
        <v>0</v>
      </c>
      <c r="W709" s="69">
        <v>0</v>
      </c>
      <c r="X709" s="69">
        <v>0</v>
      </c>
      <c r="Y709" s="69">
        <v>0</v>
      </c>
      <c r="Z709" s="69">
        <v>0</v>
      </c>
      <c r="AA709" s="69">
        <v>0</v>
      </c>
      <c r="AB709" s="69">
        <v>0</v>
      </c>
      <c r="AC709" s="69">
        <v>0</v>
      </c>
      <c r="AD709" s="69">
        <v>0</v>
      </c>
      <c r="AE709" s="69">
        <v>0</v>
      </c>
      <c r="AF709" s="69">
        <f t="shared" si="90"/>
        <v>0</v>
      </c>
      <c r="AH709" s="31">
        <f t="shared" si="91"/>
        <v>0</v>
      </c>
      <c r="AI709" s="31">
        <f t="shared" si="92"/>
        <v>0</v>
      </c>
      <c r="AJ709" s="31">
        <f t="shared" si="93"/>
        <v>0</v>
      </c>
      <c r="AK709" s="31">
        <f t="shared" si="94"/>
        <v>0</v>
      </c>
      <c r="AL709" s="31">
        <f t="shared" si="95"/>
        <v>0</v>
      </c>
    </row>
    <row r="710" spans="1:38" hidden="1" x14ac:dyDescent="0.3">
      <c r="A710" t="str">
        <f t="shared" si="89"/>
        <v>SAICING</v>
      </c>
      <c r="B710" s="5" t="s">
        <v>151</v>
      </c>
      <c r="C710" s="5" t="s">
        <v>617</v>
      </c>
      <c r="D710" s="65" t="s">
        <v>86</v>
      </c>
      <c r="E710" s="65" t="s">
        <v>220</v>
      </c>
      <c r="F710" s="5" t="s">
        <v>47</v>
      </c>
      <c r="G710" s="5" t="s">
        <v>605</v>
      </c>
      <c r="H710" s="5" t="s">
        <v>605</v>
      </c>
      <c r="I710" s="31">
        <v>3</v>
      </c>
      <c r="J710" s="31">
        <v>3</v>
      </c>
      <c r="K710" s="31">
        <v>6</v>
      </c>
      <c r="L710" s="31">
        <v>3</v>
      </c>
      <c r="M710" s="31">
        <v>9</v>
      </c>
      <c r="N710" s="31">
        <v>6</v>
      </c>
      <c r="O710" s="31">
        <v>6</v>
      </c>
      <c r="P710" s="31">
        <v>3</v>
      </c>
      <c r="Q710" s="31">
        <v>16</v>
      </c>
      <c r="R710" s="75">
        <f t="shared" si="88"/>
        <v>6.1111111111111107</v>
      </c>
      <c r="S710" s="69">
        <v>10</v>
      </c>
      <c r="T710" s="69">
        <v>10</v>
      </c>
      <c r="U710" s="69">
        <v>10</v>
      </c>
      <c r="V710" s="69">
        <v>10</v>
      </c>
      <c r="W710" s="69">
        <v>10</v>
      </c>
      <c r="X710" s="69">
        <v>10</v>
      </c>
      <c r="Y710" s="69">
        <v>10</v>
      </c>
      <c r="Z710" s="69">
        <v>10</v>
      </c>
      <c r="AA710" s="69">
        <v>10</v>
      </c>
      <c r="AB710" s="69">
        <v>10</v>
      </c>
      <c r="AC710" s="69">
        <v>10</v>
      </c>
      <c r="AD710" s="69">
        <v>10</v>
      </c>
      <c r="AE710" s="69">
        <v>10</v>
      </c>
      <c r="AF710" s="69">
        <f t="shared" si="90"/>
        <v>120</v>
      </c>
      <c r="AH710" s="31">
        <f t="shared" si="91"/>
        <v>30</v>
      </c>
      <c r="AI710" s="31">
        <f t="shared" si="92"/>
        <v>30</v>
      </c>
      <c r="AJ710" s="31">
        <f t="shared" si="93"/>
        <v>30</v>
      </c>
      <c r="AK710" s="31">
        <f t="shared" si="94"/>
        <v>30</v>
      </c>
      <c r="AL710" s="31">
        <f t="shared" si="95"/>
        <v>120</v>
      </c>
    </row>
    <row r="711" spans="1:38" hidden="1" x14ac:dyDescent="0.3">
      <c r="A711" t="str">
        <f t="shared" si="89"/>
        <v>SACASTER</v>
      </c>
      <c r="B711" s="5" t="s">
        <v>151</v>
      </c>
      <c r="C711" s="5" t="s">
        <v>617</v>
      </c>
      <c r="D711" s="65" t="s">
        <v>86</v>
      </c>
      <c r="E711" s="65" t="s">
        <v>349</v>
      </c>
      <c r="F711" s="5" t="s">
        <v>42</v>
      </c>
      <c r="G711" s="5" t="s">
        <v>604</v>
      </c>
      <c r="H711" s="5" t="s">
        <v>604</v>
      </c>
      <c r="I711" s="31"/>
      <c r="J711" s="31"/>
      <c r="K711" s="31">
        <v>0.5</v>
      </c>
      <c r="L711" s="31"/>
      <c r="M711" s="31">
        <v>0.5</v>
      </c>
      <c r="N711" s="31"/>
      <c r="O711" s="31"/>
      <c r="P711" s="31"/>
      <c r="Q711" s="31"/>
      <c r="R711" s="75">
        <f t="shared" si="88"/>
        <v>0.1111111111111111</v>
      </c>
      <c r="S711" s="69">
        <v>0</v>
      </c>
      <c r="T711" s="69">
        <v>0</v>
      </c>
      <c r="U711" s="69">
        <v>0</v>
      </c>
      <c r="V711" s="69">
        <v>0</v>
      </c>
      <c r="W711" s="69">
        <v>0</v>
      </c>
      <c r="X711" s="69">
        <v>0</v>
      </c>
      <c r="Y711" s="69">
        <v>0</v>
      </c>
      <c r="Z711" s="69">
        <v>0</v>
      </c>
      <c r="AA711" s="69">
        <v>0</v>
      </c>
      <c r="AB711" s="69">
        <v>0</v>
      </c>
      <c r="AC711" s="69">
        <v>0</v>
      </c>
      <c r="AD711" s="69">
        <v>0</v>
      </c>
      <c r="AE711" s="69">
        <v>0</v>
      </c>
      <c r="AF711" s="69">
        <f t="shared" si="90"/>
        <v>0</v>
      </c>
      <c r="AH711" s="31">
        <f t="shared" si="91"/>
        <v>0</v>
      </c>
      <c r="AI711" s="31">
        <f t="shared" si="92"/>
        <v>0</v>
      </c>
      <c r="AJ711" s="31">
        <f t="shared" si="93"/>
        <v>0</v>
      </c>
      <c r="AK711" s="31">
        <f t="shared" si="94"/>
        <v>0</v>
      </c>
      <c r="AL711" s="31">
        <f t="shared" si="95"/>
        <v>0</v>
      </c>
    </row>
    <row r="712" spans="1:38" hidden="1" x14ac:dyDescent="0.3">
      <c r="A712" t="str">
        <f t="shared" si="89"/>
        <v>SAC1 COARSE</v>
      </c>
      <c r="B712" s="5" t="s">
        <v>151</v>
      </c>
      <c r="C712" s="5" t="s">
        <v>617</v>
      </c>
      <c r="D712" s="65" t="s">
        <v>86</v>
      </c>
      <c r="E712" s="65" t="s">
        <v>350</v>
      </c>
      <c r="F712" s="5" t="s">
        <v>61</v>
      </c>
      <c r="G712" s="5" t="s">
        <v>603</v>
      </c>
      <c r="H712" s="5" t="s">
        <v>619</v>
      </c>
      <c r="I712" s="31"/>
      <c r="J712" s="31"/>
      <c r="K712" s="31"/>
      <c r="L712" s="31">
        <v>5</v>
      </c>
      <c r="M712" s="31"/>
      <c r="N712" s="31"/>
      <c r="O712" s="31"/>
      <c r="P712" s="31"/>
      <c r="Q712" s="31">
        <v>5</v>
      </c>
      <c r="R712" s="75">
        <f t="shared" si="88"/>
        <v>1.1111111111111112</v>
      </c>
      <c r="S712" s="69">
        <v>5</v>
      </c>
      <c r="T712" s="69">
        <v>5</v>
      </c>
      <c r="U712" s="69">
        <v>5</v>
      </c>
      <c r="V712" s="69">
        <v>5</v>
      </c>
      <c r="W712" s="69">
        <v>5</v>
      </c>
      <c r="X712" s="69">
        <v>5</v>
      </c>
      <c r="Y712" s="69">
        <v>5</v>
      </c>
      <c r="Z712" s="69">
        <v>5</v>
      </c>
      <c r="AA712" s="69">
        <v>5</v>
      </c>
      <c r="AB712" s="69">
        <v>5</v>
      </c>
      <c r="AC712" s="69">
        <v>5</v>
      </c>
      <c r="AD712" s="69">
        <v>5</v>
      </c>
      <c r="AE712" s="69">
        <v>5</v>
      </c>
      <c r="AF712" s="69">
        <f t="shared" si="90"/>
        <v>60</v>
      </c>
      <c r="AH712" s="31">
        <f t="shared" si="91"/>
        <v>15</v>
      </c>
      <c r="AI712" s="31">
        <f t="shared" si="92"/>
        <v>15</v>
      </c>
      <c r="AJ712" s="31">
        <f t="shared" si="93"/>
        <v>15</v>
      </c>
      <c r="AK712" s="31">
        <f t="shared" si="94"/>
        <v>15</v>
      </c>
      <c r="AL712" s="31">
        <f t="shared" si="95"/>
        <v>60</v>
      </c>
    </row>
    <row r="713" spans="1:38" hidden="1" x14ac:dyDescent="0.3">
      <c r="A713" t="str">
        <f t="shared" si="89"/>
        <v>SAC1 COARSE</v>
      </c>
      <c r="B713" s="5" t="s">
        <v>151</v>
      </c>
      <c r="C713" s="5" t="s">
        <v>617</v>
      </c>
      <c r="D713" s="65" t="s">
        <v>86</v>
      </c>
      <c r="E713" s="65" t="s">
        <v>351</v>
      </c>
      <c r="F713" s="5" t="s">
        <v>27</v>
      </c>
      <c r="G713" s="5" t="s">
        <v>603</v>
      </c>
      <c r="H713" s="5" t="s">
        <v>619</v>
      </c>
      <c r="I713" s="31">
        <v>16.667999999999999</v>
      </c>
      <c r="J713" s="31">
        <v>6.66</v>
      </c>
      <c r="K713" s="31">
        <v>3.3359999999999999</v>
      </c>
      <c r="L713" s="31">
        <v>19.992000000000001</v>
      </c>
      <c r="M713" s="31">
        <v>19.992000000000001</v>
      </c>
      <c r="N713" s="31"/>
      <c r="O713" s="31"/>
      <c r="P713" s="31"/>
      <c r="Q713" s="31"/>
      <c r="R713" s="75">
        <f t="shared" si="88"/>
        <v>7.4053333333333331</v>
      </c>
      <c r="S713" s="69">
        <v>0</v>
      </c>
      <c r="T713" s="69">
        <v>0</v>
      </c>
      <c r="U713" s="69">
        <v>0</v>
      </c>
      <c r="V713" s="69">
        <v>0</v>
      </c>
      <c r="W713" s="69">
        <v>0</v>
      </c>
      <c r="X713" s="69">
        <v>0</v>
      </c>
      <c r="Y713" s="69">
        <v>0</v>
      </c>
      <c r="Z713" s="69">
        <v>0</v>
      </c>
      <c r="AA713" s="69">
        <v>0</v>
      </c>
      <c r="AB713" s="69">
        <v>0</v>
      </c>
      <c r="AC713" s="69">
        <v>0</v>
      </c>
      <c r="AD713" s="69">
        <v>0</v>
      </c>
      <c r="AE713" s="69">
        <v>0</v>
      </c>
      <c r="AF713" s="69">
        <f t="shared" si="90"/>
        <v>0</v>
      </c>
      <c r="AH713" s="31">
        <f t="shared" si="91"/>
        <v>0</v>
      </c>
      <c r="AI713" s="31">
        <f t="shared" si="92"/>
        <v>0</v>
      </c>
      <c r="AJ713" s="31">
        <f t="shared" si="93"/>
        <v>0</v>
      </c>
      <c r="AK713" s="31">
        <f t="shared" si="94"/>
        <v>0</v>
      </c>
      <c r="AL713" s="31">
        <f t="shared" si="95"/>
        <v>0</v>
      </c>
    </row>
    <row r="714" spans="1:38" hidden="1" x14ac:dyDescent="0.3">
      <c r="A714" t="str">
        <f t="shared" si="89"/>
        <v>SAIG</v>
      </c>
      <c r="B714" s="5" t="s">
        <v>151</v>
      </c>
      <c r="C714" s="5" t="s">
        <v>617</v>
      </c>
      <c r="D714" s="65" t="s">
        <v>86</v>
      </c>
      <c r="E714" s="65" t="s">
        <v>352</v>
      </c>
      <c r="F714" s="5" t="s">
        <v>198</v>
      </c>
      <c r="G714" s="5" t="s">
        <v>606</v>
      </c>
      <c r="H714" s="5" t="s">
        <v>626</v>
      </c>
      <c r="I714" s="31"/>
      <c r="J714" s="31"/>
      <c r="K714" s="31"/>
      <c r="L714" s="31"/>
      <c r="M714" s="31"/>
      <c r="N714" s="31"/>
      <c r="O714" s="31"/>
      <c r="P714" s="31"/>
      <c r="Q714" s="31">
        <v>40</v>
      </c>
      <c r="R714" s="75">
        <f t="shared" si="88"/>
        <v>4.4444444444444446</v>
      </c>
      <c r="S714" s="69">
        <v>60</v>
      </c>
      <c r="T714" s="69">
        <v>60</v>
      </c>
      <c r="U714" s="69">
        <v>60</v>
      </c>
      <c r="V714" s="69">
        <v>60</v>
      </c>
      <c r="W714" s="69">
        <v>60</v>
      </c>
      <c r="X714" s="69">
        <v>60</v>
      </c>
      <c r="Y714" s="69">
        <v>60</v>
      </c>
      <c r="Z714" s="69">
        <v>60</v>
      </c>
      <c r="AA714" s="69">
        <v>60</v>
      </c>
      <c r="AB714" s="69">
        <v>60</v>
      </c>
      <c r="AC714" s="69">
        <v>60</v>
      </c>
      <c r="AD714" s="69">
        <v>60</v>
      </c>
      <c r="AE714" s="69">
        <v>60</v>
      </c>
      <c r="AF714" s="69">
        <f t="shared" si="90"/>
        <v>720</v>
      </c>
      <c r="AH714" s="31">
        <f t="shared" si="91"/>
        <v>180</v>
      </c>
      <c r="AI714" s="31">
        <f t="shared" si="92"/>
        <v>180</v>
      </c>
      <c r="AJ714" s="31">
        <f t="shared" si="93"/>
        <v>180</v>
      </c>
      <c r="AK714" s="31">
        <f t="shared" si="94"/>
        <v>180</v>
      </c>
      <c r="AL714" s="31">
        <f t="shared" si="95"/>
        <v>720</v>
      </c>
    </row>
    <row r="715" spans="1:38" hidden="1" x14ac:dyDescent="0.3">
      <c r="A715" t="str">
        <f t="shared" si="89"/>
        <v>SAC1 COARSE</v>
      </c>
      <c r="B715" s="5" t="s">
        <v>151</v>
      </c>
      <c r="C715" s="5" t="s">
        <v>617</v>
      </c>
      <c r="D715" s="65" t="s">
        <v>86</v>
      </c>
      <c r="E715" s="65" t="s">
        <v>353</v>
      </c>
      <c r="F715" s="5" t="s">
        <v>61</v>
      </c>
      <c r="G715" s="5" t="s">
        <v>603</v>
      </c>
      <c r="H715" s="5" t="s">
        <v>619</v>
      </c>
      <c r="I715" s="31"/>
      <c r="J715" s="31"/>
      <c r="K715" s="31">
        <v>1.25</v>
      </c>
      <c r="L715" s="31"/>
      <c r="M715" s="31"/>
      <c r="N715" s="31"/>
      <c r="O715" s="31"/>
      <c r="P715" s="31"/>
      <c r="Q715" s="31"/>
      <c r="R715" s="75">
        <f t="shared" si="88"/>
        <v>0.1388888888888889</v>
      </c>
      <c r="S715" s="69">
        <v>0</v>
      </c>
      <c r="T715" s="69">
        <v>0</v>
      </c>
      <c r="U715" s="69">
        <v>0</v>
      </c>
      <c r="V715" s="69">
        <v>0</v>
      </c>
      <c r="W715" s="69">
        <v>0</v>
      </c>
      <c r="X715" s="69">
        <v>0</v>
      </c>
      <c r="Y715" s="69">
        <v>0</v>
      </c>
      <c r="Z715" s="69">
        <v>0</v>
      </c>
      <c r="AA715" s="69">
        <v>0</v>
      </c>
      <c r="AB715" s="69">
        <v>0</v>
      </c>
      <c r="AC715" s="69">
        <v>0</v>
      </c>
      <c r="AD715" s="69">
        <v>0</v>
      </c>
      <c r="AE715" s="69">
        <v>0</v>
      </c>
      <c r="AF715" s="69">
        <f t="shared" si="90"/>
        <v>0</v>
      </c>
      <c r="AH715" s="31">
        <f t="shared" si="91"/>
        <v>0</v>
      </c>
      <c r="AI715" s="31">
        <f t="shared" si="92"/>
        <v>0</v>
      </c>
      <c r="AJ715" s="31">
        <f t="shared" si="93"/>
        <v>0</v>
      </c>
      <c r="AK715" s="31">
        <f t="shared" si="94"/>
        <v>0</v>
      </c>
      <c r="AL715" s="31">
        <f t="shared" si="95"/>
        <v>0</v>
      </c>
    </row>
    <row r="716" spans="1:38" hidden="1" x14ac:dyDescent="0.3">
      <c r="A716" t="str">
        <f t="shared" si="89"/>
        <v>SACASTER</v>
      </c>
      <c r="B716" s="5" t="s">
        <v>151</v>
      </c>
      <c r="C716" s="5" t="s">
        <v>617</v>
      </c>
      <c r="D716" s="65" t="s">
        <v>86</v>
      </c>
      <c r="E716" s="65" t="s">
        <v>353</v>
      </c>
      <c r="F716" s="5" t="s">
        <v>42</v>
      </c>
      <c r="G716" s="5" t="s">
        <v>604</v>
      </c>
      <c r="H716" s="5" t="s">
        <v>604</v>
      </c>
      <c r="I716" s="31"/>
      <c r="J716" s="31"/>
      <c r="K716" s="31"/>
      <c r="L716" s="31">
        <v>8</v>
      </c>
      <c r="M716" s="31"/>
      <c r="N716" s="31"/>
      <c r="O716" s="31"/>
      <c r="P716" s="31">
        <v>5</v>
      </c>
      <c r="Q716" s="31"/>
      <c r="R716" s="75">
        <f t="shared" si="88"/>
        <v>1.4444444444444444</v>
      </c>
      <c r="S716" s="69">
        <v>1</v>
      </c>
      <c r="T716" s="69">
        <v>1</v>
      </c>
      <c r="U716" s="69">
        <v>1</v>
      </c>
      <c r="V716" s="69">
        <v>1</v>
      </c>
      <c r="W716" s="69">
        <v>1</v>
      </c>
      <c r="X716" s="69">
        <v>1</v>
      </c>
      <c r="Y716" s="69">
        <v>1</v>
      </c>
      <c r="Z716" s="69">
        <v>1</v>
      </c>
      <c r="AA716" s="69">
        <v>1</v>
      </c>
      <c r="AB716" s="69">
        <v>1</v>
      </c>
      <c r="AC716" s="69">
        <v>1</v>
      </c>
      <c r="AD716" s="69">
        <v>1</v>
      </c>
      <c r="AE716" s="69">
        <v>1</v>
      </c>
      <c r="AF716" s="69">
        <f t="shared" si="90"/>
        <v>12</v>
      </c>
      <c r="AH716" s="31">
        <f t="shared" si="91"/>
        <v>3</v>
      </c>
      <c r="AI716" s="31">
        <f t="shared" si="92"/>
        <v>3</v>
      </c>
      <c r="AJ716" s="31">
        <f t="shared" si="93"/>
        <v>3</v>
      </c>
      <c r="AK716" s="31">
        <f t="shared" si="94"/>
        <v>3</v>
      </c>
      <c r="AL716" s="31">
        <f t="shared" si="95"/>
        <v>12</v>
      </c>
    </row>
    <row r="717" spans="1:38" hidden="1" x14ac:dyDescent="0.3">
      <c r="A717" t="str">
        <f t="shared" si="89"/>
        <v>SAIG</v>
      </c>
      <c r="B717" s="5" t="s">
        <v>151</v>
      </c>
      <c r="C717" s="5" t="s">
        <v>617</v>
      </c>
      <c r="D717" s="65" t="s">
        <v>86</v>
      </c>
      <c r="E717" s="65" t="s">
        <v>353</v>
      </c>
      <c r="F717" s="5" t="s">
        <v>198</v>
      </c>
      <c r="G717" s="5" t="s">
        <v>606</v>
      </c>
      <c r="H717" s="5" t="s">
        <v>626</v>
      </c>
      <c r="I717" s="31">
        <v>10</v>
      </c>
      <c r="J717" s="31">
        <v>10</v>
      </c>
      <c r="K717" s="31">
        <v>10</v>
      </c>
      <c r="L717" s="31">
        <v>10</v>
      </c>
      <c r="M717" s="31">
        <v>10</v>
      </c>
      <c r="N717" s="31"/>
      <c r="O717" s="31"/>
      <c r="P717" s="31">
        <v>10</v>
      </c>
      <c r="Q717" s="31">
        <v>10</v>
      </c>
      <c r="R717" s="75">
        <f t="shared" si="88"/>
        <v>7.7777777777777777</v>
      </c>
      <c r="S717" s="69">
        <v>10</v>
      </c>
      <c r="T717" s="69">
        <v>10</v>
      </c>
      <c r="U717" s="69">
        <v>10</v>
      </c>
      <c r="V717" s="69">
        <v>10</v>
      </c>
      <c r="W717" s="69">
        <v>10</v>
      </c>
      <c r="X717" s="69">
        <v>10</v>
      </c>
      <c r="Y717" s="69">
        <v>10</v>
      </c>
      <c r="Z717" s="69">
        <v>10</v>
      </c>
      <c r="AA717" s="69">
        <v>10</v>
      </c>
      <c r="AB717" s="69">
        <v>10</v>
      </c>
      <c r="AC717" s="69">
        <v>10</v>
      </c>
      <c r="AD717" s="69">
        <v>10</v>
      </c>
      <c r="AE717" s="69">
        <v>10</v>
      </c>
      <c r="AF717" s="69">
        <f t="shared" si="90"/>
        <v>120</v>
      </c>
      <c r="AH717" s="31">
        <f t="shared" si="91"/>
        <v>30</v>
      </c>
      <c r="AI717" s="31">
        <f t="shared" si="92"/>
        <v>30</v>
      </c>
      <c r="AJ717" s="31">
        <f t="shared" si="93"/>
        <v>30</v>
      </c>
      <c r="AK717" s="31">
        <f t="shared" si="94"/>
        <v>30</v>
      </c>
      <c r="AL717" s="31">
        <f t="shared" si="95"/>
        <v>120</v>
      </c>
    </row>
    <row r="718" spans="1:38" hidden="1" x14ac:dyDescent="0.3">
      <c r="A718" t="str">
        <f t="shared" si="89"/>
        <v>SAICING</v>
      </c>
      <c r="B718" s="5" t="s">
        <v>151</v>
      </c>
      <c r="C718" s="5" t="s">
        <v>617</v>
      </c>
      <c r="D718" s="65" t="s">
        <v>86</v>
      </c>
      <c r="E718" s="65" t="s">
        <v>353</v>
      </c>
      <c r="F718" s="5" t="s">
        <v>47</v>
      </c>
      <c r="G718" s="5" t="s">
        <v>605</v>
      </c>
      <c r="H718" s="5" t="s">
        <v>605</v>
      </c>
      <c r="I718" s="31">
        <v>0.2</v>
      </c>
      <c r="J718" s="31"/>
      <c r="K718" s="31"/>
      <c r="L718" s="31"/>
      <c r="M718" s="31"/>
      <c r="N718" s="31"/>
      <c r="O718" s="31"/>
      <c r="P718" s="31"/>
      <c r="Q718" s="31"/>
      <c r="R718" s="75">
        <f t="shared" si="88"/>
        <v>2.2222222222222223E-2</v>
      </c>
      <c r="S718" s="69">
        <v>0</v>
      </c>
      <c r="T718" s="69">
        <v>0</v>
      </c>
      <c r="U718" s="69">
        <v>0</v>
      </c>
      <c r="V718" s="69">
        <v>0</v>
      </c>
      <c r="W718" s="69">
        <v>0</v>
      </c>
      <c r="X718" s="69">
        <v>0</v>
      </c>
      <c r="Y718" s="69">
        <v>0</v>
      </c>
      <c r="Z718" s="69">
        <v>0</v>
      </c>
      <c r="AA718" s="69">
        <v>0</v>
      </c>
      <c r="AB718" s="69">
        <v>0</v>
      </c>
      <c r="AC718" s="69">
        <v>0</v>
      </c>
      <c r="AD718" s="69">
        <v>0</v>
      </c>
      <c r="AE718" s="69">
        <v>0</v>
      </c>
      <c r="AF718" s="69">
        <f t="shared" si="90"/>
        <v>0</v>
      </c>
      <c r="AH718" s="31">
        <f t="shared" si="91"/>
        <v>0</v>
      </c>
      <c r="AI718" s="31">
        <f t="shared" si="92"/>
        <v>0</v>
      </c>
      <c r="AJ718" s="31">
        <f t="shared" si="93"/>
        <v>0</v>
      </c>
      <c r="AK718" s="31">
        <f t="shared" si="94"/>
        <v>0</v>
      </c>
      <c r="AL718" s="31">
        <f t="shared" si="95"/>
        <v>0</v>
      </c>
    </row>
    <row r="719" spans="1:38" hidden="1" x14ac:dyDescent="0.3">
      <c r="A719" t="str">
        <f t="shared" si="89"/>
        <v>SAC1 COARSE</v>
      </c>
      <c r="B719" s="5" t="s">
        <v>151</v>
      </c>
      <c r="C719" s="5" t="s">
        <v>617</v>
      </c>
      <c r="D719" s="65" t="s">
        <v>86</v>
      </c>
      <c r="E719" s="65" t="s">
        <v>354</v>
      </c>
      <c r="F719" s="5" t="s">
        <v>61</v>
      </c>
      <c r="G719" s="5" t="s">
        <v>603</v>
      </c>
      <c r="H719" s="5" t="s">
        <v>619</v>
      </c>
      <c r="I719" s="31"/>
      <c r="J719" s="31">
        <v>10</v>
      </c>
      <c r="K719" s="31">
        <v>10</v>
      </c>
      <c r="L719" s="31"/>
      <c r="M719" s="31"/>
      <c r="N719" s="31"/>
      <c r="O719" s="31"/>
      <c r="P719" s="31"/>
      <c r="Q719" s="31">
        <v>10</v>
      </c>
      <c r="R719" s="75">
        <f t="shared" si="88"/>
        <v>3.3333333333333335</v>
      </c>
      <c r="S719" s="69">
        <v>5</v>
      </c>
      <c r="T719" s="69">
        <v>5</v>
      </c>
      <c r="U719" s="69">
        <v>5</v>
      </c>
      <c r="V719" s="69">
        <v>5</v>
      </c>
      <c r="W719" s="69">
        <v>5</v>
      </c>
      <c r="X719" s="69">
        <v>5</v>
      </c>
      <c r="Y719" s="69">
        <v>5</v>
      </c>
      <c r="Z719" s="69">
        <v>5</v>
      </c>
      <c r="AA719" s="69">
        <v>5</v>
      </c>
      <c r="AB719" s="69">
        <v>5</v>
      </c>
      <c r="AC719" s="69">
        <v>5</v>
      </c>
      <c r="AD719" s="69">
        <v>5</v>
      </c>
      <c r="AE719" s="69">
        <v>5</v>
      </c>
      <c r="AF719" s="69">
        <f t="shared" si="90"/>
        <v>60</v>
      </c>
      <c r="AH719" s="31">
        <f t="shared" si="91"/>
        <v>15</v>
      </c>
      <c r="AI719" s="31">
        <f t="shared" si="92"/>
        <v>15</v>
      </c>
      <c r="AJ719" s="31">
        <f t="shared" si="93"/>
        <v>15</v>
      </c>
      <c r="AK719" s="31">
        <f t="shared" si="94"/>
        <v>15</v>
      </c>
      <c r="AL719" s="31">
        <f t="shared" si="95"/>
        <v>60</v>
      </c>
    </row>
    <row r="720" spans="1:38" hidden="1" x14ac:dyDescent="0.3">
      <c r="A720" t="str">
        <f t="shared" si="89"/>
        <v>SAIG</v>
      </c>
      <c r="B720" s="5" t="s">
        <v>151</v>
      </c>
      <c r="C720" s="5" t="s">
        <v>617</v>
      </c>
      <c r="D720" s="65" t="s">
        <v>86</v>
      </c>
      <c r="E720" s="65" t="s">
        <v>355</v>
      </c>
      <c r="F720" s="5" t="s">
        <v>198</v>
      </c>
      <c r="G720" s="5" t="s">
        <v>606</v>
      </c>
      <c r="H720" s="5" t="s">
        <v>626</v>
      </c>
      <c r="I720" s="31"/>
      <c r="J720" s="31"/>
      <c r="K720" s="31"/>
      <c r="L720" s="31"/>
      <c r="M720" s="31"/>
      <c r="N720" s="31"/>
      <c r="O720" s="31"/>
      <c r="P720" s="31"/>
      <c r="Q720" s="31"/>
      <c r="R720" s="75">
        <f t="shared" si="88"/>
        <v>0</v>
      </c>
      <c r="S720" s="69">
        <v>0</v>
      </c>
      <c r="T720" s="69">
        <v>0</v>
      </c>
      <c r="U720" s="69">
        <v>0</v>
      </c>
      <c r="V720" s="69">
        <v>0</v>
      </c>
      <c r="W720" s="69">
        <v>0</v>
      </c>
      <c r="X720" s="69">
        <v>0</v>
      </c>
      <c r="Y720" s="69">
        <v>0</v>
      </c>
      <c r="Z720" s="69">
        <v>0</v>
      </c>
      <c r="AA720" s="69">
        <v>0</v>
      </c>
      <c r="AB720" s="69">
        <v>0</v>
      </c>
      <c r="AC720" s="69">
        <v>0</v>
      </c>
      <c r="AD720" s="69">
        <v>0</v>
      </c>
      <c r="AE720" s="69">
        <v>0</v>
      </c>
      <c r="AF720" s="69">
        <f t="shared" si="90"/>
        <v>0</v>
      </c>
      <c r="AH720" s="31">
        <f t="shared" si="91"/>
        <v>0</v>
      </c>
      <c r="AI720" s="31">
        <f t="shared" si="92"/>
        <v>0</v>
      </c>
      <c r="AJ720" s="31">
        <f t="shared" si="93"/>
        <v>0</v>
      </c>
      <c r="AK720" s="31">
        <f t="shared" si="94"/>
        <v>0</v>
      </c>
      <c r="AL720" s="31">
        <f t="shared" si="95"/>
        <v>0</v>
      </c>
    </row>
    <row r="721" spans="1:38" hidden="1" x14ac:dyDescent="0.3">
      <c r="A721" t="str">
        <f t="shared" si="89"/>
        <v>SAC1 COARSE</v>
      </c>
      <c r="B721" s="5" t="s">
        <v>151</v>
      </c>
      <c r="C721" s="5" t="s">
        <v>617</v>
      </c>
      <c r="D721" s="65" t="s">
        <v>86</v>
      </c>
      <c r="E721" s="65" t="s">
        <v>237</v>
      </c>
      <c r="F721" s="5" t="s">
        <v>61</v>
      </c>
      <c r="G721" s="5" t="s">
        <v>603</v>
      </c>
      <c r="H721" s="5" t="s">
        <v>619</v>
      </c>
      <c r="I721" s="31"/>
      <c r="J721" s="31"/>
      <c r="K721" s="31"/>
      <c r="L721" s="31"/>
      <c r="M721" s="31"/>
      <c r="N721" s="31"/>
      <c r="O721" s="31">
        <v>10</v>
      </c>
      <c r="P721" s="31"/>
      <c r="Q721" s="31"/>
      <c r="R721" s="75">
        <f t="shared" si="88"/>
        <v>1.1111111111111112</v>
      </c>
      <c r="S721" s="69">
        <v>5</v>
      </c>
      <c r="T721" s="69">
        <v>5</v>
      </c>
      <c r="U721" s="69">
        <v>5</v>
      </c>
      <c r="V721" s="69">
        <v>5</v>
      </c>
      <c r="W721" s="69">
        <v>5</v>
      </c>
      <c r="X721" s="69">
        <v>5</v>
      </c>
      <c r="Y721" s="69">
        <v>5</v>
      </c>
      <c r="Z721" s="69">
        <v>5</v>
      </c>
      <c r="AA721" s="69">
        <v>5</v>
      </c>
      <c r="AB721" s="69">
        <v>5</v>
      </c>
      <c r="AC721" s="69">
        <v>5</v>
      </c>
      <c r="AD721" s="69">
        <v>5</v>
      </c>
      <c r="AE721" s="69">
        <v>5</v>
      </c>
      <c r="AF721" s="69">
        <f t="shared" si="90"/>
        <v>60</v>
      </c>
      <c r="AH721" s="31">
        <f t="shared" si="91"/>
        <v>15</v>
      </c>
      <c r="AI721" s="31">
        <f t="shared" si="92"/>
        <v>15</v>
      </c>
      <c r="AJ721" s="31">
        <f t="shared" si="93"/>
        <v>15</v>
      </c>
      <c r="AK721" s="31">
        <f t="shared" si="94"/>
        <v>15</v>
      </c>
      <c r="AL721" s="31">
        <f t="shared" si="95"/>
        <v>60</v>
      </c>
    </row>
    <row r="722" spans="1:38" hidden="1" x14ac:dyDescent="0.3">
      <c r="A722" t="str">
        <f t="shared" si="89"/>
        <v>SAA1</v>
      </c>
      <c r="B722" s="5" t="s">
        <v>151</v>
      </c>
      <c r="C722" s="5" t="s">
        <v>617</v>
      </c>
      <c r="D722" s="65" t="s">
        <v>86</v>
      </c>
      <c r="E722" s="65" t="s">
        <v>356</v>
      </c>
      <c r="F722" s="5" t="s">
        <v>74</v>
      </c>
      <c r="G722" s="5" t="s">
        <v>600</v>
      </c>
      <c r="H722" s="5" t="s">
        <v>620</v>
      </c>
      <c r="I722" s="31">
        <v>2</v>
      </c>
      <c r="J722" s="31"/>
      <c r="K722" s="31"/>
      <c r="L722" s="31"/>
      <c r="M722" s="31"/>
      <c r="N722" s="31"/>
      <c r="O722" s="31"/>
      <c r="P722" s="31"/>
      <c r="Q722" s="31"/>
      <c r="R722" s="75">
        <f t="shared" si="88"/>
        <v>0.22222222222222221</v>
      </c>
      <c r="S722" s="69">
        <v>0</v>
      </c>
      <c r="T722" s="69">
        <v>0</v>
      </c>
      <c r="U722" s="69">
        <v>0</v>
      </c>
      <c r="V722" s="69">
        <v>0</v>
      </c>
      <c r="W722" s="69">
        <v>0</v>
      </c>
      <c r="X722" s="69">
        <v>0</v>
      </c>
      <c r="Y722" s="69">
        <v>0</v>
      </c>
      <c r="Z722" s="69">
        <v>0</v>
      </c>
      <c r="AA722" s="69">
        <v>0</v>
      </c>
      <c r="AB722" s="69">
        <v>0</v>
      </c>
      <c r="AC722" s="69">
        <v>0</v>
      </c>
      <c r="AD722" s="69">
        <v>0</v>
      </c>
      <c r="AE722" s="69">
        <v>0</v>
      </c>
      <c r="AF722" s="69">
        <f t="shared" si="90"/>
        <v>0</v>
      </c>
      <c r="AH722" s="31">
        <f t="shared" si="91"/>
        <v>0</v>
      </c>
      <c r="AI722" s="31">
        <f t="shared" si="92"/>
        <v>0</v>
      </c>
      <c r="AJ722" s="31">
        <f t="shared" si="93"/>
        <v>0</v>
      </c>
      <c r="AK722" s="31">
        <f t="shared" si="94"/>
        <v>0</v>
      </c>
      <c r="AL722" s="31">
        <f t="shared" si="95"/>
        <v>0</v>
      </c>
    </row>
    <row r="723" spans="1:38" hidden="1" x14ac:dyDescent="0.3">
      <c r="A723" t="str">
        <f t="shared" si="89"/>
        <v>SACoarse Brown</v>
      </c>
      <c r="B723" s="5" t="s">
        <v>151</v>
      </c>
      <c r="C723" s="5" t="s">
        <v>617</v>
      </c>
      <c r="D723" s="65" t="s">
        <v>86</v>
      </c>
      <c r="E723" s="65" t="s">
        <v>357</v>
      </c>
      <c r="F723" s="5" t="s">
        <v>91</v>
      </c>
      <c r="G723" s="5" t="s">
        <v>602</v>
      </c>
      <c r="H723" s="5" t="s">
        <v>618</v>
      </c>
      <c r="I723" s="31"/>
      <c r="J723" s="31">
        <v>1</v>
      </c>
      <c r="K723" s="31">
        <v>1</v>
      </c>
      <c r="L723" s="31">
        <v>1</v>
      </c>
      <c r="M723" s="31">
        <v>1</v>
      </c>
      <c r="N723" s="31">
        <v>1</v>
      </c>
      <c r="O723" s="31">
        <v>1</v>
      </c>
      <c r="P723" s="31">
        <v>1</v>
      </c>
      <c r="Q723" s="31">
        <v>2</v>
      </c>
      <c r="R723" s="75">
        <f t="shared" si="88"/>
        <v>1</v>
      </c>
      <c r="S723" s="69">
        <v>2</v>
      </c>
      <c r="T723" s="69">
        <v>2</v>
      </c>
      <c r="U723" s="69">
        <v>2</v>
      </c>
      <c r="V723" s="69">
        <v>2</v>
      </c>
      <c r="W723" s="69">
        <v>2</v>
      </c>
      <c r="X723" s="69">
        <v>2</v>
      </c>
      <c r="Y723" s="69">
        <v>2</v>
      </c>
      <c r="Z723" s="69">
        <v>2</v>
      </c>
      <c r="AA723" s="69">
        <v>2</v>
      </c>
      <c r="AB723" s="69">
        <v>2</v>
      </c>
      <c r="AC723" s="69">
        <v>2</v>
      </c>
      <c r="AD723" s="69">
        <v>2</v>
      </c>
      <c r="AE723" s="69">
        <v>2</v>
      </c>
      <c r="AF723" s="69">
        <f t="shared" si="90"/>
        <v>24</v>
      </c>
      <c r="AH723" s="31">
        <f t="shared" si="91"/>
        <v>6</v>
      </c>
      <c r="AI723" s="31">
        <f t="shared" si="92"/>
        <v>6</v>
      </c>
      <c r="AJ723" s="31">
        <f t="shared" si="93"/>
        <v>6</v>
      </c>
      <c r="AK723" s="31">
        <f t="shared" si="94"/>
        <v>6</v>
      </c>
      <c r="AL723" s="31">
        <f t="shared" si="95"/>
        <v>24</v>
      </c>
    </row>
    <row r="724" spans="1:38" hidden="1" x14ac:dyDescent="0.3">
      <c r="A724" t="str">
        <f t="shared" si="89"/>
        <v>SAGolden Brown</v>
      </c>
      <c r="B724" s="5" t="s">
        <v>151</v>
      </c>
      <c r="C724" s="5" t="s">
        <v>617</v>
      </c>
      <c r="D724" s="65" t="s">
        <v>86</v>
      </c>
      <c r="E724" s="65" t="s">
        <v>357</v>
      </c>
      <c r="F724" s="5" t="s">
        <v>201</v>
      </c>
      <c r="G724" s="5" t="s">
        <v>602</v>
      </c>
      <c r="H724" s="5" t="s">
        <v>623</v>
      </c>
      <c r="I724" s="31"/>
      <c r="J724" s="31"/>
      <c r="K724" s="31"/>
      <c r="L724" s="31"/>
      <c r="M724" s="31">
        <v>0.25</v>
      </c>
      <c r="N724" s="31"/>
      <c r="O724" s="31"/>
      <c r="P724" s="31"/>
      <c r="Q724" s="31"/>
      <c r="R724" s="75">
        <f t="shared" si="88"/>
        <v>2.7777777777777776E-2</v>
      </c>
      <c r="S724" s="69">
        <v>0</v>
      </c>
      <c r="T724" s="69">
        <v>0</v>
      </c>
      <c r="U724" s="69">
        <v>0</v>
      </c>
      <c r="V724" s="69">
        <v>0</v>
      </c>
      <c r="W724" s="69">
        <v>0</v>
      </c>
      <c r="X724" s="69">
        <v>0</v>
      </c>
      <c r="Y724" s="69">
        <v>0</v>
      </c>
      <c r="Z724" s="69">
        <v>0</v>
      </c>
      <c r="AA724" s="69">
        <v>0</v>
      </c>
      <c r="AB724" s="69">
        <v>0</v>
      </c>
      <c r="AC724" s="69">
        <v>0</v>
      </c>
      <c r="AD724" s="69">
        <v>0</v>
      </c>
      <c r="AE724" s="69">
        <v>0</v>
      </c>
      <c r="AF724" s="69">
        <f t="shared" si="90"/>
        <v>0</v>
      </c>
      <c r="AH724" s="31">
        <f t="shared" si="91"/>
        <v>0</v>
      </c>
      <c r="AI724" s="31">
        <f t="shared" si="92"/>
        <v>0</v>
      </c>
      <c r="AJ724" s="31">
        <f t="shared" si="93"/>
        <v>0</v>
      </c>
      <c r="AK724" s="31">
        <f t="shared" si="94"/>
        <v>0</v>
      </c>
      <c r="AL724" s="31">
        <f t="shared" si="95"/>
        <v>0</v>
      </c>
    </row>
    <row r="725" spans="1:38" hidden="1" x14ac:dyDescent="0.3">
      <c r="A725" t="str">
        <f t="shared" si="89"/>
        <v>SAIG</v>
      </c>
      <c r="B725" s="5" t="s">
        <v>151</v>
      </c>
      <c r="C725" s="5" t="s">
        <v>617</v>
      </c>
      <c r="D725" s="65" t="s">
        <v>86</v>
      </c>
      <c r="E725" s="65" t="s">
        <v>357</v>
      </c>
      <c r="F725" s="5" t="s">
        <v>164</v>
      </c>
      <c r="G725" s="5" t="s">
        <v>606</v>
      </c>
      <c r="H725" s="5" t="s">
        <v>626</v>
      </c>
      <c r="I725" s="31">
        <v>3</v>
      </c>
      <c r="J725" s="31">
        <v>1</v>
      </c>
      <c r="K725" s="31">
        <v>1</v>
      </c>
      <c r="L725" s="31">
        <v>4</v>
      </c>
      <c r="M725" s="31">
        <v>3</v>
      </c>
      <c r="N725" s="31">
        <v>2</v>
      </c>
      <c r="O725" s="31">
        <v>1</v>
      </c>
      <c r="P725" s="31">
        <v>6</v>
      </c>
      <c r="Q725" s="31">
        <v>4</v>
      </c>
      <c r="R725" s="75">
        <f t="shared" ref="R725:R788" si="96">SUM(I725:Q725)/9</f>
        <v>2.7777777777777777</v>
      </c>
      <c r="S725" s="69">
        <v>3</v>
      </c>
      <c r="T725" s="69">
        <v>3</v>
      </c>
      <c r="U725" s="69">
        <v>3</v>
      </c>
      <c r="V725" s="69">
        <v>3</v>
      </c>
      <c r="W725" s="69">
        <v>3</v>
      </c>
      <c r="X725" s="69">
        <v>3</v>
      </c>
      <c r="Y725" s="69">
        <v>3</v>
      </c>
      <c r="Z725" s="69">
        <v>3</v>
      </c>
      <c r="AA725" s="69">
        <v>3</v>
      </c>
      <c r="AB725" s="69">
        <v>3</v>
      </c>
      <c r="AC725" s="69">
        <v>3</v>
      </c>
      <c r="AD725" s="69">
        <v>3</v>
      </c>
      <c r="AE725" s="69">
        <v>3</v>
      </c>
      <c r="AF725" s="69">
        <f t="shared" si="90"/>
        <v>36</v>
      </c>
      <c r="AH725" s="31">
        <f t="shared" si="91"/>
        <v>9</v>
      </c>
      <c r="AI725" s="31">
        <f t="shared" si="92"/>
        <v>9</v>
      </c>
      <c r="AJ725" s="31">
        <f t="shared" si="93"/>
        <v>9</v>
      </c>
      <c r="AK725" s="31">
        <f t="shared" si="94"/>
        <v>9</v>
      </c>
      <c r="AL725" s="31">
        <f t="shared" si="95"/>
        <v>36</v>
      </c>
    </row>
    <row r="726" spans="1:38" hidden="1" x14ac:dyDescent="0.3">
      <c r="A726" t="str">
        <f t="shared" si="89"/>
        <v>SAICING</v>
      </c>
      <c r="B726" s="5" t="s">
        <v>151</v>
      </c>
      <c r="C726" s="5" t="s">
        <v>617</v>
      </c>
      <c r="D726" s="65" t="s">
        <v>86</v>
      </c>
      <c r="E726" s="65" t="s">
        <v>357</v>
      </c>
      <c r="F726" s="5" t="s">
        <v>47</v>
      </c>
      <c r="G726" s="5" t="s">
        <v>605</v>
      </c>
      <c r="H726" s="5" t="s">
        <v>605</v>
      </c>
      <c r="I726" s="31">
        <v>0.3</v>
      </c>
      <c r="J726" s="31"/>
      <c r="K726" s="31"/>
      <c r="L726" s="31"/>
      <c r="M726" s="31">
        <v>0.3</v>
      </c>
      <c r="N726" s="31"/>
      <c r="O726" s="31"/>
      <c r="P726" s="31"/>
      <c r="Q726" s="31">
        <v>0.25</v>
      </c>
      <c r="R726" s="75">
        <f t="shared" si="96"/>
        <v>9.4444444444444442E-2</v>
      </c>
      <c r="S726" s="69">
        <v>0</v>
      </c>
      <c r="T726" s="69">
        <v>0</v>
      </c>
      <c r="U726" s="69">
        <v>0</v>
      </c>
      <c r="V726" s="69">
        <v>0</v>
      </c>
      <c r="W726" s="69">
        <v>0</v>
      </c>
      <c r="X726" s="69">
        <v>0</v>
      </c>
      <c r="Y726" s="69">
        <v>0</v>
      </c>
      <c r="Z726" s="69">
        <v>0</v>
      </c>
      <c r="AA726" s="69">
        <v>0</v>
      </c>
      <c r="AB726" s="69">
        <v>0</v>
      </c>
      <c r="AC726" s="69">
        <v>0</v>
      </c>
      <c r="AD726" s="69">
        <v>0</v>
      </c>
      <c r="AE726" s="69">
        <v>0</v>
      </c>
      <c r="AF726" s="69">
        <f t="shared" si="90"/>
        <v>0</v>
      </c>
      <c r="AH726" s="31">
        <f t="shared" si="91"/>
        <v>0</v>
      </c>
      <c r="AI726" s="31">
        <f t="shared" si="92"/>
        <v>0</v>
      </c>
      <c r="AJ726" s="31">
        <f t="shared" si="93"/>
        <v>0</v>
      </c>
      <c r="AK726" s="31">
        <f t="shared" si="94"/>
        <v>0</v>
      </c>
      <c r="AL726" s="31">
        <f t="shared" si="95"/>
        <v>0</v>
      </c>
    </row>
    <row r="727" spans="1:38" hidden="1" x14ac:dyDescent="0.3">
      <c r="A727" t="str">
        <f t="shared" si="89"/>
        <v>SAC1 COARSE</v>
      </c>
      <c r="B727" s="5" t="s">
        <v>151</v>
      </c>
      <c r="C727" s="5" t="s">
        <v>617</v>
      </c>
      <c r="D727" s="65" t="s">
        <v>86</v>
      </c>
      <c r="E727" s="65" t="s">
        <v>358</v>
      </c>
      <c r="F727" s="5" t="s">
        <v>27</v>
      </c>
      <c r="G727" s="5" t="s">
        <v>603</v>
      </c>
      <c r="H727" s="5" t="s">
        <v>619</v>
      </c>
      <c r="I727" s="31">
        <v>10.8</v>
      </c>
      <c r="J727" s="31"/>
      <c r="K727" s="31"/>
      <c r="L727" s="31"/>
      <c r="M727" s="31"/>
      <c r="N727" s="31"/>
      <c r="O727" s="31"/>
      <c r="P727" s="31"/>
      <c r="Q727" s="31"/>
      <c r="R727" s="75">
        <f t="shared" si="96"/>
        <v>1.2000000000000002</v>
      </c>
      <c r="S727" s="69">
        <v>2</v>
      </c>
      <c r="T727" s="69">
        <v>2</v>
      </c>
      <c r="U727" s="69">
        <v>2</v>
      </c>
      <c r="V727" s="69">
        <v>2</v>
      </c>
      <c r="W727" s="69">
        <v>2</v>
      </c>
      <c r="X727" s="69">
        <v>2</v>
      </c>
      <c r="Y727" s="69">
        <v>2</v>
      </c>
      <c r="Z727" s="69">
        <v>2</v>
      </c>
      <c r="AA727" s="69">
        <v>2</v>
      </c>
      <c r="AB727" s="69">
        <v>2</v>
      </c>
      <c r="AC727" s="69">
        <v>2</v>
      </c>
      <c r="AD727" s="69">
        <v>2</v>
      </c>
      <c r="AE727" s="69">
        <v>2</v>
      </c>
      <c r="AF727" s="69">
        <f t="shared" si="90"/>
        <v>24</v>
      </c>
      <c r="AH727" s="31">
        <f t="shared" si="91"/>
        <v>6</v>
      </c>
      <c r="AI727" s="31">
        <f t="shared" si="92"/>
        <v>6</v>
      </c>
      <c r="AJ727" s="31">
        <f t="shared" si="93"/>
        <v>6</v>
      </c>
      <c r="AK727" s="31">
        <f t="shared" si="94"/>
        <v>6</v>
      </c>
      <c r="AL727" s="31">
        <f t="shared" si="95"/>
        <v>24</v>
      </c>
    </row>
    <row r="728" spans="1:38" hidden="1" x14ac:dyDescent="0.3">
      <c r="A728" t="str">
        <f t="shared" si="89"/>
        <v>SAC1 COARSE</v>
      </c>
      <c r="B728" s="5" t="s">
        <v>151</v>
      </c>
      <c r="C728" s="5" t="s">
        <v>617</v>
      </c>
      <c r="D728" s="65" t="s">
        <v>86</v>
      </c>
      <c r="E728" s="65" t="s">
        <v>359</v>
      </c>
      <c r="F728" s="5" t="s">
        <v>27</v>
      </c>
      <c r="G728" s="5" t="s">
        <v>603</v>
      </c>
      <c r="H728" s="5" t="s">
        <v>619</v>
      </c>
      <c r="I728" s="31">
        <v>10.8</v>
      </c>
      <c r="J728" s="31">
        <v>10.8</v>
      </c>
      <c r="K728" s="31">
        <v>21.6</v>
      </c>
      <c r="L728" s="31">
        <v>1.136000000000001</v>
      </c>
      <c r="M728" s="31">
        <v>21.6</v>
      </c>
      <c r="N728" s="31">
        <v>21.597000000000001</v>
      </c>
      <c r="O728" s="31">
        <v>10.8</v>
      </c>
      <c r="P728" s="31">
        <v>10.8</v>
      </c>
      <c r="Q728" s="31">
        <v>10.8</v>
      </c>
      <c r="R728" s="75">
        <f t="shared" si="96"/>
        <v>13.32588888888889</v>
      </c>
      <c r="S728" s="69">
        <v>15</v>
      </c>
      <c r="T728" s="69">
        <v>15</v>
      </c>
      <c r="U728" s="69">
        <v>15</v>
      </c>
      <c r="V728" s="69">
        <v>15</v>
      </c>
      <c r="W728" s="69">
        <v>15</v>
      </c>
      <c r="X728" s="69">
        <v>15</v>
      </c>
      <c r="Y728" s="69">
        <v>15</v>
      </c>
      <c r="Z728" s="69">
        <v>15</v>
      </c>
      <c r="AA728" s="69">
        <v>15</v>
      </c>
      <c r="AB728" s="69">
        <v>15</v>
      </c>
      <c r="AC728" s="69">
        <v>15</v>
      </c>
      <c r="AD728" s="69">
        <v>15</v>
      </c>
      <c r="AE728" s="69">
        <v>15</v>
      </c>
      <c r="AF728" s="69">
        <f t="shared" si="90"/>
        <v>180</v>
      </c>
      <c r="AH728" s="31">
        <f t="shared" si="91"/>
        <v>45</v>
      </c>
      <c r="AI728" s="31">
        <f t="shared" si="92"/>
        <v>45</v>
      </c>
      <c r="AJ728" s="31">
        <f t="shared" si="93"/>
        <v>45</v>
      </c>
      <c r="AK728" s="31">
        <f t="shared" si="94"/>
        <v>45</v>
      </c>
      <c r="AL728" s="31">
        <f t="shared" si="95"/>
        <v>180</v>
      </c>
    </row>
    <row r="729" spans="1:38" hidden="1" x14ac:dyDescent="0.3">
      <c r="A729" t="str">
        <f t="shared" si="89"/>
        <v>SALiquid</v>
      </c>
      <c r="B729" s="5" t="s">
        <v>151</v>
      </c>
      <c r="C729" s="5" t="s">
        <v>617</v>
      </c>
      <c r="D729" s="65" t="s">
        <v>86</v>
      </c>
      <c r="E729" s="65" t="s">
        <v>360</v>
      </c>
      <c r="F729" s="5" t="s">
        <v>279</v>
      </c>
      <c r="G729" s="5" t="s">
        <v>607</v>
      </c>
      <c r="H729" s="5" t="s">
        <v>627</v>
      </c>
      <c r="I729" s="31">
        <v>765.24399999999991</v>
      </c>
      <c r="J729" s="31">
        <v>659.38</v>
      </c>
      <c r="K729" s="31">
        <v>814.15400000000022</v>
      </c>
      <c r="L729" s="31">
        <v>500.87</v>
      </c>
      <c r="M729" s="31">
        <v>550.56500000000005</v>
      </c>
      <c r="N729" s="31">
        <v>707.71899999999982</v>
      </c>
      <c r="O729" s="31">
        <v>653.97199999999998</v>
      </c>
      <c r="P729" s="31">
        <v>855.96999999999991</v>
      </c>
      <c r="Q729" s="31">
        <v>787.63300000000015</v>
      </c>
      <c r="R729" s="75">
        <f t="shared" si="96"/>
        <v>699.50077777777778</v>
      </c>
      <c r="S729" s="69">
        <v>750</v>
      </c>
      <c r="T729" s="69">
        <v>750</v>
      </c>
      <c r="U729" s="69">
        <v>750</v>
      </c>
      <c r="V729" s="69">
        <v>750</v>
      </c>
      <c r="W729" s="69">
        <v>750</v>
      </c>
      <c r="X729" s="69">
        <v>750</v>
      </c>
      <c r="Y729" s="69">
        <v>750</v>
      </c>
      <c r="Z729" s="69">
        <v>900</v>
      </c>
      <c r="AA729" s="69">
        <v>900</v>
      </c>
      <c r="AB729" s="69">
        <v>900</v>
      </c>
      <c r="AC729" s="69">
        <v>900</v>
      </c>
      <c r="AD729" s="69">
        <v>900</v>
      </c>
      <c r="AE729" s="69">
        <v>900</v>
      </c>
      <c r="AF729" s="69">
        <f t="shared" si="90"/>
        <v>9900</v>
      </c>
      <c r="AH729" s="31">
        <f t="shared" si="91"/>
        <v>2250</v>
      </c>
      <c r="AI729" s="31">
        <f t="shared" si="92"/>
        <v>2250</v>
      </c>
      <c r="AJ729" s="31">
        <f t="shared" si="93"/>
        <v>2700</v>
      </c>
      <c r="AK729" s="31">
        <f t="shared" si="94"/>
        <v>2700</v>
      </c>
      <c r="AL729" s="31">
        <f t="shared" si="95"/>
        <v>9900</v>
      </c>
    </row>
    <row r="730" spans="1:38" hidden="1" x14ac:dyDescent="0.3">
      <c r="A730" t="str">
        <f t="shared" si="89"/>
        <v>SAC1 COARSE</v>
      </c>
      <c r="B730" s="5" t="s">
        <v>151</v>
      </c>
      <c r="C730" s="5" t="s">
        <v>617</v>
      </c>
      <c r="D730" s="65" t="s">
        <v>86</v>
      </c>
      <c r="E730" s="65" t="s">
        <v>360</v>
      </c>
      <c r="F730" s="5" t="s">
        <v>61</v>
      </c>
      <c r="G730" s="5" t="s">
        <v>603</v>
      </c>
      <c r="H730" s="5" t="s">
        <v>619</v>
      </c>
      <c r="I730" s="31">
        <v>45</v>
      </c>
      <c r="J730" s="31">
        <v>10</v>
      </c>
      <c r="K730" s="31"/>
      <c r="L730" s="31"/>
      <c r="M730" s="31"/>
      <c r="N730" s="31"/>
      <c r="O730" s="31"/>
      <c r="P730" s="31"/>
      <c r="Q730" s="31"/>
      <c r="R730" s="75">
        <f t="shared" si="96"/>
        <v>6.1111111111111107</v>
      </c>
      <c r="S730" s="69">
        <v>6</v>
      </c>
      <c r="T730" s="69">
        <v>6</v>
      </c>
      <c r="U730" s="69">
        <v>6</v>
      </c>
      <c r="V730" s="69">
        <v>6</v>
      </c>
      <c r="W730" s="69">
        <v>6</v>
      </c>
      <c r="X730" s="69">
        <v>6</v>
      </c>
      <c r="Y730" s="69">
        <v>6</v>
      </c>
      <c r="Z730" s="69">
        <v>6</v>
      </c>
      <c r="AA730" s="69">
        <v>6</v>
      </c>
      <c r="AB730" s="69">
        <v>6</v>
      </c>
      <c r="AC730" s="69">
        <v>6</v>
      </c>
      <c r="AD730" s="69">
        <v>6</v>
      </c>
      <c r="AE730" s="69">
        <v>6</v>
      </c>
      <c r="AF730" s="69">
        <f t="shared" si="90"/>
        <v>72</v>
      </c>
      <c r="AH730" s="31">
        <f t="shared" si="91"/>
        <v>18</v>
      </c>
      <c r="AI730" s="31">
        <f t="shared" si="92"/>
        <v>18</v>
      </c>
      <c r="AJ730" s="31">
        <f t="shared" si="93"/>
        <v>18</v>
      </c>
      <c r="AK730" s="31">
        <f t="shared" si="94"/>
        <v>18</v>
      </c>
      <c r="AL730" s="31">
        <f t="shared" si="95"/>
        <v>72</v>
      </c>
    </row>
    <row r="731" spans="1:38" hidden="1" x14ac:dyDescent="0.3">
      <c r="A731" t="str">
        <f t="shared" si="89"/>
        <v>SACASTER</v>
      </c>
      <c r="B731" s="5" t="s">
        <v>151</v>
      </c>
      <c r="C731" s="5" t="s">
        <v>617</v>
      </c>
      <c r="D731" s="65" t="s">
        <v>86</v>
      </c>
      <c r="E731" s="65" t="s">
        <v>360</v>
      </c>
      <c r="F731" s="5" t="s">
        <v>42</v>
      </c>
      <c r="G731" s="5" t="s">
        <v>604</v>
      </c>
      <c r="H731" s="5" t="s">
        <v>604</v>
      </c>
      <c r="I731" s="31">
        <v>1.2</v>
      </c>
      <c r="J731" s="31">
        <v>0.6</v>
      </c>
      <c r="K731" s="31">
        <v>0.6</v>
      </c>
      <c r="L731" s="31">
        <v>0.5</v>
      </c>
      <c r="M731" s="31">
        <v>0.5</v>
      </c>
      <c r="N731" s="31">
        <v>0.5</v>
      </c>
      <c r="O731" s="31">
        <v>0.5</v>
      </c>
      <c r="P731" s="31">
        <v>0.5</v>
      </c>
      <c r="Q731" s="31">
        <v>1.5</v>
      </c>
      <c r="R731" s="75">
        <f t="shared" si="96"/>
        <v>0.71111111111111114</v>
      </c>
      <c r="S731" s="69">
        <v>1</v>
      </c>
      <c r="T731" s="69">
        <v>1</v>
      </c>
      <c r="U731" s="69">
        <v>1</v>
      </c>
      <c r="V731" s="69">
        <v>1</v>
      </c>
      <c r="W731" s="69">
        <v>1</v>
      </c>
      <c r="X731" s="69">
        <v>1</v>
      </c>
      <c r="Y731" s="69">
        <v>1</v>
      </c>
      <c r="Z731" s="69">
        <v>1</v>
      </c>
      <c r="AA731" s="69">
        <v>1</v>
      </c>
      <c r="AB731" s="69">
        <v>1</v>
      </c>
      <c r="AC731" s="69">
        <v>1</v>
      </c>
      <c r="AD731" s="69">
        <v>1</v>
      </c>
      <c r="AE731" s="69">
        <v>1</v>
      </c>
      <c r="AF731" s="69">
        <f t="shared" si="90"/>
        <v>12</v>
      </c>
      <c r="AH731" s="31">
        <f t="shared" si="91"/>
        <v>3</v>
      </c>
      <c r="AI731" s="31">
        <f t="shared" si="92"/>
        <v>3</v>
      </c>
      <c r="AJ731" s="31">
        <f t="shared" si="93"/>
        <v>3</v>
      </c>
      <c r="AK731" s="31">
        <f t="shared" si="94"/>
        <v>3</v>
      </c>
      <c r="AL731" s="31">
        <f t="shared" si="95"/>
        <v>12</v>
      </c>
    </row>
    <row r="732" spans="1:38" hidden="1" x14ac:dyDescent="0.3">
      <c r="A732" t="str">
        <f t="shared" si="89"/>
        <v>SAA1</v>
      </c>
      <c r="B732" s="5" t="s">
        <v>151</v>
      </c>
      <c r="C732" s="5" t="s">
        <v>617</v>
      </c>
      <c r="D732" s="65" t="s">
        <v>86</v>
      </c>
      <c r="E732" s="65" t="s">
        <v>266</v>
      </c>
      <c r="F732" s="5" t="s">
        <v>74</v>
      </c>
      <c r="G732" s="5" t="s">
        <v>600</v>
      </c>
      <c r="H732" s="5" t="s">
        <v>620</v>
      </c>
      <c r="I732" s="31">
        <v>4</v>
      </c>
      <c r="J732" s="31"/>
      <c r="K732" s="31"/>
      <c r="L732" s="31"/>
      <c r="M732" s="31"/>
      <c r="N732" s="31"/>
      <c r="O732" s="31"/>
      <c r="P732" s="31"/>
      <c r="Q732" s="31"/>
      <c r="R732" s="75">
        <f t="shared" si="96"/>
        <v>0.44444444444444442</v>
      </c>
      <c r="S732" s="69">
        <v>0</v>
      </c>
      <c r="T732" s="69">
        <v>0</v>
      </c>
      <c r="U732" s="69">
        <v>0</v>
      </c>
      <c r="V732" s="69">
        <v>0</v>
      </c>
      <c r="W732" s="69">
        <v>0</v>
      </c>
      <c r="X732" s="69">
        <v>0</v>
      </c>
      <c r="Y732" s="69">
        <v>0</v>
      </c>
      <c r="Z732" s="69">
        <v>0</v>
      </c>
      <c r="AA732" s="69">
        <v>0</v>
      </c>
      <c r="AB732" s="69">
        <v>0</v>
      </c>
      <c r="AC732" s="69">
        <v>0</v>
      </c>
      <c r="AD732" s="69">
        <v>0</v>
      </c>
      <c r="AE732" s="69">
        <v>0</v>
      </c>
      <c r="AF732" s="69">
        <f t="shared" si="90"/>
        <v>0</v>
      </c>
      <c r="AH732" s="31">
        <f t="shared" si="91"/>
        <v>0</v>
      </c>
      <c r="AI732" s="31">
        <f t="shared" si="92"/>
        <v>0</v>
      </c>
      <c r="AJ732" s="31">
        <f t="shared" si="93"/>
        <v>0</v>
      </c>
      <c r="AK732" s="31">
        <f t="shared" si="94"/>
        <v>0</v>
      </c>
      <c r="AL732" s="31">
        <f t="shared" si="95"/>
        <v>0</v>
      </c>
    </row>
    <row r="733" spans="1:38" hidden="1" x14ac:dyDescent="0.3">
      <c r="A733" t="str">
        <f t="shared" si="89"/>
        <v>SAA1</v>
      </c>
      <c r="B733" s="5" t="s">
        <v>151</v>
      </c>
      <c r="C733" s="5" t="s">
        <v>617</v>
      </c>
      <c r="D733" s="65" t="s">
        <v>86</v>
      </c>
      <c r="E733" s="65" t="s">
        <v>361</v>
      </c>
      <c r="F733" s="5" t="s">
        <v>74</v>
      </c>
      <c r="G733" s="5" t="s">
        <v>600</v>
      </c>
      <c r="H733" s="5" t="s">
        <v>620</v>
      </c>
      <c r="I733" s="31">
        <v>1</v>
      </c>
      <c r="J733" s="31">
        <v>1</v>
      </c>
      <c r="K733" s="31">
        <v>2</v>
      </c>
      <c r="L733" s="31">
        <v>2</v>
      </c>
      <c r="M733" s="31">
        <v>1</v>
      </c>
      <c r="N733" s="31">
        <v>1</v>
      </c>
      <c r="O733" s="31">
        <v>1</v>
      </c>
      <c r="P733" s="31"/>
      <c r="Q733" s="31">
        <v>2</v>
      </c>
      <c r="R733" s="75">
        <f t="shared" si="96"/>
        <v>1.2222222222222223</v>
      </c>
      <c r="S733" s="69">
        <v>2</v>
      </c>
      <c r="T733" s="69">
        <v>2</v>
      </c>
      <c r="U733" s="69">
        <v>2</v>
      </c>
      <c r="V733" s="69">
        <v>2</v>
      </c>
      <c r="W733" s="69">
        <v>2</v>
      </c>
      <c r="X733" s="69">
        <v>2</v>
      </c>
      <c r="Y733" s="69">
        <v>2</v>
      </c>
      <c r="Z733" s="69">
        <v>2</v>
      </c>
      <c r="AA733" s="69">
        <v>2</v>
      </c>
      <c r="AB733" s="69">
        <v>2</v>
      </c>
      <c r="AC733" s="69">
        <v>2</v>
      </c>
      <c r="AD733" s="69">
        <v>2</v>
      </c>
      <c r="AE733" s="69">
        <v>2</v>
      </c>
      <c r="AF733" s="69">
        <f t="shared" si="90"/>
        <v>24</v>
      </c>
      <c r="AH733" s="31">
        <f t="shared" si="91"/>
        <v>6</v>
      </c>
      <c r="AI733" s="31">
        <f t="shared" si="92"/>
        <v>6</v>
      </c>
      <c r="AJ733" s="31">
        <f t="shared" si="93"/>
        <v>6</v>
      </c>
      <c r="AK733" s="31">
        <f t="shared" si="94"/>
        <v>6</v>
      </c>
      <c r="AL733" s="31">
        <f t="shared" si="95"/>
        <v>24</v>
      </c>
    </row>
    <row r="734" spans="1:38" hidden="1" x14ac:dyDescent="0.3">
      <c r="A734" t="str">
        <f t="shared" si="89"/>
        <v>SAC1 COARSE</v>
      </c>
      <c r="B734" s="5" t="s">
        <v>151</v>
      </c>
      <c r="C734" s="5" t="s">
        <v>617</v>
      </c>
      <c r="D734" s="65" t="s">
        <v>86</v>
      </c>
      <c r="E734" s="65" t="s">
        <v>362</v>
      </c>
      <c r="F734" s="5" t="s">
        <v>61</v>
      </c>
      <c r="G734" s="5" t="s">
        <v>603</v>
      </c>
      <c r="H734" s="5" t="s">
        <v>619</v>
      </c>
      <c r="I734" s="31">
        <v>1210</v>
      </c>
      <c r="J734" s="31">
        <v>1319</v>
      </c>
      <c r="K734" s="31">
        <v>539</v>
      </c>
      <c r="L734" s="31">
        <v>750</v>
      </c>
      <c r="M734" s="31">
        <v>930</v>
      </c>
      <c r="N734" s="31">
        <v>580</v>
      </c>
      <c r="O734" s="31">
        <v>450</v>
      </c>
      <c r="P734" s="31">
        <v>649</v>
      </c>
      <c r="Q734" s="31">
        <v>200</v>
      </c>
      <c r="R734" s="75">
        <f t="shared" si="96"/>
        <v>736.33333333333337</v>
      </c>
      <c r="S734" s="69">
        <v>600</v>
      </c>
      <c r="T734" s="69">
        <v>600</v>
      </c>
      <c r="U734" s="69">
        <v>600</v>
      </c>
      <c r="V734" s="69">
        <v>600</v>
      </c>
      <c r="W734" s="69">
        <v>600</v>
      </c>
      <c r="X734" s="69">
        <v>600</v>
      </c>
      <c r="Y734" s="69">
        <v>600</v>
      </c>
      <c r="Z734" s="69">
        <v>600</v>
      </c>
      <c r="AA734" s="69">
        <v>600</v>
      </c>
      <c r="AB734" s="69">
        <v>600</v>
      </c>
      <c r="AC734" s="69">
        <v>600</v>
      </c>
      <c r="AD734" s="69">
        <v>600</v>
      </c>
      <c r="AE734" s="69">
        <v>600</v>
      </c>
      <c r="AF734" s="69">
        <f t="shared" si="90"/>
        <v>7200</v>
      </c>
      <c r="AH734" s="31">
        <f t="shared" si="91"/>
        <v>1800</v>
      </c>
      <c r="AI734" s="31">
        <f t="shared" si="92"/>
        <v>1800</v>
      </c>
      <c r="AJ734" s="31">
        <f t="shared" si="93"/>
        <v>1800</v>
      </c>
      <c r="AK734" s="31">
        <f t="shared" si="94"/>
        <v>1800</v>
      </c>
      <c r="AL734" s="31">
        <f t="shared" si="95"/>
        <v>7200</v>
      </c>
    </row>
    <row r="735" spans="1:38" hidden="1" x14ac:dyDescent="0.3">
      <c r="A735" t="str">
        <f t="shared" si="89"/>
        <v>SAC1 COARSE</v>
      </c>
      <c r="B735" s="5" t="s">
        <v>151</v>
      </c>
      <c r="C735" s="5" t="s">
        <v>617</v>
      </c>
      <c r="D735" s="65" t="s">
        <v>86</v>
      </c>
      <c r="E735" s="65" t="s">
        <v>363</v>
      </c>
      <c r="F735" s="5" t="s">
        <v>61</v>
      </c>
      <c r="G735" s="5" t="s">
        <v>603</v>
      </c>
      <c r="H735" s="5" t="s">
        <v>619</v>
      </c>
      <c r="I735" s="31">
        <v>30</v>
      </c>
      <c r="J735" s="31">
        <v>60</v>
      </c>
      <c r="K735" s="31">
        <v>30</v>
      </c>
      <c r="L735" s="31">
        <v>60</v>
      </c>
      <c r="M735" s="31"/>
      <c r="N735" s="31">
        <v>30</v>
      </c>
      <c r="O735" s="31">
        <v>30</v>
      </c>
      <c r="P735" s="31"/>
      <c r="Q735" s="31"/>
      <c r="R735" s="75">
        <f t="shared" si="96"/>
        <v>26.666666666666668</v>
      </c>
      <c r="S735" s="69">
        <v>25</v>
      </c>
      <c r="T735" s="69">
        <v>25</v>
      </c>
      <c r="U735" s="69">
        <v>25</v>
      </c>
      <c r="V735" s="69">
        <v>25</v>
      </c>
      <c r="W735" s="69">
        <v>25</v>
      </c>
      <c r="X735" s="69">
        <v>25</v>
      </c>
      <c r="Y735" s="69">
        <v>25</v>
      </c>
      <c r="Z735" s="69">
        <v>25</v>
      </c>
      <c r="AA735" s="69">
        <v>25</v>
      </c>
      <c r="AB735" s="69">
        <v>25</v>
      </c>
      <c r="AC735" s="69">
        <v>25</v>
      </c>
      <c r="AD735" s="69">
        <v>25</v>
      </c>
      <c r="AE735" s="69">
        <v>25</v>
      </c>
      <c r="AF735" s="69">
        <f t="shared" si="90"/>
        <v>300</v>
      </c>
      <c r="AH735" s="31">
        <f t="shared" si="91"/>
        <v>75</v>
      </c>
      <c r="AI735" s="31">
        <f t="shared" si="92"/>
        <v>75</v>
      </c>
      <c r="AJ735" s="31">
        <f t="shared" si="93"/>
        <v>75</v>
      </c>
      <c r="AK735" s="31">
        <f t="shared" si="94"/>
        <v>75</v>
      </c>
      <c r="AL735" s="31">
        <f t="shared" si="95"/>
        <v>300</v>
      </c>
    </row>
    <row r="736" spans="1:38" hidden="1" x14ac:dyDescent="0.3">
      <c r="A736" t="str">
        <f t="shared" si="89"/>
        <v>SAC1 COARSE</v>
      </c>
      <c r="B736" s="5" t="s">
        <v>151</v>
      </c>
      <c r="C736" s="5" t="s">
        <v>617</v>
      </c>
      <c r="D736" s="65" t="s">
        <v>86</v>
      </c>
      <c r="E736" s="65" t="s">
        <v>363</v>
      </c>
      <c r="F736" s="5" t="s">
        <v>27</v>
      </c>
      <c r="G736" s="5" t="s">
        <v>603</v>
      </c>
      <c r="H736" s="5" t="s">
        <v>619</v>
      </c>
      <c r="I736" s="31"/>
      <c r="J736" s="31"/>
      <c r="K736" s="31"/>
      <c r="L736" s="31"/>
      <c r="M736" s="31"/>
      <c r="N736" s="31"/>
      <c r="O736" s="31"/>
      <c r="P736" s="31"/>
      <c r="Q736" s="31">
        <v>5.4</v>
      </c>
      <c r="R736" s="75">
        <f t="shared" si="96"/>
        <v>0.60000000000000009</v>
      </c>
      <c r="S736" s="69">
        <v>5</v>
      </c>
      <c r="T736" s="69">
        <v>5</v>
      </c>
      <c r="U736" s="69">
        <v>5</v>
      </c>
      <c r="V736" s="69">
        <v>5</v>
      </c>
      <c r="W736" s="69">
        <v>5</v>
      </c>
      <c r="X736" s="69">
        <v>5</v>
      </c>
      <c r="Y736" s="69">
        <v>5</v>
      </c>
      <c r="Z736" s="69">
        <v>5</v>
      </c>
      <c r="AA736" s="69">
        <v>5</v>
      </c>
      <c r="AB736" s="69">
        <v>5</v>
      </c>
      <c r="AC736" s="69">
        <v>5</v>
      </c>
      <c r="AD736" s="69">
        <v>5</v>
      </c>
      <c r="AE736" s="69">
        <v>5</v>
      </c>
      <c r="AF736" s="69">
        <f t="shared" si="90"/>
        <v>60</v>
      </c>
      <c r="AH736" s="31">
        <f t="shared" si="91"/>
        <v>15</v>
      </c>
      <c r="AI736" s="31">
        <f t="shared" si="92"/>
        <v>15</v>
      </c>
      <c r="AJ736" s="31">
        <f t="shared" si="93"/>
        <v>15</v>
      </c>
      <c r="AK736" s="31">
        <f t="shared" si="94"/>
        <v>15</v>
      </c>
      <c r="AL736" s="31">
        <f t="shared" si="95"/>
        <v>60</v>
      </c>
    </row>
    <row r="737" spans="1:38" hidden="1" x14ac:dyDescent="0.3">
      <c r="A737" t="str">
        <f t="shared" si="89"/>
        <v>SAIG</v>
      </c>
      <c r="B737" s="5" t="s">
        <v>151</v>
      </c>
      <c r="C737" s="5" t="s">
        <v>617</v>
      </c>
      <c r="D737" s="65" t="s">
        <v>86</v>
      </c>
      <c r="E737" s="65" t="s">
        <v>364</v>
      </c>
      <c r="F737" s="5" t="s">
        <v>164</v>
      </c>
      <c r="G737" s="5" t="s">
        <v>606</v>
      </c>
      <c r="H737" s="5" t="s">
        <v>626</v>
      </c>
      <c r="I737" s="31"/>
      <c r="J737" s="31"/>
      <c r="K737" s="31"/>
      <c r="L737" s="31"/>
      <c r="M737" s="31">
        <v>2</v>
      </c>
      <c r="N737" s="31">
        <v>1</v>
      </c>
      <c r="O737" s="31">
        <v>1</v>
      </c>
      <c r="P737" s="31"/>
      <c r="Q737" s="31"/>
      <c r="R737" s="75">
        <f t="shared" si="96"/>
        <v>0.44444444444444442</v>
      </c>
      <c r="S737" s="69">
        <v>0</v>
      </c>
      <c r="T737" s="69">
        <v>0</v>
      </c>
      <c r="U737" s="69">
        <v>0</v>
      </c>
      <c r="V737" s="69">
        <v>0</v>
      </c>
      <c r="W737" s="69">
        <v>0</v>
      </c>
      <c r="X737" s="69">
        <v>0</v>
      </c>
      <c r="Y737" s="69">
        <v>0</v>
      </c>
      <c r="Z737" s="69">
        <v>0</v>
      </c>
      <c r="AA737" s="69">
        <v>0</v>
      </c>
      <c r="AB737" s="69">
        <v>0</v>
      </c>
      <c r="AC737" s="69">
        <v>0</v>
      </c>
      <c r="AD737" s="69">
        <v>0</v>
      </c>
      <c r="AE737" s="69">
        <v>0</v>
      </c>
      <c r="AF737" s="69">
        <f t="shared" si="90"/>
        <v>0</v>
      </c>
      <c r="AH737" s="31">
        <f t="shared" si="91"/>
        <v>0</v>
      </c>
      <c r="AI737" s="31">
        <f t="shared" si="92"/>
        <v>0</v>
      </c>
      <c r="AJ737" s="31">
        <f t="shared" si="93"/>
        <v>0</v>
      </c>
      <c r="AK737" s="31">
        <f t="shared" si="94"/>
        <v>0</v>
      </c>
      <c r="AL737" s="31">
        <f t="shared" si="95"/>
        <v>0</v>
      </c>
    </row>
    <row r="738" spans="1:38" hidden="1" x14ac:dyDescent="0.3">
      <c r="A738" t="str">
        <f t="shared" si="89"/>
        <v>SACASTER</v>
      </c>
      <c r="B738" s="5" t="s">
        <v>151</v>
      </c>
      <c r="C738" s="5" t="s">
        <v>617</v>
      </c>
      <c r="D738" s="65" t="s">
        <v>86</v>
      </c>
      <c r="E738" s="65" t="s">
        <v>365</v>
      </c>
      <c r="F738" s="5" t="s">
        <v>42</v>
      </c>
      <c r="G738" s="5" t="s">
        <v>604</v>
      </c>
      <c r="H738" s="5" t="s">
        <v>604</v>
      </c>
      <c r="I738" s="31"/>
      <c r="J738" s="31"/>
      <c r="K738" s="31"/>
      <c r="L738" s="31"/>
      <c r="M738" s="31"/>
      <c r="N738" s="31"/>
      <c r="O738" s="31"/>
      <c r="P738" s="31"/>
      <c r="Q738" s="31">
        <v>3.5</v>
      </c>
      <c r="R738" s="75">
        <f t="shared" si="96"/>
        <v>0.3888888888888889</v>
      </c>
      <c r="S738" s="69">
        <v>5</v>
      </c>
      <c r="T738" s="69">
        <v>5</v>
      </c>
      <c r="U738" s="69">
        <v>5</v>
      </c>
      <c r="V738" s="69">
        <v>5</v>
      </c>
      <c r="W738" s="69">
        <v>5</v>
      </c>
      <c r="X738" s="69">
        <v>5</v>
      </c>
      <c r="Y738" s="69">
        <v>5</v>
      </c>
      <c r="Z738" s="69">
        <v>5</v>
      </c>
      <c r="AA738" s="69">
        <v>5</v>
      </c>
      <c r="AB738" s="69">
        <v>5</v>
      </c>
      <c r="AC738" s="69">
        <v>5</v>
      </c>
      <c r="AD738" s="69">
        <v>5</v>
      </c>
      <c r="AE738" s="69">
        <v>5</v>
      </c>
      <c r="AF738" s="69">
        <f t="shared" si="90"/>
        <v>60</v>
      </c>
      <c r="AH738" s="31">
        <f t="shared" si="91"/>
        <v>15</v>
      </c>
      <c r="AI738" s="31">
        <f t="shared" si="92"/>
        <v>15</v>
      </c>
      <c r="AJ738" s="31">
        <f t="shared" si="93"/>
        <v>15</v>
      </c>
      <c r="AK738" s="31">
        <f t="shared" si="94"/>
        <v>15</v>
      </c>
      <c r="AL738" s="31">
        <f t="shared" si="95"/>
        <v>60</v>
      </c>
    </row>
    <row r="739" spans="1:38" hidden="1" x14ac:dyDescent="0.3">
      <c r="A739" t="str">
        <f t="shared" si="89"/>
        <v>SASoft Brown</v>
      </c>
      <c r="B739" s="5" t="s">
        <v>151</v>
      </c>
      <c r="C739" s="5" t="s">
        <v>617</v>
      </c>
      <c r="D739" s="65" t="s">
        <v>86</v>
      </c>
      <c r="E739" s="65" t="s">
        <v>365</v>
      </c>
      <c r="F739" s="5" t="s">
        <v>43</v>
      </c>
      <c r="G739" s="5" t="s">
        <v>602</v>
      </c>
      <c r="H739" s="5" t="s">
        <v>622</v>
      </c>
      <c r="I739" s="31"/>
      <c r="J739" s="31"/>
      <c r="K739" s="31"/>
      <c r="L739" s="31"/>
      <c r="M739" s="31"/>
      <c r="N739" s="31"/>
      <c r="O739" s="31"/>
      <c r="P739" s="31"/>
      <c r="Q739" s="31">
        <v>0.25</v>
      </c>
      <c r="R739" s="75">
        <f t="shared" si="96"/>
        <v>2.7777777777777776E-2</v>
      </c>
      <c r="S739" s="69">
        <v>0</v>
      </c>
      <c r="T739" s="69">
        <v>0</v>
      </c>
      <c r="U739" s="69">
        <v>0</v>
      </c>
      <c r="V739" s="69">
        <v>0</v>
      </c>
      <c r="W739" s="69">
        <v>0</v>
      </c>
      <c r="X739" s="69">
        <v>0</v>
      </c>
      <c r="Y739" s="69">
        <v>0</v>
      </c>
      <c r="Z739" s="69">
        <v>0</v>
      </c>
      <c r="AA739" s="69">
        <v>0</v>
      </c>
      <c r="AB739" s="69">
        <v>0</v>
      </c>
      <c r="AC739" s="69">
        <v>0</v>
      </c>
      <c r="AD739" s="69">
        <v>0</v>
      </c>
      <c r="AE739" s="69">
        <v>0</v>
      </c>
      <c r="AF739" s="69">
        <f t="shared" si="90"/>
        <v>0</v>
      </c>
      <c r="AH739" s="31">
        <f t="shared" si="91"/>
        <v>0</v>
      </c>
      <c r="AI739" s="31">
        <f t="shared" si="92"/>
        <v>0</v>
      </c>
      <c r="AJ739" s="31">
        <f t="shared" si="93"/>
        <v>0</v>
      </c>
      <c r="AK739" s="31">
        <f t="shared" si="94"/>
        <v>0</v>
      </c>
      <c r="AL739" s="31">
        <f t="shared" si="95"/>
        <v>0</v>
      </c>
    </row>
    <row r="740" spans="1:38" hidden="1" x14ac:dyDescent="0.3">
      <c r="A740" t="str">
        <f t="shared" si="89"/>
        <v>SAICING</v>
      </c>
      <c r="B740" s="5" t="s">
        <v>151</v>
      </c>
      <c r="C740" s="5" t="s">
        <v>617</v>
      </c>
      <c r="D740" s="65" t="s">
        <v>86</v>
      </c>
      <c r="E740" s="65" t="s">
        <v>365</v>
      </c>
      <c r="F740" s="5" t="s">
        <v>47</v>
      </c>
      <c r="G740" s="5" t="s">
        <v>605</v>
      </c>
      <c r="H740" s="5" t="s">
        <v>605</v>
      </c>
      <c r="I740" s="31"/>
      <c r="J740" s="31"/>
      <c r="K740" s="31"/>
      <c r="L740" s="31"/>
      <c r="M740" s="31"/>
      <c r="N740" s="31"/>
      <c r="O740" s="31"/>
      <c r="P740" s="31"/>
      <c r="Q740" s="31">
        <v>1</v>
      </c>
      <c r="R740" s="75">
        <f t="shared" si="96"/>
        <v>0.1111111111111111</v>
      </c>
      <c r="S740" s="69">
        <v>0</v>
      </c>
      <c r="T740" s="69">
        <v>0</v>
      </c>
      <c r="U740" s="69">
        <v>0</v>
      </c>
      <c r="V740" s="69">
        <v>0</v>
      </c>
      <c r="W740" s="69">
        <v>0</v>
      </c>
      <c r="X740" s="69">
        <v>0</v>
      </c>
      <c r="Y740" s="69">
        <v>0</v>
      </c>
      <c r="Z740" s="69">
        <v>0</v>
      </c>
      <c r="AA740" s="69">
        <v>0</v>
      </c>
      <c r="AB740" s="69">
        <v>0</v>
      </c>
      <c r="AC740" s="69">
        <v>0</v>
      </c>
      <c r="AD740" s="69">
        <v>0</v>
      </c>
      <c r="AE740" s="69">
        <v>0</v>
      </c>
      <c r="AF740" s="69">
        <f t="shared" si="90"/>
        <v>0</v>
      </c>
      <c r="AH740" s="31">
        <f t="shared" si="91"/>
        <v>0</v>
      </c>
      <c r="AI740" s="31">
        <f t="shared" si="92"/>
        <v>0</v>
      </c>
      <c r="AJ740" s="31">
        <f t="shared" si="93"/>
        <v>0</v>
      </c>
      <c r="AK740" s="31">
        <f t="shared" si="94"/>
        <v>0</v>
      </c>
      <c r="AL740" s="31">
        <f t="shared" si="95"/>
        <v>0</v>
      </c>
    </row>
    <row r="741" spans="1:38" hidden="1" x14ac:dyDescent="0.3">
      <c r="A741" t="str">
        <f t="shared" si="89"/>
        <v>SAC1 COARSE</v>
      </c>
      <c r="B741" s="5" t="s">
        <v>151</v>
      </c>
      <c r="C741" s="5" t="s">
        <v>617</v>
      </c>
      <c r="D741" s="65" t="s">
        <v>86</v>
      </c>
      <c r="E741" s="65" t="s">
        <v>366</v>
      </c>
      <c r="F741" s="5" t="s">
        <v>61</v>
      </c>
      <c r="G741" s="5" t="s">
        <v>603</v>
      </c>
      <c r="H741" s="5" t="s">
        <v>619</v>
      </c>
      <c r="I741" s="31">
        <v>1</v>
      </c>
      <c r="J741" s="31">
        <v>1</v>
      </c>
      <c r="K741" s="31"/>
      <c r="L741" s="31"/>
      <c r="M741" s="31"/>
      <c r="N741" s="31"/>
      <c r="O741" s="31">
        <v>1</v>
      </c>
      <c r="P741" s="31"/>
      <c r="Q741" s="31">
        <v>1</v>
      </c>
      <c r="R741" s="75">
        <f t="shared" si="96"/>
        <v>0.44444444444444442</v>
      </c>
      <c r="S741" s="69">
        <v>0</v>
      </c>
      <c r="T741" s="69">
        <v>0</v>
      </c>
      <c r="U741" s="69">
        <v>0</v>
      </c>
      <c r="V741" s="69">
        <v>0</v>
      </c>
      <c r="W741" s="69">
        <v>0</v>
      </c>
      <c r="X741" s="69">
        <v>0</v>
      </c>
      <c r="Y741" s="69">
        <v>0</v>
      </c>
      <c r="Z741" s="69">
        <v>0</v>
      </c>
      <c r="AA741" s="69">
        <v>0</v>
      </c>
      <c r="AB741" s="69">
        <v>0</v>
      </c>
      <c r="AC741" s="69">
        <v>0</v>
      </c>
      <c r="AD741" s="69">
        <v>0</v>
      </c>
      <c r="AE741" s="69">
        <v>0</v>
      </c>
      <c r="AF741" s="69">
        <f t="shared" si="90"/>
        <v>0</v>
      </c>
      <c r="AH741" s="31">
        <f t="shared" si="91"/>
        <v>0</v>
      </c>
      <c r="AI741" s="31">
        <f t="shared" si="92"/>
        <v>0</v>
      </c>
      <c r="AJ741" s="31">
        <f t="shared" si="93"/>
        <v>0</v>
      </c>
      <c r="AK741" s="31">
        <f t="shared" si="94"/>
        <v>0</v>
      </c>
      <c r="AL741" s="31">
        <f t="shared" si="95"/>
        <v>0</v>
      </c>
    </row>
    <row r="742" spans="1:38" hidden="1" x14ac:dyDescent="0.3">
      <c r="A742" t="str">
        <f t="shared" si="89"/>
        <v>SAA1</v>
      </c>
      <c r="B742" s="5" t="s">
        <v>151</v>
      </c>
      <c r="C742" s="5" t="s">
        <v>617</v>
      </c>
      <c r="D742" s="65" t="s">
        <v>86</v>
      </c>
      <c r="E742" s="65" t="s">
        <v>367</v>
      </c>
      <c r="F742" s="5" t="s">
        <v>74</v>
      </c>
      <c r="G742" s="5" t="s">
        <v>600</v>
      </c>
      <c r="H742" s="5" t="s">
        <v>620</v>
      </c>
      <c r="I742" s="31">
        <v>5</v>
      </c>
      <c r="J742" s="31">
        <v>7</v>
      </c>
      <c r="K742" s="31">
        <v>8</v>
      </c>
      <c r="L742" s="31">
        <v>8</v>
      </c>
      <c r="M742" s="31">
        <v>10</v>
      </c>
      <c r="N742" s="31">
        <v>6</v>
      </c>
      <c r="O742" s="31">
        <v>11</v>
      </c>
      <c r="P742" s="31">
        <v>9</v>
      </c>
      <c r="Q742" s="31">
        <v>10</v>
      </c>
      <c r="R742" s="75">
        <f t="shared" si="96"/>
        <v>8.2222222222222214</v>
      </c>
      <c r="S742" s="69">
        <v>10</v>
      </c>
      <c r="T742" s="69">
        <v>10</v>
      </c>
      <c r="U742" s="69">
        <v>10</v>
      </c>
      <c r="V742" s="69">
        <v>10</v>
      </c>
      <c r="W742" s="69">
        <v>10</v>
      </c>
      <c r="X742" s="69">
        <v>10</v>
      </c>
      <c r="Y742" s="69">
        <v>10</v>
      </c>
      <c r="Z742" s="69">
        <v>10</v>
      </c>
      <c r="AA742" s="69">
        <v>10</v>
      </c>
      <c r="AB742" s="69">
        <v>10</v>
      </c>
      <c r="AC742" s="69">
        <v>10</v>
      </c>
      <c r="AD742" s="69">
        <v>10</v>
      </c>
      <c r="AE742" s="69">
        <v>10</v>
      </c>
      <c r="AF742" s="69">
        <f t="shared" si="90"/>
        <v>120</v>
      </c>
      <c r="AH742" s="31">
        <f t="shared" si="91"/>
        <v>30</v>
      </c>
      <c r="AI742" s="31">
        <f t="shared" si="92"/>
        <v>30</v>
      </c>
      <c r="AJ742" s="31">
        <f t="shared" si="93"/>
        <v>30</v>
      </c>
      <c r="AK742" s="31">
        <f t="shared" si="94"/>
        <v>30</v>
      </c>
      <c r="AL742" s="31">
        <f t="shared" si="95"/>
        <v>120</v>
      </c>
    </row>
    <row r="743" spans="1:38" hidden="1" x14ac:dyDescent="0.3">
      <c r="A743" t="str">
        <f t="shared" si="89"/>
        <v>SAICING</v>
      </c>
      <c r="B743" s="5" t="s">
        <v>151</v>
      </c>
      <c r="C743" s="5" t="s">
        <v>617</v>
      </c>
      <c r="D743" s="65" t="s">
        <v>86</v>
      </c>
      <c r="E743" s="65" t="s">
        <v>367</v>
      </c>
      <c r="F743" s="5" t="s">
        <v>47</v>
      </c>
      <c r="G743" s="5" t="s">
        <v>605</v>
      </c>
      <c r="H743" s="5" t="s">
        <v>605</v>
      </c>
      <c r="I743" s="31">
        <v>7</v>
      </c>
      <c r="J743" s="31">
        <v>7</v>
      </c>
      <c r="K743" s="31">
        <v>4</v>
      </c>
      <c r="L743" s="31">
        <v>6</v>
      </c>
      <c r="M743" s="31">
        <v>8</v>
      </c>
      <c r="N743" s="31">
        <v>2</v>
      </c>
      <c r="O743" s="31">
        <v>6</v>
      </c>
      <c r="P743" s="31">
        <v>13</v>
      </c>
      <c r="Q743" s="31">
        <v>6</v>
      </c>
      <c r="R743" s="75">
        <f t="shared" si="96"/>
        <v>6.5555555555555554</v>
      </c>
      <c r="S743" s="69">
        <v>8</v>
      </c>
      <c r="T743" s="69">
        <v>8</v>
      </c>
      <c r="U743" s="69">
        <v>8</v>
      </c>
      <c r="V743" s="69">
        <v>8</v>
      </c>
      <c r="W743" s="69">
        <v>8</v>
      </c>
      <c r="X743" s="69">
        <v>8</v>
      </c>
      <c r="Y743" s="69">
        <v>8</v>
      </c>
      <c r="Z743" s="69">
        <v>8</v>
      </c>
      <c r="AA743" s="69">
        <v>8</v>
      </c>
      <c r="AB743" s="69">
        <v>8</v>
      </c>
      <c r="AC743" s="69">
        <v>8</v>
      </c>
      <c r="AD743" s="69">
        <v>8</v>
      </c>
      <c r="AE743" s="69">
        <v>8</v>
      </c>
      <c r="AF743" s="69">
        <f t="shared" si="90"/>
        <v>96</v>
      </c>
      <c r="AH743" s="31">
        <f t="shared" si="91"/>
        <v>24</v>
      </c>
      <c r="AI743" s="31">
        <f t="shared" si="92"/>
        <v>24</v>
      </c>
      <c r="AJ743" s="31">
        <f t="shared" si="93"/>
        <v>24</v>
      </c>
      <c r="AK743" s="31">
        <f t="shared" si="94"/>
        <v>24</v>
      </c>
      <c r="AL743" s="31">
        <f t="shared" si="95"/>
        <v>96</v>
      </c>
    </row>
    <row r="744" spans="1:38" hidden="1" x14ac:dyDescent="0.3">
      <c r="A744" t="str">
        <f t="shared" si="89"/>
        <v>SASoft Brown</v>
      </c>
      <c r="B744" s="5" t="s">
        <v>151</v>
      </c>
      <c r="C744" s="5" t="s">
        <v>617</v>
      </c>
      <c r="D744" s="65" t="s">
        <v>86</v>
      </c>
      <c r="E744" s="65" t="s">
        <v>367</v>
      </c>
      <c r="F744" s="5" t="s">
        <v>34</v>
      </c>
      <c r="G744" s="5" t="s">
        <v>602</v>
      </c>
      <c r="H744" s="5" t="s">
        <v>622</v>
      </c>
      <c r="I744" s="31"/>
      <c r="J744" s="31"/>
      <c r="K744" s="31">
        <v>0.22800000000000001</v>
      </c>
      <c r="L744" s="31">
        <v>0.22800000000000001</v>
      </c>
      <c r="M744" s="31">
        <v>0.22800000000000001</v>
      </c>
      <c r="N744" s="31"/>
      <c r="O744" s="31"/>
      <c r="P744" s="31"/>
      <c r="Q744" s="31"/>
      <c r="R744" s="75">
        <f t="shared" si="96"/>
        <v>7.6000000000000012E-2</v>
      </c>
      <c r="S744" s="69">
        <v>8</v>
      </c>
      <c r="T744" s="69">
        <v>8</v>
      </c>
      <c r="U744" s="69">
        <v>8</v>
      </c>
      <c r="V744" s="69">
        <v>8</v>
      </c>
      <c r="W744" s="69">
        <v>8</v>
      </c>
      <c r="X744" s="69">
        <v>8</v>
      </c>
      <c r="Y744" s="69">
        <v>8</v>
      </c>
      <c r="Z744" s="69">
        <v>8</v>
      </c>
      <c r="AA744" s="69">
        <v>8</v>
      </c>
      <c r="AB744" s="69">
        <v>8</v>
      </c>
      <c r="AC744" s="69">
        <v>8</v>
      </c>
      <c r="AD744" s="69">
        <v>8</v>
      </c>
      <c r="AE744" s="69">
        <v>8</v>
      </c>
      <c r="AF744" s="69">
        <f t="shared" si="90"/>
        <v>96</v>
      </c>
      <c r="AH744" s="31">
        <f t="shared" si="91"/>
        <v>24</v>
      </c>
      <c r="AI744" s="31">
        <f t="shared" si="92"/>
        <v>24</v>
      </c>
      <c r="AJ744" s="31">
        <f t="shared" si="93"/>
        <v>24</v>
      </c>
      <c r="AK744" s="31">
        <f t="shared" si="94"/>
        <v>24</v>
      </c>
      <c r="AL744" s="31">
        <f t="shared" si="95"/>
        <v>96</v>
      </c>
    </row>
    <row r="745" spans="1:38" hidden="1" x14ac:dyDescent="0.3">
      <c r="A745" t="str">
        <f t="shared" si="89"/>
        <v>SAC1 COARSE</v>
      </c>
      <c r="B745" s="5" t="s">
        <v>151</v>
      </c>
      <c r="C745" s="5" t="s">
        <v>617</v>
      </c>
      <c r="D745" s="65" t="s">
        <v>86</v>
      </c>
      <c r="E745" s="65" t="s">
        <v>368</v>
      </c>
      <c r="F745" s="5" t="s">
        <v>61</v>
      </c>
      <c r="G745" s="5" t="s">
        <v>603</v>
      </c>
      <c r="H745" s="5" t="s">
        <v>619</v>
      </c>
      <c r="I745" s="31"/>
      <c r="J745" s="31"/>
      <c r="K745" s="31"/>
      <c r="L745" s="31"/>
      <c r="M745" s="31"/>
      <c r="N745" s="31"/>
      <c r="O745" s="31"/>
      <c r="P745" s="31"/>
      <c r="Q745" s="31"/>
      <c r="R745" s="75">
        <f t="shared" si="96"/>
        <v>0</v>
      </c>
      <c r="S745" s="69">
        <v>0</v>
      </c>
      <c r="T745" s="69">
        <v>0</v>
      </c>
      <c r="U745" s="69">
        <v>0</v>
      </c>
      <c r="V745" s="69">
        <v>0</v>
      </c>
      <c r="W745" s="69">
        <v>0</v>
      </c>
      <c r="X745" s="69">
        <v>0</v>
      </c>
      <c r="Y745" s="69">
        <v>0</v>
      </c>
      <c r="Z745" s="69">
        <v>0</v>
      </c>
      <c r="AA745" s="69">
        <v>0</v>
      </c>
      <c r="AB745" s="69">
        <v>0</v>
      </c>
      <c r="AC745" s="69">
        <v>0</v>
      </c>
      <c r="AD745" s="69">
        <v>0</v>
      </c>
      <c r="AE745" s="69">
        <v>0</v>
      </c>
      <c r="AF745" s="69">
        <f t="shared" si="90"/>
        <v>0</v>
      </c>
      <c r="AH745" s="31">
        <f t="shared" si="91"/>
        <v>0</v>
      </c>
      <c r="AI745" s="31">
        <f t="shared" si="92"/>
        <v>0</v>
      </c>
      <c r="AJ745" s="31">
        <f t="shared" si="93"/>
        <v>0</v>
      </c>
      <c r="AK745" s="31">
        <f t="shared" si="94"/>
        <v>0</v>
      </c>
      <c r="AL745" s="31">
        <f t="shared" si="95"/>
        <v>0</v>
      </c>
    </row>
    <row r="746" spans="1:38" hidden="1" x14ac:dyDescent="0.3">
      <c r="A746" t="str">
        <f t="shared" si="89"/>
        <v>SAICING</v>
      </c>
      <c r="B746" s="5" t="s">
        <v>151</v>
      </c>
      <c r="C746" s="5" t="s">
        <v>617</v>
      </c>
      <c r="D746" s="65" t="s">
        <v>86</v>
      </c>
      <c r="E746" s="65" t="s">
        <v>369</v>
      </c>
      <c r="F746" s="5" t="s">
        <v>47</v>
      </c>
      <c r="G746" s="5" t="s">
        <v>605</v>
      </c>
      <c r="H746" s="5" t="s">
        <v>605</v>
      </c>
      <c r="I746" s="31"/>
      <c r="J746" s="31"/>
      <c r="K746" s="31">
        <v>10</v>
      </c>
      <c r="L746" s="31"/>
      <c r="M746" s="31"/>
      <c r="N746" s="31"/>
      <c r="O746" s="31">
        <v>5</v>
      </c>
      <c r="P746" s="31">
        <v>5</v>
      </c>
      <c r="Q746" s="31"/>
      <c r="R746" s="75">
        <f t="shared" si="96"/>
        <v>2.2222222222222223</v>
      </c>
      <c r="S746" s="69">
        <v>3</v>
      </c>
      <c r="T746" s="69">
        <v>3</v>
      </c>
      <c r="U746" s="69">
        <v>3</v>
      </c>
      <c r="V746" s="69">
        <v>3</v>
      </c>
      <c r="W746" s="69">
        <v>3</v>
      </c>
      <c r="X746" s="69">
        <v>3</v>
      </c>
      <c r="Y746" s="69">
        <v>3</v>
      </c>
      <c r="Z746" s="69">
        <v>3</v>
      </c>
      <c r="AA746" s="69">
        <v>3</v>
      </c>
      <c r="AB746" s="69">
        <v>3</v>
      </c>
      <c r="AC746" s="69">
        <v>3</v>
      </c>
      <c r="AD746" s="69">
        <v>3</v>
      </c>
      <c r="AE746" s="69">
        <v>3</v>
      </c>
      <c r="AF746" s="69">
        <f t="shared" si="90"/>
        <v>36</v>
      </c>
      <c r="AH746" s="31">
        <f t="shared" si="91"/>
        <v>9</v>
      </c>
      <c r="AI746" s="31">
        <f t="shared" si="92"/>
        <v>9</v>
      </c>
      <c r="AJ746" s="31">
        <f t="shared" si="93"/>
        <v>9</v>
      </c>
      <c r="AK746" s="31">
        <f t="shared" si="94"/>
        <v>9</v>
      </c>
      <c r="AL746" s="31">
        <f t="shared" si="95"/>
        <v>36</v>
      </c>
    </row>
    <row r="747" spans="1:38" hidden="1" x14ac:dyDescent="0.3">
      <c r="A747" t="str">
        <f t="shared" si="89"/>
        <v>SAIG</v>
      </c>
      <c r="B747" s="5" t="s">
        <v>151</v>
      </c>
      <c r="C747" s="5" t="s">
        <v>617</v>
      </c>
      <c r="D747" s="65" t="s">
        <v>86</v>
      </c>
      <c r="E747" s="65" t="s">
        <v>370</v>
      </c>
      <c r="F747" s="5" t="s">
        <v>164</v>
      </c>
      <c r="G747" s="5" t="s">
        <v>606</v>
      </c>
      <c r="H747" s="5" t="s">
        <v>626</v>
      </c>
      <c r="I747" s="31">
        <v>80</v>
      </c>
      <c r="J747" s="31">
        <v>40</v>
      </c>
      <c r="K747" s="31">
        <v>80</v>
      </c>
      <c r="L747" s="31">
        <v>80</v>
      </c>
      <c r="M747" s="31">
        <v>80</v>
      </c>
      <c r="N747" s="31">
        <v>40</v>
      </c>
      <c r="O747" s="31">
        <v>60</v>
      </c>
      <c r="P747" s="31">
        <v>40</v>
      </c>
      <c r="Q747" s="31"/>
      <c r="R747" s="75">
        <f t="shared" si="96"/>
        <v>55.555555555555557</v>
      </c>
      <c r="S747" s="69">
        <v>60</v>
      </c>
      <c r="T747" s="69">
        <v>60</v>
      </c>
      <c r="U747" s="69">
        <v>60</v>
      </c>
      <c r="V747" s="69">
        <v>60</v>
      </c>
      <c r="W747" s="69">
        <v>60</v>
      </c>
      <c r="X747" s="69">
        <v>60</v>
      </c>
      <c r="Y747" s="69">
        <v>60</v>
      </c>
      <c r="Z747" s="69">
        <v>60</v>
      </c>
      <c r="AA747" s="69">
        <v>60</v>
      </c>
      <c r="AB747" s="69">
        <v>60</v>
      </c>
      <c r="AC747" s="69">
        <v>60</v>
      </c>
      <c r="AD747" s="69">
        <v>60</v>
      </c>
      <c r="AE747" s="69">
        <v>60</v>
      </c>
      <c r="AF747" s="69">
        <f t="shared" si="90"/>
        <v>720</v>
      </c>
      <c r="AH747" s="31">
        <f t="shared" si="91"/>
        <v>180</v>
      </c>
      <c r="AI747" s="31">
        <f t="shared" si="92"/>
        <v>180</v>
      </c>
      <c r="AJ747" s="31">
        <f t="shared" si="93"/>
        <v>180</v>
      </c>
      <c r="AK747" s="31">
        <f t="shared" si="94"/>
        <v>180</v>
      </c>
      <c r="AL747" s="31">
        <f t="shared" si="95"/>
        <v>720</v>
      </c>
    </row>
    <row r="748" spans="1:38" hidden="1" x14ac:dyDescent="0.3">
      <c r="A748" t="str">
        <f t="shared" si="89"/>
        <v>SAA1</v>
      </c>
      <c r="B748" s="5" t="s">
        <v>151</v>
      </c>
      <c r="C748" s="5" t="s">
        <v>617</v>
      </c>
      <c r="D748" s="65" t="s">
        <v>86</v>
      </c>
      <c r="E748" s="65" t="s">
        <v>371</v>
      </c>
      <c r="F748" s="5" t="s">
        <v>74</v>
      </c>
      <c r="G748" s="5" t="s">
        <v>600</v>
      </c>
      <c r="H748" s="5" t="s">
        <v>620</v>
      </c>
      <c r="I748" s="31">
        <v>14.45</v>
      </c>
      <c r="J748" s="31">
        <v>15</v>
      </c>
      <c r="K748" s="31">
        <v>10.5</v>
      </c>
      <c r="L748" s="31">
        <v>20</v>
      </c>
      <c r="M748" s="31">
        <v>19.45</v>
      </c>
      <c r="N748" s="31">
        <v>17.899999999999999</v>
      </c>
      <c r="O748" s="31">
        <v>17</v>
      </c>
      <c r="P748" s="31">
        <v>13.5</v>
      </c>
      <c r="Q748" s="31">
        <v>17</v>
      </c>
      <c r="R748" s="75">
        <f t="shared" si="96"/>
        <v>16.088888888888889</v>
      </c>
      <c r="S748" s="69">
        <v>18</v>
      </c>
      <c r="T748" s="69">
        <v>18</v>
      </c>
      <c r="U748" s="69">
        <v>18</v>
      </c>
      <c r="V748" s="69">
        <v>18</v>
      </c>
      <c r="W748" s="69">
        <v>18</v>
      </c>
      <c r="X748" s="69">
        <v>18</v>
      </c>
      <c r="Y748" s="69">
        <v>18</v>
      </c>
      <c r="Z748" s="69">
        <v>18</v>
      </c>
      <c r="AA748" s="69">
        <v>18</v>
      </c>
      <c r="AB748" s="69">
        <v>18</v>
      </c>
      <c r="AC748" s="69">
        <v>18</v>
      </c>
      <c r="AD748" s="69">
        <v>18</v>
      </c>
      <c r="AE748" s="69">
        <v>18</v>
      </c>
      <c r="AF748" s="69">
        <f t="shared" si="90"/>
        <v>216</v>
      </c>
      <c r="AH748" s="31">
        <f t="shared" si="91"/>
        <v>54</v>
      </c>
      <c r="AI748" s="31">
        <f t="shared" si="92"/>
        <v>54</v>
      </c>
      <c r="AJ748" s="31">
        <f t="shared" si="93"/>
        <v>54</v>
      </c>
      <c r="AK748" s="31">
        <f t="shared" si="94"/>
        <v>54</v>
      </c>
      <c r="AL748" s="31">
        <f t="shared" si="95"/>
        <v>216</v>
      </c>
    </row>
    <row r="749" spans="1:38" hidden="1" x14ac:dyDescent="0.3">
      <c r="A749" t="str">
        <f t="shared" si="89"/>
        <v>SAC1 COARSE</v>
      </c>
      <c r="B749" s="5" t="s">
        <v>151</v>
      </c>
      <c r="C749" s="5" t="s">
        <v>617</v>
      </c>
      <c r="D749" s="65" t="s">
        <v>86</v>
      </c>
      <c r="E749" s="65" t="s">
        <v>371</v>
      </c>
      <c r="F749" s="5" t="s">
        <v>61</v>
      </c>
      <c r="G749" s="5" t="s">
        <v>603</v>
      </c>
      <c r="H749" s="5" t="s">
        <v>619</v>
      </c>
      <c r="I749" s="31">
        <v>1.5</v>
      </c>
      <c r="J749" s="31">
        <v>1.5</v>
      </c>
      <c r="K749" s="31">
        <v>1</v>
      </c>
      <c r="L749" s="31">
        <v>1</v>
      </c>
      <c r="M749" s="31">
        <v>2</v>
      </c>
      <c r="N749" s="31">
        <v>0.6</v>
      </c>
      <c r="O749" s="31">
        <v>0.5</v>
      </c>
      <c r="P749" s="31">
        <v>1.1000000000000001</v>
      </c>
      <c r="Q749" s="31">
        <v>0.15</v>
      </c>
      <c r="R749" s="75">
        <f t="shared" si="96"/>
        <v>1.0388888888888888</v>
      </c>
      <c r="S749" s="69">
        <v>2</v>
      </c>
      <c r="T749" s="69">
        <v>2</v>
      </c>
      <c r="U749" s="69">
        <v>2</v>
      </c>
      <c r="V749" s="69">
        <v>2</v>
      </c>
      <c r="W749" s="69">
        <v>2</v>
      </c>
      <c r="X749" s="69">
        <v>2</v>
      </c>
      <c r="Y749" s="69">
        <v>2</v>
      </c>
      <c r="Z749" s="69">
        <v>2</v>
      </c>
      <c r="AA749" s="69">
        <v>2</v>
      </c>
      <c r="AB749" s="69">
        <v>2</v>
      </c>
      <c r="AC749" s="69">
        <v>2</v>
      </c>
      <c r="AD749" s="69">
        <v>2</v>
      </c>
      <c r="AE749" s="69">
        <v>2</v>
      </c>
      <c r="AF749" s="69">
        <f t="shared" si="90"/>
        <v>24</v>
      </c>
      <c r="AH749" s="31">
        <f t="shared" si="91"/>
        <v>6</v>
      </c>
      <c r="AI749" s="31">
        <f t="shared" si="92"/>
        <v>6</v>
      </c>
      <c r="AJ749" s="31">
        <f t="shared" si="93"/>
        <v>6</v>
      </c>
      <c r="AK749" s="31">
        <f t="shared" si="94"/>
        <v>6</v>
      </c>
      <c r="AL749" s="31">
        <f t="shared" si="95"/>
        <v>24</v>
      </c>
    </row>
    <row r="750" spans="1:38" hidden="1" x14ac:dyDescent="0.3">
      <c r="A750" t="str">
        <f t="shared" si="89"/>
        <v>SAGolden Brown</v>
      </c>
      <c r="B750" s="5" t="s">
        <v>151</v>
      </c>
      <c r="C750" s="5" t="s">
        <v>617</v>
      </c>
      <c r="D750" s="65" t="s">
        <v>86</v>
      </c>
      <c r="E750" s="65" t="s">
        <v>371</v>
      </c>
      <c r="F750" s="5" t="s">
        <v>201</v>
      </c>
      <c r="G750" s="5" t="s">
        <v>602</v>
      </c>
      <c r="H750" s="5" t="s">
        <v>623</v>
      </c>
      <c r="I750" s="31">
        <v>0.5</v>
      </c>
      <c r="J750" s="31">
        <v>0.75</v>
      </c>
      <c r="K750" s="31">
        <v>2</v>
      </c>
      <c r="L750" s="31"/>
      <c r="M750" s="31">
        <v>0.5</v>
      </c>
      <c r="N750" s="31">
        <v>0.5</v>
      </c>
      <c r="O750" s="31"/>
      <c r="P750" s="31">
        <v>0.25</v>
      </c>
      <c r="Q750" s="31"/>
      <c r="R750" s="75">
        <f t="shared" si="96"/>
        <v>0.5</v>
      </c>
      <c r="S750" s="69">
        <v>2</v>
      </c>
      <c r="T750" s="69">
        <v>2</v>
      </c>
      <c r="U750" s="69">
        <v>2</v>
      </c>
      <c r="V750" s="69">
        <v>2</v>
      </c>
      <c r="W750" s="69">
        <v>2</v>
      </c>
      <c r="X750" s="69">
        <v>2</v>
      </c>
      <c r="Y750" s="69">
        <v>2</v>
      </c>
      <c r="Z750" s="69">
        <v>2</v>
      </c>
      <c r="AA750" s="69">
        <v>2</v>
      </c>
      <c r="AB750" s="69">
        <v>2</v>
      </c>
      <c r="AC750" s="69">
        <v>2</v>
      </c>
      <c r="AD750" s="69">
        <v>2</v>
      </c>
      <c r="AE750" s="69">
        <v>2</v>
      </c>
      <c r="AF750" s="69">
        <f t="shared" si="90"/>
        <v>24</v>
      </c>
      <c r="AH750" s="31">
        <f t="shared" si="91"/>
        <v>6</v>
      </c>
      <c r="AI750" s="31">
        <f t="shared" si="92"/>
        <v>6</v>
      </c>
      <c r="AJ750" s="31">
        <f t="shared" si="93"/>
        <v>6</v>
      </c>
      <c r="AK750" s="31">
        <f t="shared" si="94"/>
        <v>6</v>
      </c>
      <c r="AL750" s="31">
        <f t="shared" si="95"/>
        <v>24</v>
      </c>
    </row>
    <row r="751" spans="1:38" hidden="1" x14ac:dyDescent="0.3">
      <c r="A751" t="str">
        <f t="shared" si="89"/>
        <v>SAICING</v>
      </c>
      <c r="B751" s="5" t="s">
        <v>151</v>
      </c>
      <c r="C751" s="5" t="s">
        <v>617</v>
      </c>
      <c r="D751" s="65" t="s">
        <v>86</v>
      </c>
      <c r="E751" s="65" t="s">
        <v>371</v>
      </c>
      <c r="F751" s="5" t="s">
        <v>47</v>
      </c>
      <c r="G751" s="5" t="s">
        <v>605</v>
      </c>
      <c r="H751" s="5" t="s">
        <v>605</v>
      </c>
      <c r="I751" s="31">
        <v>0.25</v>
      </c>
      <c r="J751" s="31">
        <v>0.125</v>
      </c>
      <c r="K751" s="31"/>
      <c r="L751" s="31">
        <v>0.375</v>
      </c>
      <c r="M751" s="31">
        <v>0.375</v>
      </c>
      <c r="N751" s="31"/>
      <c r="O751" s="31">
        <v>0.375</v>
      </c>
      <c r="P751" s="31">
        <v>0.05</v>
      </c>
      <c r="Q751" s="31">
        <v>0.3</v>
      </c>
      <c r="R751" s="75">
        <f t="shared" si="96"/>
        <v>0.20555555555555557</v>
      </c>
      <c r="S751" s="69">
        <v>0</v>
      </c>
      <c r="T751" s="69">
        <v>0</v>
      </c>
      <c r="U751" s="69">
        <v>0</v>
      </c>
      <c r="V751" s="69">
        <v>0</v>
      </c>
      <c r="W751" s="69">
        <v>0</v>
      </c>
      <c r="X751" s="69">
        <v>0</v>
      </c>
      <c r="Y751" s="69">
        <v>0</v>
      </c>
      <c r="Z751" s="69">
        <v>0</v>
      </c>
      <c r="AA751" s="69">
        <v>0</v>
      </c>
      <c r="AB751" s="69">
        <v>0</v>
      </c>
      <c r="AC751" s="69">
        <v>0</v>
      </c>
      <c r="AD751" s="69">
        <v>0</v>
      </c>
      <c r="AE751" s="69">
        <v>0</v>
      </c>
      <c r="AF751" s="69">
        <f t="shared" si="90"/>
        <v>0</v>
      </c>
      <c r="AH751" s="31">
        <f t="shared" si="91"/>
        <v>0</v>
      </c>
      <c r="AI751" s="31">
        <f t="shared" si="92"/>
        <v>0</v>
      </c>
      <c r="AJ751" s="31">
        <f t="shared" si="93"/>
        <v>0</v>
      </c>
      <c r="AK751" s="31">
        <f t="shared" si="94"/>
        <v>0</v>
      </c>
      <c r="AL751" s="31">
        <f t="shared" si="95"/>
        <v>0</v>
      </c>
    </row>
    <row r="752" spans="1:38" hidden="1" x14ac:dyDescent="0.3">
      <c r="A752" t="str">
        <f t="shared" si="89"/>
        <v>SACASTER</v>
      </c>
      <c r="B752" s="5" t="s">
        <v>151</v>
      </c>
      <c r="C752" s="5" t="s">
        <v>617</v>
      </c>
      <c r="D752" s="65" t="s">
        <v>86</v>
      </c>
      <c r="E752" s="65" t="s">
        <v>372</v>
      </c>
      <c r="F752" s="5" t="s">
        <v>42</v>
      </c>
      <c r="G752" s="5" t="s">
        <v>604</v>
      </c>
      <c r="H752" s="5" t="s">
        <v>604</v>
      </c>
      <c r="I752" s="31">
        <v>2</v>
      </c>
      <c r="J752" s="31"/>
      <c r="K752" s="31"/>
      <c r="L752" s="31"/>
      <c r="M752" s="31"/>
      <c r="N752" s="31"/>
      <c r="O752" s="31"/>
      <c r="P752" s="31">
        <v>2</v>
      </c>
      <c r="Q752" s="31"/>
      <c r="R752" s="75">
        <f t="shared" si="96"/>
        <v>0.44444444444444442</v>
      </c>
      <c r="S752" s="69">
        <v>0</v>
      </c>
      <c r="T752" s="69">
        <v>0</v>
      </c>
      <c r="U752" s="69">
        <v>0</v>
      </c>
      <c r="V752" s="69">
        <v>0</v>
      </c>
      <c r="W752" s="69">
        <v>0</v>
      </c>
      <c r="X752" s="69">
        <v>0</v>
      </c>
      <c r="Y752" s="69">
        <v>0</v>
      </c>
      <c r="Z752" s="69">
        <v>0</v>
      </c>
      <c r="AA752" s="69">
        <v>0</v>
      </c>
      <c r="AB752" s="69">
        <v>0</v>
      </c>
      <c r="AC752" s="69">
        <v>0</v>
      </c>
      <c r="AD752" s="69">
        <v>0</v>
      </c>
      <c r="AE752" s="69">
        <v>0</v>
      </c>
      <c r="AF752" s="69">
        <f t="shared" si="90"/>
        <v>0</v>
      </c>
      <c r="AH752" s="31">
        <f t="shared" si="91"/>
        <v>0</v>
      </c>
      <c r="AI752" s="31">
        <f t="shared" si="92"/>
        <v>0</v>
      </c>
      <c r="AJ752" s="31">
        <f t="shared" si="93"/>
        <v>0</v>
      </c>
      <c r="AK752" s="31">
        <f t="shared" si="94"/>
        <v>0</v>
      </c>
      <c r="AL752" s="31">
        <f t="shared" si="95"/>
        <v>0</v>
      </c>
    </row>
    <row r="753" spans="1:38" hidden="1" x14ac:dyDescent="0.3">
      <c r="A753" t="str">
        <f t="shared" si="89"/>
        <v>SAICING</v>
      </c>
      <c r="B753" s="5" t="s">
        <v>151</v>
      </c>
      <c r="C753" s="5" t="s">
        <v>617</v>
      </c>
      <c r="D753" s="65" t="s">
        <v>86</v>
      </c>
      <c r="E753" s="65" t="s">
        <v>372</v>
      </c>
      <c r="F753" s="5" t="s">
        <v>47</v>
      </c>
      <c r="G753" s="5" t="s">
        <v>605</v>
      </c>
      <c r="H753" s="5" t="s">
        <v>605</v>
      </c>
      <c r="I753" s="31">
        <v>0.5</v>
      </c>
      <c r="J753" s="31"/>
      <c r="K753" s="31"/>
      <c r="L753" s="31">
        <v>0.5</v>
      </c>
      <c r="M753" s="31"/>
      <c r="N753" s="31"/>
      <c r="O753" s="31"/>
      <c r="P753" s="31"/>
      <c r="Q753" s="31"/>
      <c r="R753" s="75">
        <f t="shared" si="96"/>
        <v>0.1111111111111111</v>
      </c>
      <c r="S753" s="69">
        <v>0</v>
      </c>
      <c r="T753" s="69">
        <v>0</v>
      </c>
      <c r="U753" s="69">
        <v>0</v>
      </c>
      <c r="V753" s="69">
        <v>0</v>
      </c>
      <c r="W753" s="69">
        <v>0</v>
      </c>
      <c r="X753" s="69">
        <v>0</v>
      </c>
      <c r="Y753" s="69">
        <v>0</v>
      </c>
      <c r="Z753" s="69">
        <v>0</v>
      </c>
      <c r="AA753" s="69">
        <v>0</v>
      </c>
      <c r="AB753" s="69">
        <v>0</v>
      </c>
      <c r="AC753" s="69">
        <v>0</v>
      </c>
      <c r="AD753" s="69">
        <v>0</v>
      </c>
      <c r="AE753" s="69">
        <v>0</v>
      </c>
      <c r="AF753" s="69">
        <f t="shared" si="90"/>
        <v>0</v>
      </c>
      <c r="AH753" s="31">
        <f t="shared" si="91"/>
        <v>0</v>
      </c>
      <c r="AI753" s="31">
        <f t="shared" si="92"/>
        <v>0</v>
      </c>
      <c r="AJ753" s="31">
        <f t="shared" si="93"/>
        <v>0</v>
      </c>
      <c r="AK753" s="31">
        <f t="shared" si="94"/>
        <v>0</v>
      </c>
      <c r="AL753" s="31">
        <f t="shared" si="95"/>
        <v>0</v>
      </c>
    </row>
    <row r="754" spans="1:38" hidden="1" x14ac:dyDescent="0.3">
      <c r="A754" t="str">
        <f t="shared" si="89"/>
        <v>SAIG</v>
      </c>
      <c r="B754" s="5" t="s">
        <v>151</v>
      </c>
      <c r="C754" s="5" t="s">
        <v>617</v>
      </c>
      <c r="D754" s="65" t="s">
        <v>86</v>
      </c>
      <c r="E754" s="65" t="s">
        <v>373</v>
      </c>
      <c r="F754" s="5" t="s">
        <v>198</v>
      </c>
      <c r="G754" s="5" t="s">
        <v>606</v>
      </c>
      <c r="H754" s="5" t="s">
        <v>626</v>
      </c>
      <c r="I754" s="31">
        <v>17</v>
      </c>
      <c r="J754" s="31">
        <v>20</v>
      </c>
      <c r="K754" s="31">
        <v>7</v>
      </c>
      <c r="L754" s="31">
        <v>13</v>
      </c>
      <c r="M754" s="31"/>
      <c r="N754" s="31">
        <v>0</v>
      </c>
      <c r="O754" s="31"/>
      <c r="P754" s="31"/>
      <c r="Q754" s="31"/>
      <c r="R754" s="75">
        <f t="shared" si="96"/>
        <v>6.333333333333333</v>
      </c>
      <c r="S754" s="69">
        <v>10</v>
      </c>
      <c r="T754" s="69">
        <v>10</v>
      </c>
      <c r="U754" s="69">
        <v>10</v>
      </c>
      <c r="V754" s="69">
        <v>10</v>
      </c>
      <c r="W754" s="69">
        <v>10</v>
      </c>
      <c r="X754" s="69">
        <v>10</v>
      </c>
      <c r="Y754" s="69">
        <v>10</v>
      </c>
      <c r="Z754" s="69">
        <v>10</v>
      </c>
      <c r="AA754" s="69">
        <v>10</v>
      </c>
      <c r="AB754" s="69">
        <v>10</v>
      </c>
      <c r="AC754" s="69">
        <v>10</v>
      </c>
      <c r="AD754" s="69">
        <v>10</v>
      </c>
      <c r="AE754" s="69">
        <v>10</v>
      </c>
      <c r="AF754" s="69">
        <f t="shared" si="90"/>
        <v>120</v>
      </c>
      <c r="AH754" s="31">
        <f t="shared" si="91"/>
        <v>30</v>
      </c>
      <c r="AI754" s="31">
        <f t="shared" si="92"/>
        <v>30</v>
      </c>
      <c r="AJ754" s="31">
        <f t="shared" si="93"/>
        <v>30</v>
      </c>
      <c r="AK754" s="31">
        <f t="shared" si="94"/>
        <v>30</v>
      </c>
      <c r="AL754" s="31">
        <f t="shared" si="95"/>
        <v>120</v>
      </c>
    </row>
    <row r="755" spans="1:38" hidden="1" x14ac:dyDescent="0.3">
      <c r="A755" t="str">
        <f t="shared" si="89"/>
        <v>SAC1 COARSE</v>
      </c>
      <c r="B755" s="5" t="s">
        <v>151</v>
      </c>
      <c r="C755" s="5" t="s">
        <v>617</v>
      </c>
      <c r="D755" s="65" t="s">
        <v>86</v>
      </c>
      <c r="E755" s="65" t="s">
        <v>374</v>
      </c>
      <c r="F755" s="5" t="s">
        <v>61</v>
      </c>
      <c r="G755" s="5" t="s">
        <v>603</v>
      </c>
      <c r="H755" s="5" t="s">
        <v>619</v>
      </c>
      <c r="I755" s="31"/>
      <c r="J755" s="31"/>
      <c r="K755" s="31"/>
      <c r="L755" s="31"/>
      <c r="M755" s="31"/>
      <c r="N755" s="31"/>
      <c r="O755" s="31"/>
      <c r="P755" s="31">
        <v>10</v>
      </c>
      <c r="Q755" s="31"/>
      <c r="R755" s="75">
        <f t="shared" si="96"/>
        <v>1.1111111111111112</v>
      </c>
      <c r="S755" s="69">
        <v>30</v>
      </c>
      <c r="T755" s="69">
        <v>30</v>
      </c>
      <c r="U755" s="69">
        <v>30</v>
      </c>
      <c r="V755" s="69">
        <v>30</v>
      </c>
      <c r="W755" s="69">
        <v>30</v>
      </c>
      <c r="X755" s="69">
        <v>30</v>
      </c>
      <c r="Y755" s="69">
        <v>30</v>
      </c>
      <c r="Z755" s="69">
        <v>30</v>
      </c>
      <c r="AA755" s="69">
        <v>30</v>
      </c>
      <c r="AB755" s="69">
        <v>30</v>
      </c>
      <c r="AC755" s="69">
        <v>30</v>
      </c>
      <c r="AD755" s="69">
        <v>30</v>
      </c>
      <c r="AE755" s="69">
        <v>30</v>
      </c>
      <c r="AF755" s="69">
        <f t="shared" si="90"/>
        <v>360</v>
      </c>
      <c r="AH755" s="31">
        <f t="shared" si="91"/>
        <v>90</v>
      </c>
      <c r="AI755" s="31">
        <f t="shared" si="92"/>
        <v>90</v>
      </c>
      <c r="AJ755" s="31">
        <f t="shared" si="93"/>
        <v>90</v>
      </c>
      <c r="AK755" s="31">
        <f t="shared" si="94"/>
        <v>90</v>
      </c>
      <c r="AL755" s="31">
        <f t="shared" si="95"/>
        <v>360</v>
      </c>
    </row>
    <row r="756" spans="1:38" hidden="1" x14ac:dyDescent="0.3">
      <c r="A756" t="str">
        <f t="shared" si="89"/>
        <v>SAGolden Brown</v>
      </c>
      <c r="B756" s="5" t="s">
        <v>151</v>
      </c>
      <c r="C756" s="5" t="s">
        <v>617</v>
      </c>
      <c r="D756" s="65" t="s">
        <v>86</v>
      </c>
      <c r="E756" s="65" t="s">
        <v>153</v>
      </c>
      <c r="F756" s="5" t="s">
        <v>201</v>
      </c>
      <c r="G756" s="5" t="s">
        <v>602</v>
      </c>
      <c r="H756" s="5" t="s">
        <v>623</v>
      </c>
      <c r="I756" s="31">
        <v>3</v>
      </c>
      <c r="J756" s="31">
        <v>3</v>
      </c>
      <c r="K756" s="31">
        <v>6</v>
      </c>
      <c r="L756" s="31"/>
      <c r="M756" s="31"/>
      <c r="N756" s="31"/>
      <c r="O756" s="31"/>
      <c r="P756" s="31"/>
      <c r="Q756" s="31"/>
      <c r="R756" s="75">
        <f t="shared" si="96"/>
        <v>1.3333333333333333</v>
      </c>
      <c r="S756" s="69">
        <v>0</v>
      </c>
      <c r="T756" s="69">
        <v>0</v>
      </c>
      <c r="U756" s="69">
        <v>0</v>
      </c>
      <c r="V756" s="69">
        <v>0</v>
      </c>
      <c r="W756" s="69">
        <v>0</v>
      </c>
      <c r="X756" s="69">
        <v>0</v>
      </c>
      <c r="Y756" s="69">
        <v>0</v>
      </c>
      <c r="Z756" s="69">
        <v>0</v>
      </c>
      <c r="AA756" s="69">
        <v>0</v>
      </c>
      <c r="AB756" s="69">
        <v>0</v>
      </c>
      <c r="AC756" s="69">
        <v>0</v>
      </c>
      <c r="AD756" s="69">
        <v>0</v>
      </c>
      <c r="AE756" s="69">
        <v>0</v>
      </c>
      <c r="AF756" s="69">
        <f t="shared" si="90"/>
        <v>0</v>
      </c>
      <c r="AH756" s="31">
        <f t="shared" si="91"/>
        <v>0</v>
      </c>
      <c r="AI756" s="31">
        <f t="shared" si="92"/>
        <v>0</v>
      </c>
      <c r="AJ756" s="31">
        <f t="shared" si="93"/>
        <v>0</v>
      </c>
      <c r="AK756" s="31">
        <f t="shared" si="94"/>
        <v>0</v>
      </c>
      <c r="AL756" s="31">
        <f t="shared" si="95"/>
        <v>0</v>
      </c>
    </row>
    <row r="757" spans="1:38" hidden="1" x14ac:dyDescent="0.3">
      <c r="A757" t="str">
        <f t="shared" si="89"/>
        <v>SASoft Brown</v>
      </c>
      <c r="B757" s="5" t="s">
        <v>151</v>
      </c>
      <c r="C757" s="5" t="s">
        <v>617</v>
      </c>
      <c r="D757" s="65" t="s">
        <v>86</v>
      </c>
      <c r="E757" s="65" t="s">
        <v>153</v>
      </c>
      <c r="F757" s="5" t="s">
        <v>43</v>
      </c>
      <c r="G757" s="5" t="s">
        <v>602</v>
      </c>
      <c r="H757" s="5" t="s">
        <v>622</v>
      </c>
      <c r="I757" s="31">
        <v>15</v>
      </c>
      <c r="J757" s="31">
        <v>7.5</v>
      </c>
      <c r="K757" s="31">
        <v>9</v>
      </c>
      <c r="L757" s="31">
        <v>8</v>
      </c>
      <c r="M757" s="31">
        <v>11.85</v>
      </c>
      <c r="N757" s="31">
        <v>2</v>
      </c>
      <c r="O757" s="31"/>
      <c r="P757" s="31"/>
      <c r="Q757" s="31"/>
      <c r="R757" s="75">
        <f t="shared" si="96"/>
        <v>5.927777777777778</v>
      </c>
      <c r="S757" s="69">
        <v>10</v>
      </c>
      <c r="T757" s="69">
        <v>10</v>
      </c>
      <c r="U757" s="69">
        <v>10</v>
      </c>
      <c r="V757" s="69">
        <v>10</v>
      </c>
      <c r="W757" s="69">
        <v>10</v>
      </c>
      <c r="X757" s="69">
        <v>10</v>
      </c>
      <c r="Y757" s="69">
        <v>10</v>
      </c>
      <c r="Z757" s="69">
        <v>10</v>
      </c>
      <c r="AA757" s="69">
        <v>10</v>
      </c>
      <c r="AB757" s="69">
        <v>10</v>
      </c>
      <c r="AC757" s="69">
        <v>10</v>
      </c>
      <c r="AD757" s="69">
        <v>10</v>
      </c>
      <c r="AE757" s="69">
        <v>10</v>
      </c>
      <c r="AF757" s="69">
        <f t="shared" si="90"/>
        <v>120</v>
      </c>
      <c r="AH757" s="31">
        <f t="shared" si="91"/>
        <v>30</v>
      </c>
      <c r="AI757" s="31">
        <f t="shared" si="92"/>
        <v>30</v>
      </c>
      <c r="AJ757" s="31">
        <f t="shared" si="93"/>
        <v>30</v>
      </c>
      <c r="AK757" s="31">
        <f t="shared" si="94"/>
        <v>30</v>
      </c>
      <c r="AL757" s="31">
        <f t="shared" si="95"/>
        <v>120</v>
      </c>
    </row>
    <row r="758" spans="1:38" hidden="1" x14ac:dyDescent="0.3">
      <c r="A758" t="str">
        <f t="shared" si="89"/>
        <v>SASoft Brown</v>
      </c>
      <c r="B758" s="5" t="s">
        <v>151</v>
      </c>
      <c r="C758" s="5" t="s">
        <v>617</v>
      </c>
      <c r="D758" s="65" t="s">
        <v>86</v>
      </c>
      <c r="E758" s="65" t="s">
        <v>153</v>
      </c>
      <c r="F758" s="5" t="s">
        <v>34</v>
      </c>
      <c r="G758" s="5" t="s">
        <v>602</v>
      </c>
      <c r="H758" s="5" t="s">
        <v>622</v>
      </c>
      <c r="I758" s="31">
        <v>0.24</v>
      </c>
      <c r="J758" s="31"/>
      <c r="K758" s="31"/>
      <c r="L758" s="31"/>
      <c r="M758" s="31"/>
      <c r="N758" s="31"/>
      <c r="O758" s="31"/>
      <c r="P758" s="31">
        <v>21.972000000000001</v>
      </c>
      <c r="Q758" s="31">
        <v>15.491999999999999</v>
      </c>
      <c r="R758" s="75">
        <f t="shared" si="96"/>
        <v>4.1893333333333338</v>
      </c>
      <c r="S758" s="69">
        <v>0</v>
      </c>
      <c r="T758" s="69">
        <v>0</v>
      </c>
      <c r="U758" s="69">
        <v>0</v>
      </c>
      <c r="V758" s="69">
        <v>0</v>
      </c>
      <c r="W758" s="69">
        <v>0</v>
      </c>
      <c r="X758" s="69">
        <v>0</v>
      </c>
      <c r="Y758" s="69">
        <v>0</v>
      </c>
      <c r="Z758" s="69">
        <v>0</v>
      </c>
      <c r="AA758" s="69">
        <v>0</v>
      </c>
      <c r="AB758" s="69">
        <v>0</v>
      </c>
      <c r="AC758" s="69">
        <v>0</v>
      </c>
      <c r="AD758" s="69">
        <v>0</v>
      </c>
      <c r="AE758" s="69">
        <v>0</v>
      </c>
      <c r="AF758" s="69">
        <f t="shared" si="90"/>
        <v>0</v>
      </c>
      <c r="AH758" s="31">
        <f t="shared" si="91"/>
        <v>0</v>
      </c>
      <c r="AI758" s="31">
        <f t="shared" si="92"/>
        <v>0</v>
      </c>
      <c r="AJ758" s="31">
        <f t="shared" si="93"/>
        <v>0</v>
      </c>
      <c r="AK758" s="31">
        <f t="shared" si="94"/>
        <v>0</v>
      </c>
      <c r="AL758" s="31">
        <f t="shared" si="95"/>
        <v>0</v>
      </c>
    </row>
    <row r="759" spans="1:38" hidden="1" x14ac:dyDescent="0.3">
      <c r="A759" t="str">
        <f t="shared" si="89"/>
        <v>SAA1</v>
      </c>
      <c r="B759" s="5" t="s">
        <v>151</v>
      </c>
      <c r="C759" s="5" t="s">
        <v>617</v>
      </c>
      <c r="D759" s="65" t="s">
        <v>86</v>
      </c>
      <c r="E759" s="65" t="s">
        <v>375</v>
      </c>
      <c r="F759" s="5" t="s">
        <v>74</v>
      </c>
      <c r="G759" s="5" t="s">
        <v>600</v>
      </c>
      <c r="H759" s="5" t="s">
        <v>620</v>
      </c>
      <c r="I759" s="31"/>
      <c r="J759" s="31">
        <v>300</v>
      </c>
      <c r="K759" s="31"/>
      <c r="L759" s="31"/>
      <c r="M759" s="31"/>
      <c r="N759" s="31"/>
      <c r="O759" s="31"/>
      <c r="P759" s="31"/>
      <c r="Q759" s="31"/>
      <c r="R759" s="75">
        <f t="shared" si="96"/>
        <v>33.333333333333336</v>
      </c>
      <c r="S759" s="69">
        <v>0</v>
      </c>
      <c r="T759" s="69">
        <v>0</v>
      </c>
      <c r="U759" s="69">
        <v>0</v>
      </c>
      <c r="V759" s="69">
        <v>0</v>
      </c>
      <c r="W759" s="69">
        <v>0</v>
      </c>
      <c r="X759" s="69">
        <v>0</v>
      </c>
      <c r="Y759" s="69">
        <v>0</v>
      </c>
      <c r="Z759" s="69">
        <v>0</v>
      </c>
      <c r="AA759" s="69">
        <v>0</v>
      </c>
      <c r="AB759" s="69">
        <v>0</v>
      </c>
      <c r="AC759" s="69">
        <v>0</v>
      </c>
      <c r="AD759" s="69">
        <v>0</v>
      </c>
      <c r="AE759" s="69">
        <v>0</v>
      </c>
      <c r="AF759" s="69">
        <f t="shared" si="90"/>
        <v>0</v>
      </c>
      <c r="AH759" s="31">
        <f t="shared" si="91"/>
        <v>0</v>
      </c>
      <c r="AI759" s="31">
        <f t="shared" si="92"/>
        <v>0</v>
      </c>
      <c r="AJ759" s="31">
        <f t="shared" si="93"/>
        <v>0</v>
      </c>
      <c r="AK759" s="31">
        <f t="shared" si="94"/>
        <v>0</v>
      </c>
      <c r="AL759" s="31">
        <f t="shared" si="95"/>
        <v>0</v>
      </c>
    </row>
    <row r="760" spans="1:38" hidden="1" x14ac:dyDescent="0.3">
      <c r="A760" t="str">
        <f t="shared" si="89"/>
        <v>SAC1 COARSE</v>
      </c>
      <c r="B760" s="5" t="s">
        <v>151</v>
      </c>
      <c r="C760" s="5" t="s">
        <v>617</v>
      </c>
      <c r="D760" s="65" t="s">
        <v>86</v>
      </c>
      <c r="E760" s="65" t="s">
        <v>375</v>
      </c>
      <c r="F760" s="5" t="s">
        <v>61</v>
      </c>
      <c r="G760" s="5" t="s">
        <v>603</v>
      </c>
      <c r="H760" s="5" t="s">
        <v>619</v>
      </c>
      <c r="I760" s="31"/>
      <c r="J760" s="31">
        <v>1700</v>
      </c>
      <c r="K760" s="31"/>
      <c r="L760" s="31"/>
      <c r="M760" s="31"/>
      <c r="N760" s="31"/>
      <c r="O760" s="31"/>
      <c r="P760" s="31"/>
      <c r="Q760" s="31"/>
      <c r="R760" s="75">
        <f t="shared" si="96"/>
        <v>188.88888888888889</v>
      </c>
      <c r="S760" s="69">
        <v>0</v>
      </c>
      <c r="T760" s="69">
        <v>0</v>
      </c>
      <c r="U760" s="69">
        <v>0</v>
      </c>
      <c r="V760" s="69">
        <v>0</v>
      </c>
      <c r="W760" s="69">
        <v>0</v>
      </c>
      <c r="X760" s="69">
        <v>0</v>
      </c>
      <c r="Y760" s="69">
        <v>0</v>
      </c>
      <c r="Z760" s="69">
        <v>0</v>
      </c>
      <c r="AA760" s="69">
        <v>0</v>
      </c>
      <c r="AB760" s="69">
        <v>0</v>
      </c>
      <c r="AC760" s="69">
        <v>0</v>
      </c>
      <c r="AD760" s="69">
        <v>0</v>
      </c>
      <c r="AE760" s="69">
        <v>0</v>
      </c>
      <c r="AF760" s="69">
        <f t="shared" si="90"/>
        <v>0</v>
      </c>
      <c r="AH760" s="31">
        <f t="shared" si="91"/>
        <v>0</v>
      </c>
      <c r="AI760" s="31">
        <f t="shared" si="92"/>
        <v>0</v>
      </c>
      <c r="AJ760" s="31">
        <f t="shared" si="93"/>
        <v>0</v>
      </c>
      <c r="AK760" s="31">
        <f t="shared" si="94"/>
        <v>0</v>
      </c>
      <c r="AL760" s="31">
        <f t="shared" si="95"/>
        <v>0</v>
      </c>
    </row>
    <row r="761" spans="1:38" hidden="1" x14ac:dyDescent="0.3">
      <c r="A761" t="str">
        <f t="shared" si="89"/>
        <v>SAA1</v>
      </c>
      <c r="B761" s="5" t="s">
        <v>151</v>
      </c>
      <c r="C761" s="5" t="s">
        <v>617</v>
      </c>
      <c r="D761" s="65" t="s">
        <v>86</v>
      </c>
      <c r="E761" s="65" t="s">
        <v>376</v>
      </c>
      <c r="F761" s="5" t="s">
        <v>74</v>
      </c>
      <c r="G761" s="5" t="s">
        <v>600</v>
      </c>
      <c r="H761" s="5" t="s">
        <v>620</v>
      </c>
      <c r="I761" s="31">
        <v>0.9</v>
      </c>
      <c r="J761" s="31">
        <v>0.75</v>
      </c>
      <c r="K761" s="31">
        <v>0.6</v>
      </c>
      <c r="L761" s="31">
        <v>1.6</v>
      </c>
      <c r="M761" s="31">
        <v>0.85</v>
      </c>
      <c r="N761" s="31">
        <v>0.5</v>
      </c>
      <c r="O761" s="31">
        <v>0.75</v>
      </c>
      <c r="P761" s="31">
        <v>1.75</v>
      </c>
      <c r="Q761" s="31"/>
      <c r="R761" s="75">
        <f t="shared" si="96"/>
        <v>0.85555555555555562</v>
      </c>
      <c r="S761" s="69">
        <v>2</v>
      </c>
      <c r="T761" s="69">
        <v>2</v>
      </c>
      <c r="U761" s="69">
        <v>2</v>
      </c>
      <c r="V761" s="69">
        <v>2</v>
      </c>
      <c r="W761" s="69">
        <v>2</v>
      </c>
      <c r="X761" s="69">
        <v>2</v>
      </c>
      <c r="Y761" s="69">
        <v>2</v>
      </c>
      <c r="Z761" s="69">
        <v>2</v>
      </c>
      <c r="AA761" s="69">
        <v>2</v>
      </c>
      <c r="AB761" s="69">
        <v>2</v>
      </c>
      <c r="AC761" s="69">
        <v>2</v>
      </c>
      <c r="AD761" s="69">
        <v>2</v>
      </c>
      <c r="AE761" s="69">
        <v>2</v>
      </c>
      <c r="AF761" s="69">
        <f t="shared" si="90"/>
        <v>24</v>
      </c>
      <c r="AH761" s="31">
        <f t="shared" si="91"/>
        <v>6</v>
      </c>
      <c r="AI761" s="31">
        <f t="shared" si="92"/>
        <v>6</v>
      </c>
      <c r="AJ761" s="31">
        <f t="shared" si="93"/>
        <v>6</v>
      </c>
      <c r="AK761" s="31">
        <f t="shared" si="94"/>
        <v>6</v>
      </c>
      <c r="AL761" s="31">
        <f t="shared" si="95"/>
        <v>24</v>
      </c>
    </row>
    <row r="762" spans="1:38" hidden="1" x14ac:dyDescent="0.3">
      <c r="A762" t="str">
        <f t="shared" si="89"/>
        <v>SASoft Brown</v>
      </c>
      <c r="B762" s="5" t="s">
        <v>151</v>
      </c>
      <c r="C762" s="5" t="s">
        <v>617</v>
      </c>
      <c r="D762" s="65" t="s">
        <v>86</v>
      </c>
      <c r="E762" s="65" t="s">
        <v>376</v>
      </c>
      <c r="F762" s="5" t="s">
        <v>43</v>
      </c>
      <c r="G762" s="5" t="s">
        <v>602</v>
      </c>
      <c r="H762" s="5" t="s">
        <v>622</v>
      </c>
      <c r="I762" s="31"/>
      <c r="J762" s="31"/>
      <c r="K762" s="31"/>
      <c r="L762" s="31">
        <v>0.1</v>
      </c>
      <c r="M762" s="31">
        <v>0.05</v>
      </c>
      <c r="N762" s="31"/>
      <c r="O762" s="31"/>
      <c r="P762" s="31"/>
      <c r="Q762" s="31"/>
      <c r="R762" s="75">
        <f t="shared" si="96"/>
        <v>1.666666666666667E-2</v>
      </c>
      <c r="S762" s="69">
        <v>0</v>
      </c>
      <c r="T762" s="69">
        <v>0</v>
      </c>
      <c r="U762" s="69">
        <v>0</v>
      </c>
      <c r="V762" s="69">
        <v>0</v>
      </c>
      <c r="W762" s="69">
        <v>0</v>
      </c>
      <c r="X762" s="69">
        <v>0</v>
      </c>
      <c r="Y762" s="69">
        <v>0</v>
      </c>
      <c r="Z762" s="69">
        <v>0</v>
      </c>
      <c r="AA762" s="69">
        <v>0</v>
      </c>
      <c r="AB762" s="69">
        <v>0</v>
      </c>
      <c r="AC762" s="69">
        <v>0</v>
      </c>
      <c r="AD762" s="69">
        <v>0</v>
      </c>
      <c r="AE762" s="69">
        <v>0</v>
      </c>
      <c r="AF762" s="69">
        <f t="shared" si="90"/>
        <v>0</v>
      </c>
      <c r="AH762" s="31">
        <f t="shared" si="91"/>
        <v>0</v>
      </c>
      <c r="AI762" s="31">
        <f t="shared" si="92"/>
        <v>0</v>
      </c>
      <c r="AJ762" s="31">
        <f t="shared" si="93"/>
        <v>0</v>
      </c>
      <c r="AK762" s="31">
        <f t="shared" si="94"/>
        <v>0</v>
      </c>
      <c r="AL762" s="31">
        <f t="shared" si="95"/>
        <v>0</v>
      </c>
    </row>
    <row r="763" spans="1:38" hidden="1" x14ac:dyDescent="0.3">
      <c r="A763" t="str">
        <f t="shared" si="89"/>
        <v>SAC1 COARSE</v>
      </c>
      <c r="B763" s="5" t="s">
        <v>151</v>
      </c>
      <c r="C763" s="5" t="s">
        <v>617</v>
      </c>
      <c r="D763" s="65" t="s">
        <v>86</v>
      </c>
      <c r="E763" s="65" t="s">
        <v>376</v>
      </c>
      <c r="F763" s="5" t="s">
        <v>27</v>
      </c>
      <c r="G763" s="5" t="s">
        <v>603</v>
      </c>
      <c r="H763" s="5" t="s">
        <v>619</v>
      </c>
      <c r="I763" s="31">
        <v>4.8000000000000001E-2</v>
      </c>
      <c r="J763" s="31">
        <v>3.5999999999999997E-2</v>
      </c>
      <c r="K763" s="31">
        <v>0.06</v>
      </c>
      <c r="L763" s="31">
        <v>0.06</v>
      </c>
      <c r="M763" s="31">
        <v>4.8000000000000001E-2</v>
      </c>
      <c r="N763" s="31"/>
      <c r="O763" s="31"/>
      <c r="P763" s="31">
        <v>3.5999999999999997E-2</v>
      </c>
      <c r="Q763" s="31"/>
      <c r="R763" s="75">
        <f t="shared" si="96"/>
        <v>3.2000000000000001E-2</v>
      </c>
      <c r="S763" s="69">
        <v>0</v>
      </c>
      <c r="T763" s="69">
        <v>0</v>
      </c>
      <c r="U763" s="69">
        <v>0</v>
      </c>
      <c r="V763" s="69">
        <v>0</v>
      </c>
      <c r="W763" s="69">
        <v>0</v>
      </c>
      <c r="X763" s="69">
        <v>0</v>
      </c>
      <c r="Y763" s="69">
        <v>0</v>
      </c>
      <c r="Z763" s="69">
        <v>0</v>
      </c>
      <c r="AA763" s="69">
        <v>0</v>
      </c>
      <c r="AB763" s="69">
        <v>0</v>
      </c>
      <c r="AC763" s="69">
        <v>0</v>
      </c>
      <c r="AD763" s="69">
        <v>0</v>
      </c>
      <c r="AE763" s="69">
        <v>0</v>
      </c>
      <c r="AF763" s="69">
        <f t="shared" si="90"/>
        <v>0</v>
      </c>
      <c r="AH763" s="31">
        <f t="shared" si="91"/>
        <v>0</v>
      </c>
      <c r="AI763" s="31">
        <f t="shared" si="92"/>
        <v>0</v>
      </c>
      <c r="AJ763" s="31">
        <f t="shared" si="93"/>
        <v>0</v>
      </c>
      <c r="AK763" s="31">
        <f t="shared" si="94"/>
        <v>0</v>
      </c>
      <c r="AL763" s="31">
        <f t="shared" si="95"/>
        <v>0</v>
      </c>
    </row>
    <row r="764" spans="1:38" hidden="1" x14ac:dyDescent="0.3">
      <c r="A764" t="str">
        <f t="shared" si="89"/>
        <v>SAGolden Brown</v>
      </c>
      <c r="B764" s="5" t="s">
        <v>151</v>
      </c>
      <c r="C764" s="5" t="s">
        <v>617</v>
      </c>
      <c r="D764" s="65" t="s">
        <v>86</v>
      </c>
      <c r="E764" s="65" t="s">
        <v>376</v>
      </c>
      <c r="F764" s="5" t="s">
        <v>31</v>
      </c>
      <c r="G764" s="5" t="s">
        <v>602</v>
      </c>
      <c r="H764" s="5" t="s">
        <v>623</v>
      </c>
      <c r="I764" s="31">
        <v>2.4E-2</v>
      </c>
      <c r="J764" s="31"/>
      <c r="K764" s="31"/>
      <c r="L764" s="31">
        <v>2.4E-2</v>
      </c>
      <c r="M764" s="31">
        <v>3.5999999999999997E-2</v>
      </c>
      <c r="N764" s="31"/>
      <c r="O764" s="31"/>
      <c r="P764" s="31"/>
      <c r="Q764" s="31"/>
      <c r="R764" s="75">
        <f t="shared" si="96"/>
        <v>9.3333333333333324E-3</v>
      </c>
      <c r="S764" s="69">
        <v>0</v>
      </c>
      <c r="T764" s="69">
        <v>0</v>
      </c>
      <c r="U764" s="69">
        <v>0</v>
      </c>
      <c r="V764" s="69">
        <v>0</v>
      </c>
      <c r="W764" s="69">
        <v>0</v>
      </c>
      <c r="X764" s="69">
        <v>0</v>
      </c>
      <c r="Y764" s="69">
        <v>0</v>
      </c>
      <c r="Z764" s="69">
        <v>0</v>
      </c>
      <c r="AA764" s="69">
        <v>0</v>
      </c>
      <c r="AB764" s="69">
        <v>0</v>
      </c>
      <c r="AC764" s="69">
        <v>0</v>
      </c>
      <c r="AD764" s="69">
        <v>0</v>
      </c>
      <c r="AE764" s="69">
        <v>0</v>
      </c>
      <c r="AF764" s="69">
        <f t="shared" si="90"/>
        <v>0</v>
      </c>
      <c r="AH764" s="31">
        <f t="shared" si="91"/>
        <v>0</v>
      </c>
      <c r="AI764" s="31">
        <f t="shared" si="92"/>
        <v>0</v>
      </c>
      <c r="AJ764" s="31">
        <f t="shared" si="93"/>
        <v>0</v>
      </c>
      <c r="AK764" s="31">
        <f t="shared" si="94"/>
        <v>0</v>
      </c>
      <c r="AL764" s="31">
        <f t="shared" si="95"/>
        <v>0</v>
      </c>
    </row>
    <row r="765" spans="1:38" hidden="1" x14ac:dyDescent="0.3">
      <c r="A765" t="str">
        <f t="shared" si="89"/>
        <v>SAICING</v>
      </c>
      <c r="B765" s="5" t="s">
        <v>151</v>
      </c>
      <c r="C765" s="5" t="s">
        <v>617</v>
      </c>
      <c r="D765" s="65" t="s">
        <v>86</v>
      </c>
      <c r="E765" s="65" t="s">
        <v>376</v>
      </c>
      <c r="F765" s="5" t="s">
        <v>47</v>
      </c>
      <c r="G765" s="5" t="s">
        <v>605</v>
      </c>
      <c r="H765" s="5" t="s">
        <v>605</v>
      </c>
      <c r="I765" s="31"/>
      <c r="J765" s="31"/>
      <c r="K765" s="31"/>
      <c r="L765" s="31">
        <v>0.05</v>
      </c>
      <c r="M765" s="31">
        <v>0.05</v>
      </c>
      <c r="N765" s="31"/>
      <c r="O765" s="31"/>
      <c r="P765" s="31"/>
      <c r="Q765" s="31"/>
      <c r="R765" s="75">
        <f t="shared" si="96"/>
        <v>1.1111111111111112E-2</v>
      </c>
      <c r="S765" s="69">
        <v>0</v>
      </c>
      <c r="T765" s="69">
        <v>0</v>
      </c>
      <c r="U765" s="69">
        <v>0</v>
      </c>
      <c r="V765" s="69">
        <v>0</v>
      </c>
      <c r="W765" s="69">
        <v>0</v>
      </c>
      <c r="X765" s="69">
        <v>0</v>
      </c>
      <c r="Y765" s="69">
        <v>0</v>
      </c>
      <c r="Z765" s="69">
        <v>0</v>
      </c>
      <c r="AA765" s="69">
        <v>0</v>
      </c>
      <c r="AB765" s="69">
        <v>0</v>
      </c>
      <c r="AC765" s="69">
        <v>0</v>
      </c>
      <c r="AD765" s="69">
        <v>0</v>
      </c>
      <c r="AE765" s="69">
        <v>0</v>
      </c>
      <c r="AF765" s="69">
        <f t="shared" si="90"/>
        <v>0</v>
      </c>
      <c r="AH765" s="31">
        <f t="shared" si="91"/>
        <v>0</v>
      </c>
      <c r="AI765" s="31">
        <f t="shared" si="92"/>
        <v>0</v>
      </c>
      <c r="AJ765" s="31">
        <f t="shared" si="93"/>
        <v>0</v>
      </c>
      <c r="AK765" s="31">
        <f t="shared" si="94"/>
        <v>0</v>
      </c>
      <c r="AL765" s="31">
        <f t="shared" si="95"/>
        <v>0</v>
      </c>
    </row>
    <row r="766" spans="1:38" hidden="1" x14ac:dyDescent="0.3">
      <c r="A766" t="str">
        <f t="shared" si="89"/>
        <v>SALiquid</v>
      </c>
      <c r="B766" s="5" t="s">
        <v>151</v>
      </c>
      <c r="C766" s="5" t="s">
        <v>617</v>
      </c>
      <c r="D766" s="65" t="s">
        <v>86</v>
      </c>
      <c r="E766" s="65" t="s">
        <v>377</v>
      </c>
      <c r="F766" s="5" t="s">
        <v>279</v>
      </c>
      <c r="G766" s="5" t="s">
        <v>607</v>
      </c>
      <c r="H766" s="5" t="s">
        <v>627</v>
      </c>
      <c r="I766" s="31">
        <v>10.761000000000001</v>
      </c>
      <c r="J766" s="31">
        <v>10.556000000000001</v>
      </c>
      <c r="K766" s="31">
        <v>12.175000000000001</v>
      </c>
      <c r="L766" s="31">
        <v>13.404999999999998</v>
      </c>
      <c r="M766" s="31">
        <v>11.509</v>
      </c>
      <c r="N766" s="31">
        <v>10.646000000000001</v>
      </c>
      <c r="O766" s="31">
        <v>12.124000000000002</v>
      </c>
      <c r="P766" s="31">
        <v>11.166</v>
      </c>
      <c r="Q766" s="31">
        <v>11.871999999999998</v>
      </c>
      <c r="R766" s="75">
        <f t="shared" si="96"/>
        <v>11.579333333333334</v>
      </c>
      <c r="S766" s="69">
        <v>15</v>
      </c>
      <c r="T766" s="69">
        <v>15</v>
      </c>
      <c r="U766" s="69">
        <v>15</v>
      </c>
      <c r="V766" s="69">
        <v>15</v>
      </c>
      <c r="W766" s="69">
        <v>15</v>
      </c>
      <c r="X766" s="69">
        <v>15</v>
      </c>
      <c r="Y766" s="69">
        <v>15</v>
      </c>
      <c r="Z766" s="69">
        <v>15</v>
      </c>
      <c r="AA766" s="69">
        <v>15</v>
      </c>
      <c r="AB766" s="69">
        <v>15</v>
      </c>
      <c r="AC766" s="69">
        <v>15</v>
      </c>
      <c r="AD766" s="69">
        <v>15</v>
      </c>
      <c r="AE766" s="69">
        <v>15</v>
      </c>
      <c r="AF766" s="69">
        <f t="shared" si="90"/>
        <v>180</v>
      </c>
      <c r="AH766" s="31">
        <f t="shared" si="91"/>
        <v>45</v>
      </c>
      <c r="AI766" s="31">
        <f t="shared" si="92"/>
        <v>45</v>
      </c>
      <c r="AJ766" s="31">
        <f t="shared" si="93"/>
        <v>45</v>
      </c>
      <c r="AK766" s="31">
        <f t="shared" si="94"/>
        <v>45</v>
      </c>
      <c r="AL766" s="31">
        <f t="shared" si="95"/>
        <v>180</v>
      </c>
    </row>
    <row r="767" spans="1:38" hidden="1" x14ac:dyDescent="0.3">
      <c r="A767" t="str">
        <f t="shared" si="89"/>
        <v>SAA1</v>
      </c>
      <c r="B767" s="5" t="s">
        <v>151</v>
      </c>
      <c r="C767" s="5" t="s">
        <v>617</v>
      </c>
      <c r="D767" s="65" t="s">
        <v>86</v>
      </c>
      <c r="E767" s="65" t="s">
        <v>377</v>
      </c>
      <c r="F767" s="5" t="s">
        <v>74</v>
      </c>
      <c r="G767" s="5" t="s">
        <v>600</v>
      </c>
      <c r="H767" s="5" t="s">
        <v>620</v>
      </c>
      <c r="I767" s="31"/>
      <c r="J767" s="31">
        <v>40</v>
      </c>
      <c r="K767" s="31">
        <v>50</v>
      </c>
      <c r="L767" s="31">
        <v>60</v>
      </c>
      <c r="M767" s="31">
        <v>60</v>
      </c>
      <c r="N767" s="31">
        <v>40</v>
      </c>
      <c r="O767" s="31">
        <v>60</v>
      </c>
      <c r="P767" s="31">
        <v>70</v>
      </c>
      <c r="Q767" s="31">
        <v>60</v>
      </c>
      <c r="R767" s="75">
        <f t="shared" si="96"/>
        <v>48.888888888888886</v>
      </c>
      <c r="S767" s="69">
        <v>60</v>
      </c>
      <c r="T767" s="69">
        <v>60</v>
      </c>
      <c r="U767" s="69">
        <v>60</v>
      </c>
      <c r="V767" s="69">
        <v>60</v>
      </c>
      <c r="W767" s="69">
        <v>60</v>
      </c>
      <c r="X767" s="69">
        <v>60</v>
      </c>
      <c r="Y767" s="69">
        <v>60</v>
      </c>
      <c r="Z767" s="69">
        <v>60</v>
      </c>
      <c r="AA767" s="69">
        <v>60</v>
      </c>
      <c r="AB767" s="69">
        <v>60</v>
      </c>
      <c r="AC767" s="69">
        <v>60</v>
      </c>
      <c r="AD767" s="69">
        <v>60</v>
      </c>
      <c r="AE767" s="69">
        <v>60</v>
      </c>
      <c r="AF767" s="69">
        <f t="shared" si="90"/>
        <v>720</v>
      </c>
      <c r="AH767" s="31">
        <f t="shared" si="91"/>
        <v>180</v>
      </c>
      <c r="AI767" s="31">
        <f t="shared" si="92"/>
        <v>180</v>
      </c>
      <c r="AJ767" s="31">
        <f t="shared" si="93"/>
        <v>180</v>
      </c>
      <c r="AK767" s="31">
        <f t="shared" si="94"/>
        <v>180</v>
      </c>
      <c r="AL767" s="31">
        <f t="shared" si="95"/>
        <v>720</v>
      </c>
    </row>
    <row r="768" spans="1:38" hidden="1" x14ac:dyDescent="0.3">
      <c r="A768" t="str">
        <f t="shared" si="89"/>
        <v>SAA1</v>
      </c>
      <c r="B768" s="5" t="s">
        <v>151</v>
      </c>
      <c r="C768" s="5" t="s">
        <v>617</v>
      </c>
      <c r="D768" s="65" t="s">
        <v>86</v>
      </c>
      <c r="E768" s="65" t="s">
        <v>378</v>
      </c>
      <c r="F768" s="5" t="s">
        <v>74</v>
      </c>
      <c r="G768" s="5" t="s">
        <v>600</v>
      </c>
      <c r="H768" s="5" t="s">
        <v>620</v>
      </c>
      <c r="I768" s="31"/>
      <c r="J768" s="31"/>
      <c r="K768" s="31">
        <v>7.9</v>
      </c>
      <c r="L768" s="31">
        <v>10</v>
      </c>
      <c r="M768" s="31">
        <v>10</v>
      </c>
      <c r="N768" s="31">
        <v>7.5</v>
      </c>
      <c r="O768" s="31">
        <v>10</v>
      </c>
      <c r="P768" s="31"/>
      <c r="Q768" s="31"/>
      <c r="R768" s="75">
        <f t="shared" si="96"/>
        <v>5.0444444444444443</v>
      </c>
      <c r="S768" s="69">
        <v>0</v>
      </c>
      <c r="T768" s="69">
        <v>0</v>
      </c>
      <c r="U768" s="69">
        <v>0</v>
      </c>
      <c r="V768" s="69">
        <v>0</v>
      </c>
      <c r="W768" s="69">
        <v>0</v>
      </c>
      <c r="X768" s="69">
        <v>0</v>
      </c>
      <c r="Y768" s="69">
        <v>0</v>
      </c>
      <c r="Z768" s="69">
        <v>0</v>
      </c>
      <c r="AA768" s="69">
        <v>0</v>
      </c>
      <c r="AB768" s="69">
        <v>0</v>
      </c>
      <c r="AC768" s="69">
        <v>0</v>
      </c>
      <c r="AD768" s="69">
        <v>0</v>
      </c>
      <c r="AE768" s="69">
        <v>0</v>
      </c>
      <c r="AF768" s="69">
        <f t="shared" si="90"/>
        <v>0</v>
      </c>
      <c r="AH768" s="31">
        <f t="shared" si="91"/>
        <v>0</v>
      </c>
      <c r="AI768" s="31">
        <f t="shared" si="92"/>
        <v>0</v>
      </c>
      <c r="AJ768" s="31">
        <f t="shared" si="93"/>
        <v>0</v>
      </c>
      <c r="AK768" s="31">
        <f t="shared" si="94"/>
        <v>0</v>
      </c>
      <c r="AL768" s="31">
        <f t="shared" si="95"/>
        <v>0</v>
      </c>
    </row>
    <row r="769" spans="1:38" hidden="1" x14ac:dyDescent="0.3">
      <c r="A769" t="str">
        <f t="shared" si="89"/>
        <v>SAC1 COARSE</v>
      </c>
      <c r="B769" s="5" t="s">
        <v>151</v>
      </c>
      <c r="C769" s="5" t="s">
        <v>617</v>
      </c>
      <c r="D769" s="65" t="s">
        <v>86</v>
      </c>
      <c r="E769" s="65" t="s">
        <v>378</v>
      </c>
      <c r="F769" s="5" t="s">
        <v>61</v>
      </c>
      <c r="G769" s="5" t="s">
        <v>603</v>
      </c>
      <c r="H769" s="5" t="s">
        <v>619</v>
      </c>
      <c r="I769" s="31"/>
      <c r="J769" s="31"/>
      <c r="K769" s="31">
        <v>32.5</v>
      </c>
      <c r="L769" s="31">
        <v>24</v>
      </c>
      <c r="M769" s="31">
        <v>28</v>
      </c>
      <c r="N769" s="31">
        <v>12.5</v>
      </c>
      <c r="O769" s="31">
        <v>25</v>
      </c>
      <c r="P769" s="31">
        <v>5</v>
      </c>
      <c r="Q769" s="31"/>
      <c r="R769" s="75">
        <f t="shared" si="96"/>
        <v>14.111111111111111</v>
      </c>
      <c r="S769" s="69">
        <v>0</v>
      </c>
      <c r="T769" s="69">
        <v>0</v>
      </c>
      <c r="U769" s="69">
        <v>0</v>
      </c>
      <c r="V769" s="69">
        <v>0</v>
      </c>
      <c r="W769" s="69">
        <v>0</v>
      </c>
      <c r="X769" s="69">
        <v>0</v>
      </c>
      <c r="Y769" s="69">
        <v>0</v>
      </c>
      <c r="Z769" s="69">
        <v>0</v>
      </c>
      <c r="AA769" s="69">
        <v>0</v>
      </c>
      <c r="AB769" s="69">
        <v>0</v>
      </c>
      <c r="AC769" s="69">
        <v>0</v>
      </c>
      <c r="AD769" s="69">
        <v>0</v>
      </c>
      <c r="AE769" s="69">
        <v>0</v>
      </c>
      <c r="AF769" s="69">
        <f t="shared" si="90"/>
        <v>0</v>
      </c>
      <c r="AH769" s="31">
        <f t="shared" si="91"/>
        <v>0</v>
      </c>
      <c r="AI769" s="31">
        <f t="shared" si="92"/>
        <v>0</v>
      </c>
      <c r="AJ769" s="31">
        <f t="shared" si="93"/>
        <v>0</v>
      </c>
      <c r="AK769" s="31">
        <f t="shared" si="94"/>
        <v>0</v>
      </c>
      <c r="AL769" s="31">
        <f t="shared" si="95"/>
        <v>0</v>
      </c>
    </row>
    <row r="770" spans="1:38" hidden="1" x14ac:dyDescent="0.3">
      <c r="A770" t="str">
        <f t="shared" si="89"/>
        <v>SAA1</v>
      </c>
      <c r="B770" s="5" t="s">
        <v>151</v>
      </c>
      <c r="C770" s="5" t="s">
        <v>617</v>
      </c>
      <c r="D770" s="65" t="s">
        <v>86</v>
      </c>
      <c r="E770" s="65" t="s">
        <v>379</v>
      </c>
      <c r="F770" s="5" t="s">
        <v>74</v>
      </c>
      <c r="G770" s="5" t="s">
        <v>600</v>
      </c>
      <c r="H770" s="5" t="s">
        <v>620</v>
      </c>
      <c r="I770" s="31"/>
      <c r="J770" s="31"/>
      <c r="K770" s="31">
        <v>4</v>
      </c>
      <c r="L770" s="31"/>
      <c r="M770" s="31"/>
      <c r="N770" s="31"/>
      <c r="O770" s="31"/>
      <c r="P770" s="31"/>
      <c r="Q770" s="31"/>
      <c r="R770" s="75">
        <f t="shared" si="96"/>
        <v>0.44444444444444442</v>
      </c>
      <c r="S770" s="69">
        <v>0</v>
      </c>
      <c r="T770" s="69">
        <v>0</v>
      </c>
      <c r="U770" s="69">
        <v>0</v>
      </c>
      <c r="V770" s="69">
        <v>0</v>
      </c>
      <c r="W770" s="69">
        <v>0</v>
      </c>
      <c r="X770" s="69">
        <v>0</v>
      </c>
      <c r="Y770" s="69">
        <v>0</v>
      </c>
      <c r="Z770" s="69">
        <v>0</v>
      </c>
      <c r="AA770" s="69">
        <v>0</v>
      </c>
      <c r="AB770" s="69">
        <v>0</v>
      </c>
      <c r="AC770" s="69">
        <v>0</v>
      </c>
      <c r="AD770" s="69">
        <v>0</v>
      </c>
      <c r="AE770" s="69">
        <v>0</v>
      </c>
      <c r="AF770" s="69">
        <f t="shared" si="90"/>
        <v>0</v>
      </c>
      <c r="AH770" s="31">
        <f t="shared" si="91"/>
        <v>0</v>
      </c>
      <c r="AI770" s="31">
        <f t="shared" si="92"/>
        <v>0</v>
      </c>
      <c r="AJ770" s="31">
        <f t="shared" si="93"/>
        <v>0</v>
      </c>
      <c r="AK770" s="31">
        <f t="shared" si="94"/>
        <v>0</v>
      </c>
      <c r="AL770" s="31">
        <f t="shared" si="95"/>
        <v>0</v>
      </c>
    </row>
    <row r="771" spans="1:38" hidden="1" x14ac:dyDescent="0.3">
      <c r="A771" t="str">
        <f t="shared" ref="A771:A834" si="97">CONCATENATE(C771,H771)</f>
        <v>SAC1 COARSE</v>
      </c>
      <c r="B771" s="5" t="s">
        <v>151</v>
      </c>
      <c r="C771" s="5" t="s">
        <v>617</v>
      </c>
      <c r="D771" s="65" t="s">
        <v>86</v>
      </c>
      <c r="E771" s="65" t="s">
        <v>380</v>
      </c>
      <c r="F771" s="5" t="s">
        <v>27</v>
      </c>
      <c r="G771" s="5" t="s">
        <v>603</v>
      </c>
      <c r="H771" s="5" t="s">
        <v>619</v>
      </c>
      <c r="I771" s="31">
        <v>2.4E-2</v>
      </c>
      <c r="J771" s="31"/>
      <c r="K771" s="31"/>
      <c r="L771" s="31"/>
      <c r="M771" s="31"/>
      <c r="N771" s="31"/>
      <c r="O771" s="31"/>
      <c r="P771" s="31"/>
      <c r="Q771" s="31"/>
      <c r="R771" s="75">
        <f t="shared" si="96"/>
        <v>2.6666666666666666E-3</v>
      </c>
      <c r="S771" s="69">
        <v>0</v>
      </c>
      <c r="T771" s="69">
        <v>0</v>
      </c>
      <c r="U771" s="69">
        <v>0</v>
      </c>
      <c r="V771" s="69">
        <v>0</v>
      </c>
      <c r="W771" s="69">
        <v>0</v>
      </c>
      <c r="X771" s="69">
        <v>0</v>
      </c>
      <c r="Y771" s="69">
        <v>0</v>
      </c>
      <c r="Z771" s="69">
        <v>0</v>
      </c>
      <c r="AA771" s="69">
        <v>0</v>
      </c>
      <c r="AB771" s="69">
        <v>0</v>
      </c>
      <c r="AC771" s="69">
        <v>0</v>
      </c>
      <c r="AD771" s="69">
        <v>0</v>
      </c>
      <c r="AE771" s="69">
        <v>0</v>
      </c>
      <c r="AF771" s="69">
        <f t="shared" ref="AF771:AF834" si="98">SUM(T771:AE771)</f>
        <v>0</v>
      </c>
      <c r="AH771" s="31">
        <f t="shared" ref="AH771:AH834" si="99">SUM(T771:V771)</f>
        <v>0</v>
      </c>
      <c r="AI771" s="31">
        <f t="shared" ref="AI771:AI834" si="100">SUM(W771:Y771)</f>
        <v>0</v>
      </c>
      <c r="AJ771" s="31">
        <f t="shared" ref="AJ771:AJ834" si="101">SUM(Z771:AB771)</f>
        <v>0</v>
      </c>
      <c r="AK771" s="31">
        <f t="shared" ref="AK771:AK834" si="102">SUM(AC771:AE771)</f>
        <v>0</v>
      </c>
      <c r="AL771" s="31">
        <f t="shared" ref="AL771:AL834" si="103">SUM(AH771:AK771)</f>
        <v>0</v>
      </c>
    </row>
    <row r="772" spans="1:38" hidden="1" x14ac:dyDescent="0.3">
      <c r="A772" t="str">
        <f t="shared" si="97"/>
        <v>SAA1</v>
      </c>
      <c r="B772" s="5" t="s">
        <v>151</v>
      </c>
      <c r="C772" s="5" t="s">
        <v>617</v>
      </c>
      <c r="D772" s="65" t="s">
        <v>86</v>
      </c>
      <c r="E772" s="65" t="s">
        <v>381</v>
      </c>
      <c r="F772" s="5" t="s">
        <v>74</v>
      </c>
      <c r="G772" s="5" t="s">
        <v>600</v>
      </c>
      <c r="H772" s="5" t="s">
        <v>620</v>
      </c>
      <c r="I772" s="31">
        <v>5</v>
      </c>
      <c r="J772" s="31"/>
      <c r="K772" s="31">
        <v>10</v>
      </c>
      <c r="L772" s="31"/>
      <c r="M772" s="31"/>
      <c r="N772" s="31"/>
      <c r="O772" s="31"/>
      <c r="P772" s="31"/>
      <c r="Q772" s="31"/>
      <c r="R772" s="75">
        <f t="shared" si="96"/>
        <v>1.6666666666666667</v>
      </c>
      <c r="S772" s="69">
        <v>0</v>
      </c>
      <c r="T772" s="69">
        <v>0</v>
      </c>
      <c r="U772" s="69">
        <v>0</v>
      </c>
      <c r="V772" s="69">
        <v>0</v>
      </c>
      <c r="W772" s="69">
        <v>0</v>
      </c>
      <c r="X772" s="69">
        <v>0</v>
      </c>
      <c r="Y772" s="69">
        <v>0</v>
      </c>
      <c r="Z772" s="69">
        <v>0</v>
      </c>
      <c r="AA772" s="69">
        <v>0</v>
      </c>
      <c r="AB772" s="69">
        <v>0</v>
      </c>
      <c r="AC772" s="69">
        <v>0</v>
      </c>
      <c r="AD772" s="69">
        <v>0</v>
      </c>
      <c r="AE772" s="69">
        <v>0</v>
      </c>
      <c r="AF772" s="69">
        <f t="shared" si="98"/>
        <v>0</v>
      </c>
      <c r="AH772" s="31">
        <f t="shared" si="99"/>
        <v>0</v>
      </c>
      <c r="AI772" s="31">
        <f t="shared" si="100"/>
        <v>0</v>
      </c>
      <c r="AJ772" s="31">
        <f t="shared" si="101"/>
        <v>0</v>
      </c>
      <c r="AK772" s="31">
        <f t="shared" si="102"/>
        <v>0</v>
      </c>
      <c r="AL772" s="31">
        <f t="shared" si="103"/>
        <v>0</v>
      </c>
    </row>
    <row r="773" spans="1:38" hidden="1" x14ac:dyDescent="0.3">
      <c r="A773" t="str">
        <f t="shared" si="97"/>
        <v>SAA1</v>
      </c>
      <c r="B773" s="5" t="s">
        <v>151</v>
      </c>
      <c r="C773" s="5" t="s">
        <v>617</v>
      </c>
      <c r="D773" s="65" t="s">
        <v>86</v>
      </c>
      <c r="E773" s="65" t="s">
        <v>382</v>
      </c>
      <c r="F773" s="5" t="s">
        <v>74</v>
      </c>
      <c r="G773" s="5" t="s">
        <v>600</v>
      </c>
      <c r="H773" s="5" t="s">
        <v>620</v>
      </c>
      <c r="I773" s="31"/>
      <c r="J773" s="31"/>
      <c r="K773" s="31"/>
      <c r="L773" s="31">
        <v>8</v>
      </c>
      <c r="M773" s="31"/>
      <c r="N773" s="31"/>
      <c r="O773" s="31"/>
      <c r="P773" s="31"/>
      <c r="Q773" s="31"/>
      <c r="R773" s="75">
        <f t="shared" si="96"/>
        <v>0.88888888888888884</v>
      </c>
      <c r="S773" s="69">
        <v>1</v>
      </c>
      <c r="T773" s="69">
        <v>1</v>
      </c>
      <c r="U773" s="69">
        <v>1</v>
      </c>
      <c r="V773" s="69">
        <v>1</v>
      </c>
      <c r="W773" s="69">
        <v>1</v>
      </c>
      <c r="X773" s="69">
        <v>1</v>
      </c>
      <c r="Y773" s="69">
        <v>1</v>
      </c>
      <c r="Z773" s="69">
        <v>1</v>
      </c>
      <c r="AA773" s="69">
        <v>1</v>
      </c>
      <c r="AB773" s="69">
        <v>1</v>
      </c>
      <c r="AC773" s="69">
        <v>1</v>
      </c>
      <c r="AD773" s="69">
        <v>1</v>
      </c>
      <c r="AE773" s="69">
        <v>1</v>
      </c>
      <c r="AF773" s="69">
        <f t="shared" si="98"/>
        <v>12</v>
      </c>
      <c r="AH773" s="31">
        <f t="shared" si="99"/>
        <v>3</v>
      </c>
      <c r="AI773" s="31">
        <f t="shared" si="100"/>
        <v>3</v>
      </c>
      <c r="AJ773" s="31">
        <f t="shared" si="101"/>
        <v>3</v>
      </c>
      <c r="AK773" s="31">
        <f t="shared" si="102"/>
        <v>3</v>
      </c>
      <c r="AL773" s="31">
        <f t="shared" si="103"/>
        <v>12</v>
      </c>
    </row>
    <row r="774" spans="1:38" hidden="1" x14ac:dyDescent="0.3">
      <c r="A774" t="str">
        <f t="shared" si="97"/>
        <v>SACASTER</v>
      </c>
      <c r="B774" s="5" t="s">
        <v>151</v>
      </c>
      <c r="C774" s="5" t="s">
        <v>617</v>
      </c>
      <c r="D774" s="65" t="s">
        <v>86</v>
      </c>
      <c r="E774" s="65" t="s">
        <v>382</v>
      </c>
      <c r="F774" s="5" t="s">
        <v>42</v>
      </c>
      <c r="G774" s="5" t="s">
        <v>604</v>
      </c>
      <c r="H774" s="5" t="s">
        <v>604</v>
      </c>
      <c r="I774" s="31"/>
      <c r="J774" s="31">
        <v>5</v>
      </c>
      <c r="K774" s="31"/>
      <c r="L774" s="31">
        <v>2</v>
      </c>
      <c r="M774" s="31">
        <v>2</v>
      </c>
      <c r="N774" s="31"/>
      <c r="O774" s="31"/>
      <c r="P774" s="31"/>
      <c r="Q774" s="31"/>
      <c r="R774" s="75">
        <f t="shared" si="96"/>
        <v>1</v>
      </c>
      <c r="S774" s="69">
        <v>1</v>
      </c>
      <c r="T774" s="69">
        <v>1</v>
      </c>
      <c r="U774" s="69">
        <v>1</v>
      </c>
      <c r="V774" s="69">
        <v>1</v>
      </c>
      <c r="W774" s="69">
        <v>1</v>
      </c>
      <c r="X774" s="69">
        <v>1</v>
      </c>
      <c r="Y774" s="69">
        <v>1</v>
      </c>
      <c r="Z774" s="69">
        <v>1</v>
      </c>
      <c r="AA774" s="69">
        <v>1</v>
      </c>
      <c r="AB774" s="69">
        <v>1</v>
      </c>
      <c r="AC774" s="69">
        <v>1</v>
      </c>
      <c r="AD774" s="69">
        <v>1</v>
      </c>
      <c r="AE774" s="69">
        <v>1</v>
      </c>
      <c r="AF774" s="69">
        <f t="shared" si="98"/>
        <v>12</v>
      </c>
      <c r="AH774" s="31">
        <f t="shared" si="99"/>
        <v>3</v>
      </c>
      <c r="AI774" s="31">
        <f t="shared" si="100"/>
        <v>3</v>
      </c>
      <c r="AJ774" s="31">
        <f t="shared" si="101"/>
        <v>3</v>
      </c>
      <c r="AK774" s="31">
        <f t="shared" si="102"/>
        <v>3</v>
      </c>
      <c r="AL774" s="31">
        <f t="shared" si="103"/>
        <v>12</v>
      </c>
    </row>
    <row r="775" spans="1:38" hidden="1" x14ac:dyDescent="0.3">
      <c r="A775" t="str">
        <f t="shared" si="97"/>
        <v>SALiquid</v>
      </c>
      <c r="B775" s="5" t="s">
        <v>151</v>
      </c>
      <c r="C775" s="5" t="s">
        <v>617</v>
      </c>
      <c r="D775" s="65" t="s">
        <v>86</v>
      </c>
      <c r="E775" s="65" t="s">
        <v>383</v>
      </c>
      <c r="F775" s="5" t="s">
        <v>279</v>
      </c>
      <c r="G775" s="5" t="s">
        <v>607</v>
      </c>
      <c r="H775" s="5" t="s">
        <v>627</v>
      </c>
      <c r="I775" s="31">
        <v>8.4209999999999994</v>
      </c>
      <c r="J775" s="31">
        <v>8.6800000000000015</v>
      </c>
      <c r="K775" s="31"/>
      <c r="L775" s="31">
        <v>10.853</v>
      </c>
      <c r="M775" s="31"/>
      <c r="N775" s="31"/>
      <c r="O775" s="31">
        <v>1.002</v>
      </c>
      <c r="P775" s="31"/>
      <c r="Q775" s="31"/>
      <c r="R775" s="75">
        <f t="shared" si="96"/>
        <v>3.2173333333333334</v>
      </c>
      <c r="S775" s="69">
        <v>0</v>
      </c>
      <c r="T775" s="69">
        <v>0</v>
      </c>
      <c r="U775" s="69">
        <v>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0</v>
      </c>
      <c r="AE775" s="69">
        <v>0</v>
      </c>
      <c r="AF775" s="69">
        <f t="shared" si="98"/>
        <v>0</v>
      </c>
      <c r="AH775" s="31">
        <f t="shared" si="99"/>
        <v>0</v>
      </c>
      <c r="AI775" s="31">
        <f t="shared" si="100"/>
        <v>0</v>
      </c>
      <c r="AJ775" s="31">
        <f t="shared" si="101"/>
        <v>0</v>
      </c>
      <c r="AK775" s="31">
        <f t="shared" si="102"/>
        <v>0</v>
      </c>
      <c r="AL775" s="31">
        <f t="shared" si="103"/>
        <v>0</v>
      </c>
    </row>
    <row r="776" spans="1:38" hidden="1" x14ac:dyDescent="0.3">
      <c r="A776" t="str">
        <f t="shared" si="97"/>
        <v>SAA1</v>
      </c>
      <c r="B776" s="5" t="s">
        <v>151</v>
      </c>
      <c r="C776" s="5" t="s">
        <v>617</v>
      </c>
      <c r="D776" s="65" t="s">
        <v>86</v>
      </c>
      <c r="E776" s="65" t="s">
        <v>383</v>
      </c>
      <c r="F776" s="5" t="s">
        <v>74</v>
      </c>
      <c r="G776" s="5" t="s">
        <v>600</v>
      </c>
      <c r="H776" s="5" t="s">
        <v>620</v>
      </c>
      <c r="I776" s="31"/>
      <c r="J776" s="31"/>
      <c r="K776" s="31">
        <v>1</v>
      </c>
      <c r="L776" s="31">
        <v>6.5</v>
      </c>
      <c r="M776" s="31"/>
      <c r="N776" s="31">
        <v>3.25</v>
      </c>
      <c r="O776" s="31">
        <v>8.3000000000000007</v>
      </c>
      <c r="P776" s="31">
        <v>23.749999999999996</v>
      </c>
      <c r="Q776" s="31">
        <v>0.85</v>
      </c>
      <c r="R776" s="75">
        <f t="shared" si="96"/>
        <v>4.8499999999999996</v>
      </c>
      <c r="S776" s="69">
        <v>10</v>
      </c>
      <c r="T776" s="69">
        <v>10</v>
      </c>
      <c r="U776" s="69">
        <v>10</v>
      </c>
      <c r="V776" s="69">
        <v>10</v>
      </c>
      <c r="W776" s="69">
        <v>10</v>
      </c>
      <c r="X776" s="69">
        <v>10</v>
      </c>
      <c r="Y776" s="69">
        <v>10</v>
      </c>
      <c r="Z776" s="69">
        <v>10</v>
      </c>
      <c r="AA776" s="69">
        <v>10</v>
      </c>
      <c r="AB776" s="69">
        <v>10</v>
      </c>
      <c r="AC776" s="69">
        <v>10</v>
      </c>
      <c r="AD776" s="69">
        <v>10</v>
      </c>
      <c r="AE776" s="69">
        <v>10</v>
      </c>
      <c r="AF776" s="69">
        <f t="shared" si="98"/>
        <v>120</v>
      </c>
      <c r="AH776" s="31">
        <f t="shared" si="99"/>
        <v>30</v>
      </c>
      <c r="AI776" s="31">
        <f t="shared" si="100"/>
        <v>30</v>
      </c>
      <c r="AJ776" s="31">
        <f t="shared" si="101"/>
        <v>30</v>
      </c>
      <c r="AK776" s="31">
        <f t="shared" si="102"/>
        <v>30</v>
      </c>
      <c r="AL776" s="31">
        <f t="shared" si="103"/>
        <v>120</v>
      </c>
    </row>
    <row r="777" spans="1:38" hidden="1" x14ac:dyDescent="0.3">
      <c r="A777" t="str">
        <f t="shared" si="97"/>
        <v>SALiquid</v>
      </c>
      <c r="B777" s="5" t="s">
        <v>151</v>
      </c>
      <c r="C777" s="5" t="s">
        <v>617</v>
      </c>
      <c r="D777" s="65" t="s">
        <v>86</v>
      </c>
      <c r="E777" s="65" t="s">
        <v>384</v>
      </c>
      <c r="F777" s="5" t="s">
        <v>279</v>
      </c>
      <c r="G777" s="5" t="s">
        <v>607</v>
      </c>
      <c r="H777" s="5" t="s">
        <v>627</v>
      </c>
      <c r="I777" s="31">
        <v>0.67200000000000004</v>
      </c>
      <c r="J777" s="31"/>
      <c r="K777" s="31"/>
      <c r="L777" s="31"/>
      <c r="M777" s="31">
        <v>0.81399999999999995</v>
      </c>
      <c r="N777" s="31"/>
      <c r="O777" s="31"/>
      <c r="P777" s="31"/>
      <c r="Q777" s="31"/>
      <c r="R777" s="75">
        <f t="shared" si="96"/>
        <v>0.1651111111111111</v>
      </c>
      <c r="S777" s="69">
        <v>0</v>
      </c>
      <c r="T777" s="69">
        <v>0</v>
      </c>
      <c r="U777" s="69">
        <v>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0</v>
      </c>
      <c r="AE777" s="69">
        <v>0</v>
      </c>
      <c r="AF777" s="69">
        <f t="shared" si="98"/>
        <v>0</v>
      </c>
      <c r="AH777" s="31">
        <f t="shared" si="99"/>
        <v>0</v>
      </c>
      <c r="AI777" s="31">
        <f t="shared" si="100"/>
        <v>0</v>
      </c>
      <c r="AJ777" s="31">
        <f t="shared" si="101"/>
        <v>0</v>
      </c>
      <c r="AK777" s="31">
        <f t="shared" si="102"/>
        <v>0</v>
      </c>
      <c r="AL777" s="31">
        <f t="shared" si="103"/>
        <v>0</v>
      </c>
    </row>
    <row r="778" spans="1:38" hidden="1" x14ac:dyDescent="0.3">
      <c r="A778" t="str">
        <f t="shared" si="97"/>
        <v>SAIG</v>
      </c>
      <c r="B778" s="5" t="s">
        <v>151</v>
      </c>
      <c r="C778" s="5" t="s">
        <v>617</v>
      </c>
      <c r="D778" s="65" t="s">
        <v>86</v>
      </c>
      <c r="E778" s="65" t="s">
        <v>385</v>
      </c>
      <c r="F778" s="5" t="s">
        <v>164</v>
      </c>
      <c r="G778" s="5" t="s">
        <v>606</v>
      </c>
      <c r="H778" s="5" t="s">
        <v>626</v>
      </c>
      <c r="I778" s="31">
        <v>10</v>
      </c>
      <c r="J778" s="31">
        <v>30</v>
      </c>
      <c r="K778" s="31">
        <v>20</v>
      </c>
      <c r="L778" s="31">
        <v>10</v>
      </c>
      <c r="M778" s="31">
        <v>20</v>
      </c>
      <c r="N778" s="31"/>
      <c r="O778" s="31">
        <v>20</v>
      </c>
      <c r="P778" s="31">
        <v>20</v>
      </c>
      <c r="Q778" s="31"/>
      <c r="R778" s="75">
        <f t="shared" si="96"/>
        <v>14.444444444444445</v>
      </c>
      <c r="S778" s="69">
        <v>15</v>
      </c>
      <c r="T778" s="69">
        <v>15</v>
      </c>
      <c r="U778" s="69">
        <v>15</v>
      </c>
      <c r="V778" s="69">
        <v>15</v>
      </c>
      <c r="W778" s="69">
        <v>15</v>
      </c>
      <c r="X778" s="69">
        <v>15</v>
      </c>
      <c r="Y778" s="69">
        <v>15</v>
      </c>
      <c r="Z778" s="69">
        <v>15</v>
      </c>
      <c r="AA778" s="69">
        <v>15</v>
      </c>
      <c r="AB778" s="69">
        <v>15</v>
      </c>
      <c r="AC778" s="69">
        <v>15</v>
      </c>
      <c r="AD778" s="69">
        <v>15</v>
      </c>
      <c r="AE778" s="69">
        <v>15</v>
      </c>
      <c r="AF778" s="69">
        <f t="shared" si="98"/>
        <v>180</v>
      </c>
      <c r="AH778" s="31">
        <f t="shared" si="99"/>
        <v>45</v>
      </c>
      <c r="AI778" s="31">
        <f t="shared" si="100"/>
        <v>45</v>
      </c>
      <c r="AJ778" s="31">
        <f t="shared" si="101"/>
        <v>45</v>
      </c>
      <c r="AK778" s="31">
        <f t="shared" si="102"/>
        <v>45</v>
      </c>
      <c r="AL778" s="31">
        <f t="shared" si="103"/>
        <v>180</v>
      </c>
    </row>
    <row r="779" spans="1:38" hidden="1" x14ac:dyDescent="0.3">
      <c r="A779" t="str">
        <f t="shared" si="97"/>
        <v>SACoarse Brown</v>
      </c>
      <c r="B779" s="5" t="s">
        <v>151</v>
      </c>
      <c r="C779" s="5" t="s">
        <v>617</v>
      </c>
      <c r="D779" s="65" t="s">
        <v>86</v>
      </c>
      <c r="E779" s="65" t="s">
        <v>386</v>
      </c>
      <c r="F779" s="5" t="s">
        <v>91</v>
      </c>
      <c r="G779" s="5" t="s">
        <v>602</v>
      </c>
      <c r="H779" s="5" t="s">
        <v>618</v>
      </c>
      <c r="I779" s="31">
        <v>2.8</v>
      </c>
      <c r="J779" s="31">
        <v>1.8</v>
      </c>
      <c r="K779" s="31"/>
      <c r="L779" s="31"/>
      <c r="M779" s="31">
        <v>0.5</v>
      </c>
      <c r="N779" s="31"/>
      <c r="O779" s="31">
        <v>1.75</v>
      </c>
      <c r="P779" s="31">
        <v>1.25</v>
      </c>
      <c r="Q779" s="31">
        <v>3.75</v>
      </c>
      <c r="R779" s="75">
        <f t="shared" si="96"/>
        <v>1.3166666666666667</v>
      </c>
      <c r="S779" s="69">
        <v>2</v>
      </c>
      <c r="T779" s="69">
        <v>2</v>
      </c>
      <c r="U779" s="69">
        <v>2</v>
      </c>
      <c r="V779" s="69">
        <v>2</v>
      </c>
      <c r="W779" s="69">
        <v>2</v>
      </c>
      <c r="X779" s="69">
        <v>2</v>
      </c>
      <c r="Y779" s="69">
        <v>2</v>
      </c>
      <c r="Z779" s="69">
        <v>2</v>
      </c>
      <c r="AA779" s="69">
        <v>2</v>
      </c>
      <c r="AB779" s="69">
        <v>2</v>
      </c>
      <c r="AC779" s="69">
        <v>2</v>
      </c>
      <c r="AD779" s="69">
        <v>2</v>
      </c>
      <c r="AE779" s="69">
        <v>2</v>
      </c>
      <c r="AF779" s="69">
        <f t="shared" si="98"/>
        <v>24</v>
      </c>
      <c r="AH779" s="31">
        <f t="shared" si="99"/>
        <v>6</v>
      </c>
      <c r="AI779" s="31">
        <f t="shared" si="100"/>
        <v>6</v>
      </c>
      <c r="AJ779" s="31">
        <f t="shared" si="101"/>
        <v>6</v>
      </c>
      <c r="AK779" s="31">
        <f t="shared" si="102"/>
        <v>6</v>
      </c>
      <c r="AL779" s="31">
        <f t="shared" si="103"/>
        <v>24</v>
      </c>
    </row>
    <row r="780" spans="1:38" hidden="1" x14ac:dyDescent="0.3">
      <c r="A780" t="str">
        <f t="shared" si="97"/>
        <v>SAA1</v>
      </c>
      <c r="B780" s="5" t="s">
        <v>151</v>
      </c>
      <c r="C780" s="5" t="s">
        <v>617</v>
      </c>
      <c r="D780" s="65" t="s">
        <v>86</v>
      </c>
      <c r="E780" s="65" t="s">
        <v>387</v>
      </c>
      <c r="F780" s="5" t="s">
        <v>74</v>
      </c>
      <c r="G780" s="5" t="s">
        <v>600</v>
      </c>
      <c r="H780" s="5" t="s">
        <v>620</v>
      </c>
      <c r="I780" s="31"/>
      <c r="J780" s="31"/>
      <c r="K780" s="31">
        <v>20</v>
      </c>
      <c r="L780" s="31"/>
      <c r="M780" s="31"/>
      <c r="N780" s="31"/>
      <c r="O780" s="31"/>
      <c r="P780" s="31"/>
      <c r="Q780" s="31"/>
      <c r="R780" s="75">
        <f t="shared" si="96"/>
        <v>2.2222222222222223</v>
      </c>
      <c r="S780" s="69">
        <v>5</v>
      </c>
      <c r="T780" s="69">
        <v>5</v>
      </c>
      <c r="U780" s="69">
        <v>5</v>
      </c>
      <c r="V780" s="69">
        <v>5</v>
      </c>
      <c r="W780" s="69">
        <v>5</v>
      </c>
      <c r="X780" s="69">
        <v>5</v>
      </c>
      <c r="Y780" s="69">
        <v>5</v>
      </c>
      <c r="Z780" s="69">
        <v>5</v>
      </c>
      <c r="AA780" s="69">
        <v>5</v>
      </c>
      <c r="AB780" s="69">
        <v>5</v>
      </c>
      <c r="AC780" s="69">
        <v>5</v>
      </c>
      <c r="AD780" s="69">
        <v>5</v>
      </c>
      <c r="AE780" s="69">
        <v>5</v>
      </c>
      <c r="AF780" s="69">
        <f t="shared" si="98"/>
        <v>60</v>
      </c>
      <c r="AH780" s="31">
        <f t="shared" si="99"/>
        <v>15</v>
      </c>
      <c r="AI780" s="31">
        <f t="shared" si="100"/>
        <v>15</v>
      </c>
      <c r="AJ780" s="31">
        <f t="shared" si="101"/>
        <v>15</v>
      </c>
      <c r="AK780" s="31">
        <f t="shared" si="102"/>
        <v>15</v>
      </c>
      <c r="AL780" s="31">
        <f t="shared" si="103"/>
        <v>60</v>
      </c>
    </row>
    <row r="781" spans="1:38" hidden="1" x14ac:dyDescent="0.3">
      <c r="A781" t="str">
        <f t="shared" si="97"/>
        <v>SACASTER</v>
      </c>
      <c r="B781" s="5" t="s">
        <v>151</v>
      </c>
      <c r="C781" s="5" t="s">
        <v>617</v>
      </c>
      <c r="D781" s="65" t="s">
        <v>86</v>
      </c>
      <c r="E781" s="65" t="s">
        <v>388</v>
      </c>
      <c r="F781" s="5" t="s">
        <v>42</v>
      </c>
      <c r="G781" s="5" t="s">
        <v>604</v>
      </c>
      <c r="H781" s="5" t="s">
        <v>604</v>
      </c>
      <c r="I781" s="31">
        <v>20</v>
      </c>
      <c r="J781" s="31">
        <v>10</v>
      </c>
      <c r="K781" s="31">
        <v>30</v>
      </c>
      <c r="L781" s="31">
        <v>40</v>
      </c>
      <c r="M781" s="31"/>
      <c r="N781" s="31">
        <v>10</v>
      </c>
      <c r="O781" s="31">
        <v>10</v>
      </c>
      <c r="P781" s="31"/>
      <c r="Q781" s="31">
        <v>10</v>
      </c>
      <c r="R781" s="75">
        <f t="shared" si="96"/>
        <v>14.444444444444445</v>
      </c>
      <c r="S781" s="69">
        <v>15</v>
      </c>
      <c r="T781" s="69">
        <v>15</v>
      </c>
      <c r="U781" s="69">
        <v>15</v>
      </c>
      <c r="V781" s="69">
        <v>15</v>
      </c>
      <c r="W781" s="69">
        <v>15</v>
      </c>
      <c r="X781" s="69">
        <v>15</v>
      </c>
      <c r="Y781" s="69">
        <v>15</v>
      </c>
      <c r="Z781" s="69">
        <v>15</v>
      </c>
      <c r="AA781" s="69">
        <v>15</v>
      </c>
      <c r="AB781" s="69">
        <v>15</v>
      </c>
      <c r="AC781" s="69">
        <v>15</v>
      </c>
      <c r="AD781" s="69">
        <v>15</v>
      </c>
      <c r="AE781" s="69">
        <v>15</v>
      </c>
      <c r="AF781" s="69">
        <f t="shared" si="98"/>
        <v>180</v>
      </c>
      <c r="AH781" s="31">
        <f t="shared" si="99"/>
        <v>45</v>
      </c>
      <c r="AI781" s="31">
        <f t="shared" si="100"/>
        <v>45</v>
      </c>
      <c r="AJ781" s="31">
        <f t="shared" si="101"/>
        <v>45</v>
      </c>
      <c r="AK781" s="31">
        <f t="shared" si="102"/>
        <v>45</v>
      </c>
      <c r="AL781" s="31">
        <f t="shared" si="103"/>
        <v>180</v>
      </c>
    </row>
    <row r="782" spans="1:38" hidden="1" x14ac:dyDescent="0.3">
      <c r="A782" t="str">
        <f t="shared" si="97"/>
        <v>SAIG</v>
      </c>
      <c r="B782" s="5" t="s">
        <v>151</v>
      </c>
      <c r="C782" s="5" t="s">
        <v>617</v>
      </c>
      <c r="D782" s="65" t="s">
        <v>86</v>
      </c>
      <c r="E782" s="65" t="s">
        <v>388</v>
      </c>
      <c r="F782" s="5" t="s">
        <v>164</v>
      </c>
      <c r="G782" s="5" t="s">
        <v>606</v>
      </c>
      <c r="H782" s="5" t="s">
        <v>626</v>
      </c>
      <c r="I782" s="31"/>
      <c r="J782" s="31"/>
      <c r="K782" s="31">
        <v>20</v>
      </c>
      <c r="L782" s="31">
        <v>20</v>
      </c>
      <c r="M782" s="31"/>
      <c r="N782" s="31"/>
      <c r="O782" s="31"/>
      <c r="P782" s="31"/>
      <c r="Q782" s="31"/>
      <c r="R782" s="75">
        <f t="shared" si="96"/>
        <v>4.4444444444444446</v>
      </c>
      <c r="S782" s="69">
        <v>5</v>
      </c>
      <c r="T782" s="69">
        <v>5</v>
      </c>
      <c r="U782" s="69">
        <v>5</v>
      </c>
      <c r="V782" s="69">
        <v>5</v>
      </c>
      <c r="W782" s="69">
        <v>5</v>
      </c>
      <c r="X782" s="69">
        <v>5</v>
      </c>
      <c r="Y782" s="69">
        <v>5</v>
      </c>
      <c r="Z782" s="69">
        <v>5</v>
      </c>
      <c r="AA782" s="69">
        <v>5</v>
      </c>
      <c r="AB782" s="69">
        <v>5</v>
      </c>
      <c r="AC782" s="69">
        <v>5</v>
      </c>
      <c r="AD782" s="69">
        <v>5</v>
      </c>
      <c r="AE782" s="69">
        <v>5</v>
      </c>
      <c r="AF782" s="69">
        <f t="shared" si="98"/>
        <v>60</v>
      </c>
      <c r="AH782" s="31">
        <f t="shared" si="99"/>
        <v>15</v>
      </c>
      <c r="AI782" s="31">
        <f t="shared" si="100"/>
        <v>15</v>
      </c>
      <c r="AJ782" s="31">
        <f t="shared" si="101"/>
        <v>15</v>
      </c>
      <c r="AK782" s="31">
        <f t="shared" si="102"/>
        <v>15</v>
      </c>
      <c r="AL782" s="31">
        <f t="shared" si="103"/>
        <v>60</v>
      </c>
    </row>
    <row r="783" spans="1:38" hidden="1" x14ac:dyDescent="0.3">
      <c r="A783" t="str">
        <f t="shared" si="97"/>
        <v>SAA1</v>
      </c>
      <c r="B783" s="5" t="s">
        <v>151</v>
      </c>
      <c r="C783" s="5" t="s">
        <v>617</v>
      </c>
      <c r="D783" s="65" t="s">
        <v>86</v>
      </c>
      <c r="E783" s="65" t="s">
        <v>389</v>
      </c>
      <c r="F783" s="5" t="s">
        <v>74</v>
      </c>
      <c r="G783" s="5" t="s">
        <v>600</v>
      </c>
      <c r="H783" s="5" t="s">
        <v>620</v>
      </c>
      <c r="I783" s="31">
        <v>60</v>
      </c>
      <c r="J783" s="31">
        <v>40</v>
      </c>
      <c r="K783" s="31">
        <v>80</v>
      </c>
      <c r="L783" s="31">
        <v>10</v>
      </c>
      <c r="M783" s="31">
        <v>60</v>
      </c>
      <c r="N783" s="31">
        <v>20</v>
      </c>
      <c r="O783" s="31">
        <v>50</v>
      </c>
      <c r="P783" s="31">
        <v>80</v>
      </c>
      <c r="Q783" s="31">
        <v>70</v>
      </c>
      <c r="R783" s="75">
        <f t="shared" si="96"/>
        <v>52.222222222222221</v>
      </c>
      <c r="S783" s="69">
        <v>60</v>
      </c>
      <c r="T783" s="69">
        <v>60</v>
      </c>
      <c r="U783" s="69">
        <v>60</v>
      </c>
      <c r="V783" s="69">
        <v>60</v>
      </c>
      <c r="W783" s="69">
        <v>60</v>
      </c>
      <c r="X783" s="69">
        <v>60</v>
      </c>
      <c r="Y783" s="69">
        <v>60</v>
      </c>
      <c r="Z783" s="69">
        <v>60</v>
      </c>
      <c r="AA783" s="69">
        <v>60</v>
      </c>
      <c r="AB783" s="69">
        <v>60</v>
      </c>
      <c r="AC783" s="69">
        <v>60</v>
      </c>
      <c r="AD783" s="69">
        <v>60</v>
      </c>
      <c r="AE783" s="69">
        <v>60</v>
      </c>
      <c r="AF783" s="69">
        <f t="shared" si="98"/>
        <v>720</v>
      </c>
      <c r="AH783" s="31">
        <f t="shared" si="99"/>
        <v>180</v>
      </c>
      <c r="AI783" s="31">
        <f t="shared" si="100"/>
        <v>180</v>
      </c>
      <c r="AJ783" s="31">
        <f t="shared" si="101"/>
        <v>180</v>
      </c>
      <c r="AK783" s="31">
        <f t="shared" si="102"/>
        <v>180</v>
      </c>
      <c r="AL783" s="31">
        <f t="shared" si="103"/>
        <v>720</v>
      </c>
    </row>
    <row r="784" spans="1:38" hidden="1" x14ac:dyDescent="0.3">
      <c r="A784" t="str">
        <f t="shared" si="97"/>
        <v>SAC1 COARSE</v>
      </c>
      <c r="B784" s="5" t="s">
        <v>151</v>
      </c>
      <c r="C784" s="5" t="s">
        <v>617</v>
      </c>
      <c r="D784" s="65" t="s">
        <v>86</v>
      </c>
      <c r="E784" s="65" t="s">
        <v>389</v>
      </c>
      <c r="F784" s="5" t="s">
        <v>61</v>
      </c>
      <c r="G784" s="5" t="s">
        <v>603</v>
      </c>
      <c r="H784" s="5" t="s">
        <v>619</v>
      </c>
      <c r="I784" s="31">
        <v>20</v>
      </c>
      <c r="J784" s="31">
        <v>20</v>
      </c>
      <c r="K784" s="31">
        <v>10</v>
      </c>
      <c r="L784" s="31">
        <v>15</v>
      </c>
      <c r="M784" s="31">
        <v>15</v>
      </c>
      <c r="N784" s="31">
        <v>20</v>
      </c>
      <c r="O784" s="31">
        <v>20</v>
      </c>
      <c r="P784" s="31">
        <v>5</v>
      </c>
      <c r="Q784" s="31">
        <v>20</v>
      </c>
      <c r="R784" s="75">
        <f t="shared" si="96"/>
        <v>16.111111111111111</v>
      </c>
      <c r="S784" s="69">
        <v>20</v>
      </c>
      <c r="T784" s="69">
        <v>20</v>
      </c>
      <c r="U784" s="69">
        <v>20</v>
      </c>
      <c r="V784" s="69">
        <v>20</v>
      </c>
      <c r="W784" s="69">
        <v>20</v>
      </c>
      <c r="X784" s="69">
        <v>20</v>
      </c>
      <c r="Y784" s="69">
        <v>20</v>
      </c>
      <c r="Z784" s="69">
        <v>20</v>
      </c>
      <c r="AA784" s="69">
        <v>20</v>
      </c>
      <c r="AB784" s="69">
        <v>20</v>
      </c>
      <c r="AC784" s="69">
        <v>20</v>
      </c>
      <c r="AD784" s="69">
        <v>20</v>
      </c>
      <c r="AE784" s="69">
        <v>20</v>
      </c>
      <c r="AF784" s="69">
        <f t="shared" si="98"/>
        <v>240</v>
      </c>
      <c r="AH784" s="31">
        <f t="shared" si="99"/>
        <v>60</v>
      </c>
      <c r="AI784" s="31">
        <f t="shared" si="100"/>
        <v>60</v>
      </c>
      <c r="AJ784" s="31">
        <f t="shared" si="101"/>
        <v>60</v>
      </c>
      <c r="AK784" s="31">
        <f t="shared" si="102"/>
        <v>60</v>
      </c>
      <c r="AL784" s="31">
        <f t="shared" si="103"/>
        <v>240</v>
      </c>
    </row>
    <row r="785" spans="1:38" hidden="1" x14ac:dyDescent="0.3">
      <c r="A785" t="str">
        <f t="shared" si="97"/>
        <v>SAIG</v>
      </c>
      <c r="B785" s="5" t="s">
        <v>151</v>
      </c>
      <c r="C785" s="5" t="s">
        <v>617</v>
      </c>
      <c r="D785" s="65" t="s">
        <v>86</v>
      </c>
      <c r="E785" s="65" t="s">
        <v>390</v>
      </c>
      <c r="F785" s="5" t="s">
        <v>391</v>
      </c>
      <c r="G785" s="5" t="s">
        <v>606</v>
      </c>
      <c r="H785" s="5" t="s">
        <v>626</v>
      </c>
      <c r="I785" s="31"/>
      <c r="J785" s="31"/>
      <c r="K785" s="31">
        <v>4</v>
      </c>
      <c r="L785" s="31"/>
      <c r="M785" s="31"/>
      <c r="N785" s="31"/>
      <c r="O785" s="31"/>
      <c r="P785" s="31"/>
      <c r="Q785" s="31"/>
      <c r="R785" s="75">
        <f t="shared" si="96"/>
        <v>0.44444444444444442</v>
      </c>
      <c r="S785" s="69">
        <v>0</v>
      </c>
      <c r="T785" s="69">
        <v>0</v>
      </c>
      <c r="U785" s="69">
        <v>0</v>
      </c>
      <c r="V785" s="69">
        <v>0</v>
      </c>
      <c r="W785" s="69">
        <v>0</v>
      </c>
      <c r="X785" s="69">
        <v>0</v>
      </c>
      <c r="Y785" s="69">
        <v>0</v>
      </c>
      <c r="Z785" s="69">
        <v>0</v>
      </c>
      <c r="AA785" s="69">
        <v>0</v>
      </c>
      <c r="AB785" s="69">
        <v>0</v>
      </c>
      <c r="AC785" s="69">
        <v>0</v>
      </c>
      <c r="AD785" s="69">
        <v>0</v>
      </c>
      <c r="AE785" s="69">
        <v>0</v>
      </c>
      <c r="AF785" s="69">
        <f t="shared" si="98"/>
        <v>0</v>
      </c>
      <c r="AH785" s="31">
        <f t="shared" si="99"/>
        <v>0</v>
      </c>
      <c r="AI785" s="31">
        <f t="shared" si="100"/>
        <v>0</v>
      </c>
      <c r="AJ785" s="31">
        <f t="shared" si="101"/>
        <v>0</v>
      </c>
      <c r="AK785" s="31">
        <f t="shared" si="102"/>
        <v>0</v>
      </c>
      <c r="AL785" s="31">
        <f t="shared" si="103"/>
        <v>0</v>
      </c>
    </row>
    <row r="786" spans="1:38" hidden="1" x14ac:dyDescent="0.3">
      <c r="A786" t="str">
        <f t="shared" si="97"/>
        <v>SACoarse Brown</v>
      </c>
      <c r="B786" s="5" t="s">
        <v>151</v>
      </c>
      <c r="C786" s="5" t="s">
        <v>617</v>
      </c>
      <c r="D786" s="65" t="s">
        <v>86</v>
      </c>
      <c r="E786" s="65" t="s">
        <v>390</v>
      </c>
      <c r="F786" s="5" t="s">
        <v>91</v>
      </c>
      <c r="G786" s="5" t="s">
        <v>602</v>
      </c>
      <c r="H786" s="5" t="s">
        <v>618</v>
      </c>
      <c r="I786" s="31">
        <v>1</v>
      </c>
      <c r="J786" s="31"/>
      <c r="K786" s="31">
        <v>1</v>
      </c>
      <c r="L786" s="31"/>
      <c r="M786" s="31">
        <v>1</v>
      </c>
      <c r="N786" s="31"/>
      <c r="O786" s="31"/>
      <c r="P786" s="31">
        <v>1.5</v>
      </c>
      <c r="Q786" s="31"/>
      <c r="R786" s="75">
        <f t="shared" si="96"/>
        <v>0.5</v>
      </c>
      <c r="S786" s="69">
        <v>2</v>
      </c>
      <c r="T786" s="69">
        <v>2</v>
      </c>
      <c r="U786" s="69">
        <v>2</v>
      </c>
      <c r="V786" s="69">
        <v>2</v>
      </c>
      <c r="W786" s="69">
        <v>2</v>
      </c>
      <c r="X786" s="69">
        <v>2</v>
      </c>
      <c r="Y786" s="69">
        <v>2</v>
      </c>
      <c r="Z786" s="69">
        <v>2</v>
      </c>
      <c r="AA786" s="69">
        <v>2</v>
      </c>
      <c r="AB786" s="69">
        <v>2</v>
      </c>
      <c r="AC786" s="69">
        <v>2</v>
      </c>
      <c r="AD786" s="69">
        <v>2</v>
      </c>
      <c r="AE786" s="69">
        <v>2</v>
      </c>
      <c r="AF786" s="69">
        <f t="shared" si="98"/>
        <v>24</v>
      </c>
      <c r="AH786" s="31">
        <f t="shared" si="99"/>
        <v>6</v>
      </c>
      <c r="AI786" s="31">
        <f t="shared" si="100"/>
        <v>6</v>
      </c>
      <c r="AJ786" s="31">
        <f t="shared" si="101"/>
        <v>6</v>
      </c>
      <c r="AK786" s="31">
        <f t="shared" si="102"/>
        <v>6</v>
      </c>
      <c r="AL786" s="31">
        <f t="shared" si="103"/>
        <v>24</v>
      </c>
    </row>
    <row r="787" spans="1:38" hidden="1" x14ac:dyDescent="0.3">
      <c r="A787" t="str">
        <f t="shared" si="97"/>
        <v>SASoft Brown</v>
      </c>
      <c r="B787" s="5" t="s">
        <v>151</v>
      </c>
      <c r="C787" s="5" t="s">
        <v>617</v>
      </c>
      <c r="D787" s="65" t="s">
        <v>86</v>
      </c>
      <c r="E787" s="65" t="s">
        <v>390</v>
      </c>
      <c r="F787" s="5" t="s">
        <v>43</v>
      </c>
      <c r="G787" s="5" t="s">
        <v>602</v>
      </c>
      <c r="H787" s="5" t="s">
        <v>622</v>
      </c>
      <c r="I787" s="31">
        <v>3</v>
      </c>
      <c r="J787" s="31"/>
      <c r="K787" s="31">
        <v>2.5</v>
      </c>
      <c r="L787" s="31"/>
      <c r="M787" s="31">
        <v>1.5</v>
      </c>
      <c r="N787" s="31"/>
      <c r="O787" s="31">
        <v>0.5</v>
      </c>
      <c r="P787" s="31">
        <v>1</v>
      </c>
      <c r="Q787" s="31"/>
      <c r="R787" s="75">
        <f t="shared" si="96"/>
        <v>0.94444444444444442</v>
      </c>
      <c r="S787" s="69">
        <v>2</v>
      </c>
      <c r="T787" s="69">
        <v>2</v>
      </c>
      <c r="U787" s="69">
        <v>2</v>
      </c>
      <c r="V787" s="69">
        <v>2</v>
      </c>
      <c r="W787" s="69">
        <v>2</v>
      </c>
      <c r="X787" s="69">
        <v>2</v>
      </c>
      <c r="Y787" s="69">
        <v>2</v>
      </c>
      <c r="Z787" s="69">
        <v>2</v>
      </c>
      <c r="AA787" s="69">
        <v>2</v>
      </c>
      <c r="AB787" s="69">
        <v>2</v>
      </c>
      <c r="AC787" s="69">
        <v>2</v>
      </c>
      <c r="AD787" s="69">
        <v>2</v>
      </c>
      <c r="AE787" s="69">
        <v>2</v>
      </c>
      <c r="AF787" s="69">
        <f t="shared" si="98"/>
        <v>24</v>
      </c>
      <c r="AH787" s="31">
        <f t="shared" si="99"/>
        <v>6</v>
      </c>
      <c r="AI787" s="31">
        <f t="shared" si="100"/>
        <v>6</v>
      </c>
      <c r="AJ787" s="31">
        <f t="shared" si="101"/>
        <v>6</v>
      </c>
      <c r="AK787" s="31">
        <f t="shared" si="102"/>
        <v>6</v>
      </c>
      <c r="AL787" s="31">
        <f t="shared" si="103"/>
        <v>24</v>
      </c>
    </row>
    <row r="788" spans="1:38" hidden="1" x14ac:dyDescent="0.3">
      <c r="A788" t="str">
        <f t="shared" si="97"/>
        <v>SAA1</v>
      </c>
      <c r="B788" s="5" t="s">
        <v>151</v>
      </c>
      <c r="C788" s="5" t="s">
        <v>617</v>
      </c>
      <c r="D788" s="65" t="s">
        <v>86</v>
      </c>
      <c r="E788" s="65" t="s">
        <v>392</v>
      </c>
      <c r="F788" s="5" t="s">
        <v>74</v>
      </c>
      <c r="G788" s="5" t="s">
        <v>600</v>
      </c>
      <c r="H788" s="5" t="s">
        <v>620</v>
      </c>
      <c r="I788" s="31"/>
      <c r="J788" s="31">
        <v>20</v>
      </c>
      <c r="K788" s="31"/>
      <c r="L788" s="31"/>
      <c r="M788" s="31"/>
      <c r="N788" s="31"/>
      <c r="O788" s="31"/>
      <c r="P788" s="31"/>
      <c r="Q788" s="31"/>
      <c r="R788" s="75">
        <f t="shared" si="96"/>
        <v>2.2222222222222223</v>
      </c>
      <c r="S788" s="69">
        <v>0</v>
      </c>
      <c r="T788" s="69">
        <v>0</v>
      </c>
      <c r="U788" s="69">
        <v>0</v>
      </c>
      <c r="V788" s="69">
        <v>0</v>
      </c>
      <c r="W788" s="69">
        <v>0</v>
      </c>
      <c r="X788" s="69">
        <v>0</v>
      </c>
      <c r="Y788" s="69">
        <v>0</v>
      </c>
      <c r="Z788" s="69">
        <v>0</v>
      </c>
      <c r="AA788" s="69">
        <v>0</v>
      </c>
      <c r="AB788" s="69">
        <v>0</v>
      </c>
      <c r="AC788" s="69">
        <v>0</v>
      </c>
      <c r="AD788" s="69">
        <v>0</v>
      </c>
      <c r="AE788" s="69">
        <v>0</v>
      </c>
      <c r="AF788" s="69">
        <f t="shared" si="98"/>
        <v>0</v>
      </c>
      <c r="AH788" s="31">
        <f t="shared" si="99"/>
        <v>0</v>
      </c>
      <c r="AI788" s="31">
        <f t="shared" si="100"/>
        <v>0</v>
      </c>
      <c r="AJ788" s="31">
        <f t="shared" si="101"/>
        <v>0</v>
      </c>
      <c r="AK788" s="31">
        <f t="shared" si="102"/>
        <v>0</v>
      </c>
      <c r="AL788" s="31">
        <f t="shared" si="103"/>
        <v>0</v>
      </c>
    </row>
    <row r="789" spans="1:38" hidden="1" x14ac:dyDescent="0.3">
      <c r="A789" t="str">
        <f t="shared" si="97"/>
        <v>SAIG</v>
      </c>
      <c r="B789" s="5" t="s">
        <v>151</v>
      </c>
      <c r="C789" s="5" t="s">
        <v>617</v>
      </c>
      <c r="D789" s="65" t="s">
        <v>86</v>
      </c>
      <c r="E789" s="65" t="s">
        <v>392</v>
      </c>
      <c r="F789" s="5" t="s">
        <v>164</v>
      </c>
      <c r="G789" s="5" t="s">
        <v>606</v>
      </c>
      <c r="H789" s="5" t="s">
        <v>626</v>
      </c>
      <c r="I789" s="31"/>
      <c r="J789" s="31">
        <v>20</v>
      </c>
      <c r="K789" s="31"/>
      <c r="L789" s="31"/>
      <c r="M789" s="31">
        <v>10</v>
      </c>
      <c r="N789" s="31"/>
      <c r="O789" s="31"/>
      <c r="P789" s="31"/>
      <c r="Q789" s="31"/>
      <c r="R789" s="75">
        <f t="shared" ref="R789:R828" si="104">SUM(I789:Q789)/9</f>
        <v>3.3333333333333335</v>
      </c>
      <c r="S789" s="69">
        <v>0</v>
      </c>
      <c r="T789" s="69">
        <v>0</v>
      </c>
      <c r="U789" s="69">
        <v>0</v>
      </c>
      <c r="V789" s="69">
        <v>0</v>
      </c>
      <c r="W789" s="69">
        <v>0</v>
      </c>
      <c r="X789" s="69">
        <v>0</v>
      </c>
      <c r="Y789" s="69">
        <v>0</v>
      </c>
      <c r="Z789" s="69">
        <v>0</v>
      </c>
      <c r="AA789" s="69">
        <v>0</v>
      </c>
      <c r="AB789" s="69">
        <v>0</v>
      </c>
      <c r="AC789" s="69">
        <v>0</v>
      </c>
      <c r="AD789" s="69">
        <v>0</v>
      </c>
      <c r="AE789" s="69">
        <v>0</v>
      </c>
      <c r="AF789" s="69">
        <f t="shared" si="98"/>
        <v>0</v>
      </c>
      <c r="AH789" s="31">
        <f t="shared" si="99"/>
        <v>0</v>
      </c>
      <c r="AI789" s="31">
        <f t="shared" si="100"/>
        <v>0</v>
      </c>
      <c r="AJ789" s="31">
        <f t="shared" si="101"/>
        <v>0</v>
      </c>
      <c r="AK789" s="31">
        <f t="shared" si="102"/>
        <v>0</v>
      </c>
      <c r="AL789" s="31">
        <f t="shared" si="103"/>
        <v>0</v>
      </c>
    </row>
    <row r="790" spans="1:38" hidden="1" x14ac:dyDescent="0.3">
      <c r="A790" t="str">
        <f t="shared" si="97"/>
        <v>SAC1 COARSE</v>
      </c>
      <c r="B790" s="5" t="s">
        <v>151</v>
      </c>
      <c r="C790" s="5" t="s">
        <v>617</v>
      </c>
      <c r="D790" s="65" t="s">
        <v>86</v>
      </c>
      <c r="E790" s="65" t="s">
        <v>193</v>
      </c>
      <c r="F790" s="5" t="s">
        <v>61</v>
      </c>
      <c r="G790" s="5" t="s">
        <v>603</v>
      </c>
      <c r="H790" s="5" t="s">
        <v>619</v>
      </c>
      <c r="I790" s="31">
        <v>30</v>
      </c>
      <c r="J790" s="31">
        <v>15</v>
      </c>
      <c r="K790" s="31">
        <v>20</v>
      </c>
      <c r="L790" s="31"/>
      <c r="M790" s="31">
        <v>10</v>
      </c>
      <c r="N790" s="31"/>
      <c r="O790" s="31"/>
      <c r="P790" s="31"/>
      <c r="Q790" s="31"/>
      <c r="R790" s="75">
        <f t="shared" si="104"/>
        <v>8.3333333333333339</v>
      </c>
      <c r="S790" s="69">
        <v>0</v>
      </c>
      <c r="T790" s="69">
        <v>0</v>
      </c>
      <c r="U790" s="69">
        <v>0</v>
      </c>
      <c r="V790" s="69">
        <v>0</v>
      </c>
      <c r="W790" s="69">
        <v>0</v>
      </c>
      <c r="X790" s="69">
        <v>0</v>
      </c>
      <c r="Y790" s="69">
        <v>0</v>
      </c>
      <c r="Z790" s="69">
        <v>0</v>
      </c>
      <c r="AA790" s="69">
        <v>0</v>
      </c>
      <c r="AB790" s="69">
        <v>0</v>
      </c>
      <c r="AC790" s="69">
        <v>0</v>
      </c>
      <c r="AD790" s="69">
        <v>0</v>
      </c>
      <c r="AE790" s="69">
        <v>0</v>
      </c>
      <c r="AF790" s="69">
        <f t="shared" si="98"/>
        <v>0</v>
      </c>
      <c r="AH790" s="31">
        <f t="shared" si="99"/>
        <v>0</v>
      </c>
      <c r="AI790" s="31">
        <f t="shared" si="100"/>
        <v>0</v>
      </c>
      <c r="AJ790" s="31">
        <f t="shared" si="101"/>
        <v>0</v>
      </c>
      <c r="AK790" s="31">
        <f t="shared" si="102"/>
        <v>0</v>
      </c>
      <c r="AL790" s="31">
        <f t="shared" si="103"/>
        <v>0</v>
      </c>
    </row>
    <row r="791" spans="1:38" hidden="1" x14ac:dyDescent="0.3">
      <c r="A791" t="str">
        <f t="shared" si="97"/>
        <v>SAA1</v>
      </c>
      <c r="B791" s="5" t="s">
        <v>151</v>
      </c>
      <c r="C791" s="5" t="s">
        <v>617</v>
      </c>
      <c r="D791" s="65" t="s">
        <v>86</v>
      </c>
      <c r="E791" s="65" t="s">
        <v>393</v>
      </c>
      <c r="F791" s="5" t="s">
        <v>74</v>
      </c>
      <c r="G791" s="5" t="s">
        <v>600</v>
      </c>
      <c r="H791" s="5" t="s">
        <v>620</v>
      </c>
      <c r="I791" s="31"/>
      <c r="J791" s="31"/>
      <c r="K791" s="31"/>
      <c r="L791" s="31"/>
      <c r="M791" s="31"/>
      <c r="N791" s="31"/>
      <c r="O791" s="31"/>
      <c r="P791" s="31"/>
      <c r="Q791" s="31"/>
      <c r="R791" s="75">
        <f t="shared" si="104"/>
        <v>0</v>
      </c>
      <c r="S791" s="69">
        <v>50</v>
      </c>
      <c r="T791" s="69">
        <v>50</v>
      </c>
      <c r="U791" s="69">
        <v>50</v>
      </c>
      <c r="V791" s="69">
        <v>50</v>
      </c>
      <c r="W791" s="69">
        <v>50</v>
      </c>
      <c r="X791" s="69">
        <v>50</v>
      </c>
      <c r="Y791" s="69">
        <v>50</v>
      </c>
      <c r="Z791" s="69">
        <v>50</v>
      </c>
      <c r="AA791" s="69">
        <v>50</v>
      </c>
      <c r="AB791" s="69">
        <v>50</v>
      </c>
      <c r="AC791" s="69">
        <v>50</v>
      </c>
      <c r="AD791" s="69">
        <v>50</v>
      </c>
      <c r="AE791" s="69">
        <v>50</v>
      </c>
      <c r="AF791" s="69">
        <f t="shared" si="98"/>
        <v>600</v>
      </c>
      <c r="AH791" s="31">
        <f t="shared" si="99"/>
        <v>150</v>
      </c>
      <c r="AI791" s="31">
        <f t="shared" si="100"/>
        <v>150</v>
      </c>
      <c r="AJ791" s="31">
        <f t="shared" si="101"/>
        <v>150</v>
      </c>
      <c r="AK791" s="31">
        <f t="shared" si="102"/>
        <v>150</v>
      </c>
      <c r="AL791" s="31">
        <f t="shared" si="103"/>
        <v>600</v>
      </c>
    </row>
    <row r="792" spans="1:38" x14ac:dyDescent="0.3">
      <c r="A792" t="str">
        <f t="shared" si="97"/>
        <v>SAA1</v>
      </c>
      <c r="B792" s="5" t="s">
        <v>151</v>
      </c>
      <c r="C792" s="5" t="s">
        <v>617</v>
      </c>
      <c r="D792" s="65" t="s">
        <v>86</v>
      </c>
      <c r="E792" s="65" t="s">
        <v>155</v>
      </c>
      <c r="F792" s="5" t="s">
        <v>74</v>
      </c>
      <c r="G792" s="5" t="s">
        <v>600</v>
      </c>
      <c r="H792" s="5" t="s">
        <v>620</v>
      </c>
      <c r="I792" s="31">
        <v>145</v>
      </c>
      <c r="J792" s="31">
        <v>40</v>
      </c>
      <c r="K792" s="31">
        <v>90</v>
      </c>
      <c r="L792" s="31">
        <v>30</v>
      </c>
      <c r="M792" s="31"/>
      <c r="N792" s="31">
        <v>120</v>
      </c>
      <c r="O792" s="31">
        <v>120</v>
      </c>
      <c r="P792" s="31">
        <v>135</v>
      </c>
      <c r="Q792" s="31">
        <v>30</v>
      </c>
      <c r="R792" s="75">
        <f t="shared" si="104"/>
        <v>78.888888888888886</v>
      </c>
      <c r="S792" s="69">
        <v>80</v>
      </c>
      <c r="T792" s="69">
        <v>80</v>
      </c>
      <c r="U792" s="69">
        <v>80</v>
      </c>
      <c r="V792" s="69">
        <v>80</v>
      </c>
      <c r="W792" s="69">
        <v>80</v>
      </c>
      <c r="X792" s="69">
        <v>80</v>
      </c>
      <c r="Y792" s="69">
        <v>80</v>
      </c>
      <c r="Z792" s="69">
        <v>80</v>
      </c>
      <c r="AA792" s="69">
        <v>80</v>
      </c>
      <c r="AB792" s="69">
        <v>80</v>
      </c>
      <c r="AC792" s="69">
        <v>80</v>
      </c>
      <c r="AD792" s="69">
        <v>80</v>
      </c>
      <c r="AE792" s="69">
        <v>80</v>
      </c>
      <c r="AF792" s="69">
        <f t="shared" si="98"/>
        <v>960</v>
      </c>
      <c r="AH792" s="31">
        <f t="shared" si="99"/>
        <v>240</v>
      </c>
      <c r="AI792" s="31">
        <f t="shared" si="100"/>
        <v>240</v>
      </c>
      <c r="AJ792" s="31">
        <f t="shared" si="101"/>
        <v>240</v>
      </c>
      <c r="AK792" s="31">
        <f t="shared" si="102"/>
        <v>240</v>
      </c>
      <c r="AL792" s="31">
        <f t="shared" si="103"/>
        <v>960</v>
      </c>
    </row>
    <row r="793" spans="1:38" x14ac:dyDescent="0.3">
      <c r="A793" t="str">
        <f t="shared" si="97"/>
        <v>SAC1 COARSE</v>
      </c>
      <c r="B793" s="5" t="s">
        <v>151</v>
      </c>
      <c r="C793" s="5" t="s">
        <v>617</v>
      </c>
      <c r="D793" s="65" t="s">
        <v>86</v>
      </c>
      <c r="E793" s="65" t="s">
        <v>155</v>
      </c>
      <c r="F793" s="5" t="s">
        <v>61</v>
      </c>
      <c r="G793" s="5" t="s">
        <v>603</v>
      </c>
      <c r="H793" s="5" t="s">
        <v>619</v>
      </c>
      <c r="I793" s="31"/>
      <c r="J793" s="31"/>
      <c r="K793" s="31"/>
      <c r="L793" s="31"/>
      <c r="M793" s="31"/>
      <c r="N793" s="31"/>
      <c r="O793" s="31"/>
      <c r="P793" s="31"/>
      <c r="Q793" s="31">
        <v>30</v>
      </c>
      <c r="R793" s="75">
        <f t="shared" si="104"/>
        <v>3.3333333333333335</v>
      </c>
      <c r="S793" s="69">
        <v>20</v>
      </c>
      <c r="T793" s="69">
        <v>20</v>
      </c>
      <c r="U793" s="69">
        <v>20</v>
      </c>
      <c r="V793" s="69">
        <v>20</v>
      </c>
      <c r="W793" s="69">
        <v>20</v>
      </c>
      <c r="X793" s="69">
        <v>20</v>
      </c>
      <c r="Y793" s="69">
        <v>20</v>
      </c>
      <c r="Z793" s="69">
        <v>20</v>
      </c>
      <c r="AA793" s="69">
        <v>20</v>
      </c>
      <c r="AB793" s="69">
        <v>20</v>
      </c>
      <c r="AC793" s="69">
        <v>20</v>
      </c>
      <c r="AD793" s="69">
        <v>20</v>
      </c>
      <c r="AE793" s="69">
        <v>20</v>
      </c>
      <c r="AF793" s="69">
        <f t="shared" si="98"/>
        <v>240</v>
      </c>
      <c r="AH793" s="31">
        <f t="shared" si="99"/>
        <v>60</v>
      </c>
      <c r="AI793" s="31">
        <f t="shared" si="100"/>
        <v>60</v>
      </c>
      <c r="AJ793" s="31">
        <f t="shared" si="101"/>
        <v>60</v>
      </c>
      <c r="AK793" s="31">
        <f t="shared" si="102"/>
        <v>60</v>
      </c>
      <c r="AL793" s="31">
        <f t="shared" si="103"/>
        <v>240</v>
      </c>
    </row>
    <row r="794" spans="1:38" x14ac:dyDescent="0.3">
      <c r="A794" t="str">
        <f t="shared" si="97"/>
        <v>SAIG</v>
      </c>
      <c r="B794" s="5" t="s">
        <v>151</v>
      </c>
      <c r="C794" s="5" t="s">
        <v>617</v>
      </c>
      <c r="D794" s="65" t="s">
        <v>86</v>
      </c>
      <c r="E794" s="65" t="s">
        <v>155</v>
      </c>
      <c r="F794" s="5" t="s">
        <v>164</v>
      </c>
      <c r="G794" s="5" t="s">
        <v>606</v>
      </c>
      <c r="H794" s="5" t="s">
        <v>626</v>
      </c>
      <c r="I794" s="31">
        <v>15</v>
      </c>
      <c r="J794" s="31">
        <v>10</v>
      </c>
      <c r="K794" s="31">
        <v>20</v>
      </c>
      <c r="L794" s="31">
        <v>30</v>
      </c>
      <c r="M794" s="31"/>
      <c r="N794" s="31"/>
      <c r="O794" s="31"/>
      <c r="P794" s="31">
        <v>15</v>
      </c>
      <c r="Q794" s="31"/>
      <c r="R794" s="75">
        <f t="shared" si="104"/>
        <v>10</v>
      </c>
      <c r="S794" s="69">
        <v>10</v>
      </c>
      <c r="T794" s="69">
        <v>10</v>
      </c>
      <c r="U794" s="69">
        <v>10</v>
      </c>
      <c r="V794" s="69">
        <v>10</v>
      </c>
      <c r="W794" s="69">
        <v>10</v>
      </c>
      <c r="X794" s="69">
        <v>10</v>
      </c>
      <c r="Y794" s="69">
        <v>10</v>
      </c>
      <c r="Z794" s="69">
        <v>10</v>
      </c>
      <c r="AA794" s="69">
        <v>10</v>
      </c>
      <c r="AB794" s="69">
        <v>10</v>
      </c>
      <c r="AC794" s="69">
        <v>10</v>
      </c>
      <c r="AD794" s="69">
        <v>10</v>
      </c>
      <c r="AE794" s="69">
        <v>10</v>
      </c>
      <c r="AF794" s="69">
        <f t="shared" si="98"/>
        <v>120</v>
      </c>
      <c r="AH794" s="31">
        <f t="shared" si="99"/>
        <v>30</v>
      </c>
      <c r="AI794" s="31">
        <f t="shared" si="100"/>
        <v>30</v>
      </c>
      <c r="AJ794" s="31">
        <f t="shared" si="101"/>
        <v>30</v>
      </c>
      <c r="AK794" s="31">
        <f t="shared" si="102"/>
        <v>30</v>
      </c>
      <c r="AL794" s="31">
        <f t="shared" si="103"/>
        <v>120</v>
      </c>
    </row>
    <row r="795" spans="1:38" hidden="1" x14ac:dyDescent="0.3">
      <c r="A795" t="str">
        <f t="shared" si="97"/>
        <v>SACASTER</v>
      </c>
      <c r="B795" s="5" t="s">
        <v>151</v>
      </c>
      <c r="C795" s="5" t="s">
        <v>617</v>
      </c>
      <c r="D795" s="65" t="s">
        <v>86</v>
      </c>
      <c r="E795" s="65" t="s">
        <v>394</v>
      </c>
      <c r="F795" s="5" t="s">
        <v>42</v>
      </c>
      <c r="G795" s="5" t="s">
        <v>604</v>
      </c>
      <c r="H795" s="5" t="s">
        <v>604</v>
      </c>
      <c r="I795" s="31"/>
      <c r="J795" s="31"/>
      <c r="K795" s="31">
        <v>1.5</v>
      </c>
      <c r="L795" s="31">
        <v>1.6</v>
      </c>
      <c r="M795" s="31"/>
      <c r="N795" s="31">
        <v>1</v>
      </c>
      <c r="O795" s="31"/>
      <c r="P795" s="31"/>
      <c r="Q795" s="31"/>
      <c r="R795" s="75">
        <f t="shared" si="104"/>
        <v>0.45555555555555549</v>
      </c>
      <c r="S795" s="69">
        <v>0</v>
      </c>
      <c r="T795" s="69">
        <v>0</v>
      </c>
      <c r="U795" s="69">
        <v>0</v>
      </c>
      <c r="V795" s="69">
        <v>0</v>
      </c>
      <c r="W795" s="69">
        <v>0</v>
      </c>
      <c r="X795" s="69">
        <v>0</v>
      </c>
      <c r="Y795" s="69">
        <v>0</v>
      </c>
      <c r="Z795" s="69">
        <v>0</v>
      </c>
      <c r="AA795" s="69">
        <v>0</v>
      </c>
      <c r="AB795" s="69">
        <v>0</v>
      </c>
      <c r="AC795" s="69">
        <v>0</v>
      </c>
      <c r="AD795" s="69">
        <v>0</v>
      </c>
      <c r="AE795" s="69">
        <v>0</v>
      </c>
      <c r="AF795" s="69">
        <f t="shared" si="98"/>
        <v>0</v>
      </c>
      <c r="AH795" s="31">
        <f t="shared" si="99"/>
        <v>0</v>
      </c>
      <c r="AI795" s="31">
        <f t="shared" si="100"/>
        <v>0</v>
      </c>
      <c r="AJ795" s="31">
        <f t="shared" si="101"/>
        <v>0</v>
      </c>
      <c r="AK795" s="31">
        <f t="shared" si="102"/>
        <v>0</v>
      </c>
      <c r="AL795" s="31">
        <f t="shared" si="103"/>
        <v>0</v>
      </c>
    </row>
    <row r="796" spans="1:38" hidden="1" x14ac:dyDescent="0.3">
      <c r="A796" t="str">
        <f t="shared" si="97"/>
        <v>SAIG</v>
      </c>
      <c r="B796" s="5" t="s">
        <v>151</v>
      </c>
      <c r="C796" s="5" t="s">
        <v>617</v>
      </c>
      <c r="D796" s="65" t="s">
        <v>86</v>
      </c>
      <c r="E796" s="65" t="s">
        <v>352</v>
      </c>
      <c r="F796" s="5" t="s">
        <v>198</v>
      </c>
      <c r="G796" s="5" t="s">
        <v>606</v>
      </c>
      <c r="H796" s="5" t="s">
        <v>626</v>
      </c>
      <c r="I796" s="31"/>
      <c r="J796" s="31"/>
      <c r="K796" s="31"/>
      <c r="L796" s="31"/>
      <c r="M796" s="31"/>
      <c r="N796" s="31"/>
      <c r="O796" s="31"/>
      <c r="P796" s="31"/>
      <c r="Q796" s="31">
        <v>20</v>
      </c>
      <c r="R796" s="75">
        <f t="shared" si="104"/>
        <v>2.2222222222222223</v>
      </c>
      <c r="S796" s="69">
        <v>0</v>
      </c>
      <c r="T796" s="69">
        <v>0</v>
      </c>
      <c r="U796" s="69">
        <v>0</v>
      </c>
      <c r="V796" s="69">
        <v>0</v>
      </c>
      <c r="W796" s="69">
        <v>0</v>
      </c>
      <c r="X796" s="69">
        <v>0</v>
      </c>
      <c r="Y796" s="69">
        <v>0</v>
      </c>
      <c r="Z796" s="69">
        <v>0</v>
      </c>
      <c r="AA796" s="69">
        <v>0</v>
      </c>
      <c r="AB796" s="69">
        <v>0</v>
      </c>
      <c r="AC796" s="69">
        <v>0</v>
      </c>
      <c r="AD796" s="69">
        <v>0</v>
      </c>
      <c r="AE796" s="69">
        <v>0</v>
      </c>
      <c r="AF796" s="69">
        <f t="shared" si="98"/>
        <v>0</v>
      </c>
      <c r="AH796" s="31">
        <f t="shared" si="99"/>
        <v>0</v>
      </c>
      <c r="AI796" s="31">
        <f t="shared" si="100"/>
        <v>0</v>
      </c>
      <c r="AJ796" s="31">
        <f t="shared" si="101"/>
        <v>0</v>
      </c>
      <c r="AK796" s="31">
        <f t="shared" si="102"/>
        <v>0</v>
      </c>
      <c r="AL796" s="31">
        <f t="shared" si="103"/>
        <v>0</v>
      </c>
    </row>
    <row r="797" spans="1:38" hidden="1" x14ac:dyDescent="0.3">
      <c r="A797" t="str">
        <f t="shared" si="97"/>
        <v>SAC1 COARSE</v>
      </c>
      <c r="B797" s="5" t="s">
        <v>151</v>
      </c>
      <c r="C797" s="5" t="s">
        <v>617</v>
      </c>
      <c r="D797" s="65" t="s">
        <v>86</v>
      </c>
      <c r="E797" s="65" t="s">
        <v>237</v>
      </c>
      <c r="F797" s="5" t="s">
        <v>61</v>
      </c>
      <c r="G797" s="5" t="s">
        <v>603</v>
      </c>
      <c r="H797" s="5" t="s">
        <v>619</v>
      </c>
      <c r="I797" s="31"/>
      <c r="J797" s="31"/>
      <c r="K797" s="31"/>
      <c r="L797" s="31"/>
      <c r="M797" s="31"/>
      <c r="N797" s="31"/>
      <c r="O797" s="31">
        <v>10</v>
      </c>
      <c r="P797" s="31"/>
      <c r="Q797" s="31"/>
      <c r="R797" s="75">
        <f t="shared" si="104"/>
        <v>1.1111111111111112</v>
      </c>
      <c r="S797" s="69">
        <v>10</v>
      </c>
      <c r="T797" s="69">
        <v>10</v>
      </c>
      <c r="U797" s="69">
        <v>10</v>
      </c>
      <c r="V797" s="69">
        <v>10</v>
      </c>
      <c r="W797" s="69">
        <v>10</v>
      </c>
      <c r="X797" s="69">
        <v>10</v>
      </c>
      <c r="Y797" s="69">
        <v>10</v>
      </c>
      <c r="Z797" s="69">
        <v>10</v>
      </c>
      <c r="AA797" s="69">
        <v>10</v>
      </c>
      <c r="AB797" s="69">
        <v>10</v>
      </c>
      <c r="AC797" s="69">
        <v>10</v>
      </c>
      <c r="AD797" s="69">
        <v>10</v>
      </c>
      <c r="AE797" s="69">
        <v>10</v>
      </c>
      <c r="AF797" s="69">
        <f t="shared" si="98"/>
        <v>120</v>
      </c>
      <c r="AH797" s="31">
        <f t="shared" si="99"/>
        <v>30</v>
      </c>
      <c r="AI797" s="31">
        <f t="shared" si="100"/>
        <v>30</v>
      </c>
      <c r="AJ797" s="31">
        <f t="shared" si="101"/>
        <v>30</v>
      </c>
      <c r="AK797" s="31">
        <f t="shared" si="102"/>
        <v>30</v>
      </c>
      <c r="AL797" s="31">
        <f t="shared" si="103"/>
        <v>120</v>
      </c>
    </row>
    <row r="798" spans="1:38" hidden="1" x14ac:dyDescent="0.3">
      <c r="A798" t="str">
        <f t="shared" si="97"/>
        <v>SAA1</v>
      </c>
      <c r="B798" s="5" t="s">
        <v>151</v>
      </c>
      <c r="C798" s="5" t="s">
        <v>617</v>
      </c>
      <c r="D798" s="65" t="s">
        <v>86</v>
      </c>
      <c r="E798" s="65" t="s">
        <v>395</v>
      </c>
      <c r="F798" s="5" t="s">
        <v>74</v>
      </c>
      <c r="G798" s="5" t="s">
        <v>600</v>
      </c>
      <c r="H798" s="5" t="s">
        <v>620</v>
      </c>
      <c r="I798" s="31"/>
      <c r="J798" s="31"/>
      <c r="K798" s="31"/>
      <c r="L798" s="31">
        <v>0.75</v>
      </c>
      <c r="M798" s="31">
        <v>1.75</v>
      </c>
      <c r="N798" s="31">
        <v>0.75</v>
      </c>
      <c r="O798" s="31">
        <v>0.75</v>
      </c>
      <c r="P798" s="31"/>
      <c r="Q798" s="31"/>
      <c r="R798" s="75">
        <f t="shared" si="104"/>
        <v>0.44444444444444442</v>
      </c>
      <c r="S798" s="69">
        <v>0</v>
      </c>
      <c r="T798" s="69">
        <v>0</v>
      </c>
      <c r="U798" s="69">
        <v>0</v>
      </c>
      <c r="V798" s="69">
        <v>0</v>
      </c>
      <c r="W798" s="69">
        <v>0</v>
      </c>
      <c r="X798" s="69">
        <v>0</v>
      </c>
      <c r="Y798" s="69">
        <v>0</v>
      </c>
      <c r="Z798" s="69">
        <v>0</v>
      </c>
      <c r="AA798" s="69">
        <v>0</v>
      </c>
      <c r="AB798" s="69">
        <v>0</v>
      </c>
      <c r="AC798" s="69">
        <v>0</v>
      </c>
      <c r="AD798" s="69">
        <v>0</v>
      </c>
      <c r="AE798" s="69">
        <v>0</v>
      </c>
      <c r="AF798" s="69">
        <f t="shared" si="98"/>
        <v>0</v>
      </c>
      <c r="AH798" s="31">
        <f t="shared" si="99"/>
        <v>0</v>
      </c>
      <c r="AI798" s="31">
        <f t="shared" si="100"/>
        <v>0</v>
      </c>
      <c r="AJ798" s="31">
        <f t="shared" si="101"/>
        <v>0</v>
      </c>
      <c r="AK798" s="31">
        <f t="shared" si="102"/>
        <v>0</v>
      </c>
      <c r="AL798" s="31">
        <f t="shared" si="103"/>
        <v>0</v>
      </c>
    </row>
    <row r="799" spans="1:38" hidden="1" x14ac:dyDescent="0.3">
      <c r="A799" t="str">
        <f t="shared" si="97"/>
        <v>SAICING</v>
      </c>
      <c r="B799" s="5" t="s">
        <v>151</v>
      </c>
      <c r="C799" s="5" t="s">
        <v>617</v>
      </c>
      <c r="D799" s="65" t="s">
        <v>86</v>
      </c>
      <c r="E799" s="65" t="s">
        <v>396</v>
      </c>
      <c r="F799" s="5" t="s">
        <v>47</v>
      </c>
      <c r="G799" s="5" t="s">
        <v>605</v>
      </c>
      <c r="H799" s="5" t="s">
        <v>605</v>
      </c>
      <c r="I799" s="31">
        <v>1</v>
      </c>
      <c r="J799" s="31"/>
      <c r="K799" s="31"/>
      <c r="L799" s="31"/>
      <c r="M799" s="31"/>
      <c r="N799" s="31"/>
      <c r="O799" s="31"/>
      <c r="P799" s="31"/>
      <c r="Q799" s="31"/>
      <c r="R799" s="75">
        <f t="shared" si="104"/>
        <v>0.1111111111111111</v>
      </c>
      <c r="S799" s="69">
        <v>0</v>
      </c>
      <c r="T799" s="69">
        <v>0</v>
      </c>
      <c r="U799" s="69">
        <v>0</v>
      </c>
      <c r="V799" s="69">
        <v>0</v>
      </c>
      <c r="W799" s="69">
        <v>0</v>
      </c>
      <c r="X799" s="69">
        <v>0</v>
      </c>
      <c r="Y799" s="69">
        <v>0</v>
      </c>
      <c r="Z799" s="69">
        <v>0</v>
      </c>
      <c r="AA799" s="69">
        <v>0</v>
      </c>
      <c r="AB799" s="69">
        <v>0</v>
      </c>
      <c r="AC799" s="69">
        <v>0</v>
      </c>
      <c r="AD799" s="69">
        <v>0</v>
      </c>
      <c r="AE799" s="69">
        <v>0</v>
      </c>
      <c r="AF799" s="69">
        <f t="shared" si="98"/>
        <v>0</v>
      </c>
      <c r="AH799" s="31">
        <f t="shared" si="99"/>
        <v>0</v>
      </c>
      <c r="AI799" s="31">
        <f t="shared" si="100"/>
        <v>0</v>
      </c>
      <c r="AJ799" s="31">
        <f t="shared" si="101"/>
        <v>0</v>
      </c>
      <c r="AK799" s="31">
        <f t="shared" si="102"/>
        <v>0</v>
      </c>
      <c r="AL799" s="31">
        <f t="shared" si="103"/>
        <v>0</v>
      </c>
    </row>
    <row r="800" spans="1:38" hidden="1" x14ac:dyDescent="0.3">
      <c r="A800" t="str">
        <f t="shared" si="97"/>
        <v>SACASTER</v>
      </c>
      <c r="B800" s="5" t="s">
        <v>151</v>
      </c>
      <c r="C800" s="5" t="s">
        <v>617</v>
      </c>
      <c r="D800" s="65" t="s">
        <v>86</v>
      </c>
      <c r="E800" s="65" t="s">
        <v>274</v>
      </c>
      <c r="F800" s="5" t="s">
        <v>42</v>
      </c>
      <c r="G800" s="5" t="s">
        <v>604</v>
      </c>
      <c r="H800" s="5" t="s">
        <v>604</v>
      </c>
      <c r="I800" s="31"/>
      <c r="J800" s="31"/>
      <c r="K800" s="31"/>
      <c r="L800" s="31"/>
      <c r="M800" s="31"/>
      <c r="N800" s="31"/>
      <c r="O800" s="31">
        <v>1</v>
      </c>
      <c r="P800" s="31"/>
      <c r="Q800" s="31"/>
      <c r="R800" s="75">
        <f t="shared" si="104"/>
        <v>0.1111111111111111</v>
      </c>
      <c r="S800" s="69">
        <v>5</v>
      </c>
      <c r="T800" s="69">
        <v>5</v>
      </c>
      <c r="U800" s="69">
        <v>5</v>
      </c>
      <c r="V800" s="69">
        <v>5</v>
      </c>
      <c r="W800" s="69">
        <v>5</v>
      </c>
      <c r="X800" s="69">
        <v>5</v>
      </c>
      <c r="Y800" s="69">
        <v>5</v>
      </c>
      <c r="Z800" s="69">
        <v>5</v>
      </c>
      <c r="AA800" s="69">
        <v>5</v>
      </c>
      <c r="AB800" s="69">
        <v>5</v>
      </c>
      <c r="AC800" s="69">
        <v>5</v>
      </c>
      <c r="AD800" s="69">
        <v>5</v>
      </c>
      <c r="AE800" s="69">
        <v>5</v>
      </c>
      <c r="AF800" s="69">
        <f t="shared" si="98"/>
        <v>60</v>
      </c>
      <c r="AH800" s="31">
        <f t="shared" si="99"/>
        <v>15</v>
      </c>
      <c r="AI800" s="31">
        <f t="shared" si="100"/>
        <v>15</v>
      </c>
      <c r="AJ800" s="31">
        <f t="shared" si="101"/>
        <v>15</v>
      </c>
      <c r="AK800" s="31">
        <f t="shared" si="102"/>
        <v>15</v>
      </c>
      <c r="AL800" s="31">
        <f t="shared" si="103"/>
        <v>60</v>
      </c>
    </row>
    <row r="801" spans="1:38" hidden="1" x14ac:dyDescent="0.3">
      <c r="A801" t="str">
        <f t="shared" si="97"/>
        <v>SASoft Brown</v>
      </c>
      <c r="B801" s="5" t="s">
        <v>151</v>
      </c>
      <c r="C801" s="5" t="s">
        <v>617</v>
      </c>
      <c r="D801" s="65" t="s">
        <v>86</v>
      </c>
      <c r="E801" s="65" t="s">
        <v>397</v>
      </c>
      <c r="F801" s="5" t="s">
        <v>43</v>
      </c>
      <c r="G801" s="5" t="s">
        <v>602</v>
      </c>
      <c r="H801" s="5" t="s">
        <v>622</v>
      </c>
      <c r="I801" s="31"/>
      <c r="J801" s="31"/>
      <c r="K801" s="31"/>
      <c r="L801" s="31"/>
      <c r="M801" s="31">
        <v>0.15000000000000002</v>
      </c>
      <c r="N801" s="31"/>
      <c r="O801" s="31"/>
      <c r="P801" s="31"/>
      <c r="Q801" s="31"/>
      <c r="R801" s="75">
        <f t="shared" si="104"/>
        <v>1.666666666666667E-2</v>
      </c>
      <c r="S801" s="69">
        <v>0</v>
      </c>
      <c r="T801" s="69">
        <v>0</v>
      </c>
      <c r="U801" s="69">
        <v>0</v>
      </c>
      <c r="V801" s="69">
        <v>0</v>
      </c>
      <c r="W801" s="69">
        <v>0</v>
      </c>
      <c r="X801" s="69">
        <v>0</v>
      </c>
      <c r="Y801" s="69">
        <v>0</v>
      </c>
      <c r="Z801" s="69">
        <v>0</v>
      </c>
      <c r="AA801" s="69">
        <v>0</v>
      </c>
      <c r="AB801" s="69">
        <v>0</v>
      </c>
      <c r="AC801" s="69">
        <v>0</v>
      </c>
      <c r="AD801" s="69">
        <v>0</v>
      </c>
      <c r="AE801" s="69">
        <v>0</v>
      </c>
      <c r="AF801" s="69">
        <f t="shared" si="98"/>
        <v>0</v>
      </c>
      <c r="AH801" s="31">
        <f t="shared" si="99"/>
        <v>0</v>
      </c>
      <c r="AI801" s="31">
        <f t="shared" si="100"/>
        <v>0</v>
      </c>
      <c r="AJ801" s="31">
        <f t="shared" si="101"/>
        <v>0</v>
      </c>
      <c r="AK801" s="31">
        <f t="shared" si="102"/>
        <v>0</v>
      </c>
      <c r="AL801" s="31">
        <f t="shared" si="103"/>
        <v>0</v>
      </c>
    </row>
    <row r="802" spans="1:38" hidden="1" x14ac:dyDescent="0.3">
      <c r="A802" t="str">
        <f t="shared" si="97"/>
        <v>SAICING</v>
      </c>
      <c r="B802" s="5" t="s">
        <v>151</v>
      </c>
      <c r="C802" s="5" t="s">
        <v>617</v>
      </c>
      <c r="D802" s="65" t="s">
        <v>86</v>
      </c>
      <c r="E802" s="65" t="s">
        <v>398</v>
      </c>
      <c r="F802" s="5" t="s">
        <v>47</v>
      </c>
      <c r="G802" s="5" t="s">
        <v>605</v>
      </c>
      <c r="H802" s="5" t="s">
        <v>605</v>
      </c>
      <c r="I802" s="31">
        <v>0.5</v>
      </c>
      <c r="J802" s="31"/>
      <c r="K802" s="31">
        <v>0.5</v>
      </c>
      <c r="L802" s="31"/>
      <c r="M802" s="31"/>
      <c r="N802" s="31"/>
      <c r="O802" s="31">
        <v>0.5</v>
      </c>
      <c r="P802" s="31">
        <v>0.5</v>
      </c>
      <c r="Q802" s="31"/>
      <c r="R802" s="75">
        <f t="shared" si="104"/>
        <v>0.22222222222222221</v>
      </c>
      <c r="S802" s="69">
        <v>0</v>
      </c>
      <c r="T802" s="69">
        <v>0</v>
      </c>
      <c r="U802" s="69">
        <v>0</v>
      </c>
      <c r="V802" s="69">
        <v>0</v>
      </c>
      <c r="W802" s="69">
        <v>0</v>
      </c>
      <c r="X802" s="69">
        <v>0</v>
      </c>
      <c r="Y802" s="69">
        <v>0</v>
      </c>
      <c r="Z802" s="69">
        <v>0</v>
      </c>
      <c r="AA802" s="69">
        <v>0</v>
      </c>
      <c r="AB802" s="69">
        <v>0</v>
      </c>
      <c r="AC802" s="69">
        <v>0</v>
      </c>
      <c r="AD802" s="69">
        <v>0</v>
      </c>
      <c r="AE802" s="69">
        <v>0</v>
      </c>
      <c r="AF802" s="69">
        <f t="shared" si="98"/>
        <v>0</v>
      </c>
      <c r="AH802" s="31">
        <f t="shared" si="99"/>
        <v>0</v>
      </c>
      <c r="AI802" s="31">
        <f t="shared" si="100"/>
        <v>0</v>
      </c>
      <c r="AJ802" s="31">
        <f t="shared" si="101"/>
        <v>0</v>
      </c>
      <c r="AK802" s="31">
        <f t="shared" si="102"/>
        <v>0</v>
      </c>
      <c r="AL802" s="31">
        <f t="shared" si="103"/>
        <v>0</v>
      </c>
    </row>
    <row r="803" spans="1:38" hidden="1" x14ac:dyDescent="0.3">
      <c r="A803" t="str">
        <f t="shared" si="97"/>
        <v>SAC1 COARSE</v>
      </c>
      <c r="B803" s="5" t="s">
        <v>151</v>
      </c>
      <c r="C803" s="5" t="s">
        <v>617</v>
      </c>
      <c r="D803" s="65" t="s">
        <v>86</v>
      </c>
      <c r="E803" s="65" t="s">
        <v>399</v>
      </c>
      <c r="F803" s="5" t="s">
        <v>61</v>
      </c>
      <c r="G803" s="5" t="s">
        <v>603</v>
      </c>
      <c r="H803" s="5" t="s">
        <v>619</v>
      </c>
      <c r="I803" s="31"/>
      <c r="J803" s="31"/>
      <c r="K803" s="31"/>
      <c r="L803" s="31">
        <v>1</v>
      </c>
      <c r="M803" s="31"/>
      <c r="N803" s="31"/>
      <c r="O803" s="31"/>
      <c r="P803" s="31"/>
      <c r="Q803" s="31"/>
      <c r="R803" s="75">
        <f t="shared" si="104"/>
        <v>0.1111111111111111</v>
      </c>
      <c r="S803" s="69">
        <v>0</v>
      </c>
      <c r="T803" s="69">
        <v>0</v>
      </c>
      <c r="U803" s="69">
        <v>0</v>
      </c>
      <c r="V803" s="69">
        <v>0</v>
      </c>
      <c r="W803" s="69">
        <v>0</v>
      </c>
      <c r="X803" s="69">
        <v>0</v>
      </c>
      <c r="Y803" s="69">
        <v>0</v>
      </c>
      <c r="Z803" s="69">
        <v>0</v>
      </c>
      <c r="AA803" s="69">
        <v>0</v>
      </c>
      <c r="AB803" s="69">
        <v>0</v>
      </c>
      <c r="AC803" s="69">
        <v>0</v>
      </c>
      <c r="AD803" s="69">
        <v>0</v>
      </c>
      <c r="AE803" s="69">
        <v>0</v>
      </c>
      <c r="AF803" s="69">
        <f t="shared" si="98"/>
        <v>0</v>
      </c>
      <c r="AH803" s="31">
        <f t="shared" si="99"/>
        <v>0</v>
      </c>
      <c r="AI803" s="31">
        <f t="shared" si="100"/>
        <v>0</v>
      </c>
      <c r="AJ803" s="31">
        <f t="shared" si="101"/>
        <v>0</v>
      </c>
      <c r="AK803" s="31">
        <f t="shared" si="102"/>
        <v>0</v>
      </c>
      <c r="AL803" s="31">
        <f t="shared" si="103"/>
        <v>0</v>
      </c>
    </row>
    <row r="804" spans="1:38" hidden="1" x14ac:dyDescent="0.3">
      <c r="A804" t="str">
        <f t="shared" si="97"/>
        <v>SAA1</v>
      </c>
      <c r="B804" s="5" t="s">
        <v>151</v>
      </c>
      <c r="C804" s="5" t="s">
        <v>617</v>
      </c>
      <c r="D804" s="65" t="s">
        <v>86</v>
      </c>
      <c r="E804" s="65" t="s">
        <v>400</v>
      </c>
      <c r="F804" s="5" t="s">
        <v>74</v>
      </c>
      <c r="G804" s="5" t="s">
        <v>600</v>
      </c>
      <c r="H804" s="5" t="s">
        <v>620</v>
      </c>
      <c r="I804" s="31"/>
      <c r="J804" s="31"/>
      <c r="K804" s="31"/>
      <c r="L804" s="31"/>
      <c r="M804" s="31"/>
      <c r="N804" s="31"/>
      <c r="O804" s="31">
        <v>2</v>
      </c>
      <c r="P804" s="31"/>
      <c r="Q804" s="31"/>
      <c r="R804" s="75">
        <f t="shared" si="104"/>
        <v>0.22222222222222221</v>
      </c>
      <c r="S804" s="69">
        <v>0</v>
      </c>
      <c r="T804" s="69">
        <v>0</v>
      </c>
      <c r="U804" s="69">
        <v>0</v>
      </c>
      <c r="V804" s="69">
        <v>0</v>
      </c>
      <c r="W804" s="69">
        <v>0</v>
      </c>
      <c r="X804" s="69">
        <v>0</v>
      </c>
      <c r="Y804" s="69">
        <v>0</v>
      </c>
      <c r="Z804" s="69">
        <v>0</v>
      </c>
      <c r="AA804" s="69">
        <v>0</v>
      </c>
      <c r="AB804" s="69">
        <v>0</v>
      </c>
      <c r="AC804" s="69">
        <v>0</v>
      </c>
      <c r="AD804" s="69">
        <v>0</v>
      </c>
      <c r="AE804" s="69">
        <v>0</v>
      </c>
      <c r="AF804" s="69">
        <f t="shared" si="98"/>
        <v>0</v>
      </c>
      <c r="AH804" s="31">
        <f t="shared" si="99"/>
        <v>0</v>
      </c>
      <c r="AI804" s="31">
        <f t="shared" si="100"/>
        <v>0</v>
      </c>
      <c r="AJ804" s="31">
        <f t="shared" si="101"/>
        <v>0</v>
      </c>
      <c r="AK804" s="31">
        <f t="shared" si="102"/>
        <v>0</v>
      </c>
      <c r="AL804" s="31">
        <f t="shared" si="103"/>
        <v>0</v>
      </c>
    </row>
    <row r="805" spans="1:38" hidden="1" x14ac:dyDescent="0.3">
      <c r="A805" t="str">
        <f t="shared" si="97"/>
        <v>SAC1 COARSE</v>
      </c>
      <c r="B805" s="5" t="s">
        <v>151</v>
      </c>
      <c r="C805" s="5" t="s">
        <v>617</v>
      </c>
      <c r="D805" s="65" t="s">
        <v>86</v>
      </c>
      <c r="E805" s="65" t="s">
        <v>400</v>
      </c>
      <c r="F805" s="5" t="s">
        <v>61</v>
      </c>
      <c r="G805" s="5" t="s">
        <v>603</v>
      </c>
      <c r="H805" s="5" t="s">
        <v>619</v>
      </c>
      <c r="I805" s="31"/>
      <c r="J805" s="31"/>
      <c r="K805" s="31"/>
      <c r="L805" s="31"/>
      <c r="M805" s="31"/>
      <c r="N805" s="31"/>
      <c r="O805" s="31">
        <v>2</v>
      </c>
      <c r="P805" s="31">
        <v>10</v>
      </c>
      <c r="Q805" s="31">
        <v>16</v>
      </c>
      <c r="R805" s="75">
        <f t="shared" si="104"/>
        <v>3.1111111111111112</v>
      </c>
      <c r="S805" s="69">
        <v>5</v>
      </c>
      <c r="T805" s="69">
        <v>5</v>
      </c>
      <c r="U805" s="69">
        <v>5</v>
      </c>
      <c r="V805" s="69">
        <v>5</v>
      </c>
      <c r="W805" s="69">
        <v>5</v>
      </c>
      <c r="X805" s="69">
        <v>5</v>
      </c>
      <c r="Y805" s="69">
        <v>5</v>
      </c>
      <c r="Z805" s="69">
        <v>5</v>
      </c>
      <c r="AA805" s="69">
        <v>5</v>
      </c>
      <c r="AB805" s="69">
        <v>5</v>
      </c>
      <c r="AC805" s="69">
        <v>5</v>
      </c>
      <c r="AD805" s="69">
        <v>5</v>
      </c>
      <c r="AE805" s="69">
        <v>5</v>
      </c>
      <c r="AF805" s="69">
        <f t="shared" si="98"/>
        <v>60</v>
      </c>
      <c r="AH805" s="31">
        <f t="shared" si="99"/>
        <v>15</v>
      </c>
      <c r="AI805" s="31">
        <f t="shared" si="100"/>
        <v>15</v>
      </c>
      <c r="AJ805" s="31">
        <f t="shared" si="101"/>
        <v>15</v>
      </c>
      <c r="AK805" s="31">
        <f t="shared" si="102"/>
        <v>15</v>
      </c>
      <c r="AL805" s="31">
        <f t="shared" si="103"/>
        <v>60</v>
      </c>
    </row>
    <row r="806" spans="1:38" hidden="1" x14ac:dyDescent="0.3">
      <c r="A806" t="str">
        <f t="shared" si="97"/>
        <v>SAA1</v>
      </c>
      <c r="B806" s="5" t="s">
        <v>151</v>
      </c>
      <c r="C806" s="5" t="s">
        <v>617</v>
      </c>
      <c r="D806" s="65" t="s">
        <v>86</v>
      </c>
      <c r="E806" s="65" t="s">
        <v>401</v>
      </c>
      <c r="F806" s="5" t="s">
        <v>74</v>
      </c>
      <c r="G806" s="5" t="s">
        <v>600</v>
      </c>
      <c r="H806" s="5" t="s">
        <v>620</v>
      </c>
      <c r="I806" s="31"/>
      <c r="J806" s="31">
        <v>2</v>
      </c>
      <c r="K806" s="31"/>
      <c r="L806" s="31">
        <v>1</v>
      </c>
      <c r="M806" s="31">
        <v>3</v>
      </c>
      <c r="N806" s="31">
        <v>1</v>
      </c>
      <c r="O806" s="31">
        <v>2</v>
      </c>
      <c r="P806" s="31">
        <v>2</v>
      </c>
      <c r="Q806" s="31">
        <v>2</v>
      </c>
      <c r="R806" s="75">
        <f t="shared" si="104"/>
        <v>1.4444444444444444</v>
      </c>
      <c r="S806" s="69">
        <v>2</v>
      </c>
      <c r="T806" s="69">
        <v>2</v>
      </c>
      <c r="U806" s="69">
        <v>2</v>
      </c>
      <c r="V806" s="69">
        <v>2</v>
      </c>
      <c r="W806" s="69">
        <v>2</v>
      </c>
      <c r="X806" s="69">
        <v>2</v>
      </c>
      <c r="Y806" s="69">
        <v>2</v>
      </c>
      <c r="Z806" s="69">
        <v>2</v>
      </c>
      <c r="AA806" s="69">
        <v>2</v>
      </c>
      <c r="AB806" s="69">
        <v>2</v>
      </c>
      <c r="AC806" s="69">
        <v>2</v>
      </c>
      <c r="AD806" s="69">
        <v>2</v>
      </c>
      <c r="AE806" s="69">
        <v>2</v>
      </c>
      <c r="AF806" s="69">
        <f t="shared" si="98"/>
        <v>24</v>
      </c>
      <c r="AH806" s="31">
        <f t="shared" si="99"/>
        <v>6</v>
      </c>
      <c r="AI806" s="31">
        <f t="shared" si="100"/>
        <v>6</v>
      </c>
      <c r="AJ806" s="31">
        <f t="shared" si="101"/>
        <v>6</v>
      </c>
      <c r="AK806" s="31">
        <f t="shared" si="102"/>
        <v>6</v>
      </c>
      <c r="AL806" s="31">
        <f t="shared" si="103"/>
        <v>24</v>
      </c>
    </row>
    <row r="807" spans="1:38" hidden="1" x14ac:dyDescent="0.3">
      <c r="A807" t="str">
        <f t="shared" si="97"/>
        <v>SAC1 COARSE</v>
      </c>
      <c r="B807" s="5" t="s">
        <v>151</v>
      </c>
      <c r="C807" s="5" t="s">
        <v>617</v>
      </c>
      <c r="D807" s="65" t="s">
        <v>86</v>
      </c>
      <c r="E807" s="65" t="s">
        <v>346</v>
      </c>
      <c r="F807" s="5" t="s">
        <v>61</v>
      </c>
      <c r="G807" s="5" t="s">
        <v>603</v>
      </c>
      <c r="H807" s="5" t="s">
        <v>619</v>
      </c>
      <c r="I807" s="31"/>
      <c r="J807" s="31"/>
      <c r="K807" s="31"/>
      <c r="L807" s="31"/>
      <c r="M807" s="31"/>
      <c r="N807" s="31"/>
      <c r="O807" s="31"/>
      <c r="P807" s="31">
        <v>60</v>
      </c>
      <c r="Q807" s="31">
        <v>45</v>
      </c>
      <c r="R807" s="75">
        <f t="shared" si="104"/>
        <v>11.666666666666666</v>
      </c>
      <c r="S807" s="69">
        <v>60</v>
      </c>
      <c r="T807" s="69">
        <v>60</v>
      </c>
      <c r="U807" s="69">
        <v>60</v>
      </c>
      <c r="V807" s="69">
        <v>60</v>
      </c>
      <c r="W807" s="69">
        <v>60</v>
      </c>
      <c r="X807" s="69">
        <v>60</v>
      </c>
      <c r="Y807" s="69">
        <v>60</v>
      </c>
      <c r="Z807" s="69">
        <v>60</v>
      </c>
      <c r="AA807" s="69">
        <v>60</v>
      </c>
      <c r="AB807" s="69">
        <v>60</v>
      </c>
      <c r="AC807" s="69">
        <v>60</v>
      </c>
      <c r="AD807" s="69">
        <v>60</v>
      </c>
      <c r="AE807" s="69">
        <v>60</v>
      </c>
      <c r="AF807" s="69">
        <f t="shared" si="98"/>
        <v>720</v>
      </c>
      <c r="AH807" s="31">
        <f t="shared" si="99"/>
        <v>180</v>
      </c>
      <c r="AI807" s="31">
        <f t="shared" si="100"/>
        <v>180</v>
      </c>
      <c r="AJ807" s="31">
        <f t="shared" si="101"/>
        <v>180</v>
      </c>
      <c r="AK807" s="31">
        <f t="shared" si="102"/>
        <v>180</v>
      </c>
      <c r="AL807" s="31">
        <f t="shared" si="103"/>
        <v>720</v>
      </c>
    </row>
    <row r="808" spans="1:38" hidden="1" x14ac:dyDescent="0.3">
      <c r="A808" t="str">
        <f t="shared" si="97"/>
        <v>SAA1</v>
      </c>
      <c r="B808" s="5" t="s">
        <v>151</v>
      </c>
      <c r="C808" s="5" t="s">
        <v>617</v>
      </c>
      <c r="D808" s="65" t="s">
        <v>86</v>
      </c>
      <c r="E808" s="65" t="s">
        <v>402</v>
      </c>
      <c r="F808" s="5" t="s">
        <v>74</v>
      </c>
      <c r="G808" s="5" t="s">
        <v>600</v>
      </c>
      <c r="H808" s="5" t="s">
        <v>620</v>
      </c>
      <c r="I808" s="31"/>
      <c r="J808" s="31"/>
      <c r="K808" s="31"/>
      <c r="L808" s="31"/>
      <c r="M808" s="31"/>
      <c r="N808" s="31"/>
      <c r="O808" s="31"/>
      <c r="P808" s="31">
        <v>10</v>
      </c>
      <c r="Q808" s="31">
        <v>24.95</v>
      </c>
      <c r="R808" s="75">
        <f t="shared" si="104"/>
        <v>3.8833333333333337</v>
      </c>
      <c r="S808" s="69">
        <v>10</v>
      </c>
      <c r="T808" s="69">
        <v>10</v>
      </c>
      <c r="U808" s="69">
        <v>10</v>
      </c>
      <c r="V808" s="69">
        <v>10</v>
      </c>
      <c r="W808" s="69">
        <v>10</v>
      </c>
      <c r="X808" s="69">
        <v>10</v>
      </c>
      <c r="Y808" s="69">
        <v>10</v>
      </c>
      <c r="Z808" s="69">
        <v>10</v>
      </c>
      <c r="AA808" s="69">
        <v>10</v>
      </c>
      <c r="AB808" s="69">
        <v>10</v>
      </c>
      <c r="AC808" s="69">
        <v>10</v>
      </c>
      <c r="AD808" s="69">
        <v>10</v>
      </c>
      <c r="AE808" s="69">
        <v>10</v>
      </c>
      <c r="AF808" s="69">
        <f t="shared" si="98"/>
        <v>120</v>
      </c>
      <c r="AH808" s="31">
        <f t="shared" si="99"/>
        <v>30</v>
      </c>
      <c r="AI808" s="31">
        <f t="shared" si="100"/>
        <v>30</v>
      </c>
      <c r="AJ808" s="31">
        <f t="shared" si="101"/>
        <v>30</v>
      </c>
      <c r="AK808" s="31">
        <f t="shared" si="102"/>
        <v>30</v>
      </c>
      <c r="AL808" s="31">
        <f t="shared" si="103"/>
        <v>120</v>
      </c>
    </row>
    <row r="809" spans="1:38" hidden="1" x14ac:dyDescent="0.3">
      <c r="A809" t="str">
        <f t="shared" si="97"/>
        <v>SAA1</v>
      </c>
      <c r="B809" s="5" t="s">
        <v>151</v>
      </c>
      <c r="C809" s="5" t="s">
        <v>617</v>
      </c>
      <c r="D809" s="65" t="s">
        <v>86</v>
      </c>
      <c r="E809" s="65" t="s">
        <v>403</v>
      </c>
      <c r="F809" s="5" t="s">
        <v>74</v>
      </c>
      <c r="G809" s="5" t="s">
        <v>600</v>
      </c>
      <c r="H809" s="5" t="s">
        <v>620</v>
      </c>
      <c r="I809" s="31"/>
      <c r="J809" s="31"/>
      <c r="K809" s="31"/>
      <c r="L809" s="31">
        <v>3</v>
      </c>
      <c r="M809" s="31">
        <v>2.5</v>
      </c>
      <c r="N809" s="31">
        <v>2.35</v>
      </c>
      <c r="O809" s="31">
        <v>3.5</v>
      </c>
      <c r="P809" s="31">
        <v>4</v>
      </c>
      <c r="Q809" s="31">
        <v>3.25</v>
      </c>
      <c r="R809" s="75">
        <f t="shared" si="104"/>
        <v>2.0666666666666669</v>
      </c>
      <c r="S809" s="69">
        <v>5</v>
      </c>
      <c r="T809" s="69">
        <v>5</v>
      </c>
      <c r="U809" s="69">
        <v>5</v>
      </c>
      <c r="V809" s="69">
        <v>5</v>
      </c>
      <c r="W809" s="69">
        <v>5</v>
      </c>
      <c r="X809" s="69">
        <v>5</v>
      </c>
      <c r="Y809" s="69">
        <v>5</v>
      </c>
      <c r="Z809" s="69">
        <v>5</v>
      </c>
      <c r="AA809" s="69">
        <v>5</v>
      </c>
      <c r="AB809" s="69">
        <v>5</v>
      </c>
      <c r="AC809" s="69">
        <v>5</v>
      </c>
      <c r="AD809" s="69">
        <v>5</v>
      </c>
      <c r="AE809" s="69">
        <v>5</v>
      </c>
      <c r="AF809" s="69">
        <f t="shared" si="98"/>
        <v>60</v>
      </c>
      <c r="AH809" s="31">
        <f t="shared" si="99"/>
        <v>15</v>
      </c>
      <c r="AI809" s="31">
        <f t="shared" si="100"/>
        <v>15</v>
      </c>
      <c r="AJ809" s="31">
        <f t="shared" si="101"/>
        <v>15</v>
      </c>
      <c r="AK809" s="31">
        <f t="shared" si="102"/>
        <v>15</v>
      </c>
      <c r="AL809" s="31">
        <f t="shared" si="103"/>
        <v>60</v>
      </c>
    </row>
    <row r="810" spans="1:38" hidden="1" x14ac:dyDescent="0.3">
      <c r="A810" t="str">
        <f t="shared" si="97"/>
        <v>SASoft Brown</v>
      </c>
      <c r="B810" s="5" t="s">
        <v>151</v>
      </c>
      <c r="C810" s="5" t="s">
        <v>617</v>
      </c>
      <c r="D810" s="65" t="s">
        <v>86</v>
      </c>
      <c r="E810" s="65" t="s">
        <v>403</v>
      </c>
      <c r="F810" s="5" t="s">
        <v>43</v>
      </c>
      <c r="G810" s="5" t="s">
        <v>602</v>
      </c>
      <c r="H810" s="5" t="s">
        <v>622</v>
      </c>
      <c r="I810" s="31"/>
      <c r="J810" s="31"/>
      <c r="K810" s="31"/>
      <c r="L810" s="31">
        <v>0.15</v>
      </c>
      <c r="M810" s="31">
        <v>0.1</v>
      </c>
      <c r="N810" s="31"/>
      <c r="O810" s="31">
        <v>0.1</v>
      </c>
      <c r="P810" s="31"/>
      <c r="Q810" s="31"/>
      <c r="R810" s="75">
        <f t="shared" si="104"/>
        <v>3.888888888888889E-2</v>
      </c>
      <c r="S810" s="69">
        <v>0</v>
      </c>
      <c r="T810" s="69">
        <v>0</v>
      </c>
      <c r="U810" s="69">
        <v>0</v>
      </c>
      <c r="V810" s="69">
        <v>0</v>
      </c>
      <c r="W810" s="69">
        <v>0</v>
      </c>
      <c r="X810" s="69">
        <v>0</v>
      </c>
      <c r="Y810" s="69">
        <v>0</v>
      </c>
      <c r="Z810" s="69">
        <v>0</v>
      </c>
      <c r="AA810" s="69">
        <v>0</v>
      </c>
      <c r="AB810" s="69">
        <v>0</v>
      </c>
      <c r="AC810" s="69">
        <v>0</v>
      </c>
      <c r="AD810" s="69">
        <v>0</v>
      </c>
      <c r="AE810" s="69">
        <v>0</v>
      </c>
      <c r="AF810" s="69">
        <f t="shared" si="98"/>
        <v>0</v>
      </c>
      <c r="AH810" s="31">
        <f t="shared" si="99"/>
        <v>0</v>
      </c>
      <c r="AI810" s="31">
        <f t="shared" si="100"/>
        <v>0</v>
      </c>
      <c r="AJ810" s="31">
        <f t="shared" si="101"/>
        <v>0</v>
      </c>
      <c r="AK810" s="31">
        <f t="shared" si="102"/>
        <v>0</v>
      </c>
      <c r="AL810" s="31">
        <f t="shared" si="103"/>
        <v>0</v>
      </c>
    </row>
    <row r="811" spans="1:38" hidden="1" x14ac:dyDescent="0.3">
      <c r="A811" t="str">
        <f t="shared" si="97"/>
        <v>SAICING</v>
      </c>
      <c r="B811" s="5" t="s">
        <v>151</v>
      </c>
      <c r="C811" s="5" t="s">
        <v>617</v>
      </c>
      <c r="D811" s="65" t="s">
        <v>86</v>
      </c>
      <c r="E811" s="65" t="s">
        <v>403</v>
      </c>
      <c r="F811" s="5" t="s">
        <v>47</v>
      </c>
      <c r="G811" s="5" t="s">
        <v>605</v>
      </c>
      <c r="H811" s="5" t="s">
        <v>605</v>
      </c>
      <c r="I811" s="31"/>
      <c r="J811" s="31"/>
      <c r="K811" s="31"/>
      <c r="L811" s="31">
        <v>0.5</v>
      </c>
      <c r="M811" s="31">
        <v>0.7</v>
      </c>
      <c r="N811" s="31">
        <v>0.75</v>
      </c>
      <c r="O811" s="31">
        <v>1</v>
      </c>
      <c r="P811" s="31">
        <v>0.95</v>
      </c>
      <c r="Q811" s="31">
        <v>0.625</v>
      </c>
      <c r="R811" s="75">
        <f t="shared" si="104"/>
        <v>0.50277777777777777</v>
      </c>
      <c r="S811" s="69">
        <v>1</v>
      </c>
      <c r="T811" s="69">
        <v>1</v>
      </c>
      <c r="U811" s="69">
        <v>1</v>
      </c>
      <c r="V811" s="69">
        <v>1</v>
      </c>
      <c r="W811" s="69">
        <v>1</v>
      </c>
      <c r="X811" s="69">
        <v>1</v>
      </c>
      <c r="Y811" s="69">
        <v>1</v>
      </c>
      <c r="Z811" s="69">
        <v>1</v>
      </c>
      <c r="AA811" s="69">
        <v>1</v>
      </c>
      <c r="AB811" s="69">
        <v>1</v>
      </c>
      <c r="AC811" s="69">
        <v>1</v>
      </c>
      <c r="AD811" s="69">
        <v>1</v>
      </c>
      <c r="AE811" s="69">
        <v>1</v>
      </c>
      <c r="AF811" s="69">
        <f t="shared" si="98"/>
        <v>12</v>
      </c>
      <c r="AH811" s="31">
        <f t="shared" si="99"/>
        <v>3</v>
      </c>
      <c r="AI811" s="31">
        <f t="shared" si="100"/>
        <v>3</v>
      </c>
      <c r="AJ811" s="31">
        <f t="shared" si="101"/>
        <v>3</v>
      </c>
      <c r="AK811" s="31">
        <f t="shared" si="102"/>
        <v>3</v>
      </c>
      <c r="AL811" s="31">
        <f t="shared" si="103"/>
        <v>12</v>
      </c>
    </row>
    <row r="812" spans="1:38" hidden="1" x14ac:dyDescent="0.3">
      <c r="A812" t="str">
        <f t="shared" si="97"/>
        <v>SAIG</v>
      </c>
      <c r="B812" s="5" t="s">
        <v>151</v>
      </c>
      <c r="C812" s="5" t="s">
        <v>617</v>
      </c>
      <c r="D812" s="65" t="s">
        <v>86</v>
      </c>
      <c r="E812" s="65" t="s">
        <v>352</v>
      </c>
      <c r="F812" s="5" t="s">
        <v>198</v>
      </c>
      <c r="G812" s="5" t="s">
        <v>606</v>
      </c>
      <c r="H812" s="5" t="s">
        <v>626</v>
      </c>
      <c r="I812" s="31"/>
      <c r="J812" s="31"/>
      <c r="K812" s="31"/>
      <c r="L812" s="31"/>
      <c r="M812" s="31"/>
      <c r="N812" s="31"/>
      <c r="O812" s="31">
        <v>60</v>
      </c>
      <c r="P812" s="31">
        <v>20</v>
      </c>
      <c r="Q812" s="31">
        <v>20</v>
      </c>
      <c r="R812" s="75">
        <f t="shared" si="104"/>
        <v>11.111111111111111</v>
      </c>
      <c r="S812" s="69">
        <v>0</v>
      </c>
      <c r="T812" s="69">
        <v>0</v>
      </c>
      <c r="U812" s="69">
        <v>0</v>
      </c>
      <c r="V812" s="69">
        <v>0</v>
      </c>
      <c r="W812" s="69">
        <v>0</v>
      </c>
      <c r="X812" s="69">
        <v>0</v>
      </c>
      <c r="Y812" s="69">
        <v>0</v>
      </c>
      <c r="Z812" s="69">
        <v>0</v>
      </c>
      <c r="AA812" s="69">
        <v>0</v>
      </c>
      <c r="AB812" s="69">
        <v>0</v>
      </c>
      <c r="AC812" s="69">
        <v>0</v>
      </c>
      <c r="AD812" s="69">
        <v>0</v>
      </c>
      <c r="AE812" s="69">
        <v>0</v>
      </c>
      <c r="AF812" s="69">
        <f t="shared" si="98"/>
        <v>0</v>
      </c>
      <c r="AH812" s="31">
        <f t="shared" si="99"/>
        <v>0</v>
      </c>
      <c r="AI812" s="31">
        <f t="shared" si="100"/>
        <v>0</v>
      </c>
      <c r="AJ812" s="31">
        <f t="shared" si="101"/>
        <v>0</v>
      </c>
      <c r="AK812" s="31">
        <f t="shared" si="102"/>
        <v>0</v>
      </c>
      <c r="AL812" s="31">
        <f t="shared" si="103"/>
        <v>0</v>
      </c>
    </row>
    <row r="813" spans="1:38" hidden="1" x14ac:dyDescent="0.3">
      <c r="A813" t="str">
        <f t="shared" si="97"/>
        <v>SASoft Brown</v>
      </c>
      <c r="B813" s="5" t="s">
        <v>151</v>
      </c>
      <c r="C813" s="5" t="s">
        <v>617</v>
      </c>
      <c r="D813" s="65" t="s">
        <v>86</v>
      </c>
      <c r="E813" s="65" t="s">
        <v>153</v>
      </c>
      <c r="F813" s="5" t="s">
        <v>43</v>
      </c>
      <c r="G813" s="5" t="s">
        <v>602</v>
      </c>
      <c r="H813" s="5" t="s">
        <v>622</v>
      </c>
      <c r="I813" s="31"/>
      <c r="J813" s="31"/>
      <c r="K813" s="31"/>
      <c r="L813" s="31">
        <v>2</v>
      </c>
      <c r="M813" s="31"/>
      <c r="N813" s="31"/>
      <c r="O813" s="31"/>
      <c r="P813" s="31"/>
      <c r="Q813" s="31"/>
      <c r="R813" s="75">
        <f t="shared" si="104"/>
        <v>0.22222222222222221</v>
      </c>
      <c r="S813" s="69">
        <v>0</v>
      </c>
      <c r="T813" s="69">
        <v>0</v>
      </c>
      <c r="U813" s="69">
        <v>0</v>
      </c>
      <c r="V813" s="69">
        <v>0</v>
      </c>
      <c r="W813" s="69">
        <v>0</v>
      </c>
      <c r="X813" s="69">
        <v>0</v>
      </c>
      <c r="Y813" s="69">
        <v>0</v>
      </c>
      <c r="Z813" s="69">
        <v>0</v>
      </c>
      <c r="AA813" s="69">
        <v>0</v>
      </c>
      <c r="AB813" s="69">
        <v>0</v>
      </c>
      <c r="AC813" s="69">
        <v>0</v>
      </c>
      <c r="AD813" s="69">
        <v>0</v>
      </c>
      <c r="AE813" s="69">
        <v>0</v>
      </c>
      <c r="AF813" s="69">
        <f t="shared" si="98"/>
        <v>0</v>
      </c>
      <c r="AH813" s="31">
        <f t="shared" si="99"/>
        <v>0</v>
      </c>
      <c r="AI813" s="31">
        <f t="shared" si="100"/>
        <v>0</v>
      </c>
      <c r="AJ813" s="31">
        <f t="shared" si="101"/>
        <v>0</v>
      </c>
      <c r="AK813" s="31">
        <f t="shared" si="102"/>
        <v>0</v>
      </c>
      <c r="AL813" s="31">
        <f t="shared" si="103"/>
        <v>0</v>
      </c>
    </row>
    <row r="814" spans="1:38" hidden="1" x14ac:dyDescent="0.3">
      <c r="A814" t="str">
        <f t="shared" si="97"/>
        <v>SASoft Brown</v>
      </c>
      <c r="B814" s="5" t="s">
        <v>151</v>
      </c>
      <c r="C814" s="5" t="s">
        <v>617</v>
      </c>
      <c r="D814" s="65" t="s">
        <v>86</v>
      </c>
      <c r="E814" s="65" t="s">
        <v>153</v>
      </c>
      <c r="F814" s="5" t="s">
        <v>34</v>
      </c>
      <c r="G814" s="5" t="s">
        <v>602</v>
      </c>
      <c r="H814" s="5" t="s">
        <v>622</v>
      </c>
      <c r="I814" s="31"/>
      <c r="J814" s="31"/>
      <c r="K814" s="31"/>
      <c r="L814" s="31"/>
      <c r="M814" s="31"/>
      <c r="N814" s="31"/>
      <c r="O814" s="31"/>
      <c r="P814" s="31"/>
      <c r="Q814" s="31">
        <v>2.52</v>
      </c>
      <c r="R814" s="75">
        <f t="shared" si="104"/>
        <v>0.28000000000000003</v>
      </c>
      <c r="S814" s="69">
        <v>0</v>
      </c>
      <c r="T814" s="69">
        <v>0</v>
      </c>
      <c r="U814" s="69">
        <v>0</v>
      </c>
      <c r="V814" s="69">
        <v>0</v>
      </c>
      <c r="W814" s="69">
        <v>0</v>
      </c>
      <c r="X814" s="69">
        <v>0</v>
      </c>
      <c r="Y814" s="69">
        <v>0</v>
      </c>
      <c r="Z814" s="69">
        <v>0</v>
      </c>
      <c r="AA814" s="69">
        <v>0</v>
      </c>
      <c r="AB814" s="69">
        <v>0</v>
      </c>
      <c r="AC814" s="69">
        <v>0</v>
      </c>
      <c r="AD814" s="69">
        <v>0</v>
      </c>
      <c r="AE814" s="69">
        <v>0</v>
      </c>
      <c r="AF814" s="69">
        <f t="shared" si="98"/>
        <v>0</v>
      </c>
      <c r="AH814" s="31">
        <f t="shared" si="99"/>
        <v>0</v>
      </c>
      <c r="AI814" s="31">
        <f t="shared" si="100"/>
        <v>0</v>
      </c>
      <c r="AJ814" s="31">
        <f t="shared" si="101"/>
        <v>0</v>
      </c>
      <c r="AK814" s="31">
        <f t="shared" si="102"/>
        <v>0</v>
      </c>
      <c r="AL814" s="31">
        <f t="shared" si="103"/>
        <v>0</v>
      </c>
    </row>
    <row r="815" spans="1:38" hidden="1" x14ac:dyDescent="0.3">
      <c r="A815" t="str">
        <f t="shared" si="97"/>
        <v>SAIG</v>
      </c>
      <c r="B815" s="5" t="s">
        <v>151</v>
      </c>
      <c r="C815" s="5" t="s">
        <v>617</v>
      </c>
      <c r="D815" s="65" t="s">
        <v>86</v>
      </c>
      <c r="E815" s="65" t="s">
        <v>404</v>
      </c>
      <c r="F815" s="5" t="s">
        <v>164</v>
      </c>
      <c r="G815" s="5" t="s">
        <v>606</v>
      </c>
      <c r="H815" s="5" t="s">
        <v>626</v>
      </c>
      <c r="I815" s="31"/>
      <c r="J815" s="31"/>
      <c r="K815" s="31"/>
      <c r="L815" s="31">
        <v>0.5</v>
      </c>
      <c r="M815" s="31"/>
      <c r="N815" s="31"/>
      <c r="O815" s="31"/>
      <c r="P815" s="31"/>
      <c r="Q815" s="31">
        <v>0.5</v>
      </c>
      <c r="R815" s="75">
        <f t="shared" si="104"/>
        <v>0.1111111111111111</v>
      </c>
      <c r="S815" s="69">
        <v>0</v>
      </c>
      <c r="T815" s="69">
        <v>0</v>
      </c>
      <c r="U815" s="69">
        <v>0</v>
      </c>
      <c r="V815" s="69">
        <v>0</v>
      </c>
      <c r="W815" s="69">
        <v>0</v>
      </c>
      <c r="X815" s="69">
        <v>0</v>
      </c>
      <c r="Y815" s="69">
        <v>0</v>
      </c>
      <c r="Z815" s="69">
        <v>0</v>
      </c>
      <c r="AA815" s="69">
        <v>0</v>
      </c>
      <c r="AB815" s="69">
        <v>0</v>
      </c>
      <c r="AC815" s="69">
        <v>0</v>
      </c>
      <c r="AD815" s="69">
        <v>0</v>
      </c>
      <c r="AE815" s="69">
        <v>0</v>
      </c>
      <c r="AF815" s="69">
        <f t="shared" si="98"/>
        <v>0</v>
      </c>
      <c r="AH815" s="31">
        <f t="shared" si="99"/>
        <v>0</v>
      </c>
      <c r="AI815" s="31">
        <f t="shared" si="100"/>
        <v>0</v>
      </c>
      <c r="AJ815" s="31">
        <f t="shared" si="101"/>
        <v>0</v>
      </c>
      <c r="AK815" s="31">
        <f t="shared" si="102"/>
        <v>0</v>
      </c>
      <c r="AL815" s="31">
        <f t="shared" si="103"/>
        <v>0</v>
      </c>
    </row>
    <row r="816" spans="1:38" hidden="1" x14ac:dyDescent="0.3">
      <c r="A816" t="str">
        <f t="shared" si="97"/>
        <v>SAC1 COARSE</v>
      </c>
      <c r="B816" s="5" t="s">
        <v>151</v>
      </c>
      <c r="C816" s="5" t="s">
        <v>617</v>
      </c>
      <c r="D816" s="65" t="s">
        <v>86</v>
      </c>
      <c r="E816" s="65" t="s">
        <v>405</v>
      </c>
      <c r="F816" s="5" t="s">
        <v>61</v>
      </c>
      <c r="G816" s="5" t="s">
        <v>603</v>
      </c>
      <c r="H816" s="5" t="s">
        <v>619</v>
      </c>
      <c r="I816" s="31"/>
      <c r="J816" s="31"/>
      <c r="K816" s="31"/>
      <c r="L816" s="31">
        <v>1</v>
      </c>
      <c r="M816" s="31">
        <v>1</v>
      </c>
      <c r="N816" s="31"/>
      <c r="O816" s="31"/>
      <c r="P816" s="31"/>
      <c r="Q816" s="31"/>
      <c r="R816" s="75">
        <f t="shared" si="104"/>
        <v>0.22222222222222221</v>
      </c>
      <c r="S816" s="69">
        <v>0</v>
      </c>
      <c r="T816" s="69">
        <v>0</v>
      </c>
      <c r="U816" s="69">
        <v>0</v>
      </c>
      <c r="V816" s="69">
        <v>0</v>
      </c>
      <c r="W816" s="69">
        <v>0</v>
      </c>
      <c r="X816" s="69">
        <v>0</v>
      </c>
      <c r="Y816" s="69">
        <v>0</v>
      </c>
      <c r="Z816" s="69">
        <v>0</v>
      </c>
      <c r="AA816" s="69">
        <v>0</v>
      </c>
      <c r="AB816" s="69">
        <v>0</v>
      </c>
      <c r="AC816" s="69">
        <v>0</v>
      </c>
      <c r="AD816" s="69">
        <v>0</v>
      </c>
      <c r="AE816" s="69">
        <v>0</v>
      </c>
      <c r="AF816" s="69">
        <f t="shared" si="98"/>
        <v>0</v>
      </c>
      <c r="AH816" s="31">
        <f t="shared" si="99"/>
        <v>0</v>
      </c>
      <c r="AI816" s="31">
        <f t="shared" si="100"/>
        <v>0</v>
      </c>
      <c r="AJ816" s="31">
        <f t="shared" si="101"/>
        <v>0</v>
      </c>
      <c r="AK816" s="31">
        <f t="shared" si="102"/>
        <v>0</v>
      </c>
      <c r="AL816" s="31">
        <f t="shared" si="103"/>
        <v>0</v>
      </c>
    </row>
    <row r="817" spans="1:38" hidden="1" x14ac:dyDescent="0.3">
      <c r="A817" t="str">
        <f t="shared" si="97"/>
        <v>SAC1 COARSE</v>
      </c>
      <c r="B817" s="5" t="s">
        <v>151</v>
      </c>
      <c r="C817" s="5" t="s">
        <v>617</v>
      </c>
      <c r="D817" s="65" t="s">
        <v>86</v>
      </c>
      <c r="E817" s="65" t="s">
        <v>406</v>
      </c>
      <c r="F817" s="5" t="s">
        <v>61</v>
      </c>
      <c r="G817" s="5" t="s">
        <v>603</v>
      </c>
      <c r="H817" s="5" t="s">
        <v>619</v>
      </c>
      <c r="I817" s="31"/>
      <c r="J817" s="31"/>
      <c r="K817" s="31">
        <v>4</v>
      </c>
      <c r="L817" s="31">
        <v>-4</v>
      </c>
      <c r="M817" s="31"/>
      <c r="N817" s="31"/>
      <c r="O817" s="31"/>
      <c r="P817" s="31"/>
      <c r="Q817" s="31"/>
      <c r="R817" s="75">
        <f t="shared" si="104"/>
        <v>0</v>
      </c>
      <c r="S817" s="69">
        <v>0</v>
      </c>
      <c r="T817" s="69">
        <v>0</v>
      </c>
      <c r="U817" s="69">
        <v>0</v>
      </c>
      <c r="V817" s="69">
        <v>0</v>
      </c>
      <c r="W817" s="69">
        <v>0</v>
      </c>
      <c r="X817" s="69">
        <v>0</v>
      </c>
      <c r="Y817" s="69">
        <v>0</v>
      </c>
      <c r="Z817" s="69">
        <v>0</v>
      </c>
      <c r="AA817" s="69">
        <v>0</v>
      </c>
      <c r="AB817" s="69">
        <v>0</v>
      </c>
      <c r="AC817" s="69">
        <v>0</v>
      </c>
      <c r="AD817" s="69">
        <v>0</v>
      </c>
      <c r="AE817" s="69">
        <v>0</v>
      </c>
      <c r="AF817" s="69">
        <f t="shared" si="98"/>
        <v>0</v>
      </c>
      <c r="AH817" s="31">
        <f t="shared" si="99"/>
        <v>0</v>
      </c>
      <c r="AI817" s="31">
        <f t="shared" si="100"/>
        <v>0</v>
      </c>
      <c r="AJ817" s="31">
        <f t="shared" si="101"/>
        <v>0</v>
      </c>
      <c r="AK817" s="31">
        <f t="shared" si="102"/>
        <v>0</v>
      </c>
      <c r="AL817" s="31">
        <f t="shared" si="103"/>
        <v>0</v>
      </c>
    </row>
    <row r="818" spans="1:38" hidden="1" x14ac:dyDescent="0.3">
      <c r="A818" t="str">
        <f t="shared" si="97"/>
        <v>SAC1 COARSE</v>
      </c>
      <c r="B818" s="5" t="s">
        <v>151</v>
      </c>
      <c r="C818" s="5" t="s">
        <v>617</v>
      </c>
      <c r="D818" s="65" t="s">
        <v>86</v>
      </c>
      <c r="E818" s="65" t="s">
        <v>406</v>
      </c>
      <c r="F818" s="5" t="s">
        <v>27</v>
      </c>
      <c r="G818" s="5" t="s">
        <v>603</v>
      </c>
      <c r="H818" s="5" t="s">
        <v>619</v>
      </c>
      <c r="I818" s="31"/>
      <c r="J818" s="31"/>
      <c r="K818" s="31"/>
      <c r="L818" s="31">
        <v>7.1959999999999997</v>
      </c>
      <c r="M818" s="31">
        <v>3.6</v>
      </c>
      <c r="N818" s="31">
        <v>3.6</v>
      </c>
      <c r="O818" s="31">
        <v>3.6</v>
      </c>
      <c r="P818" s="31">
        <v>3.6</v>
      </c>
      <c r="Q818" s="31"/>
      <c r="R818" s="75">
        <f t="shared" si="104"/>
        <v>2.3995555555555557</v>
      </c>
      <c r="S818" s="69">
        <v>2</v>
      </c>
      <c r="T818" s="69">
        <v>2</v>
      </c>
      <c r="U818" s="69">
        <v>2</v>
      </c>
      <c r="V818" s="69">
        <v>2</v>
      </c>
      <c r="W818" s="69">
        <v>2</v>
      </c>
      <c r="X818" s="69">
        <v>2</v>
      </c>
      <c r="Y818" s="69">
        <v>2</v>
      </c>
      <c r="Z818" s="69">
        <v>2</v>
      </c>
      <c r="AA818" s="69">
        <v>2</v>
      </c>
      <c r="AB818" s="69">
        <v>2</v>
      </c>
      <c r="AC818" s="69">
        <v>2</v>
      </c>
      <c r="AD818" s="69">
        <v>2</v>
      </c>
      <c r="AE818" s="69">
        <v>2</v>
      </c>
      <c r="AF818" s="69">
        <f t="shared" si="98"/>
        <v>24</v>
      </c>
      <c r="AH818" s="31">
        <f t="shared" si="99"/>
        <v>6</v>
      </c>
      <c r="AI818" s="31">
        <f t="shared" si="100"/>
        <v>6</v>
      </c>
      <c r="AJ818" s="31">
        <f t="shared" si="101"/>
        <v>6</v>
      </c>
      <c r="AK818" s="31">
        <f t="shared" si="102"/>
        <v>6</v>
      </c>
      <c r="AL818" s="31">
        <f t="shared" si="103"/>
        <v>24</v>
      </c>
    </row>
    <row r="819" spans="1:38" x14ac:dyDescent="0.3">
      <c r="A819" t="str">
        <f t="shared" si="97"/>
        <v>SAA1</v>
      </c>
      <c r="B819" s="5" t="s">
        <v>151</v>
      </c>
      <c r="C819" s="5" t="s">
        <v>617</v>
      </c>
      <c r="D819" s="65" t="s">
        <v>86</v>
      </c>
      <c r="E819" s="65" t="s">
        <v>155</v>
      </c>
      <c r="F819" s="5" t="s">
        <v>74</v>
      </c>
      <c r="G819" s="5" t="s">
        <v>600</v>
      </c>
      <c r="H819" s="5" t="s">
        <v>620</v>
      </c>
      <c r="I819" s="31"/>
      <c r="J819" s="31"/>
      <c r="K819" s="31"/>
      <c r="L819" s="31"/>
      <c r="M819" s="31"/>
      <c r="N819" s="31"/>
      <c r="O819" s="31"/>
      <c r="P819" s="31">
        <v>30</v>
      </c>
      <c r="Q819" s="31"/>
      <c r="R819" s="75">
        <f t="shared" si="104"/>
        <v>3.3333333333333335</v>
      </c>
      <c r="S819" s="69">
        <v>5</v>
      </c>
      <c r="T819" s="69">
        <v>5</v>
      </c>
      <c r="U819" s="69">
        <v>5</v>
      </c>
      <c r="V819" s="69">
        <v>5</v>
      </c>
      <c r="W819" s="69">
        <v>5</v>
      </c>
      <c r="X819" s="69">
        <v>5</v>
      </c>
      <c r="Y819" s="69">
        <v>5</v>
      </c>
      <c r="Z819" s="69">
        <v>5</v>
      </c>
      <c r="AA819" s="69">
        <v>5</v>
      </c>
      <c r="AB819" s="69">
        <v>5</v>
      </c>
      <c r="AC819" s="69">
        <v>5</v>
      </c>
      <c r="AD819" s="69">
        <v>5</v>
      </c>
      <c r="AE819" s="69">
        <v>5</v>
      </c>
      <c r="AF819" s="69">
        <f t="shared" si="98"/>
        <v>60</v>
      </c>
      <c r="AH819" s="31">
        <f t="shared" si="99"/>
        <v>15</v>
      </c>
      <c r="AI819" s="31">
        <f t="shared" si="100"/>
        <v>15</v>
      </c>
      <c r="AJ819" s="31">
        <f t="shared" si="101"/>
        <v>15</v>
      </c>
      <c r="AK819" s="31">
        <f t="shared" si="102"/>
        <v>15</v>
      </c>
      <c r="AL819" s="31">
        <f t="shared" si="103"/>
        <v>60</v>
      </c>
    </row>
    <row r="820" spans="1:38" hidden="1" x14ac:dyDescent="0.3">
      <c r="A820" t="str">
        <f t="shared" si="97"/>
        <v>SAIG</v>
      </c>
      <c r="B820" s="5" t="s">
        <v>151</v>
      </c>
      <c r="C820" s="5" t="s">
        <v>617</v>
      </c>
      <c r="D820" s="65" t="s">
        <v>407</v>
      </c>
      <c r="E820" s="65" t="s">
        <v>408</v>
      </c>
      <c r="F820" s="5" t="s">
        <v>164</v>
      </c>
      <c r="G820" s="5" t="s">
        <v>606</v>
      </c>
      <c r="H820" s="5" t="s">
        <v>626</v>
      </c>
      <c r="I820" s="31"/>
      <c r="J820" s="31">
        <v>30</v>
      </c>
      <c r="K820" s="31">
        <v>90</v>
      </c>
      <c r="L820" s="31">
        <v>87.5</v>
      </c>
      <c r="M820" s="31">
        <v>25</v>
      </c>
      <c r="N820" s="31"/>
      <c r="O820" s="31"/>
      <c r="P820" s="31"/>
      <c r="Q820" s="31"/>
      <c r="R820" s="75">
        <f t="shared" si="104"/>
        <v>25.833333333333332</v>
      </c>
      <c r="S820" s="69">
        <v>0</v>
      </c>
      <c r="T820" s="69">
        <v>0</v>
      </c>
      <c r="U820" s="69">
        <v>0</v>
      </c>
      <c r="V820" s="69">
        <v>0</v>
      </c>
      <c r="W820" s="69">
        <v>0</v>
      </c>
      <c r="X820" s="69">
        <v>0</v>
      </c>
      <c r="Y820" s="69">
        <v>0</v>
      </c>
      <c r="Z820" s="69">
        <v>0</v>
      </c>
      <c r="AA820" s="69">
        <v>0</v>
      </c>
      <c r="AB820" s="69">
        <v>0</v>
      </c>
      <c r="AC820" s="69">
        <v>0</v>
      </c>
      <c r="AD820" s="69">
        <v>0</v>
      </c>
      <c r="AE820" s="69">
        <v>0</v>
      </c>
      <c r="AF820" s="69">
        <f t="shared" si="98"/>
        <v>0</v>
      </c>
      <c r="AH820" s="31">
        <f t="shared" si="99"/>
        <v>0</v>
      </c>
      <c r="AI820" s="31">
        <f t="shared" si="100"/>
        <v>0</v>
      </c>
      <c r="AJ820" s="31">
        <f t="shared" si="101"/>
        <v>0</v>
      </c>
      <c r="AK820" s="31">
        <f t="shared" si="102"/>
        <v>0</v>
      </c>
      <c r="AL820" s="31">
        <f t="shared" si="103"/>
        <v>0</v>
      </c>
    </row>
    <row r="821" spans="1:38" hidden="1" x14ac:dyDescent="0.3">
      <c r="A821" t="str">
        <f t="shared" si="97"/>
        <v>SASoft Brown</v>
      </c>
      <c r="B821" s="5" t="s">
        <v>151</v>
      </c>
      <c r="C821" s="5" t="s">
        <v>617</v>
      </c>
      <c r="D821" s="65" t="s">
        <v>407</v>
      </c>
      <c r="E821" s="65" t="s">
        <v>408</v>
      </c>
      <c r="F821" s="5" t="s">
        <v>43</v>
      </c>
      <c r="G821" s="5" t="s">
        <v>602</v>
      </c>
      <c r="H821" s="5" t="s">
        <v>622</v>
      </c>
      <c r="I821" s="31"/>
      <c r="J821" s="31"/>
      <c r="K821" s="31"/>
      <c r="L821" s="31">
        <v>2.5</v>
      </c>
      <c r="M821" s="31">
        <v>4</v>
      </c>
      <c r="N821" s="31">
        <v>4</v>
      </c>
      <c r="O821" s="31"/>
      <c r="P821" s="31"/>
      <c r="Q821" s="31"/>
      <c r="R821" s="75">
        <f t="shared" si="104"/>
        <v>1.1666666666666667</v>
      </c>
      <c r="S821" s="69">
        <v>0</v>
      </c>
      <c r="T821" s="69">
        <v>0</v>
      </c>
      <c r="U821" s="69">
        <v>0</v>
      </c>
      <c r="V821" s="69">
        <v>0</v>
      </c>
      <c r="W821" s="69">
        <v>0</v>
      </c>
      <c r="X821" s="69">
        <v>0</v>
      </c>
      <c r="Y821" s="69">
        <v>0</v>
      </c>
      <c r="Z821" s="69">
        <v>0</v>
      </c>
      <c r="AA821" s="69">
        <v>0</v>
      </c>
      <c r="AB821" s="69">
        <v>0</v>
      </c>
      <c r="AC821" s="69">
        <v>0</v>
      </c>
      <c r="AD821" s="69">
        <v>0</v>
      </c>
      <c r="AE821" s="69">
        <v>0</v>
      </c>
      <c r="AF821" s="69">
        <f t="shared" si="98"/>
        <v>0</v>
      </c>
      <c r="AH821" s="31">
        <f t="shared" si="99"/>
        <v>0</v>
      </c>
      <c r="AI821" s="31">
        <f t="shared" si="100"/>
        <v>0</v>
      </c>
      <c r="AJ821" s="31">
        <f t="shared" si="101"/>
        <v>0</v>
      </c>
      <c r="AK821" s="31">
        <f t="shared" si="102"/>
        <v>0</v>
      </c>
      <c r="AL821" s="31">
        <f t="shared" si="103"/>
        <v>0</v>
      </c>
    </row>
    <row r="822" spans="1:38" hidden="1" x14ac:dyDescent="0.3">
      <c r="A822" t="str">
        <f t="shared" si="97"/>
        <v>SAA1</v>
      </c>
      <c r="B822" s="5" t="s">
        <v>151</v>
      </c>
      <c r="C822" s="5" t="s">
        <v>617</v>
      </c>
      <c r="D822" s="65" t="s">
        <v>89</v>
      </c>
      <c r="E822" s="65" t="s">
        <v>409</v>
      </c>
      <c r="F822" s="5" t="s">
        <v>74</v>
      </c>
      <c r="G822" s="5" t="s">
        <v>600</v>
      </c>
      <c r="H822" s="5" t="s">
        <v>620</v>
      </c>
      <c r="I822" s="31">
        <v>30</v>
      </c>
      <c r="J822" s="31"/>
      <c r="K822" s="31">
        <v>30</v>
      </c>
      <c r="L822" s="31"/>
      <c r="M822" s="31"/>
      <c r="N822" s="31"/>
      <c r="O822" s="31"/>
      <c r="P822" s="31"/>
      <c r="Q822" s="31"/>
      <c r="R822" s="75">
        <f t="shared" si="104"/>
        <v>6.666666666666667</v>
      </c>
      <c r="S822" s="69">
        <v>0</v>
      </c>
      <c r="T822" s="69">
        <v>0</v>
      </c>
      <c r="U822" s="69">
        <v>0</v>
      </c>
      <c r="V822" s="69">
        <v>0</v>
      </c>
      <c r="W822" s="69">
        <v>0</v>
      </c>
      <c r="X822" s="69">
        <v>0</v>
      </c>
      <c r="Y822" s="69">
        <v>0</v>
      </c>
      <c r="Z822" s="69">
        <v>0</v>
      </c>
      <c r="AA822" s="69">
        <v>0</v>
      </c>
      <c r="AB822" s="69">
        <v>0</v>
      </c>
      <c r="AC822" s="69">
        <v>0</v>
      </c>
      <c r="AD822" s="69">
        <v>0</v>
      </c>
      <c r="AE822" s="69">
        <v>0</v>
      </c>
      <c r="AF822" s="69">
        <f t="shared" si="98"/>
        <v>0</v>
      </c>
      <c r="AH822" s="31">
        <f t="shared" si="99"/>
        <v>0</v>
      </c>
      <c r="AI822" s="31">
        <f t="shared" si="100"/>
        <v>0</v>
      </c>
      <c r="AJ822" s="31">
        <f t="shared" si="101"/>
        <v>0</v>
      </c>
      <c r="AK822" s="31">
        <f t="shared" si="102"/>
        <v>0</v>
      </c>
      <c r="AL822" s="31">
        <f t="shared" si="103"/>
        <v>0</v>
      </c>
    </row>
    <row r="823" spans="1:38" hidden="1" x14ac:dyDescent="0.3">
      <c r="A823" t="str">
        <f t="shared" si="97"/>
        <v>SACoarse Brown</v>
      </c>
      <c r="B823" s="5" t="s">
        <v>151</v>
      </c>
      <c r="C823" s="5" t="s">
        <v>617</v>
      </c>
      <c r="D823" s="65" t="s">
        <v>89</v>
      </c>
      <c r="E823" s="65" t="s">
        <v>410</v>
      </c>
      <c r="F823" s="5" t="s">
        <v>91</v>
      </c>
      <c r="G823" s="5" t="s">
        <v>602</v>
      </c>
      <c r="H823" s="5" t="s">
        <v>618</v>
      </c>
      <c r="I823" s="31">
        <v>2</v>
      </c>
      <c r="J823" s="31"/>
      <c r="K823" s="31">
        <v>2</v>
      </c>
      <c r="L823" s="31"/>
      <c r="M823" s="31"/>
      <c r="N823" s="31"/>
      <c r="O823" s="31">
        <v>2</v>
      </c>
      <c r="P823" s="31"/>
      <c r="Q823" s="31"/>
      <c r="R823" s="75">
        <f t="shared" si="104"/>
        <v>0.66666666666666663</v>
      </c>
      <c r="S823" s="69">
        <v>0</v>
      </c>
      <c r="T823" s="69">
        <v>0</v>
      </c>
      <c r="U823" s="69">
        <v>0</v>
      </c>
      <c r="V823" s="69">
        <v>0</v>
      </c>
      <c r="W823" s="69">
        <v>0</v>
      </c>
      <c r="X823" s="69">
        <v>0</v>
      </c>
      <c r="Y823" s="69">
        <v>0</v>
      </c>
      <c r="Z823" s="69">
        <v>0</v>
      </c>
      <c r="AA823" s="69">
        <v>0</v>
      </c>
      <c r="AB823" s="69">
        <v>0</v>
      </c>
      <c r="AC823" s="69">
        <v>0</v>
      </c>
      <c r="AD823" s="69">
        <v>0</v>
      </c>
      <c r="AE823" s="69">
        <v>0</v>
      </c>
      <c r="AF823" s="69">
        <f t="shared" si="98"/>
        <v>0</v>
      </c>
      <c r="AH823" s="31">
        <f t="shared" si="99"/>
        <v>0</v>
      </c>
      <c r="AI823" s="31">
        <f t="shared" si="100"/>
        <v>0</v>
      </c>
      <c r="AJ823" s="31">
        <f t="shared" si="101"/>
        <v>0</v>
      </c>
      <c r="AK823" s="31">
        <f t="shared" si="102"/>
        <v>0</v>
      </c>
      <c r="AL823" s="31">
        <f t="shared" si="103"/>
        <v>0</v>
      </c>
    </row>
    <row r="824" spans="1:38" hidden="1" x14ac:dyDescent="0.3">
      <c r="A824" t="str">
        <f t="shared" si="97"/>
        <v>SAC1 COARSE</v>
      </c>
      <c r="B824" s="5" t="s">
        <v>151</v>
      </c>
      <c r="C824" s="5" t="s">
        <v>617</v>
      </c>
      <c r="D824" s="65" t="s">
        <v>89</v>
      </c>
      <c r="E824" s="65" t="s">
        <v>411</v>
      </c>
      <c r="F824" s="5" t="s">
        <v>61</v>
      </c>
      <c r="G824" s="5" t="s">
        <v>603</v>
      </c>
      <c r="H824" s="5" t="s">
        <v>619</v>
      </c>
      <c r="I824" s="31"/>
      <c r="J824" s="31"/>
      <c r="K824" s="31"/>
      <c r="L824" s="31"/>
      <c r="M824" s="31">
        <v>2</v>
      </c>
      <c r="N824" s="31"/>
      <c r="O824" s="31">
        <v>2</v>
      </c>
      <c r="P824" s="31">
        <v>2</v>
      </c>
      <c r="Q824" s="31"/>
      <c r="R824" s="75">
        <f t="shared" si="104"/>
        <v>0.66666666666666663</v>
      </c>
      <c r="S824" s="69">
        <v>2</v>
      </c>
      <c r="T824" s="69">
        <v>2</v>
      </c>
      <c r="U824" s="69">
        <v>2</v>
      </c>
      <c r="V824" s="69">
        <v>2</v>
      </c>
      <c r="W824" s="69">
        <v>2</v>
      </c>
      <c r="X824" s="69">
        <v>2</v>
      </c>
      <c r="Y824" s="69">
        <v>2</v>
      </c>
      <c r="Z824" s="69">
        <v>2</v>
      </c>
      <c r="AA824" s="69">
        <v>2</v>
      </c>
      <c r="AB824" s="69">
        <v>2</v>
      </c>
      <c r="AC824" s="69">
        <v>2</v>
      </c>
      <c r="AD824" s="69">
        <v>2</v>
      </c>
      <c r="AE824" s="69">
        <v>2</v>
      </c>
      <c r="AF824" s="69">
        <f t="shared" si="98"/>
        <v>24</v>
      </c>
      <c r="AH824" s="31">
        <f t="shared" si="99"/>
        <v>6</v>
      </c>
      <c r="AI824" s="31">
        <f t="shared" si="100"/>
        <v>6</v>
      </c>
      <c r="AJ824" s="31">
        <f t="shared" si="101"/>
        <v>6</v>
      </c>
      <c r="AK824" s="31">
        <f t="shared" si="102"/>
        <v>6</v>
      </c>
      <c r="AL824" s="31">
        <f t="shared" si="103"/>
        <v>24</v>
      </c>
    </row>
    <row r="825" spans="1:38" hidden="1" x14ac:dyDescent="0.3">
      <c r="A825" t="str">
        <f t="shared" si="97"/>
        <v>SAIG</v>
      </c>
      <c r="B825" s="5" t="s">
        <v>151</v>
      </c>
      <c r="C825" s="5" t="s">
        <v>617</v>
      </c>
      <c r="D825" s="65" t="s">
        <v>89</v>
      </c>
      <c r="E825" s="65" t="s">
        <v>352</v>
      </c>
      <c r="F825" s="5" t="s">
        <v>198</v>
      </c>
      <c r="G825" s="5" t="s">
        <v>606</v>
      </c>
      <c r="H825" s="5" t="s">
        <v>626</v>
      </c>
      <c r="I825" s="31"/>
      <c r="J825" s="31"/>
      <c r="K825" s="31"/>
      <c r="L825" s="31"/>
      <c r="M825" s="31"/>
      <c r="N825" s="31"/>
      <c r="O825" s="31"/>
      <c r="P825" s="31">
        <v>20</v>
      </c>
      <c r="Q825" s="31"/>
      <c r="R825" s="75">
        <f t="shared" si="104"/>
        <v>2.2222222222222223</v>
      </c>
      <c r="S825" s="69">
        <v>2</v>
      </c>
      <c r="T825" s="69">
        <v>2</v>
      </c>
      <c r="U825" s="69">
        <v>2</v>
      </c>
      <c r="V825" s="69">
        <v>2</v>
      </c>
      <c r="W825" s="69">
        <v>2</v>
      </c>
      <c r="X825" s="69">
        <v>2</v>
      </c>
      <c r="Y825" s="69">
        <v>2</v>
      </c>
      <c r="Z825" s="69">
        <v>2</v>
      </c>
      <c r="AA825" s="69">
        <v>2</v>
      </c>
      <c r="AB825" s="69">
        <v>2</v>
      </c>
      <c r="AC825" s="69">
        <v>2</v>
      </c>
      <c r="AD825" s="69">
        <v>2</v>
      </c>
      <c r="AE825" s="69">
        <v>2</v>
      </c>
      <c r="AF825" s="69">
        <f t="shared" si="98"/>
        <v>24</v>
      </c>
      <c r="AH825" s="31">
        <f t="shared" si="99"/>
        <v>6</v>
      </c>
      <c r="AI825" s="31">
        <f t="shared" si="100"/>
        <v>6</v>
      </c>
      <c r="AJ825" s="31">
        <f t="shared" si="101"/>
        <v>6</v>
      </c>
      <c r="AK825" s="31">
        <f t="shared" si="102"/>
        <v>6</v>
      </c>
      <c r="AL825" s="31">
        <f t="shared" si="103"/>
        <v>24</v>
      </c>
    </row>
    <row r="826" spans="1:38" hidden="1" x14ac:dyDescent="0.3">
      <c r="A826" t="str">
        <f t="shared" si="97"/>
        <v>SAA1</v>
      </c>
      <c r="B826" s="5" t="s">
        <v>151</v>
      </c>
      <c r="C826" s="5" t="s">
        <v>617</v>
      </c>
      <c r="D826" s="65" t="s">
        <v>412</v>
      </c>
      <c r="E826" s="65" t="s">
        <v>152</v>
      </c>
      <c r="F826" s="5" t="s">
        <v>74</v>
      </c>
      <c r="G826" s="5" t="s">
        <v>600</v>
      </c>
      <c r="H826" s="5" t="s">
        <v>620</v>
      </c>
      <c r="I826" s="31"/>
      <c r="J826" s="31"/>
      <c r="K826" s="31"/>
      <c r="L826" s="31"/>
      <c r="M826" s="31"/>
      <c r="N826" s="31"/>
      <c r="O826" s="31">
        <v>0</v>
      </c>
      <c r="P826" s="31"/>
      <c r="Q826" s="31"/>
      <c r="R826" s="75">
        <f t="shared" si="104"/>
        <v>0</v>
      </c>
      <c r="S826" s="69">
        <v>0</v>
      </c>
      <c r="T826" s="69">
        <v>0</v>
      </c>
      <c r="U826" s="69">
        <v>0</v>
      </c>
      <c r="V826" s="69">
        <v>0</v>
      </c>
      <c r="W826" s="69">
        <v>0</v>
      </c>
      <c r="X826" s="69">
        <v>0</v>
      </c>
      <c r="Y826" s="69">
        <v>0</v>
      </c>
      <c r="Z826" s="69">
        <v>0</v>
      </c>
      <c r="AA826" s="69">
        <v>0</v>
      </c>
      <c r="AB826" s="69">
        <v>0</v>
      </c>
      <c r="AC826" s="69">
        <v>0</v>
      </c>
      <c r="AD826" s="69">
        <v>0</v>
      </c>
      <c r="AE826" s="69">
        <v>0</v>
      </c>
      <c r="AF826" s="69">
        <f t="shared" si="98"/>
        <v>0</v>
      </c>
      <c r="AH826" s="31">
        <f t="shared" si="99"/>
        <v>0</v>
      </c>
      <c r="AI826" s="31">
        <f t="shared" si="100"/>
        <v>0</v>
      </c>
      <c r="AJ826" s="31">
        <f t="shared" si="101"/>
        <v>0</v>
      </c>
      <c r="AK826" s="31">
        <f t="shared" si="102"/>
        <v>0</v>
      </c>
      <c r="AL826" s="31">
        <f t="shared" si="103"/>
        <v>0</v>
      </c>
    </row>
    <row r="827" spans="1:38" hidden="1" x14ac:dyDescent="0.3">
      <c r="A827" t="str">
        <f t="shared" si="97"/>
        <v>SASoft Brown</v>
      </c>
      <c r="B827" s="5" t="s">
        <v>151</v>
      </c>
      <c r="C827" s="5" t="s">
        <v>617</v>
      </c>
      <c r="D827" s="65" t="s">
        <v>412</v>
      </c>
      <c r="E827" s="65" t="s">
        <v>152</v>
      </c>
      <c r="F827" s="5" t="s">
        <v>43</v>
      </c>
      <c r="G827" s="5" t="s">
        <v>602</v>
      </c>
      <c r="H827" s="5" t="s">
        <v>622</v>
      </c>
      <c r="I827" s="31"/>
      <c r="J827" s="31"/>
      <c r="K827" s="31"/>
      <c r="L827" s="31"/>
      <c r="M827" s="31"/>
      <c r="N827" s="31"/>
      <c r="O827" s="31">
        <v>0</v>
      </c>
      <c r="P827" s="31"/>
      <c r="Q827" s="31"/>
      <c r="R827" s="75">
        <f t="shared" si="104"/>
        <v>0</v>
      </c>
      <c r="S827" s="69">
        <v>0</v>
      </c>
      <c r="T827" s="69">
        <v>0</v>
      </c>
      <c r="U827" s="69">
        <v>0</v>
      </c>
      <c r="V827" s="69">
        <v>0</v>
      </c>
      <c r="W827" s="69">
        <v>0</v>
      </c>
      <c r="X827" s="69">
        <v>0</v>
      </c>
      <c r="Y827" s="69">
        <v>0</v>
      </c>
      <c r="Z827" s="69">
        <v>0</v>
      </c>
      <c r="AA827" s="69">
        <v>0</v>
      </c>
      <c r="AB827" s="69">
        <v>0</v>
      </c>
      <c r="AC827" s="69">
        <v>0</v>
      </c>
      <c r="AD827" s="69">
        <v>0</v>
      </c>
      <c r="AE827" s="69">
        <v>0</v>
      </c>
      <c r="AF827" s="69">
        <f t="shared" si="98"/>
        <v>0</v>
      </c>
      <c r="AH827" s="31">
        <f t="shared" si="99"/>
        <v>0</v>
      </c>
      <c r="AI827" s="31">
        <f t="shared" si="100"/>
        <v>0</v>
      </c>
      <c r="AJ827" s="31">
        <f t="shared" si="101"/>
        <v>0</v>
      </c>
      <c r="AK827" s="31">
        <f t="shared" si="102"/>
        <v>0</v>
      </c>
      <c r="AL827" s="31">
        <f t="shared" si="103"/>
        <v>0</v>
      </c>
    </row>
    <row r="828" spans="1:38" hidden="1" x14ac:dyDescent="0.3">
      <c r="A828" t="str">
        <f t="shared" si="97"/>
        <v>SAICING</v>
      </c>
      <c r="B828" s="5" t="s">
        <v>151</v>
      </c>
      <c r="C828" s="5" t="s">
        <v>617</v>
      </c>
      <c r="D828" s="65" t="s">
        <v>412</v>
      </c>
      <c r="E828" s="65" t="s">
        <v>152</v>
      </c>
      <c r="F828" s="5" t="s">
        <v>47</v>
      </c>
      <c r="G828" s="5" t="s">
        <v>605</v>
      </c>
      <c r="H828" s="5" t="s">
        <v>605</v>
      </c>
      <c r="I828" s="31"/>
      <c r="J828" s="31"/>
      <c r="K828" s="31"/>
      <c r="L828" s="31"/>
      <c r="M828" s="31"/>
      <c r="N828" s="31"/>
      <c r="O828" s="31">
        <v>0</v>
      </c>
      <c r="P828" s="31"/>
      <c r="Q828" s="31"/>
      <c r="R828" s="75">
        <f t="shared" si="104"/>
        <v>0</v>
      </c>
      <c r="S828" s="69">
        <v>0</v>
      </c>
      <c r="T828" s="69">
        <v>0</v>
      </c>
      <c r="U828" s="69">
        <v>0</v>
      </c>
      <c r="V828" s="69">
        <v>0</v>
      </c>
      <c r="W828" s="69">
        <v>0</v>
      </c>
      <c r="X828" s="69">
        <v>0</v>
      </c>
      <c r="Y828" s="69">
        <v>0</v>
      </c>
      <c r="Z828" s="69">
        <v>0</v>
      </c>
      <c r="AA828" s="69">
        <v>0</v>
      </c>
      <c r="AB828" s="69">
        <v>0</v>
      </c>
      <c r="AC828" s="69">
        <v>0</v>
      </c>
      <c r="AD828" s="69">
        <v>0</v>
      </c>
      <c r="AE828" s="69">
        <v>0</v>
      </c>
      <c r="AF828" s="69">
        <f t="shared" si="98"/>
        <v>0</v>
      </c>
      <c r="AH828" s="31">
        <f t="shared" si="99"/>
        <v>0</v>
      </c>
      <c r="AI828" s="31">
        <f t="shared" si="100"/>
        <v>0</v>
      </c>
      <c r="AJ828" s="31">
        <f t="shared" si="101"/>
        <v>0</v>
      </c>
      <c r="AK828" s="31">
        <f t="shared" si="102"/>
        <v>0</v>
      </c>
      <c r="AL828" s="31">
        <f t="shared" si="103"/>
        <v>0</v>
      </c>
    </row>
    <row r="829" spans="1:38" hidden="1" x14ac:dyDescent="0.3">
      <c r="A829" t="str">
        <f t="shared" si="97"/>
        <v>SASoft Brown</v>
      </c>
      <c r="B829" s="5" t="s">
        <v>151</v>
      </c>
      <c r="C829" s="5" t="s">
        <v>617</v>
      </c>
      <c r="D829" s="65" t="s">
        <v>412</v>
      </c>
      <c r="E829" s="65" t="s">
        <v>153</v>
      </c>
      <c r="F829" s="5" t="s">
        <v>43</v>
      </c>
      <c r="G829" s="5" t="s">
        <v>602</v>
      </c>
      <c r="H829" s="5" t="s">
        <v>622</v>
      </c>
      <c r="I829" s="31"/>
      <c r="J829" s="31"/>
      <c r="K829" s="31"/>
      <c r="L829" s="31">
        <v>3</v>
      </c>
      <c r="M829" s="31"/>
      <c r="N829" s="31"/>
      <c r="O829" s="31"/>
      <c r="P829" s="31"/>
      <c r="Q829" s="31"/>
      <c r="R829" s="75">
        <f>SUM(I829:Q829)/9</f>
        <v>0.33333333333333331</v>
      </c>
      <c r="S829" s="69">
        <v>0</v>
      </c>
      <c r="T829" s="69">
        <v>0</v>
      </c>
      <c r="U829" s="69">
        <v>0</v>
      </c>
      <c r="V829" s="69">
        <v>0</v>
      </c>
      <c r="W829" s="69">
        <v>0</v>
      </c>
      <c r="X829" s="69">
        <v>0</v>
      </c>
      <c r="Y829" s="69">
        <v>0</v>
      </c>
      <c r="Z829" s="69">
        <v>0</v>
      </c>
      <c r="AA829" s="69">
        <v>0</v>
      </c>
      <c r="AB829" s="69">
        <v>0</v>
      </c>
      <c r="AC829" s="69">
        <v>0</v>
      </c>
      <c r="AD829" s="69">
        <v>0</v>
      </c>
      <c r="AE829" s="69">
        <v>0</v>
      </c>
      <c r="AF829" s="69">
        <f t="shared" si="98"/>
        <v>0</v>
      </c>
      <c r="AH829" s="31">
        <f t="shared" si="99"/>
        <v>0</v>
      </c>
      <c r="AI829" s="31">
        <f t="shared" si="100"/>
        <v>0</v>
      </c>
      <c r="AJ829" s="31">
        <f t="shared" si="101"/>
        <v>0</v>
      </c>
      <c r="AK829" s="31">
        <f t="shared" si="102"/>
        <v>0</v>
      </c>
      <c r="AL829" s="31">
        <f t="shared" si="103"/>
        <v>0</v>
      </c>
    </row>
    <row r="830" spans="1:38" hidden="1" x14ac:dyDescent="0.3">
      <c r="A830" t="str">
        <f t="shared" si="97"/>
        <v>SAA1</v>
      </c>
      <c r="B830" s="5" t="s">
        <v>151</v>
      </c>
      <c r="C830" s="5" t="s">
        <v>617</v>
      </c>
      <c r="D830" s="65" t="s">
        <v>89</v>
      </c>
      <c r="E830" s="65" t="s">
        <v>413</v>
      </c>
      <c r="F830" s="5" t="s">
        <v>74</v>
      </c>
      <c r="G830" s="5" t="s">
        <v>600</v>
      </c>
      <c r="H830" s="5" t="s">
        <v>620</v>
      </c>
      <c r="I830" s="31"/>
      <c r="J830" s="31"/>
      <c r="K830" s="31"/>
      <c r="L830" s="31"/>
      <c r="M830" s="31"/>
      <c r="N830" s="31"/>
      <c r="O830" s="31"/>
      <c r="P830" s="31"/>
      <c r="Q830" s="31"/>
      <c r="R830" s="75">
        <v>348.63333333333333</v>
      </c>
      <c r="S830" s="69">
        <v>370</v>
      </c>
      <c r="T830" s="69">
        <v>370</v>
      </c>
      <c r="U830" s="69">
        <v>370</v>
      </c>
      <c r="V830" s="69">
        <v>370</v>
      </c>
      <c r="W830" s="69">
        <v>370</v>
      </c>
      <c r="X830" s="69">
        <v>370</v>
      </c>
      <c r="Y830" s="69">
        <v>370</v>
      </c>
      <c r="Z830" s="69">
        <v>370</v>
      </c>
      <c r="AA830" s="69">
        <v>370</v>
      </c>
      <c r="AB830" s="69">
        <v>400</v>
      </c>
      <c r="AC830" s="69">
        <v>370</v>
      </c>
      <c r="AD830" s="69">
        <v>370</v>
      </c>
      <c r="AE830" s="69">
        <v>370</v>
      </c>
      <c r="AF830" s="69">
        <f t="shared" si="98"/>
        <v>4470</v>
      </c>
      <c r="AH830" s="31">
        <f t="shared" si="99"/>
        <v>1110</v>
      </c>
      <c r="AI830" s="31">
        <f t="shared" si="100"/>
        <v>1110</v>
      </c>
      <c r="AJ830" s="31">
        <f t="shared" si="101"/>
        <v>1140</v>
      </c>
      <c r="AK830" s="31">
        <f t="shared" si="102"/>
        <v>1110</v>
      </c>
      <c r="AL830" s="31">
        <f t="shared" si="103"/>
        <v>4470</v>
      </c>
    </row>
    <row r="831" spans="1:38" hidden="1" x14ac:dyDescent="0.3">
      <c r="A831" t="str">
        <f t="shared" si="97"/>
        <v>SAC1 COARSE</v>
      </c>
      <c r="B831" s="5" t="s">
        <v>151</v>
      </c>
      <c r="C831" s="5" t="s">
        <v>617</v>
      </c>
      <c r="D831" s="65" t="s">
        <v>89</v>
      </c>
      <c r="E831" s="65" t="s">
        <v>413</v>
      </c>
      <c r="F831" s="5" t="s">
        <v>61</v>
      </c>
      <c r="G831" s="5" t="s">
        <v>603</v>
      </c>
      <c r="H831" s="5" t="s">
        <v>619</v>
      </c>
      <c r="I831" s="31"/>
      <c r="J831" s="31"/>
      <c r="K831" s="31"/>
      <c r="L831" s="31"/>
      <c r="M831" s="31"/>
      <c r="N831" s="31"/>
      <c r="O831" s="31"/>
      <c r="P831" s="31"/>
      <c r="Q831" s="31"/>
      <c r="R831" s="75">
        <v>718.68333333333317</v>
      </c>
      <c r="S831" s="76">
        <v>750</v>
      </c>
      <c r="T831" s="76">
        <v>750</v>
      </c>
      <c r="U831" s="76">
        <v>750</v>
      </c>
      <c r="V831" s="76">
        <v>750</v>
      </c>
      <c r="W831" s="76">
        <v>750</v>
      </c>
      <c r="X831" s="76">
        <v>500</v>
      </c>
      <c r="Y831" s="76">
        <v>750</v>
      </c>
      <c r="Z831" s="76">
        <v>750</v>
      </c>
      <c r="AA831" s="76">
        <v>750</v>
      </c>
      <c r="AB831" s="76">
        <v>800</v>
      </c>
      <c r="AC831" s="69">
        <v>750</v>
      </c>
      <c r="AD831" s="69">
        <v>750</v>
      </c>
      <c r="AE831" s="69">
        <v>750</v>
      </c>
      <c r="AF831" s="69">
        <f t="shared" si="98"/>
        <v>8800</v>
      </c>
      <c r="AH831" s="31">
        <f t="shared" si="99"/>
        <v>2250</v>
      </c>
      <c r="AI831" s="31">
        <f t="shared" si="100"/>
        <v>2000</v>
      </c>
      <c r="AJ831" s="31">
        <f t="shared" si="101"/>
        <v>2300</v>
      </c>
      <c r="AK831" s="31">
        <f t="shared" si="102"/>
        <v>2250</v>
      </c>
      <c r="AL831" s="31">
        <f t="shared" si="103"/>
        <v>8800</v>
      </c>
    </row>
    <row r="832" spans="1:38" hidden="1" x14ac:dyDescent="0.3">
      <c r="A832" t="str">
        <f t="shared" si="97"/>
        <v>SACASTER</v>
      </c>
      <c r="B832" s="5" t="s">
        <v>151</v>
      </c>
      <c r="C832" s="5" t="s">
        <v>617</v>
      </c>
      <c r="D832" s="65" t="s">
        <v>89</v>
      </c>
      <c r="E832" s="65" t="s">
        <v>413</v>
      </c>
      <c r="F832" s="5" t="s">
        <v>42</v>
      </c>
      <c r="G832" s="5" t="s">
        <v>604</v>
      </c>
      <c r="H832" s="5" t="s">
        <v>604</v>
      </c>
      <c r="I832" s="31"/>
      <c r="J832" s="31"/>
      <c r="K832" s="31"/>
      <c r="L832" s="31"/>
      <c r="M832" s="31"/>
      <c r="N832" s="31"/>
      <c r="O832" s="31"/>
      <c r="P832" s="31"/>
      <c r="Q832" s="31"/>
      <c r="R832" s="75">
        <v>7.8833333333333337</v>
      </c>
      <c r="S832" s="69">
        <v>9</v>
      </c>
      <c r="T832" s="69">
        <v>9</v>
      </c>
      <c r="U832" s="69">
        <v>9</v>
      </c>
      <c r="V832" s="69">
        <v>9</v>
      </c>
      <c r="W832" s="69">
        <v>9</v>
      </c>
      <c r="X832" s="69">
        <v>9</v>
      </c>
      <c r="Y832" s="69">
        <v>9</v>
      </c>
      <c r="Z832" s="69">
        <v>9</v>
      </c>
      <c r="AA832" s="69">
        <v>9</v>
      </c>
      <c r="AB832" s="69">
        <v>9</v>
      </c>
      <c r="AC832" s="69">
        <v>9</v>
      </c>
      <c r="AD832" s="69">
        <v>9</v>
      </c>
      <c r="AE832" s="69">
        <v>9</v>
      </c>
      <c r="AF832" s="69">
        <f t="shared" si="98"/>
        <v>108</v>
      </c>
      <c r="AH832" s="31">
        <f t="shared" si="99"/>
        <v>27</v>
      </c>
      <c r="AI832" s="31">
        <f t="shared" si="100"/>
        <v>27</v>
      </c>
      <c r="AJ832" s="31">
        <f t="shared" si="101"/>
        <v>27</v>
      </c>
      <c r="AK832" s="31">
        <f t="shared" si="102"/>
        <v>27</v>
      </c>
      <c r="AL832" s="31">
        <f t="shared" si="103"/>
        <v>108</v>
      </c>
    </row>
    <row r="833" spans="1:38" hidden="1" x14ac:dyDescent="0.3">
      <c r="A833" t="str">
        <f t="shared" si="97"/>
        <v>SACoarse Brown</v>
      </c>
      <c r="B833" s="5" t="s">
        <v>151</v>
      </c>
      <c r="C833" s="5" t="s">
        <v>617</v>
      </c>
      <c r="D833" s="65" t="s">
        <v>89</v>
      </c>
      <c r="E833" s="65" t="s">
        <v>413</v>
      </c>
      <c r="F833" s="5" t="s">
        <v>91</v>
      </c>
      <c r="G833" s="5" t="s">
        <v>602</v>
      </c>
      <c r="H833" s="5" t="s">
        <v>618</v>
      </c>
      <c r="I833" s="31"/>
      <c r="J833" s="31"/>
      <c r="K833" s="31"/>
      <c r="L833" s="31"/>
      <c r="M833" s="31"/>
      <c r="N833" s="31"/>
      <c r="O833" s="31"/>
      <c r="P833" s="31"/>
      <c r="Q833" s="31"/>
      <c r="R833" s="75">
        <v>3.55</v>
      </c>
      <c r="S833" s="69">
        <v>5</v>
      </c>
      <c r="T833" s="69">
        <v>5</v>
      </c>
      <c r="U833" s="69">
        <v>5</v>
      </c>
      <c r="V833" s="69">
        <v>5</v>
      </c>
      <c r="W833" s="69">
        <v>5</v>
      </c>
      <c r="X833" s="69">
        <v>5</v>
      </c>
      <c r="Y833" s="69">
        <v>5</v>
      </c>
      <c r="Z833" s="69">
        <v>5</v>
      </c>
      <c r="AA833" s="69">
        <v>5</v>
      </c>
      <c r="AB833" s="69">
        <v>5</v>
      </c>
      <c r="AC833" s="69">
        <v>5</v>
      </c>
      <c r="AD833" s="69">
        <v>5</v>
      </c>
      <c r="AE833" s="69">
        <v>5</v>
      </c>
      <c r="AF833" s="69">
        <f t="shared" si="98"/>
        <v>60</v>
      </c>
      <c r="AH833" s="31">
        <f t="shared" si="99"/>
        <v>15</v>
      </c>
      <c r="AI833" s="31">
        <f t="shared" si="100"/>
        <v>15</v>
      </c>
      <c r="AJ833" s="31">
        <f t="shared" si="101"/>
        <v>15</v>
      </c>
      <c r="AK833" s="31">
        <f t="shared" si="102"/>
        <v>15</v>
      </c>
      <c r="AL833" s="31">
        <f t="shared" si="103"/>
        <v>60</v>
      </c>
    </row>
    <row r="834" spans="1:38" hidden="1" x14ac:dyDescent="0.3">
      <c r="A834" t="str">
        <f t="shared" si="97"/>
        <v>SAGolden Brown</v>
      </c>
      <c r="B834" s="5" t="s">
        <v>151</v>
      </c>
      <c r="C834" s="5" t="s">
        <v>617</v>
      </c>
      <c r="D834" s="65" t="s">
        <v>89</v>
      </c>
      <c r="E834" s="65" t="s">
        <v>413</v>
      </c>
      <c r="F834" s="5" t="s">
        <v>201</v>
      </c>
      <c r="G834" s="5" t="s">
        <v>602</v>
      </c>
      <c r="H834" s="5" t="s">
        <v>623</v>
      </c>
      <c r="I834" s="31"/>
      <c r="J834" s="31"/>
      <c r="K834" s="31"/>
      <c r="L834" s="31"/>
      <c r="M834" s="31"/>
      <c r="N834" s="31"/>
      <c r="O834" s="31"/>
      <c r="P834" s="31"/>
      <c r="Q834" s="31"/>
      <c r="R834" s="75">
        <v>0.20555555555555555</v>
      </c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>
        <f t="shared" si="98"/>
        <v>0</v>
      </c>
      <c r="AH834" s="31">
        <f t="shared" si="99"/>
        <v>0</v>
      </c>
      <c r="AI834" s="31">
        <f t="shared" si="100"/>
        <v>0</v>
      </c>
      <c r="AJ834" s="31">
        <f t="shared" si="101"/>
        <v>0</v>
      </c>
      <c r="AK834" s="31">
        <f t="shared" si="102"/>
        <v>0</v>
      </c>
      <c r="AL834" s="31">
        <f t="shared" si="103"/>
        <v>0</v>
      </c>
    </row>
    <row r="835" spans="1:38" hidden="1" x14ac:dyDescent="0.3">
      <c r="A835" t="str">
        <f t="shared" ref="A835:A898" si="105">CONCATENATE(C835,H835)</f>
        <v>SAIG</v>
      </c>
      <c r="B835" s="5" t="s">
        <v>151</v>
      </c>
      <c r="C835" s="5" t="s">
        <v>617</v>
      </c>
      <c r="D835" s="65" t="s">
        <v>89</v>
      </c>
      <c r="E835" s="65" t="s">
        <v>413</v>
      </c>
      <c r="F835" s="5" t="s">
        <v>164</v>
      </c>
      <c r="G835" s="5" t="s">
        <v>606</v>
      </c>
      <c r="H835" s="5" t="s">
        <v>626</v>
      </c>
      <c r="I835" s="31"/>
      <c r="J835" s="31"/>
      <c r="K835" s="31"/>
      <c r="L835" s="31"/>
      <c r="M835" s="31"/>
      <c r="N835" s="31"/>
      <c r="O835" s="31"/>
      <c r="P835" s="31"/>
      <c r="Q835" s="31"/>
      <c r="R835" s="75">
        <v>17.633333333333333</v>
      </c>
      <c r="S835" s="69">
        <v>20</v>
      </c>
      <c r="T835" s="69">
        <v>20</v>
      </c>
      <c r="U835" s="69">
        <v>20</v>
      </c>
      <c r="V835" s="69">
        <v>20</v>
      </c>
      <c r="W835" s="69">
        <v>20</v>
      </c>
      <c r="X835" s="69">
        <v>20</v>
      </c>
      <c r="Y835" s="69">
        <v>20</v>
      </c>
      <c r="Z835" s="69">
        <v>20</v>
      </c>
      <c r="AA835" s="69">
        <v>20</v>
      </c>
      <c r="AB835" s="69">
        <v>20</v>
      </c>
      <c r="AC835" s="69">
        <v>20</v>
      </c>
      <c r="AD835" s="69">
        <v>20</v>
      </c>
      <c r="AE835" s="69">
        <v>20</v>
      </c>
      <c r="AF835" s="69">
        <f t="shared" ref="AF835:AF898" si="106">SUM(T835:AE835)</f>
        <v>240</v>
      </c>
      <c r="AH835" s="31">
        <f t="shared" ref="AH835:AH898" si="107">SUM(T835:V835)</f>
        <v>60</v>
      </c>
      <c r="AI835" s="31">
        <f t="shared" ref="AI835:AI898" si="108">SUM(W835:Y835)</f>
        <v>60</v>
      </c>
      <c r="AJ835" s="31">
        <f t="shared" ref="AJ835:AJ898" si="109">SUM(Z835:AB835)</f>
        <v>60</v>
      </c>
      <c r="AK835" s="31">
        <f t="shared" ref="AK835:AK898" si="110">SUM(AC835:AE835)</f>
        <v>60</v>
      </c>
      <c r="AL835" s="31">
        <f t="shared" ref="AL835:AL898" si="111">SUM(AH835:AK835)</f>
        <v>240</v>
      </c>
    </row>
    <row r="836" spans="1:38" hidden="1" x14ac:dyDescent="0.3">
      <c r="A836" t="str">
        <f t="shared" si="105"/>
        <v>SAIG</v>
      </c>
      <c r="B836" s="5" t="s">
        <v>151</v>
      </c>
      <c r="C836" s="5" t="s">
        <v>617</v>
      </c>
      <c r="D836" s="65" t="s">
        <v>89</v>
      </c>
      <c r="E836" s="65" t="s">
        <v>413</v>
      </c>
      <c r="F836" s="5" t="s">
        <v>198</v>
      </c>
      <c r="G836" s="5" t="s">
        <v>606</v>
      </c>
      <c r="H836" s="5" t="s">
        <v>626</v>
      </c>
      <c r="I836" s="31"/>
      <c r="J836" s="31"/>
      <c r="K836" s="31"/>
      <c r="L836" s="31"/>
      <c r="M836" s="31"/>
      <c r="N836" s="31"/>
      <c r="O836" s="31"/>
      <c r="P836" s="31"/>
      <c r="Q836" s="31"/>
      <c r="R836" s="75">
        <v>3.6111111111111107</v>
      </c>
      <c r="S836" s="69">
        <v>5</v>
      </c>
      <c r="T836" s="69">
        <v>5</v>
      </c>
      <c r="U836" s="69">
        <v>5</v>
      </c>
      <c r="V836" s="69">
        <v>5</v>
      </c>
      <c r="W836" s="69">
        <v>5</v>
      </c>
      <c r="X836" s="69">
        <v>5</v>
      </c>
      <c r="Y836" s="69">
        <v>5</v>
      </c>
      <c r="Z836" s="69">
        <v>5</v>
      </c>
      <c r="AA836" s="69">
        <v>5</v>
      </c>
      <c r="AB836" s="69">
        <v>5</v>
      </c>
      <c r="AC836" s="69">
        <v>5</v>
      </c>
      <c r="AD836" s="69">
        <v>5</v>
      </c>
      <c r="AE836" s="69">
        <v>5</v>
      </c>
      <c r="AF836" s="69">
        <f t="shared" si="106"/>
        <v>60</v>
      </c>
      <c r="AH836" s="31">
        <f t="shared" si="107"/>
        <v>15</v>
      </c>
      <c r="AI836" s="31">
        <f t="shared" si="108"/>
        <v>15</v>
      </c>
      <c r="AJ836" s="31">
        <f t="shared" si="109"/>
        <v>15</v>
      </c>
      <c r="AK836" s="31">
        <f t="shared" si="110"/>
        <v>15</v>
      </c>
      <c r="AL836" s="31">
        <f t="shared" si="111"/>
        <v>60</v>
      </c>
    </row>
    <row r="837" spans="1:38" hidden="1" x14ac:dyDescent="0.3">
      <c r="A837" t="str">
        <f t="shared" si="105"/>
        <v>SASoft Brown</v>
      </c>
      <c r="B837" s="5" t="s">
        <v>151</v>
      </c>
      <c r="C837" s="5" t="s">
        <v>617</v>
      </c>
      <c r="D837" s="65" t="s">
        <v>89</v>
      </c>
      <c r="E837" s="65" t="s">
        <v>413</v>
      </c>
      <c r="F837" s="5" t="s">
        <v>43</v>
      </c>
      <c r="G837" s="5" t="s">
        <v>602</v>
      </c>
      <c r="H837" s="5" t="s">
        <v>622</v>
      </c>
      <c r="I837" s="31"/>
      <c r="J837" s="31"/>
      <c r="K837" s="31"/>
      <c r="L837" s="31"/>
      <c r="M837" s="31"/>
      <c r="N837" s="31"/>
      <c r="O837" s="31"/>
      <c r="P837" s="31"/>
      <c r="Q837" s="31"/>
      <c r="R837" s="75">
        <v>8.1055555555555543</v>
      </c>
      <c r="S837" s="69">
        <v>10</v>
      </c>
      <c r="T837" s="69">
        <v>10</v>
      </c>
      <c r="U837" s="69">
        <v>10</v>
      </c>
      <c r="V837" s="69">
        <v>10</v>
      </c>
      <c r="W837" s="69">
        <v>10</v>
      </c>
      <c r="X837" s="69">
        <v>10</v>
      </c>
      <c r="Y837" s="69">
        <v>10</v>
      </c>
      <c r="Z837" s="69">
        <v>10</v>
      </c>
      <c r="AA837" s="69">
        <v>10</v>
      </c>
      <c r="AB837" s="69">
        <v>10</v>
      </c>
      <c r="AC837" s="69">
        <v>10</v>
      </c>
      <c r="AD837" s="69">
        <v>10</v>
      </c>
      <c r="AE837" s="69">
        <v>10</v>
      </c>
      <c r="AF837" s="69">
        <f t="shared" si="106"/>
        <v>120</v>
      </c>
      <c r="AH837" s="31">
        <f t="shared" si="107"/>
        <v>30</v>
      </c>
      <c r="AI837" s="31">
        <f t="shared" si="108"/>
        <v>30</v>
      </c>
      <c r="AJ837" s="31">
        <f t="shared" si="109"/>
        <v>30</v>
      </c>
      <c r="AK837" s="31">
        <f t="shared" si="110"/>
        <v>30</v>
      </c>
      <c r="AL837" s="31">
        <f t="shared" si="111"/>
        <v>120</v>
      </c>
    </row>
    <row r="838" spans="1:38" hidden="1" x14ac:dyDescent="0.3">
      <c r="A838" t="str">
        <f t="shared" si="105"/>
        <v>SAICING</v>
      </c>
      <c r="B838" s="5" t="s">
        <v>151</v>
      </c>
      <c r="C838" s="5" t="s">
        <v>617</v>
      </c>
      <c r="D838" s="65" t="s">
        <v>89</v>
      </c>
      <c r="E838" s="65" t="s">
        <v>413</v>
      </c>
      <c r="F838" s="5" t="s">
        <v>47</v>
      </c>
      <c r="G838" s="5" t="s">
        <v>605</v>
      </c>
      <c r="H838" s="5" t="s">
        <v>605</v>
      </c>
      <c r="I838" s="31"/>
      <c r="J838" s="31"/>
      <c r="K838" s="31"/>
      <c r="L838" s="31"/>
      <c r="M838" s="31"/>
      <c r="N838" s="31"/>
      <c r="O838" s="31"/>
      <c r="P838" s="31"/>
      <c r="Q838" s="31"/>
      <c r="R838" s="75">
        <v>23.705555555555556</v>
      </c>
      <c r="S838" s="69">
        <v>26</v>
      </c>
      <c r="T838" s="69">
        <v>26</v>
      </c>
      <c r="U838" s="69">
        <v>26</v>
      </c>
      <c r="V838" s="69">
        <v>26</v>
      </c>
      <c r="W838" s="69">
        <v>26</v>
      </c>
      <c r="X838" s="69">
        <v>26</v>
      </c>
      <c r="Y838" s="69">
        <v>26</v>
      </c>
      <c r="Z838" s="69">
        <v>26</v>
      </c>
      <c r="AA838" s="69">
        <v>26</v>
      </c>
      <c r="AB838" s="69">
        <v>26</v>
      </c>
      <c r="AC838" s="69">
        <v>26</v>
      </c>
      <c r="AD838" s="69">
        <v>26</v>
      </c>
      <c r="AE838" s="69">
        <v>26</v>
      </c>
      <c r="AF838" s="69">
        <f t="shared" si="106"/>
        <v>312</v>
      </c>
      <c r="AH838" s="31">
        <f t="shared" si="107"/>
        <v>78</v>
      </c>
      <c r="AI838" s="31">
        <f t="shared" si="108"/>
        <v>78</v>
      </c>
      <c r="AJ838" s="31">
        <f t="shared" si="109"/>
        <v>78</v>
      </c>
      <c r="AK838" s="31">
        <f t="shared" si="110"/>
        <v>78</v>
      </c>
      <c r="AL838" s="31">
        <f t="shared" si="111"/>
        <v>312</v>
      </c>
    </row>
    <row r="839" spans="1:38" hidden="1" x14ac:dyDescent="0.3">
      <c r="A839" t="str">
        <f t="shared" si="105"/>
        <v>SAA1</v>
      </c>
      <c r="B839" s="5" t="s">
        <v>151</v>
      </c>
      <c r="C839" s="5" t="s">
        <v>617</v>
      </c>
      <c r="D839" s="65" t="s">
        <v>93</v>
      </c>
      <c r="E839" s="65" t="s">
        <v>414</v>
      </c>
      <c r="F839" s="5" t="s">
        <v>74</v>
      </c>
      <c r="G839" s="5" t="s">
        <v>600</v>
      </c>
      <c r="H839" s="5" t="s">
        <v>620</v>
      </c>
      <c r="I839" s="31"/>
      <c r="J839" s="31"/>
      <c r="K839" s="31"/>
      <c r="L839" s="31"/>
      <c r="M839" s="31"/>
      <c r="N839" s="31"/>
      <c r="O839" s="31"/>
      <c r="P839" s="31"/>
      <c r="Q839" s="31"/>
      <c r="R839" s="75">
        <v>196.43333333333334</v>
      </c>
      <c r="S839" s="69">
        <v>206</v>
      </c>
      <c r="T839" s="69">
        <v>206</v>
      </c>
      <c r="U839" s="69">
        <v>250</v>
      </c>
      <c r="V839" s="69">
        <v>250</v>
      </c>
      <c r="W839" s="69">
        <v>250</v>
      </c>
      <c r="X839" s="69">
        <v>200</v>
      </c>
      <c r="Y839" s="69">
        <v>250</v>
      </c>
      <c r="Z839" s="69">
        <v>250</v>
      </c>
      <c r="AA839" s="69">
        <v>250</v>
      </c>
      <c r="AB839" s="69">
        <v>250</v>
      </c>
      <c r="AC839" s="69">
        <v>310</v>
      </c>
      <c r="AD839" s="69">
        <v>310</v>
      </c>
      <c r="AE839" s="69">
        <v>310</v>
      </c>
      <c r="AF839" s="69">
        <f t="shared" si="106"/>
        <v>3086</v>
      </c>
      <c r="AH839" s="31">
        <f t="shared" si="107"/>
        <v>706</v>
      </c>
      <c r="AI839" s="31">
        <f t="shared" si="108"/>
        <v>700</v>
      </c>
      <c r="AJ839" s="31">
        <f t="shared" si="109"/>
        <v>750</v>
      </c>
      <c r="AK839" s="31">
        <f t="shared" si="110"/>
        <v>930</v>
      </c>
      <c r="AL839" s="31">
        <f t="shared" si="111"/>
        <v>3086</v>
      </c>
    </row>
    <row r="840" spans="1:38" hidden="1" x14ac:dyDescent="0.3">
      <c r="A840" t="str">
        <f t="shared" si="105"/>
        <v>SAA1</v>
      </c>
      <c r="B840" s="5" t="s">
        <v>151</v>
      </c>
      <c r="C840" s="5" t="s">
        <v>617</v>
      </c>
      <c r="D840" s="65" t="s">
        <v>93</v>
      </c>
      <c r="E840" s="65" t="s">
        <v>414</v>
      </c>
      <c r="F840" s="5" t="s">
        <v>161</v>
      </c>
      <c r="G840" s="5" t="s">
        <v>600</v>
      </c>
      <c r="H840" s="5" t="s">
        <v>620</v>
      </c>
      <c r="I840" s="31"/>
      <c r="J840" s="31"/>
      <c r="K840" s="31"/>
      <c r="L840" s="31"/>
      <c r="M840" s="31"/>
      <c r="N840" s="31"/>
      <c r="O840" s="31"/>
      <c r="P840" s="31"/>
      <c r="Q840" s="31"/>
      <c r="R840" s="75">
        <v>24.333333333333332</v>
      </c>
      <c r="S840" s="69">
        <v>26</v>
      </c>
      <c r="T840" s="69">
        <v>26</v>
      </c>
      <c r="U840" s="69">
        <v>26</v>
      </c>
      <c r="V840" s="69">
        <v>26</v>
      </c>
      <c r="W840" s="69">
        <v>26</v>
      </c>
      <c r="X840" s="69">
        <v>26</v>
      </c>
      <c r="Y840" s="69">
        <v>26</v>
      </c>
      <c r="Z840" s="69">
        <v>26</v>
      </c>
      <c r="AA840" s="69">
        <v>26</v>
      </c>
      <c r="AB840" s="69">
        <v>26</v>
      </c>
      <c r="AC840" s="69">
        <v>26</v>
      </c>
      <c r="AD840" s="69">
        <v>26</v>
      </c>
      <c r="AE840" s="69">
        <v>26</v>
      </c>
      <c r="AF840" s="69">
        <f t="shared" si="106"/>
        <v>312</v>
      </c>
      <c r="AH840" s="31">
        <f t="shared" si="107"/>
        <v>78</v>
      </c>
      <c r="AI840" s="31">
        <f t="shared" si="108"/>
        <v>78</v>
      </c>
      <c r="AJ840" s="31">
        <f t="shared" si="109"/>
        <v>78</v>
      </c>
      <c r="AK840" s="31">
        <f t="shared" si="110"/>
        <v>78</v>
      </c>
      <c r="AL840" s="31">
        <f t="shared" si="111"/>
        <v>312</v>
      </c>
    </row>
    <row r="841" spans="1:38" hidden="1" x14ac:dyDescent="0.3">
      <c r="A841" t="str">
        <f t="shared" si="105"/>
        <v>SAC1 COARSE</v>
      </c>
      <c r="B841" s="5" t="s">
        <v>151</v>
      </c>
      <c r="C841" s="5" t="s">
        <v>617</v>
      </c>
      <c r="D841" s="65" t="s">
        <v>93</v>
      </c>
      <c r="E841" s="65" t="s">
        <v>414</v>
      </c>
      <c r="F841" s="5" t="s">
        <v>61</v>
      </c>
      <c r="G841" s="5" t="s">
        <v>603</v>
      </c>
      <c r="H841" s="5" t="s">
        <v>619</v>
      </c>
      <c r="I841" s="31"/>
      <c r="J841" s="31"/>
      <c r="K841" s="31"/>
      <c r="L841" s="31"/>
      <c r="M841" s="31"/>
      <c r="N841" s="31"/>
      <c r="O841" s="31"/>
      <c r="P841" s="31"/>
      <c r="Q841" s="31"/>
      <c r="R841" s="75">
        <v>355</v>
      </c>
      <c r="S841" s="69">
        <v>355</v>
      </c>
      <c r="T841" s="69">
        <v>280</v>
      </c>
      <c r="U841" s="69">
        <v>290</v>
      </c>
      <c r="V841" s="69">
        <v>450</v>
      </c>
      <c r="W841" s="69">
        <v>400</v>
      </c>
      <c r="X841" s="69">
        <v>250</v>
      </c>
      <c r="Y841" s="69">
        <v>290</v>
      </c>
      <c r="Z841" s="69">
        <v>355</v>
      </c>
      <c r="AA841" s="69">
        <v>400</v>
      </c>
      <c r="AB841" s="69">
        <v>300</v>
      </c>
      <c r="AC841" s="69">
        <v>490</v>
      </c>
      <c r="AD841" s="69">
        <v>490</v>
      </c>
      <c r="AE841" s="69">
        <v>490</v>
      </c>
      <c r="AF841" s="69">
        <f t="shared" si="106"/>
        <v>4485</v>
      </c>
      <c r="AH841" s="31">
        <f t="shared" si="107"/>
        <v>1020</v>
      </c>
      <c r="AI841" s="31">
        <f t="shared" si="108"/>
        <v>940</v>
      </c>
      <c r="AJ841" s="31">
        <f t="shared" si="109"/>
        <v>1055</v>
      </c>
      <c r="AK841" s="31">
        <f t="shared" si="110"/>
        <v>1470</v>
      </c>
      <c r="AL841" s="31">
        <f t="shared" si="111"/>
        <v>4485</v>
      </c>
    </row>
    <row r="842" spans="1:38" hidden="1" x14ac:dyDescent="0.3">
      <c r="A842" t="str">
        <f t="shared" si="105"/>
        <v>SACASTER</v>
      </c>
      <c r="B842" s="5" t="s">
        <v>151</v>
      </c>
      <c r="C842" s="5" t="s">
        <v>617</v>
      </c>
      <c r="D842" s="65" t="s">
        <v>93</v>
      </c>
      <c r="E842" s="65" t="s">
        <v>414</v>
      </c>
      <c r="F842" s="5" t="s">
        <v>42</v>
      </c>
      <c r="G842" s="5" t="s">
        <v>604</v>
      </c>
      <c r="H842" s="5" t="s">
        <v>604</v>
      </c>
      <c r="I842" s="31"/>
      <c r="J842" s="31"/>
      <c r="K842" s="31"/>
      <c r="L842" s="31"/>
      <c r="M842" s="31"/>
      <c r="N842" s="31"/>
      <c r="O842" s="31"/>
      <c r="P842" s="31"/>
      <c r="Q842" s="31"/>
      <c r="R842" s="75">
        <v>0.3888888888888889</v>
      </c>
      <c r="S842" s="75">
        <v>0.3888888888888889</v>
      </c>
      <c r="T842" s="75">
        <v>0.3888888888888889</v>
      </c>
      <c r="U842" s="75">
        <v>0.3888888888888889</v>
      </c>
      <c r="V842" s="75">
        <v>0.3888888888888889</v>
      </c>
      <c r="W842" s="75">
        <v>0.3888888888888889</v>
      </c>
      <c r="X842" s="75">
        <v>0.3888888888888889</v>
      </c>
      <c r="Y842" s="75">
        <v>0.3888888888888889</v>
      </c>
      <c r="Z842" s="75">
        <v>0.3888888888888889</v>
      </c>
      <c r="AA842" s="75">
        <v>0.3888888888888889</v>
      </c>
      <c r="AB842" s="75">
        <v>0.3888888888888889</v>
      </c>
      <c r="AC842" s="75">
        <v>0.3888888888888889</v>
      </c>
      <c r="AD842" s="75">
        <v>0.3888888888888889</v>
      </c>
      <c r="AE842" s="75">
        <v>0.3888888888888889</v>
      </c>
      <c r="AF842" s="69">
        <f t="shared" si="106"/>
        <v>4.666666666666667</v>
      </c>
      <c r="AH842" s="31">
        <f t="shared" si="107"/>
        <v>1.1666666666666667</v>
      </c>
      <c r="AI842" s="31">
        <f t="shared" si="108"/>
        <v>1.1666666666666667</v>
      </c>
      <c r="AJ842" s="31">
        <f t="shared" si="109"/>
        <v>1.1666666666666667</v>
      </c>
      <c r="AK842" s="31">
        <f t="shared" si="110"/>
        <v>1.1666666666666667</v>
      </c>
      <c r="AL842" s="31">
        <f t="shared" si="111"/>
        <v>4.666666666666667</v>
      </c>
    </row>
    <row r="843" spans="1:38" hidden="1" x14ac:dyDescent="0.3">
      <c r="A843" t="str">
        <f t="shared" si="105"/>
        <v>SACoarse Brown</v>
      </c>
      <c r="B843" s="5" t="s">
        <v>151</v>
      </c>
      <c r="C843" s="5" t="s">
        <v>617</v>
      </c>
      <c r="D843" s="65" t="s">
        <v>93</v>
      </c>
      <c r="E843" s="65" t="s">
        <v>414</v>
      </c>
      <c r="F843" s="5" t="s">
        <v>91</v>
      </c>
      <c r="G843" s="5" t="s">
        <v>602</v>
      </c>
      <c r="H843" s="5" t="s">
        <v>618</v>
      </c>
      <c r="I843" s="31"/>
      <c r="J843" s="31"/>
      <c r="K843" s="31"/>
      <c r="L843" s="31"/>
      <c r="M843" s="31"/>
      <c r="N843" s="31"/>
      <c r="O843" s="31"/>
      <c r="P843" s="31"/>
      <c r="Q843" s="31"/>
      <c r="R843" s="75">
        <v>0.55555555555555558</v>
      </c>
      <c r="S843" s="69">
        <v>3</v>
      </c>
      <c r="T843" s="69">
        <v>3</v>
      </c>
      <c r="U843" s="69">
        <v>3</v>
      </c>
      <c r="V843" s="69">
        <v>3</v>
      </c>
      <c r="W843" s="69">
        <v>3</v>
      </c>
      <c r="X843" s="69">
        <v>3</v>
      </c>
      <c r="Y843" s="69">
        <v>3</v>
      </c>
      <c r="Z843" s="69">
        <v>3</v>
      </c>
      <c r="AA843" s="69">
        <v>3</v>
      </c>
      <c r="AB843" s="69">
        <v>3</v>
      </c>
      <c r="AC843" s="69">
        <v>3</v>
      </c>
      <c r="AD843" s="69">
        <v>3</v>
      </c>
      <c r="AE843" s="69">
        <v>3</v>
      </c>
      <c r="AF843" s="69">
        <f t="shared" si="106"/>
        <v>36</v>
      </c>
      <c r="AH843" s="31">
        <f t="shared" si="107"/>
        <v>9</v>
      </c>
      <c r="AI843" s="31">
        <f t="shared" si="108"/>
        <v>9</v>
      </c>
      <c r="AJ843" s="31">
        <f t="shared" si="109"/>
        <v>9</v>
      </c>
      <c r="AK843" s="31">
        <f t="shared" si="110"/>
        <v>9</v>
      </c>
      <c r="AL843" s="31">
        <f t="shared" si="111"/>
        <v>36</v>
      </c>
    </row>
    <row r="844" spans="1:38" hidden="1" x14ac:dyDescent="0.3">
      <c r="A844" t="str">
        <f t="shared" si="105"/>
        <v>SAIG</v>
      </c>
      <c r="B844" s="5" t="s">
        <v>151</v>
      </c>
      <c r="C844" s="5" t="s">
        <v>617</v>
      </c>
      <c r="D844" s="65" t="s">
        <v>93</v>
      </c>
      <c r="E844" s="65" t="s">
        <v>414</v>
      </c>
      <c r="F844" s="5" t="s">
        <v>164</v>
      </c>
      <c r="G844" s="5" t="s">
        <v>606</v>
      </c>
      <c r="H844" s="5" t="s">
        <v>626</v>
      </c>
      <c r="I844" s="31"/>
      <c r="J844" s="31"/>
      <c r="K844" s="31"/>
      <c r="L844" s="31"/>
      <c r="M844" s="31"/>
      <c r="N844" s="31"/>
      <c r="O844" s="31"/>
      <c r="P844" s="31"/>
      <c r="Q844" s="31"/>
      <c r="R844" s="75">
        <v>41.111111111111114</v>
      </c>
      <c r="S844" s="69">
        <v>45</v>
      </c>
      <c r="T844" s="69">
        <v>45</v>
      </c>
      <c r="U844" s="69">
        <v>45</v>
      </c>
      <c r="V844" s="69">
        <v>45</v>
      </c>
      <c r="W844" s="69">
        <v>45</v>
      </c>
      <c r="X844" s="69">
        <v>45</v>
      </c>
      <c r="Y844" s="69">
        <v>45</v>
      </c>
      <c r="Z844" s="69">
        <v>45</v>
      </c>
      <c r="AA844" s="69">
        <v>45</v>
      </c>
      <c r="AB844" s="69">
        <v>45</v>
      </c>
      <c r="AC844" s="69">
        <v>45</v>
      </c>
      <c r="AD844" s="69">
        <v>45</v>
      </c>
      <c r="AE844" s="69">
        <v>45</v>
      </c>
      <c r="AF844" s="69">
        <f t="shared" si="106"/>
        <v>540</v>
      </c>
      <c r="AH844" s="31">
        <f t="shared" si="107"/>
        <v>135</v>
      </c>
      <c r="AI844" s="31">
        <f t="shared" si="108"/>
        <v>135</v>
      </c>
      <c r="AJ844" s="31">
        <f t="shared" si="109"/>
        <v>135</v>
      </c>
      <c r="AK844" s="31">
        <f t="shared" si="110"/>
        <v>135</v>
      </c>
      <c r="AL844" s="31">
        <f t="shared" si="111"/>
        <v>540</v>
      </c>
    </row>
    <row r="845" spans="1:38" hidden="1" x14ac:dyDescent="0.3">
      <c r="A845" t="str">
        <f t="shared" si="105"/>
        <v>SASoft Brown</v>
      </c>
      <c r="B845" s="5" t="s">
        <v>151</v>
      </c>
      <c r="C845" s="5" t="s">
        <v>617</v>
      </c>
      <c r="D845" s="65" t="s">
        <v>93</v>
      </c>
      <c r="E845" s="65" t="s">
        <v>414</v>
      </c>
      <c r="F845" s="5" t="s">
        <v>43</v>
      </c>
      <c r="G845" s="5" t="s">
        <v>602</v>
      </c>
      <c r="H845" s="5" t="s">
        <v>622</v>
      </c>
      <c r="I845" s="31"/>
      <c r="J845" s="31"/>
      <c r="K845" s="31"/>
      <c r="L845" s="31"/>
      <c r="M845" s="31"/>
      <c r="N845" s="31"/>
      <c r="O845" s="31"/>
      <c r="P845" s="31"/>
      <c r="Q845" s="31"/>
      <c r="R845" s="75">
        <v>4.822222222222222</v>
      </c>
      <c r="S845" s="69">
        <v>8</v>
      </c>
      <c r="T845" s="69">
        <v>8</v>
      </c>
      <c r="U845" s="69">
        <v>8</v>
      </c>
      <c r="V845" s="69">
        <v>8</v>
      </c>
      <c r="W845" s="69">
        <v>8</v>
      </c>
      <c r="X845" s="69">
        <v>8</v>
      </c>
      <c r="Y845" s="69">
        <v>8</v>
      </c>
      <c r="Z845" s="69">
        <v>8</v>
      </c>
      <c r="AA845" s="69">
        <v>8</v>
      </c>
      <c r="AB845" s="69">
        <v>8</v>
      </c>
      <c r="AC845" s="69">
        <v>8</v>
      </c>
      <c r="AD845" s="69">
        <v>8</v>
      </c>
      <c r="AE845" s="69">
        <v>8</v>
      </c>
      <c r="AF845" s="69">
        <f t="shared" si="106"/>
        <v>96</v>
      </c>
      <c r="AH845" s="31">
        <f t="shared" si="107"/>
        <v>24</v>
      </c>
      <c r="AI845" s="31">
        <f t="shared" si="108"/>
        <v>24</v>
      </c>
      <c r="AJ845" s="31">
        <f t="shared" si="109"/>
        <v>24</v>
      </c>
      <c r="AK845" s="31">
        <f t="shared" si="110"/>
        <v>24</v>
      </c>
      <c r="AL845" s="31">
        <f t="shared" si="111"/>
        <v>96</v>
      </c>
    </row>
    <row r="846" spans="1:38" hidden="1" x14ac:dyDescent="0.3">
      <c r="A846" t="str">
        <f t="shared" si="105"/>
        <v>SAICING</v>
      </c>
      <c r="B846" s="5" t="s">
        <v>151</v>
      </c>
      <c r="C846" s="5" t="s">
        <v>617</v>
      </c>
      <c r="D846" s="65" t="s">
        <v>93</v>
      </c>
      <c r="E846" s="65" t="s">
        <v>414</v>
      </c>
      <c r="F846" s="5" t="s">
        <v>47</v>
      </c>
      <c r="G846" s="5" t="s">
        <v>605</v>
      </c>
      <c r="H846" s="5" t="s">
        <v>605</v>
      </c>
      <c r="I846" s="31"/>
      <c r="J846" s="31"/>
      <c r="K846" s="31"/>
      <c r="L846" s="31"/>
      <c r="M846" s="31"/>
      <c r="N846" s="31"/>
      <c r="O846" s="31"/>
      <c r="P846" s="31"/>
      <c r="Q846" s="31"/>
      <c r="R846" s="75">
        <v>6.5666666666666664</v>
      </c>
      <c r="S846" s="69">
        <v>8</v>
      </c>
      <c r="T846" s="69">
        <v>8</v>
      </c>
      <c r="U846" s="69">
        <v>8</v>
      </c>
      <c r="V846" s="69">
        <v>8</v>
      </c>
      <c r="W846" s="69">
        <v>8</v>
      </c>
      <c r="X846" s="69">
        <v>8</v>
      </c>
      <c r="Y846" s="69">
        <v>8</v>
      </c>
      <c r="Z846" s="69">
        <v>8</v>
      </c>
      <c r="AA846" s="69">
        <v>8</v>
      </c>
      <c r="AB846" s="69">
        <v>8</v>
      </c>
      <c r="AC846" s="69">
        <v>8</v>
      </c>
      <c r="AD846" s="69">
        <v>8</v>
      </c>
      <c r="AE846" s="69">
        <v>8</v>
      </c>
      <c r="AF846" s="69">
        <f t="shared" si="106"/>
        <v>96</v>
      </c>
      <c r="AH846" s="31">
        <f t="shared" si="107"/>
        <v>24</v>
      </c>
      <c r="AI846" s="31">
        <f t="shared" si="108"/>
        <v>24</v>
      </c>
      <c r="AJ846" s="31">
        <f t="shared" si="109"/>
        <v>24</v>
      </c>
      <c r="AK846" s="31">
        <f t="shared" si="110"/>
        <v>24</v>
      </c>
      <c r="AL846" s="31">
        <f t="shared" si="111"/>
        <v>96</v>
      </c>
    </row>
    <row r="847" spans="1:38" hidden="1" x14ac:dyDescent="0.3">
      <c r="A847" t="str">
        <f t="shared" si="105"/>
        <v>SAA1</v>
      </c>
      <c r="B847" s="5" t="s">
        <v>151</v>
      </c>
      <c r="C847" s="5" t="s">
        <v>617</v>
      </c>
      <c r="D847" s="65" t="s">
        <v>80</v>
      </c>
      <c r="E847" s="65" t="s">
        <v>415</v>
      </c>
      <c r="F847" s="5" t="s">
        <v>74</v>
      </c>
      <c r="G847" s="5" t="s">
        <v>600</v>
      </c>
      <c r="H847" s="5" t="s">
        <v>620</v>
      </c>
      <c r="I847" s="31"/>
      <c r="J847" s="31"/>
      <c r="K847" s="31"/>
      <c r="L847" s="31"/>
      <c r="M847" s="31"/>
      <c r="N847" s="31"/>
      <c r="O847" s="31"/>
      <c r="P847" s="31"/>
      <c r="Q847" s="31"/>
      <c r="R847" s="75">
        <v>206.13888888888889</v>
      </c>
      <c r="S847" s="69">
        <v>215</v>
      </c>
      <c r="T847" s="69">
        <v>215</v>
      </c>
      <c r="U847" s="69">
        <v>215</v>
      </c>
      <c r="V847" s="69">
        <v>215</v>
      </c>
      <c r="W847" s="69">
        <v>215</v>
      </c>
      <c r="X847" s="69">
        <v>215</v>
      </c>
      <c r="Y847" s="69">
        <v>215</v>
      </c>
      <c r="Z847" s="69">
        <v>300</v>
      </c>
      <c r="AA847" s="69">
        <v>300</v>
      </c>
      <c r="AB847" s="69">
        <v>300</v>
      </c>
      <c r="AC847" s="69">
        <v>365</v>
      </c>
      <c r="AD847" s="69">
        <v>365</v>
      </c>
      <c r="AE847" s="69">
        <v>365</v>
      </c>
      <c r="AF847" s="69">
        <f t="shared" si="106"/>
        <v>3285</v>
      </c>
      <c r="AH847" s="31">
        <f t="shared" si="107"/>
        <v>645</v>
      </c>
      <c r="AI847" s="31">
        <f t="shared" si="108"/>
        <v>645</v>
      </c>
      <c r="AJ847" s="31">
        <f t="shared" si="109"/>
        <v>900</v>
      </c>
      <c r="AK847" s="31">
        <f t="shared" si="110"/>
        <v>1095</v>
      </c>
      <c r="AL847" s="31">
        <f t="shared" si="111"/>
        <v>3285</v>
      </c>
    </row>
    <row r="848" spans="1:38" hidden="1" x14ac:dyDescent="0.3">
      <c r="A848" t="str">
        <f t="shared" si="105"/>
        <v>SAA1</v>
      </c>
      <c r="B848" s="5" t="s">
        <v>151</v>
      </c>
      <c r="C848" s="5" t="s">
        <v>617</v>
      </c>
      <c r="D848" s="65" t="s">
        <v>80</v>
      </c>
      <c r="E848" s="65" t="s">
        <v>415</v>
      </c>
      <c r="F848" s="5" t="s">
        <v>161</v>
      </c>
      <c r="G848" s="5" t="s">
        <v>600</v>
      </c>
      <c r="H848" s="5" t="s">
        <v>620</v>
      </c>
      <c r="I848" s="31"/>
      <c r="J848" s="31"/>
      <c r="K848" s="31"/>
      <c r="L848" s="31"/>
      <c r="M848" s="31"/>
      <c r="N848" s="31"/>
      <c r="O848" s="31"/>
      <c r="P848" s="31"/>
      <c r="Q848" s="31"/>
      <c r="R848" s="75">
        <v>3.2222222222222223</v>
      </c>
      <c r="S848" s="69">
        <v>4</v>
      </c>
      <c r="T848" s="69">
        <v>4</v>
      </c>
      <c r="U848" s="69">
        <v>4</v>
      </c>
      <c r="V848" s="69">
        <v>4</v>
      </c>
      <c r="W848" s="69">
        <v>4</v>
      </c>
      <c r="X848" s="69">
        <v>4</v>
      </c>
      <c r="Y848" s="69">
        <v>4</v>
      </c>
      <c r="Z848" s="69">
        <v>4</v>
      </c>
      <c r="AA848" s="69">
        <v>4</v>
      </c>
      <c r="AB848" s="69">
        <v>4</v>
      </c>
      <c r="AC848" s="69">
        <v>4</v>
      </c>
      <c r="AD848" s="69">
        <v>4</v>
      </c>
      <c r="AE848" s="69">
        <v>4</v>
      </c>
      <c r="AF848" s="69">
        <f t="shared" si="106"/>
        <v>48</v>
      </c>
      <c r="AH848" s="31">
        <f t="shared" si="107"/>
        <v>12</v>
      </c>
      <c r="AI848" s="31">
        <f t="shared" si="108"/>
        <v>12</v>
      </c>
      <c r="AJ848" s="31">
        <f t="shared" si="109"/>
        <v>12</v>
      </c>
      <c r="AK848" s="31">
        <f t="shared" si="110"/>
        <v>12</v>
      </c>
      <c r="AL848" s="31">
        <f t="shared" si="111"/>
        <v>48</v>
      </c>
    </row>
    <row r="849" spans="1:38" hidden="1" x14ac:dyDescent="0.3">
      <c r="A849" t="str">
        <f t="shared" si="105"/>
        <v>SAC1 COARSE</v>
      </c>
      <c r="B849" s="5" t="s">
        <v>151</v>
      </c>
      <c r="C849" s="5" t="s">
        <v>617</v>
      </c>
      <c r="D849" s="65" t="s">
        <v>80</v>
      </c>
      <c r="E849" s="65" t="s">
        <v>415</v>
      </c>
      <c r="F849" s="5" t="s">
        <v>61</v>
      </c>
      <c r="G849" s="5" t="s">
        <v>603</v>
      </c>
      <c r="H849" s="5" t="s">
        <v>619</v>
      </c>
      <c r="I849" s="31"/>
      <c r="J849" s="31"/>
      <c r="K849" s="31"/>
      <c r="L849" s="31"/>
      <c r="M849" s="31"/>
      <c r="N849" s="31"/>
      <c r="O849" s="31"/>
      <c r="P849" s="31"/>
      <c r="Q849" s="31"/>
      <c r="R849" s="75">
        <v>500</v>
      </c>
      <c r="S849" s="69">
        <v>560</v>
      </c>
      <c r="T849" s="69">
        <v>350</v>
      </c>
      <c r="U849" s="69">
        <v>350</v>
      </c>
      <c r="V849" s="69">
        <v>500</v>
      </c>
      <c r="W849" s="69">
        <v>575</v>
      </c>
      <c r="X849" s="69">
        <v>350</v>
      </c>
      <c r="Y849" s="69">
        <v>350</v>
      </c>
      <c r="Z849" s="69">
        <v>500</v>
      </c>
      <c r="AA849" s="69">
        <v>500</v>
      </c>
      <c r="AB849" s="69">
        <v>500</v>
      </c>
      <c r="AC849" s="69">
        <v>700</v>
      </c>
      <c r="AD849" s="69">
        <v>700</v>
      </c>
      <c r="AE849" s="69">
        <v>700</v>
      </c>
      <c r="AF849" s="69">
        <f t="shared" si="106"/>
        <v>6075</v>
      </c>
      <c r="AH849" s="31">
        <f t="shared" si="107"/>
        <v>1200</v>
      </c>
      <c r="AI849" s="31">
        <f t="shared" si="108"/>
        <v>1275</v>
      </c>
      <c r="AJ849" s="31">
        <f t="shared" si="109"/>
        <v>1500</v>
      </c>
      <c r="AK849" s="31">
        <f t="shared" si="110"/>
        <v>2100</v>
      </c>
      <c r="AL849" s="31">
        <f t="shared" si="111"/>
        <v>6075</v>
      </c>
    </row>
    <row r="850" spans="1:38" hidden="1" x14ac:dyDescent="0.3">
      <c r="A850" t="str">
        <f t="shared" si="105"/>
        <v>SACASTER</v>
      </c>
      <c r="B850" s="5" t="s">
        <v>151</v>
      </c>
      <c r="C850" s="5" t="s">
        <v>617</v>
      </c>
      <c r="D850" s="65" t="s">
        <v>80</v>
      </c>
      <c r="E850" s="65" t="s">
        <v>415</v>
      </c>
      <c r="F850" s="5" t="s">
        <v>42</v>
      </c>
      <c r="G850" s="5" t="s">
        <v>604</v>
      </c>
      <c r="H850" s="5" t="s">
        <v>604</v>
      </c>
      <c r="I850" s="31"/>
      <c r="J850" s="31"/>
      <c r="K850" s="31"/>
      <c r="L850" s="31"/>
      <c r="M850" s="31"/>
      <c r="N850" s="31"/>
      <c r="O850" s="31"/>
      <c r="P850" s="31"/>
      <c r="Q850" s="31"/>
      <c r="R850" s="75">
        <v>0.61111111111111116</v>
      </c>
      <c r="S850" s="69">
        <v>1</v>
      </c>
      <c r="T850" s="69">
        <v>1</v>
      </c>
      <c r="U850" s="69">
        <v>1</v>
      </c>
      <c r="V850" s="69">
        <v>1</v>
      </c>
      <c r="W850" s="69">
        <v>1</v>
      </c>
      <c r="X850" s="69">
        <v>1</v>
      </c>
      <c r="Y850" s="69">
        <v>1</v>
      </c>
      <c r="Z850" s="69">
        <v>1</v>
      </c>
      <c r="AA850" s="69">
        <v>1</v>
      </c>
      <c r="AB850" s="69">
        <v>1</v>
      </c>
      <c r="AC850" s="69">
        <v>1</v>
      </c>
      <c r="AD850" s="69">
        <v>1</v>
      </c>
      <c r="AE850" s="69">
        <v>1</v>
      </c>
      <c r="AF850" s="69">
        <f t="shared" si="106"/>
        <v>12</v>
      </c>
      <c r="AH850" s="31">
        <f t="shared" si="107"/>
        <v>3</v>
      </c>
      <c r="AI850" s="31">
        <f t="shared" si="108"/>
        <v>3</v>
      </c>
      <c r="AJ850" s="31">
        <f t="shared" si="109"/>
        <v>3</v>
      </c>
      <c r="AK850" s="31">
        <f t="shared" si="110"/>
        <v>3</v>
      </c>
      <c r="AL850" s="31">
        <f t="shared" si="111"/>
        <v>12</v>
      </c>
    </row>
    <row r="851" spans="1:38" hidden="1" x14ac:dyDescent="0.3">
      <c r="A851" t="str">
        <f t="shared" si="105"/>
        <v>SACoarse Brown</v>
      </c>
      <c r="B851" s="5" t="s">
        <v>151</v>
      </c>
      <c r="C851" s="5" t="s">
        <v>617</v>
      </c>
      <c r="D851" s="65" t="s">
        <v>80</v>
      </c>
      <c r="E851" s="65" t="s">
        <v>415</v>
      </c>
      <c r="F851" s="5" t="s">
        <v>91</v>
      </c>
      <c r="G851" s="5" t="s">
        <v>602</v>
      </c>
      <c r="H851" s="5" t="s">
        <v>618</v>
      </c>
      <c r="I851" s="31"/>
      <c r="J851" s="31"/>
      <c r="K851" s="31"/>
      <c r="L851" s="31"/>
      <c r="M851" s="31"/>
      <c r="N851" s="31"/>
      <c r="O851" s="31"/>
      <c r="P851" s="31"/>
      <c r="Q851" s="31"/>
      <c r="R851" s="75">
        <v>3.1388888888888888</v>
      </c>
      <c r="S851" s="69">
        <v>5</v>
      </c>
      <c r="T851" s="69">
        <v>5</v>
      </c>
      <c r="U851" s="69">
        <v>5</v>
      </c>
      <c r="V851" s="69">
        <v>5</v>
      </c>
      <c r="W851" s="69">
        <v>5</v>
      </c>
      <c r="X851" s="69">
        <v>5</v>
      </c>
      <c r="Y851" s="69">
        <v>5</v>
      </c>
      <c r="Z851" s="69">
        <v>5</v>
      </c>
      <c r="AA851" s="69">
        <v>5</v>
      </c>
      <c r="AB851" s="69">
        <v>5</v>
      </c>
      <c r="AC851" s="69">
        <v>5</v>
      </c>
      <c r="AD851" s="69">
        <v>5</v>
      </c>
      <c r="AE851" s="69">
        <v>5</v>
      </c>
      <c r="AF851" s="69">
        <f t="shared" si="106"/>
        <v>60</v>
      </c>
      <c r="AH851" s="31">
        <f t="shared" si="107"/>
        <v>15</v>
      </c>
      <c r="AI851" s="31">
        <f t="shared" si="108"/>
        <v>15</v>
      </c>
      <c r="AJ851" s="31">
        <f t="shared" si="109"/>
        <v>15</v>
      </c>
      <c r="AK851" s="31">
        <f t="shared" si="110"/>
        <v>15</v>
      </c>
      <c r="AL851" s="31">
        <f t="shared" si="111"/>
        <v>60</v>
      </c>
    </row>
    <row r="852" spans="1:38" hidden="1" x14ac:dyDescent="0.3">
      <c r="A852" t="str">
        <f t="shared" si="105"/>
        <v>SACoarse Brown</v>
      </c>
      <c r="B852" s="5" t="s">
        <v>151</v>
      </c>
      <c r="C852" s="5" t="s">
        <v>617</v>
      </c>
      <c r="D852" s="65" t="s">
        <v>80</v>
      </c>
      <c r="E852" s="65" t="s">
        <v>415</v>
      </c>
      <c r="F852" s="5" t="s">
        <v>167</v>
      </c>
      <c r="G852" s="5" t="s">
        <v>602</v>
      </c>
      <c r="H852" s="5" t="s">
        <v>618</v>
      </c>
      <c r="I852" s="31"/>
      <c r="J852" s="31"/>
      <c r="K852" s="31"/>
      <c r="L852" s="31"/>
      <c r="M852" s="31"/>
      <c r="N852" s="31"/>
      <c r="O852" s="31"/>
      <c r="P852" s="31"/>
      <c r="Q852" s="31"/>
      <c r="R852" s="75">
        <v>2.7777777777777776E-2</v>
      </c>
      <c r="S852" s="69">
        <v>0</v>
      </c>
      <c r="T852" s="69">
        <v>0</v>
      </c>
      <c r="U852" s="69">
        <v>0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0</v>
      </c>
      <c r="AD852" s="69">
        <v>0</v>
      </c>
      <c r="AE852" s="69">
        <v>0</v>
      </c>
      <c r="AF852" s="69">
        <f t="shared" si="106"/>
        <v>0</v>
      </c>
      <c r="AH852" s="31">
        <f t="shared" si="107"/>
        <v>0</v>
      </c>
      <c r="AI852" s="31">
        <f t="shared" si="108"/>
        <v>0</v>
      </c>
      <c r="AJ852" s="31">
        <f t="shared" si="109"/>
        <v>0</v>
      </c>
      <c r="AK852" s="31">
        <f t="shared" si="110"/>
        <v>0</v>
      </c>
      <c r="AL852" s="31">
        <f t="shared" si="111"/>
        <v>0</v>
      </c>
    </row>
    <row r="853" spans="1:38" hidden="1" x14ac:dyDescent="0.3">
      <c r="A853" t="str">
        <f t="shared" si="105"/>
        <v>SAGolden Brown</v>
      </c>
      <c r="B853" s="5" t="s">
        <v>151</v>
      </c>
      <c r="C853" s="5" t="s">
        <v>617</v>
      </c>
      <c r="D853" s="65" t="s">
        <v>80</v>
      </c>
      <c r="E853" s="65" t="s">
        <v>415</v>
      </c>
      <c r="F853" s="5" t="s">
        <v>201</v>
      </c>
      <c r="G853" s="5" t="s">
        <v>602</v>
      </c>
      <c r="H853" s="5" t="s">
        <v>623</v>
      </c>
      <c r="I853" s="31"/>
      <c r="J853" s="31"/>
      <c r="K853" s="31"/>
      <c r="L853" s="31"/>
      <c r="M853" s="31"/>
      <c r="N853" s="31"/>
      <c r="O853" s="31"/>
      <c r="P853" s="31"/>
      <c r="Q853" s="31"/>
      <c r="R853" s="75">
        <v>5.5555555555555552E-2</v>
      </c>
      <c r="S853" s="69">
        <v>0</v>
      </c>
      <c r="T853" s="69">
        <v>0</v>
      </c>
      <c r="U853" s="69">
        <v>0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0</v>
      </c>
      <c r="AD853" s="69">
        <v>0</v>
      </c>
      <c r="AE853" s="69">
        <v>0</v>
      </c>
      <c r="AF853" s="69">
        <f t="shared" si="106"/>
        <v>0</v>
      </c>
      <c r="AH853" s="31">
        <f t="shared" si="107"/>
        <v>0</v>
      </c>
      <c r="AI853" s="31">
        <f t="shared" si="108"/>
        <v>0</v>
      </c>
      <c r="AJ853" s="31">
        <f t="shared" si="109"/>
        <v>0</v>
      </c>
      <c r="AK853" s="31">
        <f t="shared" si="110"/>
        <v>0</v>
      </c>
      <c r="AL853" s="31">
        <f t="shared" si="111"/>
        <v>0</v>
      </c>
    </row>
    <row r="854" spans="1:38" hidden="1" x14ac:dyDescent="0.3">
      <c r="A854" t="str">
        <f t="shared" si="105"/>
        <v>SAIG</v>
      </c>
      <c r="B854" s="5" t="s">
        <v>151</v>
      </c>
      <c r="C854" s="5" t="s">
        <v>617</v>
      </c>
      <c r="D854" s="65" t="s">
        <v>80</v>
      </c>
      <c r="E854" s="65" t="s">
        <v>415</v>
      </c>
      <c r="F854" s="5" t="s">
        <v>164</v>
      </c>
      <c r="G854" s="5" t="s">
        <v>606</v>
      </c>
      <c r="H854" s="5" t="s">
        <v>626</v>
      </c>
      <c r="I854" s="31"/>
      <c r="J854" s="31"/>
      <c r="K854" s="31"/>
      <c r="L854" s="31"/>
      <c r="M854" s="31"/>
      <c r="N854" s="31"/>
      <c r="O854" s="31"/>
      <c r="P854" s="31"/>
      <c r="Q854" s="31"/>
      <c r="R854" s="75">
        <v>23.777777777777779</v>
      </c>
      <c r="S854" s="69">
        <v>27</v>
      </c>
      <c r="T854" s="69">
        <v>27</v>
      </c>
      <c r="U854" s="69">
        <v>27</v>
      </c>
      <c r="V854" s="69">
        <v>27</v>
      </c>
      <c r="W854" s="69">
        <v>27</v>
      </c>
      <c r="X854" s="69">
        <v>27</v>
      </c>
      <c r="Y854" s="69">
        <v>27</v>
      </c>
      <c r="Z854" s="69">
        <v>27</v>
      </c>
      <c r="AA854" s="69">
        <v>27</v>
      </c>
      <c r="AB854" s="69">
        <v>27</v>
      </c>
      <c r="AC854" s="69">
        <v>27</v>
      </c>
      <c r="AD854" s="69">
        <v>27</v>
      </c>
      <c r="AE854" s="69">
        <v>27</v>
      </c>
      <c r="AF854" s="69">
        <f t="shared" si="106"/>
        <v>324</v>
      </c>
      <c r="AH854" s="31">
        <f t="shared" si="107"/>
        <v>81</v>
      </c>
      <c r="AI854" s="31">
        <f t="shared" si="108"/>
        <v>81</v>
      </c>
      <c r="AJ854" s="31">
        <f t="shared" si="109"/>
        <v>81</v>
      </c>
      <c r="AK854" s="31">
        <f t="shared" si="110"/>
        <v>81</v>
      </c>
      <c r="AL854" s="31">
        <f t="shared" si="111"/>
        <v>324</v>
      </c>
    </row>
    <row r="855" spans="1:38" hidden="1" x14ac:dyDescent="0.3">
      <c r="A855" t="str">
        <f t="shared" si="105"/>
        <v>SAIG</v>
      </c>
      <c r="B855" s="5" t="s">
        <v>151</v>
      </c>
      <c r="C855" s="5" t="s">
        <v>617</v>
      </c>
      <c r="D855" s="65" t="s">
        <v>80</v>
      </c>
      <c r="E855" s="65" t="s">
        <v>415</v>
      </c>
      <c r="F855" s="5" t="s">
        <v>198</v>
      </c>
      <c r="G855" s="5" t="s">
        <v>606</v>
      </c>
      <c r="H855" s="5" t="s">
        <v>626</v>
      </c>
      <c r="I855" s="31"/>
      <c r="J855" s="31"/>
      <c r="K855" s="31"/>
      <c r="L855" s="31"/>
      <c r="M855" s="31"/>
      <c r="N855" s="31"/>
      <c r="O855" s="31"/>
      <c r="P855" s="31"/>
      <c r="Q855" s="31"/>
      <c r="R855" s="75">
        <v>0</v>
      </c>
      <c r="S855" s="69">
        <v>0</v>
      </c>
      <c r="T855" s="69">
        <v>0</v>
      </c>
      <c r="U855" s="69">
        <v>0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0</v>
      </c>
      <c r="AD855" s="69">
        <v>0</v>
      </c>
      <c r="AE855" s="69">
        <v>0</v>
      </c>
      <c r="AF855" s="69">
        <f t="shared" si="106"/>
        <v>0</v>
      </c>
      <c r="AH855" s="31">
        <f t="shared" si="107"/>
        <v>0</v>
      </c>
      <c r="AI855" s="31">
        <f t="shared" si="108"/>
        <v>0</v>
      </c>
      <c r="AJ855" s="31">
        <f t="shared" si="109"/>
        <v>0</v>
      </c>
      <c r="AK855" s="31">
        <f t="shared" si="110"/>
        <v>0</v>
      </c>
      <c r="AL855" s="31">
        <f t="shared" si="111"/>
        <v>0</v>
      </c>
    </row>
    <row r="856" spans="1:38" hidden="1" x14ac:dyDescent="0.3">
      <c r="A856" t="str">
        <f t="shared" si="105"/>
        <v>SASoft Brown</v>
      </c>
      <c r="B856" s="5" t="s">
        <v>151</v>
      </c>
      <c r="C856" s="5" t="s">
        <v>617</v>
      </c>
      <c r="D856" s="65" t="s">
        <v>80</v>
      </c>
      <c r="E856" s="65" t="s">
        <v>415</v>
      </c>
      <c r="F856" s="5" t="s">
        <v>43</v>
      </c>
      <c r="G856" s="5" t="s">
        <v>602</v>
      </c>
      <c r="H856" s="5" t="s">
        <v>622</v>
      </c>
      <c r="I856" s="31"/>
      <c r="J856" s="31"/>
      <c r="K856" s="31"/>
      <c r="L856" s="31"/>
      <c r="M856" s="31"/>
      <c r="N856" s="31"/>
      <c r="O856" s="31"/>
      <c r="P856" s="31"/>
      <c r="Q856" s="31"/>
      <c r="R856" s="75">
        <v>2.2444444444444445</v>
      </c>
      <c r="S856" s="69">
        <v>2</v>
      </c>
      <c r="T856" s="69">
        <v>2</v>
      </c>
      <c r="U856" s="69">
        <v>2</v>
      </c>
      <c r="V856" s="69">
        <v>2</v>
      </c>
      <c r="W856" s="69">
        <v>2</v>
      </c>
      <c r="X856" s="69">
        <v>2</v>
      </c>
      <c r="Y856" s="69">
        <v>2</v>
      </c>
      <c r="Z856" s="69">
        <v>2</v>
      </c>
      <c r="AA856" s="69">
        <v>2</v>
      </c>
      <c r="AB856" s="69">
        <v>2</v>
      </c>
      <c r="AC856" s="69">
        <v>2</v>
      </c>
      <c r="AD856" s="69">
        <v>2</v>
      </c>
      <c r="AE856" s="69">
        <v>2</v>
      </c>
      <c r="AF856" s="69">
        <f t="shared" si="106"/>
        <v>24</v>
      </c>
      <c r="AH856" s="31">
        <f t="shared" si="107"/>
        <v>6</v>
      </c>
      <c r="AI856" s="31">
        <f t="shared" si="108"/>
        <v>6</v>
      </c>
      <c r="AJ856" s="31">
        <f t="shared" si="109"/>
        <v>6</v>
      </c>
      <c r="AK856" s="31">
        <f t="shared" si="110"/>
        <v>6</v>
      </c>
      <c r="AL856" s="31">
        <f t="shared" si="111"/>
        <v>24</v>
      </c>
    </row>
    <row r="857" spans="1:38" hidden="1" x14ac:dyDescent="0.3">
      <c r="A857" t="str">
        <f t="shared" si="105"/>
        <v>SAICING</v>
      </c>
      <c r="B857" s="5" t="s">
        <v>151</v>
      </c>
      <c r="C857" s="5" t="s">
        <v>617</v>
      </c>
      <c r="D857" s="65" t="s">
        <v>80</v>
      </c>
      <c r="E857" s="65" t="s">
        <v>415</v>
      </c>
      <c r="F857" s="5" t="s">
        <v>47</v>
      </c>
      <c r="G857" s="5" t="s">
        <v>605</v>
      </c>
      <c r="H857" s="5" t="s">
        <v>605</v>
      </c>
      <c r="I857" s="31"/>
      <c r="J857" s="31"/>
      <c r="K857" s="31"/>
      <c r="L857" s="31"/>
      <c r="M857" s="31"/>
      <c r="N857" s="31"/>
      <c r="O857" s="31"/>
      <c r="P857" s="31"/>
      <c r="Q857" s="31"/>
      <c r="R857" s="75">
        <v>4.8694444444444445</v>
      </c>
      <c r="S857" s="69">
        <v>5</v>
      </c>
      <c r="T857" s="69">
        <v>5</v>
      </c>
      <c r="U857" s="69">
        <v>5</v>
      </c>
      <c r="V857" s="69">
        <v>5</v>
      </c>
      <c r="W857" s="69">
        <v>5</v>
      </c>
      <c r="X857" s="69">
        <v>5</v>
      </c>
      <c r="Y857" s="69">
        <v>5</v>
      </c>
      <c r="Z857" s="69">
        <v>5</v>
      </c>
      <c r="AA857" s="69">
        <v>5</v>
      </c>
      <c r="AB857" s="69">
        <v>5</v>
      </c>
      <c r="AC857" s="69">
        <v>5</v>
      </c>
      <c r="AD857" s="69">
        <v>5</v>
      </c>
      <c r="AE857" s="69">
        <v>5</v>
      </c>
      <c r="AF857" s="69">
        <f t="shared" si="106"/>
        <v>60</v>
      </c>
      <c r="AH857" s="31">
        <f t="shared" si="107"/>
        <v>15</v>
      </c>
      <c r="AI857" s="31">
        <f t="shared" si="108"/>
        <v>15</v>
      </c>
      <c r="AJ857" s="31">
        <f t="shared" si="109"/>
        <v>15</v>
      </c>
      <c r="AK857" s="31">
        <f t="shared" si="110"/>
        <v>15</v>
      </c>
      <c r="AL857" s="31">
        <f t="shared" si="111"/>
        <v>60</v>
      </c>
    </row>
    <row r="858" spans="1:38" hidden="1" x14ac:dyDescent="0.3">
      <c r="A858" t="str">
        <f t="shared" si="105"/>
        <v>PTLG</v>
      </c>
      <c r="B858" s="5" t="s">
        <v>151</v>
      </c>
      <c r="C858" s="5" t="s">
        <v>625</v>
      </c>
      <c r="D858" s="65" t="s">
        <v>134</v>
      </c>
      <c r="E858" s="65" t="s">
        <v>416</v>
      </c>
      <c r="F858" s="5" t="s">
        <v>92</v>
      </c>
      <c r="G858" s="5" t="s">
        <v>601</v>
      </c>
      <c r="H858" s="5" t="s">
        <v>621</v>
      </c>
      <c r="I858" s="31"/>
      <c r="J858" s="31"/>
      <c r="K858" s="31"/>
      <c r="L858" s="31"/>
      <c r="M858" s="31"/>
      <c r="N858" s="31"/>
      <c r="O858" s="31"/>
      <c r="P858" s="31"/>
      <c r="Q858" s="31"/>
      <c r="R858" s="77"/>
      <c r="S858" s="69"/>
      <c r="T858" s="69">
        <v>150</v>
      </c>
      <c r="U858" s="69">
        <v>200</v>
      </c>
      <c r="V858" s="69">
        <v>200</v>
      </c>
      <c r="W858" s="69">
        <v>300</v>
      </c>
      <c r="X858" s="69">
        <v>350</v>
      </c>
      <c r="Y858" s="69">
        <v>350</v>
      </c>
      <c r="Z858" s="69">
        <v>400</v>
      </c>
      <c r="AA858" s="69">
        <v>400</v>
      </c>
      <c r="AB858" s="69">
        <v>400</v>
      </c>
      <c r="AC858" s="69">
        <v>420</v>
      </c>
      <c r="AD858" s="69">
        <v>420</v>
      </c>
      <c r="AE858" s="69">
        <v>420</v>
      </c>
      <c r="AF858" s="69">
        <f t="shared" si="106"/>
        <v>4010</v>
      </c>
      <c r="AH858" s="31">
        <f t="shared" si="107"/>
        <v>550</v>
      </c>
      <c r="AI858" s="31">
        <f t="shared" si="108"/>
        <v>1000</v>
      </c>
      <c r="AJ858" s="31">
        <f t="shared" si="109"/>
        <v>1200</v>
      </c>
      <c r="AK858" s="31">
        <f t="shared" si="110"/>
        <v>1260</v>
      </c>
      <c r="AL858" s="31">
        <f t="shared" si="111"/>
        <v>4010</v>
      </c>
    </row>
    <row r="859" spans="1:38" hidden="1" x14ac:dyDescent="0.3">
      <c r="A859" t="str">
        <f t="shared" si="105"/>
        <v>SAC1 COARSE</v>
      </c>
      <c r="B859" s="70" t="s">
        <v>417</v>
      </c>
      <c r="C859" s="5" t="s">
        <v>617</v>
      </c>
      <c r="D859" s="5" t="s">
        <v>418</v>
      </c>
      <c r="E859" s="5" t="s">
        <v>419</v>
      </c>
      <c r="F859" s="5" t="s">
        <v>27</v>
      </c>
      <c r="G859" s="5" t="s">
        <v>603</v>
      </c>
      <c r="H859" s="5" t="s">
        <v>619</v>
      </c>
      <c r="I859" s="5">
        <v>72</v>
      </c>
      <c r="J859" s="5">
        <v>72</v>
      </c>
      <c r="K859" s="5">
        <v>72</v>
      </c>
      <c r="L859" s="5">
        <v>72</v>
      </c>
      <c r="M859" s="5"/>
      <c r="N859" s="5"/>
      <c r="O859" s="5"/>
      <c r="P859" s="5">
        <v>48</v>
      </c>
      <c r="Q859" s="5">
        <v>48</v>
      </c>
      <c r="R859" s="69">
        <v>42.666666666666664</v>
      </c>
      <c r="S859" s="69">
        <v>24.84</v>
      </c>
      <c r="T859" s="69">
        <v>24.84</v>
      </c>
      <c r="U859" s="69"/>
      <c r="V859" s="69">
        <v>48</v>
      </c>
      <c r="W859" s="69"/>
      <c r="X859" s="69">
        <v>24.84</v>
      </c>
      <c r="Y859" s="69"/>
      <c r="Z859" s="69">
        <v>48</v>
      </c>
      <c r="AA859" s="69">
        <v>48</v>
      </c>
      <c r="AB859" s="69"/>
      <c r="AC859" s="69">
        <v>24.84</v>
      </c>
      <c r="AD859" s="69"/>
      <c r="AE859" s="69"/>
      <c r="AF859" s="69">
        <f t="shared" si="106"/>
        <v>218.52</v>
      </c>
      <c r="AH859" s="31">
        <f t="shared" si="107"/>
        <v>72.84</v>
      </c>
      <c r="AI859" s="31">
        <f t="shared" si="108"/>
        <v>24.84</v>
      </c>
      <c r="AJ859" s="31">
        <f t="shared" si="109"/>
        <v>96</v>
      </c>
      <c r="AK859" s="31">
        <f t="shared" si="110"/>
        <v>24.84</v>
      </c>
      <c r="AL859" s="31">
        <f t="shared" si="111"/>
        <v>218.52</v>
      </c>
    </row>
    <row r="860" spans="1:38" hidden="1" x14ac:dyDescent="0.3">
      <c r="A860" t="str">
        <f t="shared" si="105"/>
        <v>SAC1 COARSE</v>
      </c>
      <c r="B860" s="70" t="s">
        <v>417</v>
      </c>
      <c r="C860" s="5" t="s">
        <v>617</v>
      </c>
      <c r="D860" s="5" t="s">
        <v>418</v>
      </c>
      <c r="E860" s="5" t="s">
        <v>420</v>
      </c>
      <c r="F860" s="5" t="s">
        <v>27</v>
      </c>
      <c r="G860" s="5" t="s">
        <v>603</v>
      </c>
      <c r="H860" s="5" t="s">
        <v>619</v>
      </c>
      <c r="I860" s="5">
        <v>24</v>
      </c>
      <c r="J860" s="5"/>
      <c r="K860" s="5"/>
      <c r="L860" s="5"/>
      <c r="M860" s="5">
        <v>24</v>
      </c>
      <c r="N860" s="5"/>
      <c r="O860" s="5"/>
      <c r="P860" s="5"/>
      <c r="Q860" s="5"/>
      <c r="R860" s="69">
        <v>5.333333333333333</v>
      </c>
      <c r="S860" s="69">
        <v>0</v>
      </c>
      <c r="T860" s="69">
        <v>24.84</v>
      </c>
      <c r="U860" s="69"/>
      <c r="V860" s="69"/>
      <c r="W860" s="69">
        <v>24.84</v>
      </c>
      <c r="X860" s="69"/>
      <c r="Y860" s="69"/>
      <c r="Z860" s="69"/>
      <c r="AA860" s="69"/>
      <c r="AB860" s="69"/>
      <c r="AC860" s="69"/>
      <c r="AD860" s="69">
        <v>24.84</v>
      </c>
      <c r="AE860" s="69"/>
      <c r="AF860" s="69">
        <f t="shared" si="106"/>
        <v>74.52</v>
      </c>
      <c r="AH860" s="31">
        <f t="shared" si="107"/>
        <v>24.84</v>
      </c>
      <c r="AI860" s="31">
        <f t="shared" si="108"/>
        <v>24.84</v>
      </c>
      <c r="AJ860" s="31">
        <f t="shared" si="109"/>
        <v>0</v>
      </c>
      <c r="AK860" s="31">
        <f t="shared" si="110"/>
        <v>24.84</v>
      </c>
      <c r="AL860" s="31">
        <f t="shared" si="111"/>
        <v>74.52</v>
      </c>
    </row>
    <row r="861" spans="1:38" hidden="1" x14ac:dyDescent="0.3">
      <c r="A861" t="str">
        <f t="shared" si="105"/>
        <v>SAC1 COARSE</v>
      </c>
      <c r="B861" s="70" t="s">
        <v>417</v>
      </c>
      <c r="C861" s="5" t="s">
        <v>617</v>
      </c>
      <c r="D861" s="5" t="s">
        <v>270</v>
      </c>
      <c r="E861" s="5" t="s">
        <v>421</v>
      </c>
      <c r="F861" s="5" t="s">
        <v>27</v>
      </c>
      <c r="G861" s="5" t="s">
        <v>603</v>
      </c>
      <c r="H861" s="5" t="s">
        <v>619</v>
      </c>
      <c r="I861" s="5"/>
      <c r="J861" s="5"/>
      <c r="K861" s="5"/>
      <c r="L861" s="5"/>
      <c r="M861" s="5"/>
      <c r="N861" s="5"/>
      <c r="O861" s="5"/>
      <c r="P861" s="5"/>
      <c r="Q861" s="5">
        <v>48</v>
      </c>
      <c r="R861" s="69">
        <v>5.333333333333333</v>
      </c>
      <c r="S861" s="69">
        <v>0</v>
      </c>
      <c r="T861" s="69">
        <v>49.64</v>
      </c>
      <c r="U861" s="69">
        <v>49.64</v>
      </c>
      <c r="V861" s="69">
        <v>49.64</v>
      </c>
      <c r="W861" s="69"/>
      <c r="X861" s="69"/>
      <c r="Y861" s="69"/>
      <c r="Z861" s="69">
        <v>49.64</v>
      </c>
      <c r="AA861" s="69"/>
      <c r="AB861" s="69"/>
      <c r="AC861" s="69">
        <v>49.64</v>
      </c>
      <c r="AD861" s="69"/>
      <c r="AE861" s="69"/>
      <c r="AF861" s="69">
        <f t="shared" si="106"/>
        <v>248.2</v>
      </c>
      <c r="AH861" s="31">
        <f t="shared" si="107"/>
        <v>148.92000000000002</v>
      </c>
      <c r="AI861" s="31">
        <f t="shared" si="108"/>
        <v>0</v>
      </c>
      <c r="AJ861" s="31">
        <f t="shared" si="109"/>
        <v>49.64</v>
      </c>
      <c r="AK861" s="31">
        <f t="shared" si="110"/>
        <v>49.64</v>
      </c>
      <c r="AL861" s="31">
        <f t="shared" si="111"/>
        <v>248.2</v>
      </c>
    </row>
    <row r="862" spans="1:38" hidden="1" x14ac:dyDescent="0.3">
      <c r="A862" t="str">
        <f t="shared" si="105"/>
        <v>SAC1 COARSE</v>
      </c>
      <c r="B862" s="70" t="s">
        <v>417</v>
      </c>
      <c r="C862" s="5" t="s">
        <v>617</v>
      </c>
      <c r="D862" s="5" t="s">
        <v>270</v>
      </c>
      <c r="E862" s="5" t="s">
        <v>422</v>
      </c>
      <c r="F862" s="5" t="s">
        <v>423</v>
      </c>
      <c r="G862" s="5" t="s">
        <v>603</v>
      </c>
      <c r="H862" s="5" t="s">
        <v>619</v>
      </c>
      <c r="I862" s="5"/>
      <c r="J862" s="5"/>
      <c r="K862" s="5"/>
      <c r="L862" s="5">
        <v>5.5</v>
      </c>
      <c r="M862" s="5"/>
      <c r="N862" s="5"/>
      <c r="O862" s="5"/>
      <c r="P862" s="5"/>
      <c r="Q862" s="5">
        <v>4</v>
      </c>
      <c r="R862" s="69">
        <v>1.0555555555555556</v>
      </c>
      <c r="S862" s="69">
        <v>0</v>
      </c>
      <c r="T862" s="69"/>
      <c r="U862" s="69"/>
      <c r="V862" s="69"/>
      <c r="W862" s="69">
        <v>1</v>
      </c>
      <c r="X862" s="69"/>
      <c r="Y862" s="69"/>
      <c r="Z862" s="69"/>
      <c r="AA862" s="69"/>
      <c r="AB862" s="69"/>
      <c r="AC862" s="69"/>
      <c r="AD862" s="69">
        <v>1</v>
      </c>
      <c r="AE862" s="69"/>
      <c r="AF862" s="69">
        <f t="shared" si="106"/>
        <v>2</v>
      </c>
      <c r="AH862" s="31">
        <f t="shared" si="107"/>
        <v>0</v>
      </c>
      <c r="AI862" s="31">
        <f t="shared" si="108"/>
        <v>1</v>
      </c>
      <c r="AJ862" s="31">
        <f t="shared" si="109"/>
        <v>0</v>
      </c>
      <c r="AK862" s="31">
        <f t="shared" si="110"/>
        <v>1</v>
      </c>
      <c r="AL862" s="31">
        <f t="shared" si="111"/>
        <v>2</v>
      </c>
    </row>
    <row r="863" spans="1:38" hidden="1" x14ac:dyDescent="0.3">
      <c r="A863" t="str">
        <f t="shared" si="105"/>
        <v>SACASTER</v>
      </c>
      <c r="B863" s="70" t="s">
        <v>417</v>
      </c>
      <c r="C863" s="5" t="s">
        <v>617</v>
      </c>
      <c r="D863" s="5" t="s">
        <v>270</v>
      </c>
      <c r="E863" s="5" t="s">
        <v>422</v>
      </c>
      <c r="F863" s="5" t="s">
        <v>25</v>
      </c>
      <c r="G863" s="5" t="s">
        <v>604</v>
      </c>
      <c r="H863" s="5" t="s">
        <v>604</v>
      </c>
      <c r="I863" s="5"/>
      <c r="J863" s="5"/>
      <c r="K863" s="5"/>
      <c r="L863" s="5">
        <v>0.96</v>
      </c>
      <c r="M863" s="5"/>
      <c r="N863" s="5"/>
      <c r="O863" s="5"/>
      <c r="P863" s="5"/>
      <c r="Q863" s="5">
        <v>1.2</v>
      </c>
      <c r="R863" s="69">
        <v>0.24000000000000002</v>
      </c>
      <c r="S863" s="69">
        <v>0</v>
      </c>
      <c r="T863" s="69"/>
      <c r="U863" s="69"/>
      <c r="V863" s="69"/>
      <c r="W863" s="69">
        <v>0.6</v>
      </c>
      <c r="X863" s="69"/>
      <c r="Y863" s="69"/>
      <c r="Z863" s="69"/>
      <c r="AA863" s="69"/>
      <c r="AB863" s="69"/>
      <c r="AC863" s="69"/>
      <c r="AD863" s="69">
        <v>0.6</v>
      </c>
      <c r="AE863" s="69"/>
      <c r="AF863" s="69">
        <f t="shared" si="106"/>
        <v>1.2</v>
      </c>
      <c r="AH863" s="31">
        <f t="shared" si="107"/>
        <v>0</v>
      </c>
      <c r="AI863" s="31">
        <f t="shared" si="108"/>
        <v>0.6</v>
      </c>
      <c r="AJ863" s="31">
        <f t="shared" si="109"/>
        <v>0</v>
      </c>
      <c r="AK863" s="31">
        <f t="shared" si="110"/>
        <v>0.6</v>
      </c>
      <c r="AL863" s="31">
        <f t="shared" si="111"/>
        <v>1.2</v>
      </c>
    </row>
    <row r="864" spans="1:38" hidden="1" x14ac:dyDescent="0.3">
      <c r="A864" t="str">
        <f t="shared" si="105"/>
        <v>SAC1 COARSE</v>
      </c>
      <c r="B864" s="70" t="s">
        <v>417</v>
      </c>
      <c r="C864" s="5" t="s">
        <v>617</v>
      </c>
      <c r="D864" s="5" t="s">
        <v>270</v>
      </c>
      <c r="E864" s="5" t="s">
        <v>422</v>
      </c>
      <c r="F864" s="5" t="s">
        <v>27</v>
      </c>
      <c r="G864" s="5" t="s">
        <v>603</v>
      </c>
      <c r="H864" s="5" t="s">
        <v>619</v>
      </c>
      <c r="I864" s="5"/>
      <c r="J864" s="5"/>
      <c r="K864" s="5"/>
      <c r="L864" s="5">
        <v>15.3</v>
      </c>
      <c r="M864" s="5"/>
      <c r="N864" s="5"/>
      <c r="O864" s="5"/>
      <c r="P864" s="5"/>
      <c r="Q864" s="5">
        <v>16.440000000000001</v>
      </c>
      <c r="R864" s="69">
        <v>3.5266666666666668</v>
      </c>
      <c r="S864" s="69">
        <v>0</v>
      </c>
      <c r="T864" s="69"/>
      <c r="U864" s="69"/>
      <c r="V864" s="69"/>
      <c r="W864" s="69">
        <v>20</v>
      </c>
      <c r="X864" s="69"/>
      <c r="Y864" s="69"/>
      <c r="Z864" s="69"/>
      <c r="AA864" s="69"/>
      <c r="AB864" s="69"/>
      <c r="AC864" s="69"/>
      <c r="AD864" s="69">
        <v>20</v>
      </c>
      <c r="AE864" s="69"/>
      <c r="AF864" s="69">
        <f t="shared" si="106"/>
        <v>40</v>
      </c>
      <c r="AH864" s="31">
        <f t="shared" si="107"/>
        <v>0</v>
      </c>
      <c r="AI864" s="31">
        <f t="shared" si="108"/>
        <v>20</v>
      </c>
      <c r="AJ864" s="31">
        <f t="shared" si="109"/>
        <v>0</v>
      </c>
      <c r="AK864" s="31">
        <f t="shared" si="110"/>
        <v>20</v>
      </c>
      <c r="AL864" s="31">
        <f t="shared" si="111"/>
        <v>40</v>
      </c>
    </row>
    <row r="865" spans="1:38" hidden="1" x14ac:dyDescent="0.3">
      <c r="A865" t="str">
        <f t="shared" si="105"/>
        <v>SAGolden Brown</v>
      </c>
      <c r="B865" s="70" t="s">
        <v>417</v>
      </c>
      <c r="C865" s="5" t="s">
        <v>617</v>
      </c>
      <c r="D865" s="5" t="s">
        <v>270</v>
      </c>
      <c r="E865" s="5" t="s">
        <v>422</v>
      </c>
      <c r="F865" s="5" t="s">
        <v>31</v>
      </c>
      <c r="G865" s="5" t="s">
        <v>602</v>
      </c>
      <c r="H865" s="5" t="s">
        <v>623</v>
      </c>
      <c r="I865" s="5"/>
      <c r="J865" s="5"/>
      <c r="K865" s="5"/>
      <c r="L865" s="5">
        <v>0.24</v>
      </c>
      <c r="M865" s="5"/>
      <c r="N865" s="5"/>
      <c r="O865" s="5"/>
      <c r="P865" s="5"/>
      <c r="Q865" s="5">
        <v>0.36</v>
      </c>
      <c r="R865" s="69">
        <v>6.6666666666666666E-2</v>
      </c>
      <c r="S865" s="69">
        <v>0</v>
      </c>
      <c r="T865" s="69"/>
      <c r="U865" s="69"/>
      <c r="V865" s="69"/>
      <c r="W865" s="69">
        <v>0.6</v>
      </c>
      <c r="X865" s="69"/>
      <c r="Y865" s="69"/>
      <c r="Z865" s="69"/>
      <c r="AA865" s="69"/>
      <c r="AB865" s="69"/>
      <c r="AC865" s="69"/>
      <c r="AD865" s="69">
        <v>0.6</v>
      </c>
      <c r="AE865" s="69"/>
      <c r="AF865" s="69">
        <f t="shared" si="106"/>
        <v>1.2</v>
      </c>
      <c r="AH865" s="31">
        <f t="shared" si="107"/>
        <v>0</v>
      </c>
      <c r="AI865" s="31">
        <f t="shared" si="108"/>
        <v>0.6</v>
      </c>
      <c r="AJ865" s="31">
        <f t="shared" si="109"/>
        <v>0</v>
      </c>
      <c r="AK865" s="31">
        <f t="shared" si="110"/>
        <v>0.6</v>
      </c>
      <c r="AL865" s="31">
        <f t="shared" si="111"/>
        <v>1.2</v>
      </c>
    </row>
    <row r="866" spans="1:38" hidden="1" x14ac:dyDescent="0.3">
      <c r="A866" t="str">
        <f t="shared" si="105"/>
        <v>SAICING</v>
      </c>
      <c r="B866" s="70" t="s">
        <v>417</v>
      </c>
      <c r="C866" s="5" t="s">
        <v>617</v>
      </c>
      <c r="D866" s="5" t="s">
        <v>270</v>
      </c>
      <c r="E866" s="5" t="s">
        <v>422</v>
      </c>
      <c r="F866" s="5" t="s">
        <v>32</v>
      </c>
      <c r="G866" s="5" t="s">
        <v>605</v>
      </c>
      <c r="H866" s="5" t="s">
        <v>605</v>
      </c>
      <c r="I866" s="5"/>
      <c r="J866" s="5"/>
      <c r="K866" s="5"/>
      <c r="L866" s="5">
        <v>0.36</v>
      </c>
      <c r="M866" s="5"/>
      <c r="N866" s="5"/>
      <c r="O866" s="5"/>
      <c r="P866" s="5"/>
      <c r="Q866" s="5">
        <v>0.36</v>
      </c>
      <c r="R866" s="69">
        <v>0.08</v>
      </c>
      <c r="S866" s="69">
        <v>0</v>
      </c>
      <c r="T866" s="69"/>
      <c r="U866" s="69"/>
      <c r="V866" s="69"/>
      <c r="W866" s="69">
        <v>0.6</v>
      </c>
      <c r="X866" s="69"/>
      <c r="Y866" s="69"/>
      <c r="Z866" s="69"/>
      <c r="AA866" s="69"/>
      <c r="AB866" s="69"/>
      <c r="AC866" s="69"/>
      <c r="AD866" s="69">
        <v>0.6</v>
      </c>
      <c r="AE866" s="69"/>
      <c r="AF866" s="69">
        <f t="shared" si="106"/>
        <v>1.2</v>
      </c>
      <c r="AH866" s="31">
        <f t="shared" si="107"/>
        <v>0</v>
      </c>
      <c r="AI866" s="31">
        <f t="shared" si="108"/>
        <v>0.6</v>
      </c>
      <c r="AJ866" s="31">
        <f t="shared" si="109"/>
        <v>0</v>
      </c>
      <c r="AK866" s="31">
        <f t="shared" si="110"/>
        <v>0.6</v>
      </c>
      <c r="AL866" s="31">
        <f t="shared" si="111"/>
        <v>1.2</v>
      </c>
    </row>
    <row r="867" spans="1:38" hidden="1" x14ac:dyDescent="0.3">
      <c r="A867" t="str">
        <f t="shared" si="105"/>
        <v>SALG</v>
      </c>
      <c r="B867" s="70" t="s">
        <v>417</v>
      </c>
      <c r="C867" s="5" t="s">
        <v>617</v>
      </c>
      <c r="D867" s="5" t="s">
        <v>270</v>
      </c>
      <c r="E867" s="5" t="s">
        <v>422</v>
      </c>
      <c r="F867" s="5" t="s">
        <v>33</v>
      </c>
      <c r="G867" s="5" t="s">
        <v>601</v>
      </c>
      <c r="H867" s="5" t="s">
        <v>621</v>
      </c>
      <c r="I867" s="5"/>
      <c r="J867" s="5"/>
      <c r="K867" s="5"/>
      <c r="L867" s="5"/>
      <c r="M867" s="5"/>
      <c r="N867" s="5"/>
      <c r="O867" s="5"/>
      <c r="P867" s="5"/>
      <c r="Q867" s="5">
        <v>0.24</v>
      </c>
      <c r="R867" s="69">
        <v>2.6666666666666665E-2</v>
      </c>
      <c r="S867" s="69">
        <v>0</v>
      </c>
      <c r="T867" s="69"/>
      <c r="U867" s="69"/>
      <c r="V867" s="69"/>
      <c r="W867" s="69">
        <v>1.2</v>
      </c>
      <c r="X867" s="69"/>
      <c r="Y867" s="69"/>
      <c r="Z867" s="69"/>
      <c r="AA867" s="69"/>
      <c r="AB867" s="69"/>
      <c r="AC867" s="69"/>
      <c r="AD867" s="69">
        <v>1.2</v>
      </c>
      <c r="AE867" s="69"/>
      <c r="AF867" s="69">
        <f t="shared" si="106"/>
        <v>2.4</v>
      </c>
      <c r="AH867" s="31">
        <f t="shared" si="107"/>
        <v>0</v>
      </c>
      <c r="AI867" s="31">
        <f t="shared" si="108"/>
        <v>1.2</v>
      </c>
      <c r="AJ867" s="31">
        <f t="shared" si="109"/>
        <v>0</v>
      </c>
      <c r="AK867" s="31">
        <f t="shared" si="110"/>
        <v>1.2</v>
      </c>
      <c r="AL867" s="31">
        <f t="shared" si="111"/>
        <v>2.4</v>
      </c>
    </row>
    <row r="868" spans="1:38" hidden="1" x14ac:dyDescent="0.3">
      <c r="A868" t="str">
        <f t="shared" si="105"/>
        <v>SASoft Brown</v>
      </c>
      <c r="B868" s="70" t="s">
        <v>417</v>
      </c>
      <c r="C868" s="5" t="s">
        <v>617</v>
      </c>
      <c r="D868" s="5" t="s">
        <v>270</v>
      </c>
      <c r="E868" s="5" t="s">
        <v>422</v>
      </c>
      <c r="F868" s="5" t="s">
        <v>34</v>
      </c>
      <c r="G868" s="5" t="s">
        <v>602</v>
      </c>
      <c r="H868" s="5" t="s">
        <v>622</v>
      </c>
      <c r="I868" s="5"/>
      <c r="J868" s="5"/>
      <c r="K868" s="5"/>
      <c r="L868" s="5">
        <v>1.8</v>
      </c>
      <c r="M868" s="5"/>
      <c r="N868" s="5"/>
      <c r="O868" s="5"/>
      <c r="P868" s="5"/>
      <c r="Q868" s="5">
        <v>2.4</v>
      </c>
      <c r="R868" s="69">
        <v>0.46666666666666667</v>
      </c>
      <c r="S868" s="69">
        <v>0</v>
      </c>
      <c r="T868" s="69"/>
      <c r="U868" s="69"/>
      <c r="V868" s="69"/>
      <c r="W868" s="69">
        <v>0.6</v>
      </c>
      <c r="X868" s="69"/>
      <c r="Y868" s="69"/>
      <c r="Z868" s="69"/>
      <c r="AA868" s="69"/>
      <c r="AB868" s="69"/>
      <c r="AC868" s="69"/>
      <c r="AD868" s="69">
        <v>0.6</v>
      </c>
      <c r="AE868" s="69"/>
      <c r="AF868" s="69">
        <f t="shared" si="106"/>
        <v>1.2</v>
      </c>
      <c r="AH868" s="31">
        <f t="shared" si="107"/>
        <v>0</v>
      </c>
      <c r="AI868" s="31">
        <f t="shared" si="108"/>
        <v>0.6</v>
      </c>
      <c r="AJ868" s="31">
        <f t="shared" si="109"/>
        <v>0</v>
      </c>
      <c r="AK868" s="31">
        <f t="shared" si="110"/>
        <v>0.6</v>
      </c>
      <c r="AL868" s="31">
        <f t="shared" si="111"/>
        <v>1.2</v>
      </c>
    </row>
    <row r="869" spans="1:38" hidden="1" x14ac:dyDescent="0.3">
      <c r="A869" t="str">
        <f t="shared" si="105"/>
        <v>SACASTER</v>
      </c>
      <c r="B869" s="70" t="s">
        <v>417</v>
      </c>
      <c r="C869" s="5" t="s">
        <v>617</v>
      </c>
      <c r="D869" s="5" t="s">
        <v>270</v>
      </c>
      <c r="E869" s="5" t="s">
        <v>424</v>
      </c>
      <c r="F869" s="5" t="s">
        <v>25</v>
      </c>
      <c r="G869" s="5" t="s">
        <v>604</v>
      </c>
      <c r="H869" s="5" t="s">
        <v>604</v>
      </c>
      <c r="I869" s="5"/>
      <c r="J869" s="5"/>
      <c r="K869" s="5"/>
      <c r="L869" s="5"/>
      <c r="M869" s="5">
        <v>0.06</v>
      </c>
      <c r="N869" s="5"/>
      <c r="O869" s="5">
        <v>0.06</v>
      </c>
      <c r="P869" s="5">
        <v>0.06</v>
      </c>
      <c r="Q869" s="5">
        <v>3.5999999999999997E-2</v>
      </c>
      <c r="R869" s="69">
        <v>2.4E-2</v>
      </c>
      <c r="S869" s="69">
        <v>0.06</v>
      </c>
      <c r="T869" s="69">
        <v>0.06</v>
      </c>
      <c r="U869" s="69">
        <v>0.06</v>
      </c>
      <c r="V869" s="69">
        <v>0.06</v>
      </c>
      <c r="W869" s="69">
        <v>0.06</v>
      </c>
      <c r="X869" s="69">
        <v>0.06</v>
      </c>
      <c r="Y869" s="69">
        <v>0.06</v>
      </c>
      <c r="Z869" s="69">
        <v>0.06</v>
      </c>
      <c r="AA869" s="69">
        <v>0.06</v>
      </c>
      <c r="AB869" s="69">
        <v>0.06</v>
      </c>
      <c r="AC869" s="69">
        <v>0.06</v>
      </c>
      <c r="AD869" s="69">
        <v>0.06</v>
      </c>
      <c r="AE869" s="69">
        <v>0.06</v>
      </c>
      <c r="AF869" s="69">
        <f t="shared" si="106"/>
        <v>0.7200000000000002</v>
      </c>
      <c r="AH869" s="31">
        <f t="shared" si="107"/>
        <v>0.18</v>
      </c>
      <c r="AI869" s="31">
        <f t="shared" si="108"/>
        <v>0.18</v>
      </c>
      <c r="AJ869" s="31">
        <f t="shared" si="109"/>
        <v>0.18</v>
      </c>
      <c r="AK869" s="31">
        <f t="shared" si="110"/>
        <v>0.18</v>
      </c>
      <c r="AL869" s="31">
        <f t="shared" si="111"/>
        <v>0.72</v>
      </c>
    </row>
    <row r="870" spans="1:38" hidden="1" x14ac:dyDescent="0.3">
      <c r="A870" t="str">
        <f t="shared" si="105"/>
        <v>SACoarse Brown</v>
      </c>
      <c r="B870" s="70" t="s">
        <v>417</v>
      </c>
      <c r="C870" s="5" t="s">
        <v>617</v>
      </c>
      <c r="D870" s="5" t="s">
        <v>270</v>
      </c>
      <c r="E870" s="5" t="s">
        <v>424</v>
      </c>
      <c r="F870" s="5" t="s">
        <v>26</v>
      </c>
      <c r="G870" s="5" t="s">
        <v>602</v>
      </c>
      <c r="H870" s="5" t="s">
        <v>618</v>
      </c>
      <c r="I870" s="5"/>
      <c r="J870" s="5"/>
      <c r="K870" s="5"/>
      <c r="L870" s="5"/>
      <c r="M870" s="5">
        <v>0.12</v>
      </c>
      <c r="N870" s="5"/>
      <c r="O870" s="5">
        <v>0.06</v>
      </c>
      <c r="P870" s="5">
        <v>0.06</v>
      </c>
      <c r="Q870" s="5">
        <v>3.5999999999999997E-2</v>
      </c>
      <c r="R870" s="69">
        <v>3.0666666666666662E-2</v>
      </c>
      <c r="S870" s="69">
        <v>0.06</v>
      </c>
      <c r="T870" s="69">
        <v>0.06</v>
      </c>
      <c r="U870" s="69">
        <v>0.06</v>
      </c>
      <c r="V870" s="69">
        <v>0.06</v>
      </c>
      <c r="W870" s="69">
        <v>0.06</v>
      </c>
      <c r="X870" s="69">
        <v>0.06</v>
      </c>
      <c r="Y870" s="69">
        <v>0.06</v>
      </c>
      <c r="Z870" s="69">
        <v>0.06</v>
      </c>
      <c r="AA870" s="69">
        <v>0.06</v>
      </c>
      <c r="AB870" s="69">
        <v>0.06</v>
      </c>
      <c r="AC870" s="69">
        <v>0.06</v>
      </c>
      <c r="AD870" s="69">
        <v>0.06</v>
      </c>
      <c r="AE870" s="69">
        <v>0.06</v>
      </c>
      <c r="AF870" s="69">
        <f t="shared" si="106"/>
        <v>0.7200000000000002</v>
      </c>
      <c r="AH870" s="31">
        <f t="shared" si="107"/>
        <v>0.18</v>
      </c>
      <c r="AI870" s="31">
        <f t="shared" si="108"/>
        <v>0.18</v>
      </c>
      <c r="AJ870" s="31">
        <f t="shared" si="109"/>
        <v>0.18</v>
      </c>
      <c r="AK870" s="31">
        <f t="shared" si="110"/>
        <v>0.18</v>
      </c>
      <c r="AL870" s="31">
        <f t="shared" si="111"/>
        <v>0.72</v>
      </c>
    </row>
    <row r="871" spans="1:38" hidden="1" x14ac:dyDescent="0.3">
      <c r="A871" t="str">
        <f t="shared" si="105"/>
        <v>SAC1 COARSE</v>
      </c>
      <c r="B871" s="70" t="s">
        <v>417</v>
      </c>
      <c r="C871" s="5" t="s">
        <v>617</v>
      </c>
      <c r="D871" s="5" t="s">
        <v>270</v>
      </c>
      <c r="E871" s="5" t="s">
        <v>424</v>
      </c>
      <c r="F871" s="5" t="s">
        <v>27</v>
      </c>
      <c r="G871" s="5" t="s">
        <v>603</v>
      </c>
      <c r="H871" s="5" t="s">
        <v>619</v>
      </c>
      <c r="I871" s="5"/>
      <c r="J871" s="5"/>
      <c r="K871" s="5"/>
      <c r="L871" s="5"/>
      <c r="M871" s="5">
        <v>14.4</v>
      </c>
      <c r="N871" s="5"/>
      <c r="O871" s="5">
        <v>18</v>
      </c>
      <c r="P871" s="5">
        <v>15.864000000000001</v>
      </c>
      <c r="Q871" s="5">
        <v>18</v>
      </c>
      <c r="R871" s="69">
        <v>7.3626666666666658</v>
      </c>
      <c r="S871" s="69">
        <v>19</v>
      </c>
      <c r="T871" s="69">
        <v>19</v>
      </c>
      <c r="U871" s="69">
        <v>19</v>
      </c>
      <c r="V871" s="69">
        <v>19</v>
      </c>
      <c r="W871" s="69">
        <v>19</v>
      </c>
      <c r="X871" s="69">
        <v>19</v>
      </c>
      <c r="Y871" s="69">
        <v>19</v>
      </c>
      <c r="Z871" s="69">
        <v>19</v>
      </c>
      <c r="AA871" s="69">
        <v>19</v>
      </c>
      <c r="AB871" s="69">
        <v>19</v>
      </c>
      <c r="AC871" s="69">
        <v>19</v>
      </c>
      <c r="AD871" s="69">
        <v>19</v>
      </c>
      <c r="AE871" s="69">
        <v>19</v>
      </c>
      <c r="AF871" s="69">
        <f t="shared" si="106"/>
        <v>228</v>
      </c>
      <c r="AH871" s="31">
        <f t="shared" si="107"/>
        <v>57</v>
      </c>
      <c r="AI871" s="31">
        <f t="shared" si="108"/>
        <v>57</v>
      </c>
      <c r="AJ871" s="31">
        <f t="shared" si="109"/>
        <v>57</v>
      </c>
      <c r="AK871" s="31">
        <f t="shared" si="110"/>
        <v>57</v>
      </c>
      <c r="AL871" s="31">
        <f t="shared" si="111"/>
        <v>228</v>
      </c>
    </row>
    <row r="872" spans="1:38" hidden="1" x14ac:dyDescent="0.3">
      <c r="A872" t="str">
        <f t="shared" si="105"/>
        <v>SAC1 COARSE</v>
      </c>
      <c r="B872" s="70" t="s">
        <v>417</v>
      </c>
      <c r="C872" s="5" t="s">
        <v>617</v>
      </c>
      <c r="D872" s="5" t="s">
        <v>270</v>
      </c>
      <c r="E872" s="5" t="s">
        <v>424</v>
      </c>
      <c r="F872" s="5" t="s">
        <v>28</v>
      </c>
      <c r="G872" s="5" t="s">
        <v>603</v>
      </c>
      <c r="H872" s="5" t="s">
        <v>619</v>
      </c>
      <c r="I872" s="5"/>
      <c r="J872" s="5"/>
      <c r="K872" s="5"/>
      <c r="L872" s="5"/>
      <c r="M872" s="5">
        <v>6</v>
      </c>
      <c r="N872" s="5"/>
      <c r="O872" s="5">
        <v>4.2</v>
      </c>
      <c r="P872" s="5">
        <v>4.2</v>
      </c>
      <c r="Q872" s="5"/>
      <c r="R872" s="69">
        <v>1.5999999999999999</v>
      </c>
      <c r="S872" s="69">
        <v>3.6</v>
      </c>
      <c r="T872" s="69">
        <v>3.6</v>
      </c>
      <c r="U872" s="69">
        <v>3.6</v>
      </c>
      <c r="V872" s="69">
        <v>3.6</v>
      </c>
      <c r="W872" s="69">
        <v>3.6</v>
      </c>
      <c r="X872" s="69">
        <v>3.6</v>
      </c>
      <c r="Y872" s="69">
        <v>3.6</v>
      </c>
      <c r="Z872" s="69">
        <v>3.6</v>
      </c>
      <c r="AA872" s="69">
        <v>3.6</v>
      </c>
      <c r="AB872" s="69">
        <v>3.6</v>
      </c>
      <c r="AC872" s="69">
        <v>3.6</v>
      </c>
      <c r="AD872" s="69">
        <v>3.6</v>
      </c>
      <c r="AE872" s="69">
        <v>3.6</v>
      </c>
      <c r="AF872" s="69">
        <f t="shared" si="106"/>
        <v>43.20000000000001</v>
      </c>
      <c r="AH872" s="31">
        <f t="shared" si="107"/>
        <v>10.8</v>
      </c>
      <c r="AI872" s="31">
        <f t="shared" si="108"/>
        <v>10.8</v>
      </c>
      <c r="AJ872" s="31">
        <f t="shared" si="109"/>
        <v>10.8</v>
      </c>
      <c r="AK872" s="31">
        <f t="shared" si="110"/>
        <v>10.8</v>
      </c>
      <c r="AL872" s="31">
        <f t="shared" si="111"/>
        <v>43.2</v>
      </c>
    </row>
    <row r="873" spans="1:38" hidden="1" x14ac:dyDescent="0.3">
      <c r="A873" t="str">
        <f t="shared" si="105"/>
        <v>SAA1</v>
      </c>
      <c r="B873" s="70" t="s">
        <v>417</v>
      </c>
      <c r="C873" s="5" t="s">
        <v>617</v>
      </c>
      <c r="D873" s="5" t="s">
        <v>270</v>
      </c>
      <c r="E873" s="5" t="s">
        <v>424</v>
      </c>
      <c r="F873" s="5" t="s">
        <v>30</v>
      </c>
      <c r="G873" s="5" t="s">
        <v>600</v>
      </c>
      <c r="H873" s="5" t="s">
        <v>620</v>
      </c>
      <c r="I873" s="5"/>
      <c r="J873" s="5"/>
      <c r="K873" s="5"/>
      <c r="L873" s="5"/>
      <c r="M873" s="5">
        <v>2.4</v>
      </c>
      <c r="N873" s="5"/>
      <c r="O873" s="5">
        <v>1.2</v>
      </c>
      <c r="P873" s="5">
        <v>1.2</v>
      </c>
      <c r="Q873" s="5">
        <v>3</v>
      </c>
      <c r="R873" s="69">
        <v>0.8666666666666667</v>
      </c>
      <c r="S873" s="69">
        <v>1.2</v>
      </c>
      <c r="T873" s="69">
        <v>1.2</v>
      </c>
      <c r="U873" s="69">
        <v>1.2</v>
      </c>
      <c r="V873" s="69">
        <v>1.2</v>
      </c>
      <c r="W873" s="69">
        <v>1.2</v>
      </c>
      <c r="X873" s="69">
        <v>1.2</v>
      </c>
      <c r="Y873" s="69">
        <v>1.2</v>
      </c>
      <c r="Z873" s="69">
        <v>1.2</v>
      </c>
      <c r="AA873" s="69">
        <v>1.2</v>
      </c>
      <c r="AB873" s="69">
        <v>1.2</v>
      </c>
      <c r="AC873" s="69">
        <v>1.2</v>
      </c>
      <c r="AD873" s="69">
        <v>1.2</v>
      </c>
      <c r="AE873" s="69">
        <v>1.2</v>
      </c>
      <c r="AF873" s="69">
        <f t="shared" si="106"/>
        <v>14.399999999999997</v>
      </c>
      <c r="AH873" s="31">
        <f t="shared" si="107"/>
        <v>3.5999999999999996</v>
      </c>
      <c r="AI873" s="31">
        <f t="shared" si="108"/>
        <v>3.5999999999999996</v>
      </c>
      <c r="AJ873" s="31">
        <f t="shared" si="109"/>
        <v>3.5999999999999996</v>
      </c>
      <c r="AK873" s="31">
        <f t="shared" si="110"/>
        <v>3.5999999999999996</v>
      </c>
      <c r="AL873" s="31">
        <f t="shared" si="111"/>
        <v>14.399999999999999</v>
      </c>
    </row>
    <row r="874" spans="1:38" hidden="1" x14ac:dyDescent="0.3">
      <c r="A874" t="str">
        <f t="shared" si="105"/>
        <v>SAGolden Brown</v>
      </c>
      <c r="B874" s="70" t="s">
        <v>417</v>
      </c>
      <c r="C874" s="5" t="s">
        <v>617</v>
      </c>
      <c r="D874" s="5" t="s">
        <v>270</v>
      </c>
      <c r="E874" s="5" t="s">
        <v>424</v>
      </c>
      <c r="F874" s="5" t="s">
        <v>31</v>
      </c>
      <c r="G874" s="5" t="s">
        <v>602</v>
      </c>
      <c r="H874" s="5" t="s">
        <v>623</v>
      </c>
      <c r="I874" s="5"/>
      <c r="J874" s="5"/>
      <c r="K874" s="5"/>
      <c r="L874" s="5"/>
      <c r="M874" s="5">
        <v>0.12</v>
      </c>
      <c r="N874" s="5"/>
      <c r="O874" s="5">
        <v>0.06</v>
      </c>
      <c r="P874" s="5">
        <v>0.06</v>
      </c>
      <c r="Q874" s="5"/>
      <c r="R874" s="69">
        <v>2.6666666666666665E-2</v>
      </c>
      <c r="S874" s="69">
        <v>0.06</v>
      </c>
      <c r="T874" s="69">
        <v>0.06</v>
      </c>
      <c r="U874" s="69">
        <v>0.06</v>
      </c>
      <c r="V874" s="69">
        <v>0.06</v>
      </c>
      <c r="W874" s="69">
        <v>0.06</v>
      </c>
      <c r="X874" s="69">
        <v>0.06</v>
      </c>
      <c r="Y874" s="69">
        <v>0.06</v>
      </c>
      <c r="Z874" s="69">
        <v>0.06</v>
      </c>
      <c r="AA874" s="69">
        <v>0.06</v>
      </c>
      <c r="AB874" s="69">
        <v>0.06</v>
      </c>
      <c r="AC874" s="69">
        <v>0.06</v>
      </c>
      <c r="AD874" s="69">
        <v>0.06</v>
      </c>
      <c r="AE874" s="69">
        <v>0.06</v>
      </c>
      <c r="AF874" s="69">
        <f t="shared" si="106"/>
        <v>0.7200000000000002</v>
      </c>
      <c r="AH874" s="31">
        <f t="shared" si="107"/>
        <v>0.18</v>
      </c>
      <c r="AI874" s="31">
        <f t="shared" si="108"/>
        <v>0.18</v>
      </c>
      <c r="AJ874" s="31">
        <f t="shared" si="109"/>
        <v>0.18</v>
      </c>
      <c r="AK874" s="31">
        <f t="shared" si="110"/>
        <v>0.18</v>
      </c>
      <c r="AL874" s="31">
        <f t="shared" si="111"/>
        <v>0.72</v>
      </c>
    </row>
    <row r="875" spans="1:38" hidden="1" x14ac:dyDescent="0.3">
      <c r="A875" t="str">
        <f t="shared" si="105"/>
        <v>SAGolden Brown</v>
      </c>
      <c r="B875" s="70" t="s">
        <v>417</v>
      </c>
      <c r="C875" s="5" t="s">
        <v>617</v>
      </c>
      <c r="D875" s="5" t="s">
        <v>270</v>
      </c>
      <c r="E875" s="5" t="s">
        <v>424</v>
      </c>
      <c r="F875" s="5" t="s">
        <v>46</v>
      </c>
      <c r="G875" s="5" t="s">
        <v>602</v>
      </c>
      <c r="H875" s="5" t="s">
        <v>623</v>
      </c>
      <c r="I875" s="5"/>
      <c r="J875" s="5"/>
      <c r="K875" s="5"/>
      <c r="L875" s="5"/>
      <c r="M875" s="5">
        <v>2.1600000000000001E-2</v>
      </c>
      <c r="N875" s="5"/>
      <c r="O875" s="5">
        <v>2.1600000000000001E-2</v>
      </c>
      <c r="P875" s="5">
        <v>2.1600000000000001E-2</v>
      </c>
      <c r="Q875" s="5"/>
      <c r="R875" s="69">
        <v>7.1999999999999998E-3</v>
      </c>
      <c r="S875" s="69">
        <v>0.06</v>
      </c>
      <c r="T875" s="69">
        <v>0.06</v>
      </c>
      <c r="U875" s="69">
        <v>0.06</v>
      </c>
      <c r="V875" s="69">
        <v>0.06</v>
      </c>
      <c r="W875" s="69">
        <v>0.06</v>
      </c>
      <c r="X875" s="69">
        <v>0.06</v>
      </c>
      <c r="Y875" s="69">
        <v>0.06</v>
      </c>
      <c r="Z875" s="69">
        <v>0.06</v>
      </c>
      <c r="AA875" s="69">
        <v>0.06</v>
      </c>
      <c r="AB875" s="69">
        <v>0.06</v>
      </c>
      <c r="AC875" s="69">
        <v>0.06</v>
      </c>
      <c r="AD875" s="69">
        <v>0.06</v>
      </c>
      <c r="AE875" s="69">
        <v>0.06</v>
      </c>
      <c r="AF875" s="69">
        <f t="shared" si="106"/>
        <v>0.7200000000000002</v>
      </c>
      <c r="AH875" s="31">
        <f t="shared" si="107"/>
        <v>0.18</v>
      </c>
      <c r="AI875" s="31">
        <f t="shared" si="108"/>
        <v>0.18</v>
      </c>
      <c r="AJ875" s="31">
        <f t="shared" si="109"/>
        <v>0.18</v>
      </c>
      <c r="AK875" s="31">
        <f t="shared" si="110"/>
        <v>0.18</v>
      </c>
      <c r="AL875" s="31">
        <f t="shared" si="111"/>
        <v>0.72</v>
      </c>
    </row>
    <row r="876" spans="1:38" hidden="1" x14ac:dyDescent="0.3">
      <c r="A876" t="str">
        <f t="shared" si="105"/>
        <v>SAICING</v>
      </c>
      <c r="B876" s="70" t="s">
        <v>417</v>
      </c>
      <c r="C876" s="5" t="s">
        <v>617</v>
      </c>
      <c r="D876" s="5" t="s">
        <v>270</v>
      </c>
      <c r="E876" s="5" t="s">
        <v>424</v>
      </c>
      <c r="F876" s="5" t="s">
        <v>32</v>
      </c>
      <c r="G876" s="5" t="s">
        <v>605</v>
      </c>
      <c r="H876" s="5" t="s">
        <v>605</v>
      </c>
      <c r="I876" s="5"/>
      <c r="J876" s="5"/>
      <c r="K876" s="5"/>
      <c r="L876" s="5"/>
      <c r="M876" s="5">
        <v>0.18</v>
      </c>
      <c r="N876" s="5"/>
      <c r="O876" s="5">
        <v>0.06</v>
      </c>
      <c r="P876" s="5">
        <v>0.06</v>
      </c>
      <c r="Q876" s="5">
        <v>0.06</v>
      </c>
      <c r="R876" s="69">
        <v>0.04</v>
      </c>
      <c r="S876" s="69">
        <v>0.06</v>
      </c>
      <c r="T876" s="69">
        <v>0.06</v>
      </c>
      <c r="U876" s="69">
        <v>0.06</v>
      </c>
      <c r="V876" s="69">
        <v>0.06</v>
      </c>
      <c r="W876" s="69">
        <v>0.06</v>
      </c>
      <c r="X876" s="69">
        <v>0.06</v>
      </c>
      <c r="Y876" s="69">
        <v>0.06</v>
      </c>
      <c r="Z876" s="69">
        <v>0.06</v>
      </c>
      <c r="AA876" s="69">
        <v>0.06</v>
      </c>
      <c r="AB876" s="69">
        <v>0.06</v>
      </c>
      <c r="AC876" s="69">
        <v>0.06</v>
      </c>
      <c r="AD876" s="69">
        <v>0.06</v>
      </c>
      <c r="AE876" s="69">
        <v>0.06</v>
      </c>
      <c r="AF876" s="69">
        <f t="shared" si="106"/>
        <v>0.7200000000000002</v>
      </c>
      <c r="AH876" s="31">
        <f t="shared" si="107"/>
        <v>0.18</v>
      </c>
      <c r="AI876" s="31">
        <f t="shared" si="108"/>
        <v>0.18</v>
      </c>
      <c r="AJ876" s="31">
        <f t="shared" si="109"/>
        <v>0.18</v>
      </c>
      <c r="AK876" s="31">
        <f t="shared" si="110"/>
        <v>0.18</v>
      </c>
      <c r="AL876" s="31">
        <f t="shared" si="111"/>
        <v>0.72</v>
      </c>
    </row>
    <row r="877" spans="1:38" hidden="1" x14ac:dyDescent="0.3">
      <c r="A877" t="str">
        <f t="shared" si="105"/>
        <v>SALG</v>
      </c>
      <c r="B877" s="70" t="s">
        <v>417</v>
      </c>
      <c r="C877" s="5" t="s">
        <v>617</v>
      </c>
      <c r="D877" s="5" t="s">
        <v>270</v>
      </c>
      <c r="E877" s="5" t="s">
        <v>424</v>
      </c>
      <c r="F877" s="5" t="s">
        <v>33</v>
      </c>
      <c r="G877" s="5" t="s">
        <v>601</v>
      </c>
      <c r="H877" s="5" t="s">
        <v>621</v>
      </c>
      <c r="I877" s="5"/>
      <c r="J877" s="5"/>
      <c r="K877" s="5"/>
      <c r="L877" s="5"/>
      <c r="M877" s="5">
        <v>0.6</v>
      </c>
      <c r="N877" s="5"/>
      <c r="O877" s="5">
        <v>0.48</v>
      </c>
      <c r="P877" s="5">
        <v>0.48</v>
      </c>
      <c r="Q877" s="5">
        <v>0.3</v>
      </c>
      <c r="R877" s="69">
        <v>0.20666666666666667</v>
      </c>
      <c r="S877" s="69">
        <v>0.6</v>
      </c>
      <c r="T877" s="69">
        <v>1.2</v>
      </c>
      <c r="U877" s="69">
        <v>1.2</v>
      </c>
      <c r="V877" s="69">
        <v>1.2</v>
      </c>
      <c r="W877" s="69">
        <v>1.2</v>
      </c>
      <c r="X877" s="69">
        <v>2.4</v>
      </c>
      <c r="Y877" s="69">
        <v>2.4</v>
      </c>
      <c r="Z877" s="69">
        <v>1.2</v>
      </c>
      <c r="AA877" s="69">
        <v>1.2</v>
      </c>
      <c r="AB877" s="69">
        <v>1.2</v>
      </c>
      <c r="AC877" s="69">
        <v>1.2</v>
      </c>
      <c r="AD877" s="69">
        <v>1.2</v>
      </c>
      <c r="AE877" s="69">
        <v>1.2</v>
      </c>
      <c r="AF877" s="69">
        <f t="shared" si="106"/>
        <v>16.799999999999997</v>
      </c>
      <c r="AH877" s="31">
        <f t="shared" si="107"/>
        <v>3.5999999999999996</v>
      </c>
      <c r="AI877" s="31">
        <f t="shared" si="108"/>
        <v>6</v>
      </c>
      <c r="AJ877" s="31">
        <f t="shared" si="109"/>
        <v>3.5999999999999996</v>
      </c>
      <c r="AK877" s="31">
        <f t="shared" si="110"/>
        <v>3.5999999999999996</v>
      </c>
      <c r="AL877" s="31">
        <f t="shared" si="111"/>
        <v>16.799999999999997</v>
      </c>
    </row>
    <row r="878" spans="1:38" hidden="1" x14ac:dyDescent="0.3">
      <c r="A878" t="str">
        <f t="shared" si="105"/>
        <v>SALG</v>
      </c>
      <c r="B878" s="70" t="s">
        <v>417</v>
      </c>
      <c r="C878" s="5" t="s">
        <v>617</v>
      </c>
      <c r="D878" s="5" t="s">
        <v>270</v>
      </c>
      <c r="E878" s="5" t="s">
        <v>424</v>
      </c>
      <c r="F878" s="5" t="s">
        <v>102</v>
      </c>
      <c r="G878" s="5" t="s">
        <v>601</v>
      </c>
      <c r="H878" s="5" t="s">
        <v>621</v>
      </c>
      <c r="I878" s="5"/>
      <c r="J878" s="5"/>
      <c r="K878" s="5"/>
      <c r="L878" s="5"/>
      <c r="M878" s="5"/>
      <c r="N878" s="5"/>
      <c r="O878" s="5"/>
      <c r="P878" s="5"/>
      <c r="Q878" s="5"/>
      <c r="R878" s="69"/>
      <c r="S878" s="69"/>
      <c r="T878" s="69">
        <v>0.32400000000000001</v>
      </c>
      <c r="U878" s="69">
        <v>0.32400000000000001</v>
      </c>
      <c r="V878" s="69">
        <v>0.32400000000000001</v>
      </c>
      <c r="W878" s="69">
        <v>0.32400000000000001</v>
      </c>
      <c r="X878" s="69">
        <v>0.32400000000000001</v>
      </c>
      <c r="Y878" s="69">
        <v>0.32400000000000001</v>
      </c>
      <c r="Z878" s="69">
        <v>0.32400000000000001</v>
      </c>
      <c r="AA878" s="69">
        <v>0.32400000000000001</v>
      </c>
      <c r="AB878" s="69">
        <v>0.32400000000000001</v>
      </c>
      <c r="AC878" s="69">
        <v>0.32400000000000001</v>
      </c>
      <c r="AD878" s="69">
        <v>0.32400000000000001</v>
      </c>
      <c r="AE878" s="69">
        <v>0.32400000000000001</v>
      </c>
      <c r="AF878" s="69">
        <f t="shared" si="106"/>
        <v>3.8879999999999995</v>
      </c>
      <c r="AH878" s="31">
        <f t="shared" si="107"/>
        <v>0.97199999999999998</v>
      </c>
      <c r="AI878" s="31">
        <f t="shared" si="108"/>
        <v>0.97199999999999998</v>
      </c>
      <c r="AJ878" s="31">
        <f t="shared" si="109"/>
        <v>0.97199999999999998</v>
      </c>
      <c r="AK878" s="31">
        <f t="shared" si="110"/>
        <v>0.97199999999999998</v>
      </c>
      <c r="AL878" s="31">
        <f t="shared" si="111"/>
        <v>3.8879999999999999</v>
      </c>
    </row>
    <row r="879" spans="1:38" hidden="1" x14ac:dyDescent="0.3">
      <c r="A879" t="str">
        <f t="shared" si="105"/>
        <v>SASoft Brown</v>
      </c>
      <c r="B879" s="70" t="s">
        <v>417</v>
      </c>
      <c r="C879" s="5" t="s">
        <v>617</v>
      </c>
      <c r="D879" s="5" t="s">
        <v>270</v>
      </c>
      <c r="E879" s="5" t="s">
        <v>424</v>
      </c>
      <c r="F879" s="5" t="s">
        <v>34</v>
      </c>
      <c r="G879" s="5" t="s">
        <v>602</v>
      </c>
      <c r="H879" s="5" t="s">
        <v>622</v>
      </c>
      <c r="I879" s="5"/>
      <c r="J879" s="5"/>
      <c r="K879" s="5"/>
      <c r="L879" s="5"/>
      <c r="M879" s="5">
        <v>0.12</v>
      </c>
      <c r="N879" s="5"/>
      <c r="O879" s="5">
        <v>0.06</v>
      </c>
      <c r="P879" s="5">
        <v>0.06</v>
      </c>
      <c r="Q879" s="5"/>
      <c r="R879" s="69">
        <v>2.6666666666666665E-2</v>
      </c>
      <c r="S879" s="69">
        <v>0.24</v>
      </c>
      <c r="T879" s="69">
        <v>0.24</v>
      </c>
      <c r="U879" s="69">
        <v>0.24</v>
      </c>
      <c r="V879" s="69">
        <v>0.24</v>
      </c>
      <c r="W879" s="69">
        <v>0.24</v>
      </c>
      <c r="X879" s="69">
        <v>0.24</v>
      </c>
      <c r="Y879" s="69">
        <v>0.24</v>
      </c>
      <c r="Z879" s="69">
        <v>0.24</v>
      </c>
      <c r="AA879" s="69">
        <v>0.24</v>
      </c>
      <c r="AB879" s="69">
        <v>0.24</v>
      </c>
      <c r="AC879" s="69">
        <v>0.24</v>
      </c>
      <c r="AD879" s="69">
        <v>0.24</v>
      </c>
      <c r="AE879" s="69">
        <v>0.24</v>
      </c>
      <c r="AF879" s="69">
        <f t="shared" si="106"/>
        <v>2.8800000000000008</v>
      </c>
      <c r="AH879" s="31">
        <f t="shared" si="107"/>
        <v>0.72</v>
      </c>
      <c r="AI879" s="31">
        <f t="shared" si="108"/>
        <v>0.72</v>
      </c>
      <c r="AJ879" s="31">
        <f t="shared" si="109"/>
        <v>0.72</v>
      </c>
      <c r="AK879" s="31">
        <f t="shared" si="110"/>
        <v>0.72</v>
      </c>
      <c r="AL879" s="31">
        <f t="shared" si="111"/>
        <v>2.88</v>
      </c>
    </row>
    <row r="880" spans="1:38" hidden="1" x14ac:dyDescent="0.3">
      <c r="A880" t="str">
        <f t="shared" si="105"/>
        <v>SASoft Brown</v>
      </c>
      <c r="B880" s="70" t="s">
        <v>417</v>
      </c>
      <c r="C880" s="5" t="s">
        <v>617</v>
      </c>
      <c r="D880" s="5" t="s">
        <v>270</v>
      </c>
      <c r="E880" s="5" t="s">
        <v>424</v>
      </c>
      <c r="F880" s="5" t="s">
        <v>49</v>
      </c>
      <c r="G880" s="5" t="s">
        <v>602</v>
      </c>
      <c r="H880" s="5" t="s">
        <v>622</v>
      </c>
      <c r="I880" s="5"/>
      <c r="J880" s="5"/>
      <c r="K880" s="5"/>
      <c r="L880" s="5"/>
      <c r="M880" s="5">
        <v>2.1600000000000001E-2</v>
      </c>
      <c r="N880" s="5"/>
      <c r="O880" s="5">
        <v>2.1600000000000001E-2</v>
      </c>
      <c r="P880" s="5">
        <v>2.1600000000000001E-2</v>
      </c>
      <c r="Q880" s="5">
        <v>2.1600000000000001E-2</v>
      </c>
      <c r="R880" s="69">
        <v>9.6000000000000009E-3</v>
      </c>
      <c r="S880" s="69">
        <v>1.2E-2</v>
      </c>
      <c r="T880" s="69">
        <v>1.2E-2</v>
      </c>
      <c r="U880" s="69">
        <v>1.2E-2</v>
      </c>
      <c r="V880" s="69">
        <v>1.2E-2</v>
      </c>
      <c r="W880" s="69">
        <v>1.2E-2</v>
      </c>
      <c r="X880" s="69">
        <v>1.2E-2</v>
      </c>
      <c r="Y880" s="69">
        <v>1.2E-2</v>
      </c>
      <c r="Z880" s="69">
        <v>1.2E-2</v>
      </c>
      <c r="AA880" s="69">
        <v>1.2E-2</v>
      </c>
      <c r="AB880" s="69">
        <v>1.2E-2</v>
      </c>
      <c r="AC880" s="69">
        <v>1.2E-2</v>
      </c>
      <c r="AD880" s="69">
        <v>1.2E-2</v>
      </c>
      <c r="AE880" s="69">
        <v>1.2E-2</v>
      </c>
      <c r="AF880" s="69">
        <f t="shared" si="106"/>
        <v>0.14399999999999999</v>
      </c>
      <c r="AH880" s="31">
        <f t="shared" si="107"/>
        <v>3.6000000000000004E-2</v>
      </c>
      <c r="AI880" s="31">
        <f t="shared" si="108"/>
        <v>3.6000000000000004E-2</v>
      </c>
      <c r="AJ880" s="31">
        <f t="shared" si="109"/>
        <v>3.6000000000000004E-2</v>
      </c>
      <c r="AK880" s="31">
        <f t="shared" si="110"/>
        <v>3.6000000000000004E-2</v>
      </c>
      <c r="AL880" s="31">
        <f t="shared" si="111"/>
        <v>0.14400000000000002</v>
      </c>
    </row>
    <row r="881" spans="1:38" hidden="1" x14ac:dyDescent="0.3">
      <c r="A881" t="str">
        <f t="shared" si="105"/>
        <v>SAC1 COARSE</v>
      </c>
      <c r="B881" s="70" t="s">
        <v>417</v>
      </c>
      <c r="C881" s="5" t="s">
        <v>617</v>
      </c>
      <c r="D881" s="5" t="s">
        <v>270</v>
      </c>
      <c r="E881" s="5" t="s">
        <v>425</v>
      </c>
      <c r="F881" s="5" t="s">
        <v>27</v>
      </c>
      <c r="G881" s="5" t="s">
        <v>603</v>
      </c>
      <c r="H881" s="5" t="s">
        <v>619</v>
      </c>
      <c r="I881" s="5"/>
      <c r="J881" s="5"/>
      <c r="K881" s="5"/>
      <c r="L881" s="5"/>
      <c r="M881" s="5">
        <v>93.6</v>
      </c>
      <c r="N881" s="5">
        <v>48</v>
      </c>
      <c r="O881" s="5">
        <v>48</v>
      </c>
      <c r="P881" s="5">
        <v>42</v>
      </c>
      <c r="Q881" s="5">
        <v>75</v>
      </c>
      <c r="R881" s="69">
        <v>34.06666666666667</v>
      </c>
      <c r="S881" s="69">
        <v>24</v>
      </c>
      <c r="T881" s="69">
        <v>20</v>
      </c>
      <c r="U881" s="69">
        <v>35</v>
      </c>
      <c r="V881" s="69">
        <v>35</v>
      </c>
      <c r="W881" s="69">
        <v>35</v>
      </c>
      <c r="X881" s="69">
        <v>22</v>
      </c>
      <c r="Y881" s="69">
        <v>16</v>
      </c>
      <c r="Z881" s="69">
        <v>35</v>
      </c>
      <c r="AA881" s="69">
        <v>35</v>
      </c>
      <c r="AB881" s="69">
        <v>35</v>
      </c>
      <c r="AC881" s="69">
        <v>20</v>
      </c>
      <c r="AD881" s="69">
        <v>14</v>
      </c>
      <c r="AE881" s="69">
        <v>14</v>
      </c>
      <c r="AF881" s="69">
        <f t="shared" si="106"/>
        <v>316</v>
      </c>
      <c r="AH881" s="31">
        <f t="shared" si="107"/>
        <v>90</v>
      </c>
      <c r="AI881" s="31">
        <f t="shared" si="108"/>
        <v>73</v>
      </c>
      <c r="AJ881" s="31">
        <f t="shared" si="109"/>
        <v>105</v>
      </c>
      <c r="AK881" s="31">
        <f t="shared" si="110"/>
        <v>48</v>
      </c>
      <c r="AL881" s="31">
        <f t="shared" si="111"/>
        <v>316</v>
      </c>
    </row>
    <row r="882" spans="1:38" hidden="1" x14ac:dyDescent="0.3">
      <c r="A882" t="str">
        <f t="shared" si="105"/>
        <v>SAC1 COARSE</v>
      </c>
      <c r="B882" s="70" t="s">
        <v>417</v>
      </c>
      <c r="C882" s="5" t="s">
        <v>617</v>
      </c>
      <c r="D882" s="5" t="s">
        <v>270</v>
      </c>
      <c r="E882" s="5" t="s">
        <v>425</v>
      </c>
      <c r="F882" s="5" t="s">
        <v>28</v>
      </c>
      <c r="G882" s="5" t="s">
        <v>603</v>
      </c>
      <c r="H882" s="5" t="s">
        <v>619</v>
      </c>
      <c r="I882" s="5"/>
      <c r="J882" s="5"/>
      <c r="K882" s="5"/>
      <c r="L882" s="5"/>
      <c r="M882" s="5"/>
      <c r="N882" s="5">
        <v>17.399999999999999</v>
      </c>
      <c r="O882" s="5"/>
      <c r="P882" s="5">
        <v>27.6</v>
      </c>
      <c r="Q882" s="5">
        <v>16.2</v>
      </c>
      <c r="R882" s="69">
        <v>6.8000000000000007</v>
      </c>
      <c r="S882" s="69">
        <v>0</v>
      </c>
      <c r="T882" s="69">
        <v>4</v>
      </c>
      <c r="U882" s="69">
        <v>7</v>
      </c>
      <c r="V882" s="69">
        <v>7</v>
      </c>
      <c r="W882" s="69">
        <v>7</v>
      </c>
      <c r="X882" s="69"/>
      <c r="Y882" s="69">
        <v>4</v>
      </c>
      <c r="Z882" s="69">
        <v>7</v>
      </c>
      <c r="AA882" s="69">
        <v>7</v>
      </c>
      <c r="AB882" s="69">
        <v>7</v>
      </c>
      <c r="AC882" s="69"/>
      <c r="AD882" s="69">
        <v>5</v>
      </c>
      <c r="AE882" s="69">
        <v>5</v>
      </c>
      <c r="AF882" s="69">
        <f t="shared" si="106"/>
        <v>60</v>
      </c>
      <c r="AH882" s="31">
        <f t="shared" si="107"/>
        <v>18</v>
      </c>
      <c r="AI882" s="31">
        <f t="shared" si="108"/>
        <v>11</v>
      </c>
      <c r="AJ882" s="31">
        <f t="shared" si="109"/>
        <v>21</v>
      </c>
      <c r="AK882" s="31">
        <f t="shared" si="110"/>
        <v>10</v>
      </c>
      <c r="AL882" s="31">
        <f t="shared" si="111"/>
        <v>60</v>
      </c>
    </row>
    <row r="883" spans="1:38" hidden="1" x14ac:dyDescent="0.3">
      <c r="A883" t="str">
        <f t="shared" si="105"/>
        <v>SAA1</v>
      </c>
      <c r="B883" s="70" t="s">
        <v>417</v>
      </c>
      <c r="C883" s="5" t="s">
        <v>617</v>
      </c>
      <c r="D883" s="5" t="s">
        <v>270</v>
      </c>
      <c r="E883" s="5" t="s">
        <v>425</v>
      </c>
      <c r="F883" s="5" t="s">
        <v>30</v>
      </c>
      <c r="G883" s="5" t="s">
        <v>600</v>
      </c>
      <c r="H883" s="5" t="s">
        <v>620</v>
      </c>
      <c r="I883" s="5"/>
      <c r="J883" s="5"/>
      <c r="K883" s="5"/>
      <c r="L883" s="5"/>
      <c r="M883" s="5"/>
      <c r="N883" s="5"/>
      <c r="O883" s="5"/>
      <c r="P883" s="5">
        <v>2.4</v>
      </c>
      <c r="Q883" s="5">
        <v>1.2</v>
      </c>
      <c r="R883" s="69">
        <v>0.39999999999999997</v>
      </c>
      <c r="S883" s="69">
        <v>0</v>
      </c>
      <c r="T883" s="69"/>
      <c r="U883" s="69">
        <v>1.2</v>
      </c>
      <c r="V883" s="69">
        <v>1.2</v>
      </c>
      <c r="W883" s="69">
        <v>1.2</v>
      </c>
      <c r="X883" s="69"/>
      <c r="Y883" s="69"/>
      <c r="Z883" s="69">
        <v>1.2</v>
      </c>
      <c r="AA883" s="69">
        <v>1.2</v>
      </c>
      <c r="AB883" s="69">
        <v>1.2</v>
      </c>
      <c r="AC883" s="69"/>
      <c r="AD883" s="69"/>
      <c r="AE883" s="69"/>
      <c r="AF883" s="69">
        <f t="shared" si="106"/>
        <v>7.2</v>
      </c>
      <c r="AH883" s="31">
        <f t="shared" si="107"/>
        <v>2.4</v>
      </c>
      <c r="AI883" s="31">
        <f t="shared" si="108"/>
        <v>1.2</v>
      </c>
      <c r="AJ883" s="31">
        <f t="shared" si="109"/>
        <v>3.5999999999999996</v>
      </c>
      <c r="AK883" s="31">
        <f t="shared" si="110"/>
        <v>0</v>
      </c>
      <c r="AL883" s="31">
        <f t="shared" si="111"/>
        <v>7.1999999999999993</v>
      </c>
    </row>
    <row r="884" spans="1:38" hidden="1" x14ac:dyDescent="0.3">
      <c r="A884" t="str">
        <f t="shared" si="105"/>
        <v>SAGolden Brown</v>
      </c>
      <c r="B884" s="70" t="s">
        <v>417</v>
      </c>
      <c r="C884" s="5" t="s">
        <v>617</v>
      </c>
      <c r="D884" s="5" t="s">
        <v>270</v>
      </c>
      <c r="E884" s="5" t="s">
        <v>425</v>
      </c>
      <c r="F884" s="5" t="s">
        <v>31</v>
      </c>
      <c r="G884" s="5" t="s">
        <v>602</v>
      </c>
      <c r="H884" s="5" t="s">
        <v>623</v>
      </c>
      <c r="I884" s="5"/>
      <c r="J884" s="5"/>
      <c r="K884" s="5"/>
      <c r="L884" s="5"/>
      <c r="M884" s="5"/>
      <c r="N884" s="5">
        <v>1.8</v>
      </c>
      <c r="O884" s="5">
        <v>-1.2E-2</v>
      </c>
      <c r="P884" s="5"/>
      <c r="Q884" s="5"/>
      <c r="R884" s="69">
        <v>0.19866666666666666</v>
      </c>
      <c r="S884" s="69">
        <v>0</v>
      </c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>
        <f t="shared" si="106"/>
        <v>0</v>
      </c>
      <c r="AH884" s="31">
        <f t="shared" si="107"/>
        <v>0</v>
      </c>
      <c r="AI884" s="31">
        <f t="shared" si="108"/>
        <v>0</v>
      </c>
      <c r="AJ884" s="31">
        <f t="shared" si="109"/>
        <v>0</v>
      </c>
      <c r="AK884" s="31">
        <f t="shared" si="110"/>
        <v>0</v>
      </c>
      <c r="AL884" s="31">
        <f t="shared" si="111"/>
        <v>0</v>
      </c>
    </row>
    <row r="885" spans="1:38" hidden="1" x14ac:dyDescent="0.3">
      <c r="A885" t="str">
        <f t="shared" si="105"/>
        <v>SALG</v>
      </c>
      <c r="B885" s="70" t="s">
        <v>417</v>
      </c>
      <c r="C885" s="5" t="s">
        <v>617</v>
      </c>
      <c r="D885" s="5" t="s">
        <v>270</v>
      </c>
      <c r="E885" s="5" t="s">
        <v>425</v>
      </c>
      <c r="F885" s="5" t="s">
        <v>33</v>
      </c>
      <c r="G885" s="5" t="s">
        <v>601</v>
      </c>
      <c r="H885" s="5" t="s">
        <v>621</v>
      </c>
      <c r="I885" s="5"/>
      <c r="J885" s="5"/>
      <c r="K885" s="5"/>
      <c r="L885" s="5"/>
      <c r="M885" s="5">
        <v>2.3879999999999999</v>
      </c>
      <c r="N885" s="5">
        <v>2.4</v>
      </c>
      <c r="O885" s="5"/>
      <c r="P885" s="5"/>
      <c r="Q885" s="5">
        <v>3.6</v>
      </c>
      <c r="R885" s="69">
        <v>0.93199999999999994</v>
      </c>
      <c r="S885" s="69">
        <v>1.2</v>
      </c>
      <c r="T885" s="69">
        <v>4.8</v>
      </c>
      <c r="U885" s="69">
        <v>4.8</v>
      </c>
      <c r="V885" s="69">
        <v>4.8</v>
      </c>
      <c r="W885" s="69">
        <v>7.2</v>
      </c>
      <c r="X885" s="69">
        <v>7.2</v>
      </c>
      <c r="Y885" s="69">
        <v>7.2</v>
      </c>
      <c r="Z885" s="69">
        <v>7.2</v>
      </c>
      <c r="AA885" s="69">
        <v>7.2</v>
      </c>
      <c r="AB885" s="69">
        <v>7.2</v>
      </c>
      <c r="AC885" s="69">
        <v>7.2</v>
      </c>
      <c r="AD885" s="69">
        <v>7.2</v>
      </c>
      <c r="AE885" s="69">
        <v>7.2</v>
      </c>
      <c r="AF885" s="69">
        <f t="shared" si="106"/>
        <v>79.200000000000017</v>
      </c>
      <c r="AH885" s="31">
        <f t="shared" si="107"/>
        <v>14.399999999999999</v>
      </c>
      <c r="AI885" s="31">
        <f t="shared" si="108"/>
        <v>21.6</v>
      </c>
      <c r="AJ885" s="31">
        <f t="shared" si="109"/>
        <v>21.6</v>
      </c>
      <c r="AK885" s="31">
        <f t="shared" si="110"/>
        <v>21.6</v>
      </c>
      <c r="AL885" s="31">
        <f t="shared" si="111"/>
        <v>79.2</v>
      </c>
    </row>
    <row r="886" spans="1:38" hidden="1" x14ac:dyDescent="0.3">
      <c r="A886" t="str">
        <f t="shared" si="105"/>
        <v>SALG</v>
      </c>
      <c r="B886" s="70" t="s">
        <v>417</v>
      </c>
      <c r="C886" s="5" t="s">
        <v>617</v>
      </c>
      <c r="D886" s="5" t="s">
        <v>270</v>
      </c>
      <c r="E886" s="5" t="s">
        <v>425</v>
      </c>
      <c r="F886" s="5" t="s">
        <v>102</v>
      </c>
      <c r="G886" s="5" t="s">
        <v>601</v>
      </c>
      <c r="H886" s="5" t="s">
        <v>621</v>
      </c>
      <c r="I886" s="5"/>
      <c r="J886" s="5"/>
      <c r="K886" s="5"/>
      <c r="L886" s="5"/>
      <c r="M886" s="5"/>
      <c r="N886" s="5"/>
      <c r="O886" s="5"/>
      <c r="P886" s="5"/>
      <c r="Q886" s="5"/>
      <c r="R886" s="69"/>
      <c r="S886" s="69"/>
      <c r="T886" s="69">
        <v>0.32400000000000001</v>
      </c>
      <c r="U886" s="69">
        <v>0.32400000000000001</v>
      </c>
      <c r="V886" s="69">
        <v>0.32400000000000001</v>
      </c>
      <c r="W886" s="69">
        <v>0.32400000000000001</v>
      </c>
      <c r="X886" s="69">
        <v>0.32400000000000001</v>
      </c>
      <c r="Y886" s="69">
        <v>0.32400000000000001</v>
      </c>
      <c r="Z886" s="69">
        <v>0.32400000000000001</v>
      </c>
      <c r="AA886" s="69">
        <v>0.32400000000000001</v>
      </c>
      <c r="AB886" s="69">
        <v>0.32400000000000001</v>
      </c>
      <c r="AC886" s="69">
        <v>0.32400000000000001</v>
      </c>
      <c r="AD886" s="69">
        <v>0.32400000000000001</v>
      </c>
      <c r="AE886" s="69">
        <v>0.32400000000000001</v>
      </c>
      <c r="AF886" s="69">
        <f t="shared" si="106"/>
        <v>3.8879999999999995</v>
      </c>
      <c r="AH886" s="31">
        <f t="shared" si="107"/>
        <v>0.97199999999999998</v>
      </c>
      <c r="AI886" s="31">
        <f t="shared" si="108"/>
        <v>0.97199999999999998</v>
      </c>
      <c r="AJ886" s="31">
        <f t="shared" si="109"/>
        <v>0.97199999999999998</v>
      </c>
      <c r="AK886" s="31">
        <f t="shared" si="110"/>
        <v>0.97199999999999998</v>
      </c>
      <c r="AL886" s="31">
        <f t="shared" si="111"/>
        <v>3.8879999999999999</v>
      </c>
    </row>
    <row r="887" spans="1:38" hidden="1" x14ac:dyDescent="0.3">
      <c r="A887" t="str">
        <f t="shared" si="105"/>
        <v>SASoft Brown</v>
      </c>
      <c r="B887" s="70" t="s">
        <v>417</v>
      </c>
      <c r="C887" s="5" t="s">
        <v>617</v>
      </c>
      <c r="D887" s="5" t="s">
        <v>270</v>
      </c>
      <c r="E887" s="5" t="s">
        <v>425</v>
      </c>
      <c r="F887" s="5" t="s">
        <v>34</v>
      </c>
      <c r="G887" s="5" t="s">
        <v>602</v>
      </c>
      <c r="H887" s="5" t="s">
        <v>622</v>
      </c>
      <c r="I887" s="5"/>
      <c r="J887" s="5"/>
      <c r="K887" s="5"/>
      <c r="L887" s="5"/>
      <c r="M887" s="5"/>
      <c r="N887" s="5">
        <v>2.4</v>
      </c>
      <c r="O887" s="5"/>
      <c r="P887" s="5"/>
      <c r="Q887" s="5"/>
      <c r="R887" s="69">
        <v>0.26666666666666666</v>
      </c>
      <c r="S887" s="69">
        <v>0</v>
      </c>
      <c r="T887" s="69"/>
      <c r="U887" s="69">
        <v>1.2</v>
      </c>
      <c r="V887" s="69">
        <v>0</v>
      </c>
      <c r="W887" s="69">
        <v>1.2</v>
      </c>
      <c r="X887" s="69"/>
      <c r="Y887" s="69">
        <v>0</v>
      </c>
      <c r="Z887" s="69">
        <v>0</v>
      </c>
      <c r="AA887" s="69">
        <v>0</v>
      </c>
      <c r="AB887" s="69">
        <v>0</v>
      </c>
      <c r="AC887" s="69">
        <v>0</v>
      </c>
      <c r="AD887" s="69">
        <v>1.2</v>
      </c>
      <c r="AE887" s="69">
        <v>1.2</v>
      </c>
      <c r="AF887" s="69">
        <f t="shared" si="106"/>
        <v>4.8</v>
      </c>
      <c r="AH887" s="31">
        <f t="shared" si="107"/>
        <v>1.2</v>
      </c>
      <c r="AI887" s="31">
        <f t="shared" si="108"/>
        <v>1.2</v>
      </c>
      <c r="AJ887" s="31">
        <f t="shared" si="109"/>
        <v>0</v>
      </c>
      <c r="AK887" s="31">
        <f t="shared" si="110"/>
        <v>2.4</v>
      </c>
      <c r="AL887" s="31">
        <f t="shared" si="111"/>
        <v>4.8</v>
      </c>
    </row>
    <row r="888" spans="1:38" hidden="1" x14ac:dyDescent="0.3">
      <c r="A888" t="str">
        <f t="shared" si="105"/>
        <v>SAA1</v>
      </c>
      <c r="B888" s="70" t="s">
        <v>417</v>
      </c>
      <c r="C888" s="5" t="s">
        <v>617</v>
      </c>
      <c r="D888" s="5" t="s">
        <v>270</v>
      </c>
      <c r="E888" s="5" t="s">
        <v>426</v>
      </c>
      <c r="F888" s="5" t="s">
        <v>427</v>
      </c>
      <c r="G888" s="5" t="s">
        <v>600</v>
      </c>
      <c r="H888" s="5" t="s">
        <v>620</v>
      </c>
      <c r="I888" s="5"/>
      <c r="J888" s="5"/>
      <c r="K888" s="5"/>
      <c r="L888" s="5"/>
      <c r="M888" s="5"/>
      <c r="N888" s="5"/>
      <c r="O888" s="5"/>
      <c r="P888" s="5"/>
      <c r="Q888" s="5">
        <v>2.5</v>
      </c>
      <c r="R888" s="69">
        <v>0.27777777777777779</v>
      </c>
      <c r="S888" s="69">
        <v>0</v>
      </c>
      <c r="T888" s="69">
        <v>0.6</v>
      </c>
      <c r="U888" s="69">
        <v>0.6</v>
      </c>
      <c r="V888" s="69">
        <v>0.6</v>
      </c>
      <c r="W888" s="69">
        <v>0.6</v>
      </c>
      <c r="X888" s="69"/>
      <c r="Y888" s="69">
        <v>0.6</v>
      </c>
      <c r="Z888" s="69">
        <v>0.6</v>
      </c>
      <c r="AA888" s="69">
        <v>0.6</v>
      </c>
      <c r="AB888" s="69">
        <v>0.6</v>
      </c>
      <c r="AC888" s="69">
        <v>0.6</v>
      </c>
      <c r="AD888" s="69"/>
      <c r="AE888" s="69">
        <v>0.6</v>
      </c>
      <c r="AF888" s="69">
        <f t="shared" si="106"/>
        <v>5.9999999999999991</v>
      </c>
      <c r="AH888" s="31">
        <f t="shared" si="107"/>
        <v>1.7999999999999998</v>
      </c>
      <c r="AI888" s="31">
        <f t="shared" si="108"/>
        <v>1.2</v>
      </c>
      <c r="AJ888" s="31">
        <f t="shared" si="109"/>
        <v>1.7999999999999998</v>
      </c>
      <c r="AK888" s="31">
        <f t="shared" si="110"/>
        <v>1.2</v>
      </c>
      <c r="AL888" s="31">
        <f t="shared" si="111"/>
        <v>6</v>
      </c>
    </row>
    <row r="889" spans="1:38" hidden="1" x14ac:dyDescent="0.3">
      <c r="A889" t="str">
        <f t="shared" si="105"/>
        <v>SAC1 COARSE</v>
      </c>
      <c r="B889" s="70" t="s">
        <v>417</v>
      </c>
      <c r="C889" s="5" t="s">
        <v>617</v>
      </c>
      <c r="D889" s="5" t="s">
        <v>270</v>
      </c>
      <c r="E889" s="5" t="s">
        <v>426</v>
      </c>
      <c r="F889" s="5" t="s">
        <v>423</v>
      </c>
      <c r="G889" s="5" t="s">
        <v>603</v>
      </c>
      <c r="H889" s="5" t="s">
        <v>619</v>
      </c>
      <c r="I889" s="5"/>
      <c r="J889" s="5"/>
      <c r="K889" s="5"/>
      <c r="L889" s="5"/>
      <c r="M889" s="5"/>
      <c r="N889" s="5"/>
      <c r="O889" s="5"/>
      <c r="P889" s="5"/>
      <c r="Q889" s="5">
        <v>7.5</v>
      </c>
      <c r="R889" s="69">
        <v>0.83333333333333337</v>
      </c>
      <c r="S889" s="69">
        <v>0</v>
      </c>
      <c r="T889" s="69">
        <v>15</v>
      </c>
      <c r="U889" s="69">
        <v>15</v>
      </c>
      <c r="V889" s="69">
        <v>15</v>
      </c>
      <c r="W889" s="69">
        <v>15</v>
      </c>
      <c r="X889" s="69"/>
      <c r="Y889" s="69">
        <v>15</v>
      </c>
      <c r="Z889" s="69">
        <v>15</v>
      </c>
      <c r="AA889" s="69">
        <v>15</v>
      </c>
      <c r="AB889" s="69">
        <v>15</v>
      </c>
      <c r="AC889" s="69">
        <v>15</v>
      </c>
      <c r="AD889" s="69"/>
      <c r="AE889" s="69">
        <v>15</v>
      </c>
      <c r="AF889" s="69">
        <f t="shared" si="106"/>
        <v>150</v>
      </c>
      <c r="AH889" s="31">
        <f t="shared" si="107"/>
        <v>45</v>
      </c>
      <c r="AI889" s="31">
        <f t="shared" si="108"/>
        <v>30</v>
      </c>
      <c r="AJ889" s="31">
        <f t="shared" si="109"/>
        <v>45</v>
      </c>
      <c r="AK889" s="31">
        <f t="shared" si="110"/>
        <v>30</v>
      </c>
      <c r="AL889" s="31">
        <f t="shared" si="111"/>
        <v>150</v>
      </c>
    </row>
    <row r="890" spans="1:38" hidden="1" x14ac:dyDescent="0.3">
      <c r="A890" t="str">
        <f t="shared" si="105"/>
        <v>SACASTER</v>
      </c>
      <c r="B890" s="70" t="s">
        <v>417</v>
      </c>
      <c r="C890" s="5" t="s">
        <v>617</v>
      </c>
      <c r="D890" s="5" t="s">
        <v>270</v>
      </c>
      <c r="E890" s="5" t="s">
        <v>426</v>
      </c>
      <c r="F890" s="5" t="s">
        <v>25</v>
      </c>
      <c r="G890" s="5" t="s">
        <v>604</v>
      </c>
      <c r="H890" s="5" t="s">
        <v>604</v>
      </c>
      <c r="I890" s="5"/>
      <c r="J890" s="5"/>
      <c r="K890" s="5"/>
      <c r="L890" s="5"/>
      <c r="M890" s="5"/>
      <c r="N890" s="5"/>
      <c r="O890" s="5">
        <v>0.6</v>
      </c>
      <c r="P890" s="5"/>
      <c r="Q890" s="5"/>
      <c r="R890" s="69">
        <v>6.6666666666666666E-2</v>
      </c>
      <c r="S890" s="69">
        <v>0</v>
      </c>
      <c r="T890" s="69">
        <v>0.6</v>
      </c>
      <c r="U890" s="69">
        <v>0.6</v>
      </c>
      <c r="V890" s="69">
        <v>0.6</v>
      </c>
      <c r="W890" s="69">
        <v>0.6</v>
      </c>
      <c r="X890" s="69"/>
      <c r="Y890" s="69">
        <v>0.6</v>
      </c>
      <c r="Z890" s="69">
        <v>0.6</v>
      </c>
      <c r="AA890" s="69">
        <v>0.6</v>
      </c>
      <c r="AB890" s="69">
        <v>0.6</v>
      </c>
      <c r="AC890" s="69">
        <v>0.6</v>
      </c>
      <c r="AD890" s="69"/>
      <c r="AE890" s="69">
        <v>0.6</v>
      </c>
      <c r="AF890" s="69">
        <f t="shared" si="106"/>
        <v>5.9999999999999991</v>
      </c>
      <c r="AH890" s="31">
        <f t="shared" si="107"/>
        <v>1.7999999999999998</v>
      </c>
      <c r="AI890" s="31">
        <f t="shared" si="108"/>
        <v>1.2</v>
      </c>
      <c r="AJ890" s="31">
        <f t="shared" si="109"/>
        <v>1.7999999999999998</v>
      </c>
      <c r="AK890" s="31">
        <f t="shared" si="110"/>
        <v>1.2</v>
      </c>
      <c r="AL890" s="31">
        <f t="shared" si="111"/>
        <v>6</v>
      </c>
    </row>
    <row r="891" spans="1:38" hidden="1" x14ac:dyDescent="0.3">
      <c r="A891" t="str">
        <f t="shared" si="105"/>
        <v>SAC1 COARSE</v>
      </c>
      <c r="B891" s="70" t="s">
        <v>417</v>
      </c>
      <c r="C891" s="5" t="s">
        <v>617</v>
      </c>
      <c r="D891" s="5" t="s">
        <v>270</v>
      </c>
      <c r="E891" s="5" t="s">
        <v>426</v>
      </c>
      <c r="F891" s="5" t="s">
        <v>27</v>
      </c>
      <c r="G891" s="5" t="s">
        <v>603</v>
      </c>
      <c r="H891" s="5" t="s">
        <v>619</v>
      </c>
      <c r="I891" s="5"/>
      <c r="J891" s="5"/>
      <c r="K891" s="5"/>
      <c r="L891" s="5"/>
      <c r="M891" s="5"/>
      <c r="N891" s="5"/>
      <c r="O891" s="5">
        <v>22.2</v>
      </c>
      <c r="P891" s="5"/>
      <c r="Q891" s="5">
        <v>13.2</v>
      </c>
      <c r="R891" s="69">
        <v>3.9333333333333331</v>
      </c>
      <c r="S891" s="69">
        <v>0</v>
      </c>
      <c r="T891" s="69">
        <v>4</v>
      </c>
      <c r="U891" s="69">
        <v>4</v>
      </c>
      <c r="V891" s="69">
        <v>4</v>
      </c>
      <c r="W891" s="69">
        <v>4</v>
      </c>
      <c r="X891" s="69"/>
      <c r="Y891" s="69">
        <v>4</v>
      </c>
      <c r="Z891" s="69">
        <v>4</v>
      </c>
      <c r="AA891" s="69">
        <v>4</v>
      </c>
      <c r="AB891" s="69">
        <v>4</v>
      </c>
      <c r="AC891" s="69">
        <v>4</v>
      </c>
      <c r="AD891" s="69"/>
      <c r="AE891" s="69">
        <v>4</v>
      </c>
      <c r="AF891" s="69">
        <f t="shared" si="106"/>
        <v>40</v>
      </c>
      <c r="AH891" s="31">
        <f t="shared" si="107"/>
        <v>12</v>
      </c>
      <c r="AI891" s="31">
        <f t="shared" si="108"/>
        <v>8</v>
      </c>
      <c r="AJ891" s="31">
        <f t="shared" si="109"/>
        <v>12</v>
      </c>
      <c r="AK891" s="31">
        <f t="shared" si="110"/>
        <v>8</v>
      </c>
      <c r="AL891" s="31">
        <f t="shared" si="111"/>
        <v>40</v>
      </c>
    </row>
    <row r="892" spans="1:38" hidden="1" x14ac:dyDescent="0.3">
      <c r="A892" t="str">
        <f t="shared" si="105"/>
        <v>SAGMW</v>
      </c>
      <c r="B892" s="70" t="s">
        <v>417</v>
      </c>
      <c r="C892" s="5" t="s">
        <v>617</v>
      </c>
      <c r="D892" s="5" t="s">
        <v>270</v>
      </c>
      <c r="E892" s="5" t="s">
        <v>426</v>
      </c>
      <c r="F892" s="5" t="s">
        <v>37</v>
      </c>
      <c r="G892" s="5" t="s">
        <v>602</v>
      </c>
      <c r="H892" s="5" t="s">
        <v>624</v>
      </c>
      <c r="I892" s="5"/>
      <c r="J892" s="5"/>
      <c r="K892" s="5"/>
      <c r="L892" s="5"/>
      <c r="M892" s="5"/>
      <c r="N892" s="5"/>
      <c r="O892" s="5">
        <v>0.54</v>
      </c>
      <c r="P892" s="5"/>
      <c r="Q892" s="5"/>
      <c r="R892" s="69">
        <v>6.0000000000000005E-2</v>
      </c>
      <c r="S892" s="69">
        <v>0</v>
      </c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>
        <f t="shared" si="106"/>
        <v>0</v>
      </c>
      <c r="AH892" s="31">
        <f t="shared" si="107"/>
        <v>0</v>
      </c>
      <c r="AI892" s="31">
        <f t="shared" si="108"/>
        <v>0</v>
      </c>
      <c r="AJ892" s="31">
        <f t="shared" si="109"/>
        <v>0</v>
      </c>
      <c r="AK892" s="31">
        <f t="shared" si="110"/>
        <v>0</v>
      </c>
      <c r="AL892" s="31">
        <f t="shared" si="111"/>
        <v>0</v>
      </c>
    </row>
    <row r="893" spans="1:38" hidden="1" x14ac:dyDescent="0.3">
      <c r="A893" t="str">
        <f t="shared" si="105"/>
        <v>SAICING</v>
      </c>
      <c r="B893" s="70" t="s">
        <v>417</v>
      </c>
      <c r="C893" s="5" t="s">
        <v>617</v>
      </c>
      <c r="D893" s="5" t="s">
        <v>270</v>
      </c>
      <c r="E893" s="5" t="s">
        <v>426</v>
      </c>
      <c r="F893" s="5" t="s">
        <v>32</v>
      </c>
      <c r="G893" s="5" t="s">
        <v>605</v>
      </c>
      <c r="H893" s="5" t="s">
        <v>605</v>
      </c>
      <c r="I893" s="5"/>
      <c r="J893" s="5"/>
      <c r="K893" s="5"/>
      <c r="L893" s="5"/>
      <c r="M893" s="5"/>
      <c r="N893" s="5"/>
      <c r="O893" s="5">
        <v>0.6</v>
      </c>
      <c r="P893" s="5"/>
      <c r="Q893" s="5"/>
      <c r="R893" s="69">
        <v>6.6666666666666666E-2</v>
      </c>
      <c r="S893" s="69">
        <v>0</v>
      </c>
      <c r="T893" s="69">
        <v>1.2</v>
      </c>
      <c r="U893" s="69">
        <v>1.2</v>
      </c>
      <c r="V893" s="69">
        <v>1.2</v>
      </c>
      <c r="W893" s="69">
        <v>1.2</v>
      </c>
      <c r="X893" s="69"/>
      <c r="Y893" s="69">
        <v>1.2</v>
      </c>
      <c r="Z893" s="69">
        <v>1.2</v>
      </c>
      <c r="AA893" s="69">
        <v>1.2</v>
      </c>
      <c r="AB893" s="69">
        <v>1.2</v>
      </c>
      <c r="AC893" s="69">
        <v>1.2</v>
      </c>
      <c r="AD893" s="69"/>
      <c r="AE893" s="69">
        <v>1.2</v>
      </c>
      <c r="AF893" s="69">
        <f t="shared" si="106"/>
        <v>11.999999999999998</v>
      </c>
      <c r="AH893" s="31">
        <f t="shared" si="107"/>
        <v>3.5999999999999996</v>
      </c>
      <c r="AI893" s="31">
        <f t="shared" si="108"/>
        <v>2.4</v>
      </c>
      <c r="AJ893" s="31">
        <f t="shared" si="109"/>
        <v>3.5999999999999996</v>
      </c>
      <c r="AK893" s="31">
        <f t="shared" si="110"/>
        <v>2.4</v>
      </c>
      <c r="AL893" s="31">
        <f t="shared" si="111"/>
        <v>12</v>
      </c>
    </row>
    <row r="894" spans="1:38" hidden="1" x14ac:dyDescent="0.3">
      <c r="A894" t="str">
        <f t="shared" si="105"/>
        <v>SALG</v>
      </c>
      <c r="B894" s="70" t="s">
        <v>417</v>
      </c>
      <c r="C894" s="5" t="s">
        <v>617</v>
      </c>
      <c r="D894" s="5" t="s">
        <v>270</v>
      </c>
      <c r="E894" s="5" t="s">
        <v>426</v>
      </c>
      <c r="F894" s="5" t="s">
        <v>33</v>
      </c>
      <c r="G894" s="5" t="s">
        <v>601</v>
      </c>
      <c r="H894" s="5" t="s">
        <v>621</v>
      </c>
      <c r="I894" s="5"/>
      <c r="J894" s="5"/>
      <c r="K894" s="5"/>
      <c r="L894" s="5"/>
      <c r="M894" s="5"/>
      <c r="N894" s="5"/>
      <c r="O894" s="5">
        <v>0.6</v>
      </c>
      <c r="P894" s="5"/>
      <c r="Q894" s="5">
        <v>1.8</v>
      </c>
      <c r="R894" s="69">
        <v>0.26666666666666666</v>
      </c>
      <c r="S894" s="69">
        <v>0</v>
      </c>
      <c r="T894" s="69">
        <v>6</v>
      </c>
      <c r="U894" s="69">
        <v>6</v>
      </c>
      <c r="V894" s="69">
        <v>6</v>
      </c>
      <c r="W894" s="69">
        <v>6</v>
      </c>
      <c r="X894" s="69">
        <v>6</v>
      </c>
      <c r="Y894" s="69">
        <v>6</v>
      </c>
      <c r="Z894" s="69">
        <v>6</v>
      </c>
      <c r="AA894" s="69">
        <v>6</v>
      </c>
      <c r="AB894" s="69">
        <v>6</v>
      </c>
      <c r="AC894" s="69">
        <v>4</v>
      </c>
      <c r="AD894" s="69">
        <v>4</v>
      </c>
      <c r="AE894" s="69">
        <v>4</v>
      </c>
      <c r="AF894" s="69">
        <f t="shared" si="106"/>
        <v>66</v>
      </c>
      <c r="AH894" s="31">
        <f t="shared" si="107"/>
        <v>18</v>
      </c>
      <c r="AI894" s="31">
        <f t="shared" si="108"/>
        <v>18</v>
      </c>
      <c r="AJ894" s="31">
        <f t="shared" si="109"/>
        <v>18</v>
      </c>
      <c r="AK894" s="31">
        <f t="shared" si="110"/>
        <v>12</v>
      </c>
      <c r="AL894" s="31">
        <f t="shared" si="111"/>
        <v>66</v>
      </c>
    </row>
    <row r="895" spans="1:38" hidden="1" x14ac:dyDescent="0.3">
      <c r="A895" t="str">
        <f t="shared" si="105"/>
        <v>SALG</v>
      </c>
      <c r="B895" s="70" t="s">
        <v>417</v>
      </c>
      <c r="C895" s="5" t="s">
        <v>617</v>
      </c>
      <c r="D895" s="5" t="s">
        <v>270</v>
      </c>
      <c r="E895" s="5" t="s">
        <v>426</v>
      </c>
      <c r="F895" s="5" t="s">
        <v>102</v>
      </c>
      <c r="G895" s="5" t="s">
        <v>601</v>
      </c>
      <c r="H895" s="5" t="s">
        <v>621</v>
      </c>
      <c r="I895" s="5"/>
      <c r="J895" s="5"/>
      <c r="K895" s="5"/>
      <c r="L895" s="5"/>
      <c r="M895" s="5"/>
      <c r="N895" s="5"/>
      <c r="O895" s="5"/>
      <c r="P895" s="5"/>
      <c r="Q895" s="5"/>
      <c r="R895" s="69"/>
      <c r="S895" s="69"/>
      <c r="T895" s="69">
        <v>0.32400000000000001</v>
      </c>
      <c r="U895" s="69">
        <v>0.32400000000000001</v>
      </c>
      <c r="V895" s="69">
        <v>0.32400000000000001</v>
      </c>
      <c r="W895" s="69">
        <v>0.32400000000000001</v>
      </c>
      <c r="X895" s="69">
        <v>0.32400000000000001</v>
      </c>
      <c r="Y895" s="69">
        <v>0.32400000000000001</v>
      </c>
      <c r="Z895" s="69">
        <v>0.32400000000000001</v>
      </c>
      <c r="AA895" s="69">
        <v>0.32400000000000001</v>
      </c>
      <c r="AB895" s="69">
        <v>0.32400000000000001</v>
      </c>
      <c r="AC895" s="69">
        <v>0.32400000000000001</v>
      </c>
      <c r="AD895" s="69">
        <v>0.32400000000000001</v>
      </c>
      <c r="AE895" s="69">
        <v>0.32400000000000001</v>
      </c>
      <c r="AF895" s="69">
        <f t="shared" si="106"/>
        <v>3.8879999999999995</v>
      </c>
      <c r="AH895" s="31">
        <f t="shared" si="107"/>
        <v>0.97199999999999998</v>
      </c>
      <c r="AI895" s="31">
        <f t="shared" si="108"/>
        <v>0.97199999999999998</v>
      </c>
      <c r="AJ895" s="31">
        <f t="shared" si="109"/>
        <v>0.97199999999999998</v>
      </c>
      <c r="AK895" s="31">
        <f t="shared" si="110"/>
        <v>0.97199999999999998</v>
      </c>
      <c r="AL895" s="31">
        <f t="shared" si="111"/>
        <v>3.8879999999999999</v>
      </c>
    </row>
    <row r="896" spans="1:38" hidden="1" x14ac:dyDescent="0.3">
      <c r="A896" t="str">
        <f t="shared" si="105"/>
        <v>SAC1 COARSE</v>
      </c>
      <c r="B896" s="70" t="s">
        <v>417</v>
      </c>
      <c r="C896" s="5" t="s">
        <v>617</v>
      </c>
      <c r="D896" s="5" t="s">
        <v>270</v>
      </c>
      <c r="E896" s="5" t="s">
        <v>428</v>
      </c>
      <c r="F896" s="5" t="s">
        <v>423</v>
      </c>
      <c r="G896" s="5" t="s">
        <v>603</v>
      </c>
      <c r="H896" s="5" t="s">
        <v>619</v>
      </c>
      <c r="I896" s="5"/>
      <c r="J896" s="5">
        <v>25</v>
      </c>
      <c r="K896" s="5"/>
      <c r="L896" s="5">
        <v>25</v>
      </c>
      <c r="M896" s="5"/>
      <c r="N896" s="5">
        <v>13</v>
      </c>
      <c r="O896" s="5"/>
      <c r="P896" s="5">
        <v>25</v>
      </c>
      <c r="Q896" s="5">
        <v>25</v>
      </c>
      <c r="R896" s="69">
        <v>12.555555555555555</v>
      </c>
      <c r="S896" s="69">
        <v>0</v>
      </c>
      <c r="T896" s="69">
        <v>25</v>
      </c>
      <c r="U896" s="69">
        <v>25</v>
      </c>
      <c r="V896" s="69">
        <v>25</v>
      </c>
      <c r="W896" s="69">
        <v>25</v>
      </c>
      <c r="X896" s="69">
        <v>25</v>
      </c>
      <c r="Y896" s="69">
        <v>25</v>
      </c>
      <c r="Z896" s="69">
        <v>25</v>
      </c>
      <c r="AA896" s="69">
        <v>25</v>
      </c>
      <c r="AB896" s="69">
        <v>25</v>
      </c>
      <c r="AC896" s="69">
        <v>25</v>
      </c>
      <c r="AD896" s="69">
        <v>25</v>
      </c>
      <c r="AE896" s="69">
        <v>25</v>
      </c>
      <c r="AF896" s="69">
        <f t="shared" si="106"/>
        <v>300</v>
      </c>
      <c r="AH896" s="31">
        <f t="shared" si="107"/>
        <v>75</v>
      </c>
      <c r="AI896" s="31">
        <f t="shared" si="108"/>
        <v>75</v>
      </c>
      <c r="AJ896" s="31">
        <f t="shared" si="109"/>
        <v>75</v>
      </c>
      <c r="AK896" s="31">
        <f t="shared" si="110"/>
        <v>75</v>
      </c>
      <c r="AL896" s="31">
        <f t="shared" si="111"/>
        <v>300</v>
      </c>
    </row>
    <row r="897" spans="1:38" hidden="1" x14ac:dyDescent="0.3">
      <c r="A897" t="str">
        <f t="shared" si="105"/>
        <v>SAC1 COARSE</v>
      </c>
      <c r="B897" s="70" t="s">
        <v>417</v>
      </c>
      <c r="C897" s="5" t="s">
        <v>617</v>
      </c>
      <c r="D897" s="5" t="s">
        <v>270</v>
      </c>
      <c r="E897" s="5" t="s">
        <v>428</v>
      </c>
      <c r="F897" s="5" t="s">
        <v>429</v>
      </c>
      <c r="G897" s="5" t="s">
        <v>603</v>
      </c>
      <c r="H897" s="5" t="s">
        <v>619</v>
      </c>
      <c r="I897" s="5">
        <v>25</v>
      </c>
      <c r="J897" s="5">
        <v>50</v>
      </c>
      <c r="K897" s="5">
        <v>50</v>
      </c>
      <c r="L897" s="5">
        <v>25</v>
      </c>
      <c r="M897" s="5"/>
      <c r="N897" s="5">
        <v>25</v>
      </c>
      <c r="O897" s="5">
        <v>25</v>
      </c>
      <c r="P897" s="5">
        <v>50</v>
      </c>
      <c r="Q897" s="5">
        <v>50</v>
      </c>
      <c r="R897" s="69">
        <v>33.333333333333336</v>
      </c>
      <c r="S897" s="69">
        <v>50</v>
      </c>
      <c r="T897" s="69">
        <v>50</v>
      </c>
      <c r="U897" s="69">
        <v>50</v>
      </c>
      <c r="V897" s="69">
        <v>50</v>
      </c>
      <c r="W897" s="69">
        <v>50</v>
      </c>
      <c r="X897" s="69">
        <v>50</v>
      </c>
      <c r="Y897" s="69">
        <v>50</v>
      </c>
      <c r="Z897" s="69">
        <v>50</v>
      </c>
      <c r="AA897" s="69">
        <v>50</v>
      </c>
      <c r="AB897" s="69">
        <v>50</v>
      </c>
      <c r="AC897" s="69">
        <v>50</v>
      </c>
      <c r="AD897" s="69">
        <v>50</v>
      </c>
      <c r="AE897" s="69">
        <v>50</v>
      </c>
      <c r="AF897" s="69">
        <f t="shared" si="106"/>
        <v>600</v>
      </c>
      <c r="AH897" s="31">
        <f t="shared" si="107"/>
        <v>150</v>
      </c>
      <c r="AI897" s="31">
        <f t="shared" si="108"/>
        <v>150</v>
      </c>
      <c r="AJ897" s="31">
        <f t="shared" si="109"/>
        <v>150</v>
      </c>
      <c r="AK897" s="31">
        <f t="shared" si="110"/>
        <v>150</v>
      </c>
      <c r="AL897" s="31">
        <f t="shared" si="111"/>
        <v>600</v>
      </c>
    </row>
    <row r="898" spans="1:38" hidden="1" x14ac:dyDescent="0.3">
      <c r="A898" t="str">
        <f t="shared" si="105"/>
        <v>SAC1 COARSE</v>
      </c>
      <c r="B898" s="70" t="s">
        <v>417</v>
      </c>
      <c r="C898" s="5" t="s">
        <v>617</v>
      </c>
      <c r="D898" s="5" t="s">
        <v>270</v>
      </c>
      <c r="E898" s="5" t="s">
        <v>428</v>
      </c>
      <c r="F898" s="5" t="s">
        <v>27</v>
      </c>
      <c r="G898" s="5" t="s">
        <v>603</v>
      </c>
      <c r="H898" s="5" t="s">
        <v>619</v>
      </c>
      <c r="I898" s="5">
        <v>72</v>
      </c>
      <c r="J898" s="5">
        <v>96</v>
      </c>
      <c r="K898" s="5">
        <v>120</v>
      </c>
      <c r="L898" s="5">
        <v>70.8</v>
      </c>
      <c r="M898" s="5">
        <v>96</v>
      </c>
      <c r="N898" s="5">
        <v>36</v>
      </c>
      <c r="O898" s="5">
        <v>72</v>
      </c>
      <c r="P898" s="5">
        <v>70.8</v>
      </c>
      <c r="Q898" s="5">
        <v>96</v>
      </c>
      <c r="R898" s="69">
        <v>81.066666666666663</v>
      </c>
      <c r="S898" s="69">
        <v>72</v>
      </c>
      <c r="T898" s="69">
        <v>48</v>
      </c>
      <c r="U898" s="69">
        <v>48</v>
      </c>
      <c r="V898" s="69">
        <v>48</v>
      </c>
      <c r="W898" s="69">
        <v>48</v>
      </c>
      <c r="X898" s="69">
        <v>24</v>
      </c>
      <c r="Y898" s="69">
        <v>48</v>
      </c>
      <c r="Z898" s="69">
        <v>48</v>
      </c>
      <c r="AA898" s="69">
        <v>48</v>
      </c>
      <c r="AB898" s="69">
        <v>48</v>
      </c>
      <c r="AC898" s="69">
        <v>48</v>
      </c>
      <c r="AD898" s="69">
        <v>48</v>
      </c>
      <c r="AE898" s="69">
        <v>48</v>
      </c>
      <c r="AF898" s="69">
        <f t="shared" si="106"/>
        <v>552</v>
      </c>
      <c r="AH898" s="31">
        <f t="shared" si="107"/>
        <v>144</v>
      </c>
      <c r="AI898" s="31">
        <f t="shared" si="108"/>
        <v>120</v>
      </c>
      <c r="AJ898" s="31">
        <f t="shared" si="109"/>
        <v>144</v>
      </c>
      <c r="AK898" s="31">
        <f t="shared" si="110"/>
        <v>144</v>
      </c>
      <c r="AL898" s="31">
        <f t="shared" si="111"/>
        <v>552</v>
      </c>
    </row>
    <row r="899" spans="1:38" hidden="1" x14ac:dyDescent="0.3">
      <c r="A899" t="str">
        <f t="shared" ref="A899:A962" si="112">CONCATENATE(C899,H899)</f>
        <v>SAC1 COARSE</v>
      </c>
      <c r="B899" s="70" t="s">
        <v>417</v>
      </c>
      <c r="C899" s="5" t="s">
        <v>617</v>
      </c>
      <c r="D899" s="5" t="s">
        <v>270</v>
      </c>
      <c r="E899" s="5" t="s">
        <v>428</v>
      </c>
      <c r="F899" s="5" t="s">
        <v>430</v>
      </c>
      <c r="G899" s="5" t="s">
        <v>603</v>
      </c>
      <c r="H899" s="5" t="s">
        <v>619</v>
      </c>
      <c r="I899" s="5">
        <v>72</v>
      </c>
      <c r="J899" s="5">
        <v>48</v>
      </c>
      <c r="K899" s="5">
        <v>48</v>
      </c>
      <c r="L899" s="5">
        <v>72</v>
      </c>
      <c r="M899" s="5">
        <v>120</v>
      </c>
      <c r="N899" s="5">
        <v>48</v>
      </c>
      <c r="O899" s="5">
        <v>96</v>
      </c>
      <c r="P899" s="5">
        <v>96</v>
      </c>
      <c r="Q899" s="5">
        <v>48</v>
      </c>
      <c r="R899" s="69">
        <v>72</v>
      </c>
      <c r="S899" s="69">
        <v>72</v>
      </c>
      <c r="T899" s="69">
        <v>48</v>
      </c>
      <c r="U899" s="69">
        <v>72</v>
      </c>
      <c r="V899" s="69">
        <v>72</v>
      </c>
      <c r="W899" s="69">
        <v>72</v>
      </c>
      <c r="X899" s="69">
        <v>48</v>
      </c>
      <c r="Y899" s="69">
        <v>72</v>
      </c>
      <c r="Z899" s="69">
        <v>72</v>
      </c>
      <c r="AA899" s="69">
        <v>72</v>
      </c>
      <c r="AB899" s="69">
        <v>72</v>
      </c>
      <c r="AC899" s="69">
        <v>72</v>
      </c>
      <c r="AD899" s="69">
        <v>48</v>
      </c>
      <c r="AE899" s="69">
        <v>48</v>
      </c>
      <c r="AF899" s="69">
        <f t="shared" ref="AF899:AF962" si="113">SUM(T899:AE899)</f>
        <v>768</v>
      </c>
      <c r="AH899" s="31">
        <f t="shared" ref="AH899:AH962" si="114">SUM(T899:V899)</f>
        <v>192</v>
      </c>
      <c r="AI899" s="31">
        <f t="shared" ref="AI899:AI962" si="115">SUM(W899:Y899)</f>
        <v>192</v>
      </c>
      <c r="AJ899" s="31">
        <f t="shared" ref="AJ899:AJ962" si="116">SUM(Z899:AB899)</f>
        <v>216</v>
      </c>
      <c r="AK899" s="31">
        <f t="shared" ref="AK899:AK962" si="117">SUM(AC899:AE899)</f>
        <v>168</v>
      </c>
      <c r="AL899" s="31">
        <f t="shared" ref="AL899:AL962" si="118">SUM(AH899:AK899)</f>
        <v>768</v>
      </c>
    </row>
    <row r="900" spans="1:38" hidden="1" x14ac:dyDescent="0.3">
      <c r="A900" t="str">
        <f t="shared" si="112"/>
        <v>SALG</v>
      </c>
      <c r="B900" s="70" t="s">
        <v>417</v>
      </c>
      <c r="C900" s="5" t="s">
        <v>617</v>
      </c>
      <c r="D900" s="5" t="s">
        <v>270</v>
      </c>
      <c r="E900" s="5" t="s">
        <v>428</v>
      </c>
      <c r="F900" s="5" t="s">
        <v>33</v>
      </c>
      <c r="G900" s="5" t="s">
        <v>601</v>
      </c>
      <c r="H900" s="5" t="s">
        <v>621</v>
      </c>
      <c r="I900" s="5"/>
      <c r="J900" s="5"/>
      <c r="K900" s="5"/>
      <c r="L900" s="5">
        <v>1.2</v>
      </c>
      <c r="M900" s="5"/>
      <c r="N900" s="5"/>
      <c r="O900" s="5"/>
      <c r="P900" s="5">
        <v>1.2</v>
      </c>
      <c r="Q900" s="5"/>
      <c r="R900" s="69">
        <v>0.26666666666666666</v>
      </c>
      <c r="S900" s="69">
        <v>0</v>
      </c>
      <c r="T900" s="69">
        <v>1.2</v>
      </c>
      <c r="U900" s="69">
        <v>1.2</v>
      </c>
      <c r="V900" s="69">
        <v>1.2</v>
      </c>
      <c r="W900" s="69">
        <v>1.2</v>
      </c>
      <c r="X900" s="69">
        <v>1.2</v>
      </c>
      <c r="Y900" s="69">
        <v>1.2</v>
      </c>
      <c r="Z900" s="69">
        <v>1.2</v>
      </c>
      <c r="AA900" s="69">
        <v>1.2</v>
      </c>
      <c r="AB900" s="69">
        <v>1.2</v>
      </c>
      <c r="AC900" s="69">
        <v>1.2</v>
      </c>
      <c r="AD900" s="69">
        <v>1.2</v>
      </c>
      <c r="AE900" s="69">
        <v>1.2</v>
      </c>
      <c r="AF900" s="69">
        <f t="shared" si="113"/>
        <v>14.399999999999997</v>
      </c>
      <c r="AH900" s="31">
        <f t="shared" si="114"/>
        <v>3.5999999999999996</v>
      </c>
      <c r="AI900" s="31">
        <f t="shared" si="115"/>
        <v>3.5999999999999996</v>
      </c>
      <c r="AJ900" s="31">
        <f t="shared" si="116"/>
        <v>3.5999999999999996</v>
      </c>
      <c r="AK900" s="31">
        <f t="shared" si="117"/>
        <v>3.5999999999999996</v>
      </c>
      <c r="AL900" s="31">
        <f t="shared" si="118"/>
        <v>14.399999999999999</v>
      </c>
    </row>
    <row r="901" spans="1:38" hidden="1" x14ac:dyDescent="0.3">
      <c r="A901" t="str">
        <f t="shared" si="112"/>
        <v>SACASTER</v>
      </c>
      <c r="B901" s="70" t="s">
        <v>417</v>
      </c>
      <c r="C901" s="5" t="s">
        <v>617</v>
      </c>
      <c r="D901" s="5" t="s">
        <v>270</v>
      </c>
      <c r="E901" s="5" t="s">
        <v>431</v>
      </c>
      <c r="F901" s="5" t="s">
        <v>25</v>
      </c>
      <c r="G901" s="5" t="s">
        <v>604</v>
      </c>
      <c r="H901" s="5" t="s">
        <v>604</v>
      </c>
      <c r="I901" s="5"/>
      <c r="J901" s="5"/>
      <c r="K901" s="5"/>
      <c r="L901" s="5">
        <v>0.12</v>
      </c>
      <c r="M901" s="5"/>
      <c r="N901" s="5"/>
      <c r="O901" s="5"/>
      <c r="P901" s="5"/>
      <c r="Q901" s="5"/>
      <c r="R901" s="69">
        <v>1.3333333333333332E-2</v>
      </c>
      <c r="S901" s="69">
        <v>0.12</v>
      </c>
      <c r="T901" s="69">
        <v>0.12</v>
      </c>
      <c r="U901" s="69">
        <v>0.12</v>
      </c>
      <c r="V901" s="69">
        <v>0.12</v>
      </c>
      <c r="W901" s="69">
        <v>0.12</v>
      </c>
      <c r="X901" s="69">
        <v>0.12</v>
      </c>
      <c r="Y901" s="69">
        <v>0.12</v>
      </c>
      <c r="Z901" s="69">
        <v>0.12</v>
      </c>
      <c r="AA901" s="69">
        <v>0.12</v>
      </c>
      <c r="AB901" s="69">
        <v>0.12</v>
      </c>
      <c r="AC901" s="69">
        <v>0.12</v>
      </c>
      <c r="AD901" s="69">
        <v>0.12</v>
      </c>
      <c r="AE901" s="69">
        <v>0.12</v>
      </c>
      <c r="AF901" s="69">
        <f t="shared" si="113"/>
        <v>1.4400000000000004</v>
      </c>
      <c r="AH901" s="31">
        <f t="shared" si="114"/>
        <v>0.36</v>
      </c>
      <c r="AI901" s="31">
        <f t="shared" si="115"/>
        <v>0.36</v>
      </c>
      <c r="AJ901" s="31">
        <f t="shared" si="116"/>
        <v>0.36</v>
      </c>
      <c r="AK901" s="31">
        <f t="shared" si="117"/>
        <v>0.36</v>
      </c>
      <c r="AL901" s="31">
        <f t="shared" si="118"/>
        <v>1.44</v>
      </c>
    </row>
    <row r="902" spans="1:38" hidden="1" x14ac:dyDescent="0.3">
      <c r="A902" t="str">
        <f t="shared" si="112"/>
        <v>SACoarse Brown</v>
      </c>
      <c r="B902" s="70" t="s">
        <v>417</v>
      </c>
      <c r="C902" s="5" t="s">
        <v>617</v>
      </c>
      <c r="D902" s="5" t="s">
        <v>270</v>
      </c>
      <c r="E902" s="5" t="s">
        <v>431</v>
      </c>
      <c r="F902" s="5" t="s">
        <v>26</v>
      </c>
      <c r="G902" s="5" t="s">
        <v>602</v>
      </c>
      <c r="H902" s="5" t="s">
        <v>618</v>
      </c>
      <c r="I902" s="5"/>
      <c r="J902" s="5"/>
      <c r="K902" s="5"/>
      <c r="L902" s="5">
        <v>0.12</v>
      </c>
      <c r="M902" s="5"/>
      <c r="N902" s="5"/>
      <c r="O902" s="5"/>
      <c r="P902" s="5"/>
      <c r="Q902" s="5"/>
      <c r="R902" s="69">
        <v>1.3333333333333332E-2</v>
      </c>
      <c r="S902" s="69">
        <v>0.12</v>
      </c>
      <c r="T902" s="69">
        <v>0.12</v>
      </c>
      <c r="U902" s="69">
        <v>0.12</v>
      </c>
      <c r="V902" s="69">
        <v>0.12</v>
      </c>
      <c r="W902" s="69">
        <v>0.12</v>
      </c>
      <c r="X902" s="69">
        <v>0.12</v>
      </c>
      <c r="Y902" s="69">
        <v>0.12</v>
      </c>
      <c r="Z902" s="69">
        <v>0.12</v>
      </c>
      <c r="AA902" s="69">
        <v>0.12</v>
      </c>
      <c r="AB902" s="69">
        <v>0.12</v>
      </c>
      <c r="AC902" s="69">
        <v>0.12</v>
      </c>
      <c r="AD902" s="69">
        <v>0.12</v>
      </c>
      <c r="AE902" s="69">
        <v>0.12</v>
      </c>
      <c r="AF902" s="69">
        <f t="shared" si="113"/>
        <v>1.4400000000000004</v>
      </c>
      <c r="AH902" s="31">
        <f t="shared" si="114"/>
        <v>0.36</v>
      </c>
      <c r="AI902" s="31">
        <f t="shared" si="115"/>
        <v>0.36</v>
      </c>
      <c r="AJ902" s="31">
        <f t="shared" si="116"/>
        <v>0.36</v>
      </c>
      <c r="AK902" s="31">
        <f t="shared" si="117"/>
        <v>0.36</v>
      </c>
      <c r="AL902" s="31">
        <f t="shared" si="118"/>
        <v>1.44</v>
      </c>
    </row>
    <row r="903" spans="1:38" hidden="1" x14ac:dyDescent="0.3">
      <c r="A903" t="str">
        <f t="shared" si="112"/>
        <v>SAC1 COARSE</v>
      </c>
      <c r="B903" s="70" t="s">
        <v>417</v>
      </c>
      <c r="C903" s="5" t="s">
        <v>617</v>
      </c>
      <c r="D903" s="5" t="s">
        <v>270</v>
      </c>
      <c r="E903" s="5" t="s">
        <v>431</v>
      </c>
      <c r="F903" s="5" t="s">
        <v>27</v>
      </c>
      <c r="G903" s="5" t="s">
        <v>603</v>
      </c>
      <c r="H903" s="5" t="s">
        <v>619</v>
      </c>
      <c r="I903" s="5"/>
      <c r="J903" s="5">
        <v>24</v>
      </c>
      <c r="K903" s="5">
        <v>48</v>
      </c>
      <c r="L903" s="5">
        <v>21.6</v>
      </c>
      <c r="M903" s="5">
        <v>24</v>
      </c>
      <c r="N903" s="5"/>
      <c r="O903" s="5">
        <v>46.8</v>
      </c>
      <c r="P903" s="5"/>
      <c r="Q903" s="5">
        <v>24</v>
      </c>
      <c r="R903" s="69">
        <v>20.93333333333333</v>
      </c>
      <c r="S903" s="69">
        <v>23.16</v>
      </c>
      <c r="T903" s="69">
        <v>23.16</v>
      </c>
      <c r="U903" s="69">
        <v>23.16</v>
      </c>
      <c r="V903" s="69">
        <v>23.16</v>
      </c>
      <c r="W903" s="69">
        <v>23.16</v>
      </c>
      <c r="X903" s="69">
        <v>23.16</v>
      </c>
      <c r="Y903" s="69">
        <v>23.16</v>
      </c>
      <c r="Z903" s="69">
        <v>23.16</v>
      </c>
      <c r="AA903" s="69">
        <v>23.16</v>
      </c>
      <c r="AB903" s="69">
        <v>23.16</v>
      </c>
      <c r="AC903" s="69">
        <v>23.16</v>
      </c>
      <c r="AD903" s="69">
        <v>23.16</v>
      </c>
      <c r="AE903" s="69">
        <v>23.16</v>
      </c>
      <c r="AF903" s="69">
        <f t="shared" si="113"/>
        <v>277.92</v>
      </c>
      <c r="AH903" s="31">
        <f t="shared" si="114"/>
        <v>69.48</v>
      </c>
      <c r="AI903" s="31">
        <f t="shared" si="115"/>
        <v>69.48</v>
      </c>
      <c r="AJ903" s="31">
        <f t="shared" si="116"/>
        <v>69.48</v>
      </c>
      <c r="AK903" s="31">
        <f t="shared" si="117"/>
        <v>69.48</v>
      </c>
      <c r="AL903" s="31">
        <f t="shared" si="118"/>
        <v>277.92</v>
      </c>
    </row>
    <row r="904" spans="1:38" hidden="1" x14ac:dyDescent="0.3">
      <c r="A904" t="str">
        <f t="shared" si="112"/>
        <v>SAICING</v>
      </c>
      <c r="B904" s="70" t="s">
        <v>417</v>
      </c>
      <c r="C904" s="5" t="s">
        <v>617</v>
      </c>
      <c r="D904" s="5" t="s">
        <v>270</v>
      </c>
      <c r="E904" s="5" t="s">
        <v>431</v>
      </c>
      <c r="F904" s="5" t="s">
        <v>32</v>
      </c>
      <c r="G904" s="5" t="s">
        <v>605</v>
      </c>
      <c r="H904" s="5" t="s">
        <v>605</v>
      </c>
      <c r="I904" s="5"/>
      <c r="J904" s="5"/>
      <c r="K904" s="5"/>
      <c r="L904" s="5">
        <v>0.06</v>
      </c>
      <c r="M904" s="5"/>
      <c r="N904" s="5"/>
      <c r="O904" s="5"/>
      <c r="P904" s="5"/>
      <c r="Q904" s="5"/>
      <c r="R904" s="69">
        <v>6.6666666666666662E-3</v>
      </c>
      <c r="S904" s="69">
        <v>0.24</v>
      </c>
      <c r="T904" s="69">
        <v>0.24</v>
      </c>
      <c r="U904" s="69">
        <v>0.24</v>
      </c>
      <c r="V904" s="69">
        <v>0.24</v>
      </c>
      <c r="W904" s="69">
        <v>0.24</v>
      </c>
      <c r="X904" s="69">
        <v>0.24</v>
      </c>
      <c r="Y904" s="69">
        <v>0.24</v>
      </c>
      <c r="Z904" s="69">
        <v>0.24</v>
      </c>
      <c r="AA904" s="69">
        <v>0.24</v>
      </c>
      <c r="AB904" s="69">
        <v>0.24</v>
      </c>
      <c r="AC904" s="69">
        <v>0.24</v>
      </c>
      <c r="AD904" s="69">
        <v>0.24</v>
      </c>
      <c r="AE904" s="69">
        <v>0.24</v>
      </c>
      <c r="AF904" s="69">
        <f t="shared" si="113"/>
        <v>2.8800000000000008</v>
      </c>
      <c r="AH904" s="31">
        <f t="shared" si="114"/>
        <v>0.72</v>
      </c>
      <c r="AI904" s="31">
        <f t="shared" si="115"/>
        <v>0.72</v>
      </c>
      <c r="AJ904" s="31">
        <f t="shared" si="116"/>
        <v>0.72</v>
      </c>
      <c r="AK904" s="31">
        <f t="shared" si="117"/>
        <v>0.72</v>
      </c>
      <c r="AL904" s="31">
        <f t="shared" si="118"/>
        <v>2.88</v>
      </c>
    </row>
    <row r="905" spans="1:38" hidden="1" x14ac:dyDescent="0.3">
      <c r="A905" t="str">
        <f t="shared" si="112"/>
        <v>SALG</v>
      </c>
      <c r="B905" s="70" t="s">
        <v>417</v>
      </c>
      <c r="C905" s="5" t="s">
        <v>617</v>
      </c>
      <c r="D905" s="5" t="s">
        <v>270</v>
      </c>
      <c r="E905" s="5" t="s">
        <v>431</v>
      </c>
      <c r="F905" s="5" t="s">
        <v>33</v>
      </c>
      <c r="G905" s="5" t="s">
        <v>601</v>
      </c>
      <c r="H905" s="5" t="s">
        <v>621</v>
      </c>
      <c r="I905" s="5"/>
      <c r="J905" s="5"/>
      <c r="K905" s="5"/>
      <c r="L905" s="5">
        <v>2.4</v>
      </c>
      <c r="M905" s="5"/>
      <c r="N905" s="5"/>
      <c r="O905" s="5">
        <v>1.2</v>
      </c>
      <c r="P905" s="5"/>
      <c r="Q905" s="5"/>
      <c r="R905" s="69">
        <v>0.39999999999999997</v>
      </c>
      <c r="S905" s="69">
        <v>1.2</v>
      </c>
      <c r="T905" s="69">
        <v>1.2</v>
      </c>
      <c r="U905" s="69">
        <v>1.2</v>
      </c>
      <c r="V905" s="69">
        <v>1.2</v>
      </c>
      <c r="W905" s="69">
        <v>1.2</v>
      </c>
      <c r="X905" s="69">
        <v>1.2</v>
      </c>
      <c r="Y905" s="69">
        <v>1.2</v>
      </c>
      <c r="Z905" s="69">
        <v>1.2</v>
      </c>
      <c r="AA905" s="69">
        <v>1.2</v>
      </c>
      <c r="AB905" s="69">
        <v>1.2</v>
      </c>
      <c r="AC905" s="69">
        <v>1.2</v>
      </c>
      <c r="AD905" s="69">
        <v>1.2</v>
      </c>
      <c r="AE905" s="69">
        <v>1.2</v>
      </c>
      <c r="AF905" s="69">
        <f t="shared" si="113"/>
        <v>14.399999999999997</v>
      </c>
      <c r="AH905" s="31">
        <f t="shared" si="114"/>
        <v>3.5999999999999996</v>
      </c>
      <c r="AI905" s="31">
        <f t="shared" si="115"/>
        <v>3.5999999999999996</v>
      </c>
      <c r="AJ905" s="31">
        <f t="shared" si="116"/>
        <v>3.5999999999999996</v>
      </c>
      <c r="AK905" s="31">
        <f t="shared" si="117"/>
        <v>3.5999999999999996</v>
      </c>
      <c r="AL905" s="31">
        <f t="shared" si="118"/>
        <v>14.399999999999999</v>
      </c>
    </row>
    <row r="906" spans="1:38" hidden="1" x14ac:dyDescent="0.3">
      <c r="A906" t="str">
        <f t="shared" si="112"/>
        <v>SALG</v>
      </c>
      <c r="B906" s="70" t="s">
        <v>417</v>
      </c>
      <c r="C906" s="5" t="s">
        <v>617</v>
      </c>
      <c r="D906" s="5" t="s">
        <v>270</v>
      </c>
      <c r="E906" s="5" t="s">
        <v>431</v>
      </c>
      <c r="F906" s="5" t="s">
        <v>102</v>
      </c>
      <c r="G906" s="5" t="s">
        <v>601</v>
      </c>
      <c r="H906" s="5" t="s">
        <v>621</v>
      </c>
      <c r="I906" s="5"/>
      <c r="J906" s="5"/>
      <c r="K906" s="5"/>
      <c r="L906" s="5"/>
      <c r="M906" s="5"/>
      <c r="N906" s="5"/>
      <c r="O906" s="5"/>
      <c r="P906" s="5"/>
      <c r="Q906" s="5"/>
      <c r="R906" s="69"/>
      <c r="S906" s="69"/>
      <c r="T906" s="69">
        <v>0.108</v>
      </c>
      <c r="U906" s="69">
        <v>0.108</v>
      </c>
      <c r="V906" s="69">
        <v>0.108</v>
      </c>
      <c r="W906" s="69">
        <v>0.108</v>
      </c>
      <c r="X906" s="69">
        <v>0.108</v>
      </c>
      <c r="Y906" s="69">
        <v>0.108</v>
      </c>
      <c r="Z906" s="69">
        <v>0.108</v>
      </c>
      <c r="AA906" s="69">
        <v>0.108</v>
      </c>
      <c r="AB906" s="69">
        <v>0.108</v>
      </c>
      <c r="AC906" s="69">
        <v>0.108</v>
      </c>
      <c r="AD906" s="69">
        <v>0.108</v>
      </c>
      <c r="AE906" s="69">
        <v>0.108</v>
      </c>
      <c r="AF906" s="69">
        <f t="shared" si="113"/>
        <v>1.2960000000000003</v>
      </c>
      <c r="AH906" s="31">
        <f t="shared" si="114"/>
        <v>0.32400000000000001</v>
      </c>
      <c r="AI906" s="31">
        <f t="shared" si="115"/>
        <v>0.32400000000000001</v>
      </c>
      <c r="AJ906" s="31">
        <f t="shared" si="116"/>
        <v>0.32400000000000001</v>
      </c>
      <c r="AK906" s="31">
        <f t="shared" si="117"/>
        <v>0.32400000000000001</v>
      </c>
      <c r="AL906" s="31">
        <f t="shared" si="118"/>
        <v>1.296</v>
      </c>
    </row>
    <row r="907" spans="1:38" hidden="1" x14ac:dyDescent="0.3">
      <c r="A907" t="str">
        <f t="shared" si="112"/>
        <v>SAC1 COARSE</v>
      </c>
      <c r="B907" s="70" t="s">
        <v>417</v>
      </c>
      <c r="C907" s="5" t="s">
        <v>617</v>
      </c>
      <c r="D907" s="5" t="s">
        <v>270</v>
      </c>
      <c r="E907" s="5" t="s">
        <v>432</v>
      </c>
      <c r="F907" s="5" t="s">
        <v>423</v>
      </c>
      <c r="G907" s="5" t="s">
        <v>603</v>
      </c>
      <c r="H907" s="5" t="s">
        <v>619</v>
      </c>
      <c r="I907" s="5">
        <v>25</v>
      </c>
      <c r="J907" s="5">
        <v>49.95</v>
      </c>
      <c r="K907" s="5">
        <v>49.95</v>
      </c>
      <c r="L907" s="5">
        <v>25</v>
      </c>
      <c r="M907" s="5">
        <v>25</v>
      </c>
      <c r="N907" s="5"/>
      <c r="O907" s="5">
        <v>0</v>
      </c>
      <c r="P907" s="5"/>
      <c r="Q907" s="5"/>
      <c r="R907" s="69">
        <v>19.433333333333334</v>
      </c>
      <c r="S907" s="69">
        <v>0</v>
      </c>
      <c r="T907" s="69">
        <v>0</v>
      </c>
      <c r="U907" s="69">
        <v>0</v>
      </c>
      <c r="V907" s="69">
        <v>0</v>
      </c>
      <c r="W907" s="69">
        <v>0</v>
      </c>
      <c r="X907" s="69">
        <v>0</v>
      </c>
      <c r="Y907" s="69">
        <v>0</v>
      </c>
      <c r="Z907" s="69">
        <v>0</v>
      </c>
      <c r="AA907" s="69">
        <v>0</v>
      </c>
      <c r="AB907" s="69">
        <v>0</v>
      </c>
      <c r="AC907" s="69">
        <v>0</v>
      </c>
      <c r="AD907" s="69">
        <v>0</v>
      </c>
      <c r="AE907" s="69">
        <v>0</v>
      </c>
      <c r="AF907" s="69">
        <f t="shared" si="113"/>
        <v>0</v>
      </c>
      <c r="AH907" s="31">
        <f t="shared" si="114"/>
        <v>0</v>
      </c>
      <c r="AI907" s="31">
        <f t="shared" si="115"/>
        <v>0</v>
      </c>
      <c r="AJ907" s="31">
        <f t="shared" si="116"/>
        <v>0</v>
      </c>
      <c r="AK907" s="31">
        <f t="shared" si="117"/>
        <v>0</v>
      </c>
      <c r="AL907" s="31">
        <f t="shared" si="118"/>
        <v>0</v>
      </c>
    </row>
    <row r="908" spans="1:38" hidden="1" x14ac:dyDescent="0.3">
      <c r="A908" t="str">
        <f t="shared" si="112"/>
        <v>SACoarse Brown</v>
      </c>
      <c r="B908" s="70" t="s">
        <v>417</v>
      </c>
      <c r="C908" s="5" t="s">
        <v>617</v>
      </c>
      <c r="D908" s="5" t="s">
        <v>270</v>
      </c>
      <c r="E908" s="5" t="s">
        <v>432</v>
      </c>
      <c r="F908" s="5" t="s">
        <v>26</v>
      </c>
      <c r="G908" s="5" t="s">
        <v>602</v>
      </c>
      <c r="H908" s="5" t="s">
        <v>618</v>
      </c>
      <c r="I908" s="5"/>
      <c r="J908" s="5"/>
      <c r="K908" s="5"/>
      <c r="L908" s="5">
        <v>1.44</v>
      </c>
      <c r="M908" s="5"/>
      <c r="N908" s="5"/>
      <c r="O908" s="5"/>
      <c r="P908" s="5"/>
      <c r="Q908" s="5"/>
      <c r="R908" s="69">
        <v>0.16</v>
      </c>
      <c r="S908" s="69">
        <v>0</v>
      </c>
      <c r="T908" s="69">
        <v>0</v>
      </c>
      <c r="U908" s="69">
        <v>0</v>
      </c>
      <c r="V908" s="69">
        <v>0</v>
      </c>
      <c r="W908" s="69">
        <v>0</v>
      </c>
      <c r="X908" s="69">
        <v>0</v>
      </c>
      <c r="Y908" s="69">
        <v>0</v>
      </c>
      <c r="Z908" s="69">
        <v>0</v>
      </c>
      <c r="AA908" s="69">
        <v>0</v>
      </c>
      <c r="AB908" s="69">
        <v>0</v>
      </c>
      <c r="AC908" s="69">
        <v>0</v>
      </c>
      <c r="AD908" s="69">
        <v>0</v>
      </c>
      <c r="AE908" s="69">
        <v>0</v>
      </c>
      <c r="AF908" s="69">
        <f t="shared" si="113"/>
        <v>0</v>
      </c>
      <c r="AH908" s="31">
        <f t="shared" si="114"/>
        <v>0</v>
      </c>
      <c r="AI908" s="31">
        <f t="shared" si="115"/>
        <v>0</v>
      </c>
      <c r="AJ908" s="31">
        <f t="shared" si="116"/>
        <v>0</v>
      </c>
      <c r="AK908" s="31">
        <f t="shared" si="117"/>
        <v>0</v>
      </c>
      <c r="AL908" s="31">
        <f t="shared" si="118"/>
        <v>0</v>
      </c>
    </row>
    <row r="909" spans="1:38" hidden="1" x14ac:dyDescent="0.3">
      <c r="A909" t="str">
        <f t="shared" si="112"/>
        <v>SAC1 COARSE</v>
      </c>
      <c r="B909" s="70" t="s">
        <v>417</v>
      </c>
      <c r="C909" s="5" t="s">
        <v>617</v>
      </c>
      <c r="D909" s="5" t="s">
        <v>270</v>
      </c>
      <c r="E909" s="5" t="s">
        <v>432</v>
      </c>
      <c r="F909" s="5" t="s">
        <v>27</v>
      </c>
      <c r="G909" s="5" t="s">
        <v>603</v>
      </c>
      <c r="H909" s="5" t="s">
        <v>619</v>
      </c>
      <c r="I909" s="5"/>
      <c r="J909" s="5"/>
      <c r="K909" s="5"/>
      <c r="L909" s="5">
        <v>20.16</v>
      </c>
      <c r="M909" s="5"/>
      <c r="N909" s="5"/>
      <c r="O909" s="5"/>
      <c r="P909" s="5"/>
      <c r="Q909" s="5"/>
      <c r="R909" s="69">
        <v>2.2400000000000002</v>
      </c>
      <c r="S909" s="69">
        <v>0</v>
      </c>
      <c r="T909" s="69">
        <v>0</v>
      </c>
      <c r="U909" s="69">
        <v>0</v>
      </c>
      <c r="V909" s="69">
        <v>0</v>
      </c>
      <c r="W909" s="69">
        <v>0</v>
      </c>
      <c r="X909" s="69">
        <v>0</v>
      </c>
      <c r="Y909" s="69">
        <v>0</v>
      </c>
      <c r="Z909" s="69">
        <v>0</v>
      </c>
      <c r="AA909" s="69">
        <v>0</v>
      </c>
      <c r="AB909" s="69">
        <v>0</v>
      </c>
      <c r="AC909" s="69">
        <v>0</v>
      </c>
      <c r="AD909" s="69">
        <v>0</v>
      </c>
      <c r="AE909" s="69">
        <v>0</v>
      </c>
      <c r="AF909" s="69">
        <f t="shared" si="113"/>
        <v>0</v>
      </c>
      <c r="AH909" s="31">
        <f t="shared" si="114"/>
        <v>0</v>
      </c>
      <c r="AI909" s="31">
        <f t="shared" si="115"/>
        <v>0</v>
      </c>
      <c r="AJ909" s="31">
        <f t="shared" si="116"/>
        <v>0</v>
      </c>
      <c r="AK909" s="31">
        <f t="shared" si="117"/>
        <v>0</v>
      </c>
      <c r="AL909" s="31">
        <f t="shared" si="118"/>
        <v>0</v>
      </c>
    </row>
    <row r="910" spans="1:38" hidden="1" x14ac:dyDescent="0.3">
      <c r="A910" t="str">
        <f t="shared" si="112"/>
        <v>SAC1 COARSE</v>
      </c>
      <c r="B910" s="70" t="s">
        <v>417</v>
      </c>
      <c r="C910" s="5" t="s">
        <v>617</v>
      </c>
      <c r="D910" s="5" t="s">
        <v>270</v>
      </c>
      <c r="E910" s="5" t="s">
        <v>432</v>
      </c>
      <c r="F910" s="5" t="s">
        <v>433</v>
      </c>
      <c r="G910" s="5" t="s">
        <v>603</v>
      </c>
      <c r="H910" s="5" t="s">
        <v>619</v>
      </c>
      <c r="I910" s="5">
        <v>624</v>
      </c>
      <c r="J910" s="5">
        <v>288</v>
      </c>
      <c r="K910" s="5">
        <v>528</v>
      </c>
      <c r="L910" s="5">
        <v>120</v>
      </c>
      <c r="M910" s="5">
        <v>552</v>
      </c>
      <c r="N910" s="5">
        <v>504</v>
      </c>
      <c r="O910" s="5">
        <v>240</v>
      </c>
      <c r="P910" s="5">
        <v>480</v>
      </c>
      <c r="Q910" s="5">
        <v>-0.44400000000000001</v>
      </c>
      <c r="R910" s="69">
        <v>370.61733333333336</v>
      </c>
      <c r="S910" s="69">
        <v>248.4</v>
      </c>
      <c r="T910" s="69">
        <v>248.4</v>
      </c>
      <c r="U910" s="69">
        <v>248.4</v>
      </c>
      <c r="V910" s="69">
        <v>248.4</v>
      </c>
      <c r="W910" s="69">
        <v>248.4</v>
      </c>
      <c r="X910" s="69">
        <v>248.4</v>
      </c>
      <c r="Y910" s="69">
        <v>248.4</v>
      </c>
      <c r="Z910" s="69">
        <v>248.4</v>
      </c>
      <c r="AA910" s="69">
        <v>248.4</v>
      </c>
      <c r="AB910" s="69">
        <v>248.4</v>
      </c>
      <c r="AC910" s="69">
        <v>248.4</v>
      </c>
      <c r="AD910" s="69">
        <v>248.4</v>
      </c>
      <c r="AE910" s="69">
        <v>248.4</v>
      </c>
      <c r="AF910" s="69">
        <f t="shared" si="113"/>
        <v>2980.8000000000006</v>
      </c>
      <c r="AH910" s="31">
        <f t="shared" si="114"/>
        <v>745.2</v>
      </c>
      <c r="AI910" s="31">
        <f t="shared" si="115"/>
        <v>745.2</v>
      </c>
      <c r="AJ910" s="31">
        <f t="shared" si="116"/>
        <v>745.2</v>
      </c>
      <c r="AK910" s="31">
        <f t="shared" si="117"/>
        <v>745.2</v>
      </c>
      <c r="AL910" s="31">
        <f t="shared" si="118"/>
        <v>2980.8</v>
      </c>
    </row>
    <row r="911" spans="1:38" hidden="1" x14ac:dyDescent="0.3">
      <c r="A911" t="str">
        <f t="shared" si="112"/>
        <v>SAC1 COARSE</v>
      </c>
      <c r="B911" s="70" t="s">
        <v>417</v>
      </c>
      <c r="C911" s="5" t="s">
        <v>617</v>
      </c>
      <c r="D911" s="5" t="s">
        <v>270</v>
      </c>
      <c r="E911" s="5" t="s">
        <v>432</v>
      </c>
      <c r="F911" s="5" t="s">
        <v>434</v>
      </c>
      <c r="G911" s="5" t="s">
        <v>603</v>
      </c>
      <c r="H911" s="5" t="s">
        <v>619</v>
      </c>
      <c r="I911" s="5"/>
      <c r="J911" s="5"/>
      <c r="K911" s="5"/>
      <c r="L911" s="5"/>
      <c r="M911" s="5"/>
      <c r="N911" s="5"/>
      <c r="O911" s="5"/>
      <c r="P911" s="5"/>
      <c r="Q911" s="5"/>
      <c r="R911" s="69">
        <v>0</v>
      </c>
      <c r="S911" s="69">
        <v>0</v>
      </c>
      <c r="T911" s="69">
        <v>0</v>
      </c>
      <c r="U911" s="69">
        <v>0</v>
      </c>
      <c r="V911" s="69">
        <v>0</v>
      </c>
      <c r="W911" s="69">
        <v>0</v>
      </c>
      <c r="X911" s="69">
        <v>0</v>
      </c>
      <c r="Y911" s="69">
        <v>0</v>
      </c>
      <c r="Z911" s="69">
        <v>0</v>
      </c>
      <c r="AA911" s="69">
        <v>0</v>
      </c>
      <c r="AB911" s="69">
        <v>0</v>
      </c>
      <c r="AC911" s="69">
        <v>0</v>
      </c>
      <c r="AD911" s="69">
        <v>0</v>
      </c>
      <c r="AE911" s="69">
        <v>0</v>
      </c>
      <c r="AF911" s="69">
        <f t="shared" si="113"/>
        <v>0</v>
      </c>
      <c r="AH911" s="31">
        <f t="shared" si="114"/>
        <v>0</v>
      </c>
      <c r="AI911" s="31">
        <f t="shared" si="115"/>
        <v>0</v>
      </c>
      <c r="AJ911" s="31">
        <f t="shared" si="116"/>
        <v>0</v>
      </c>
      <c r="AK911" s="31">
        <f t="shared" si="117"/>
        <v>0</v>
      </c>
      <c r="AL911" s="31">
        <f t="shared" si="118"/>
        <v>0</v>
      </c>
    </row>
    <row r="912" spans="1:38" hidden="1" x14ac:dyDescent="0.3">
      <c r="A912" t="str">
        <f t="shared" si="112"/>
        <v>SALG</v>
      </c>
      <c r="B912" s="70" t="s">
        <v>417</v>
      </c>
      <c r="C912" s="5" t="s">
        <v>617</v>
      </c>
      <c r="D912" s="5" t="s">
        <v>270</v>
      </c>
      <c r="E912" s="5" t="s">
        <v>432</v>
      </c>
      <c r="F912" s="5" t="s">
        <v>33</v>
      </c>
      <c r="G912" s="5" t="s">
        <v>601</v>
      </c>
      <c r="H912" s="5" t="s">
        <v>621</v>
      </c>
      <c r="I912" s="5"/>
      <c r="J912" s="5"/>
      <c r="K912" s="5"/>
      <c r="L912" s="5">
        <v>2.4</v>
      </c>
      <c r="M912" s="5"/>
      <c r="N912" s="5"/>
      <c r="O912" s="5"/>
      <c r="P912" s="5"/>
      <c r="Q912" s="5"/>
      <c r="R912" s="69">
        <v>0.26666666666666666</v>
      </c>
      <c r="S912" s="69">
        <v>0</v>
      </c>
      <c r="T912" s="69">
        <v>0</v>
      </c>
      <c r="U912" s="69">
        <v>0</v>
      </c>
      <c r="V912" s="69">
        <v>0</v>
      </c>
      <c r="W912" s="69">
        <v>0</v>
      </c>
      <c r="X912" s="69">
        <v>0</v>
      </c>
      <c r="Y912" s="69">
        <v>0</v>
      </c>
      <c r="Z912" s="69">
        <v>0</v>
      </c>
      <c r="AA912" s="69">
        <v>0</v>
      </c>
      <c r="AB912" s="69">
        <v>0</v>
      </c>
      <c r="AC912" s="69">
        <v>0</v>
      </c>
      <c r="AD912" s="69">
        <v>0</v>
      </c>
      <c r="AE912" s="69">
        <v>0</v>
      </c>
      <c r="AF912" s="69">
        <f t="shared" si="113"/>
        <v>0</v>
      </c>
      <c r="AH912" s="31">
        <f t="shared" si="114"/>
        <v>0</v>
      </c>
      <c r="AI912" s="31">
        <f t="shared" si="115"/>
        <v>0</v>
      </c>
      <c r="AJ912" s="31">
        <f t="shared" si="116"/>
        <v>0</v>
      </c>
      <c r="AK912" s="31">
        <f t="shared" si="117"/>
        <v>0</v>
      </c>
      <c r="AL912" s="31">
        <f t="shared" si="118"/>
        <v>0</v>
      </c>
    </row>
    <row r="913" spans="1:38" hidden="1" x14ac:dyDescent="0.3">
      <c r="A913" t="str">
        <f t="shared" si="112"/>
        <v>SAC1 COARSE</v>
      </c>
      <c r="B913" s="70" t="s">
        <v>417</v>
      </c>
      <c r="C913" s="5" t="s">
        <v>617</v>
      </c>
      <c r="D913" s="5" t="s">
        <v>270</v>
      </c>
      <c r="E913" s="5" t="s">
        <v>435</v>
      </c>
      <c r="F913" s="5" t="s">
        <v>27</v>
      </c>
      <c r="G913" s="5" t="s">
        <v>603</v>
      </c>
      <c r="H913" s="5" t="s">
        <v>619</v>
      </c>
      <c r="I913" s="5"/>
      <c r="J913" s="5"/>
      <c r="K913" s="5"/>
      <c r="L913" s="5"/>
      <c r="M913" s="5">
        <v>96</v>
      </c>
      <c r="N913" s="5"/>
      <c r="O913" s="5"/>
      <c r="P913" s="5"/>
      <c r="Q913" s="5"/>
      <c r="R913" s="69">
        <v>10.666666666666666</v>
      </c>
      <c r="S913" s="69">
        <v>0</v>
      </c>
      <c r="T913" s="69">
        <v>0</v>
      </c>
      <c r="U913" s="69">
        <v>0</v>
      </c>
      <c r="V913" s="69">
        <v>0</v>
      </c>
      <c r="W913" s="69">
        <v>0</v>
      </c>
      <c r="X913" s="69">
        <v>0</v>
      </c>
      <c r="Y913" s="69">
        <v>0</v>
      </c>
      <c r="Z913" s="69">
        <v>0</v>
      </c>
      <c r="AA913" s="69">
        <v>0</v>
      </c>
      <c r="AB913" s="69">
        <v>0</v>
      </c>
      <c r="AC913" s="69">
        <v>0</v>
      </c>
      <c r="AD913" s="69">
        <v>0</v>
      </c>
      <c r="AE913" s="69">
        <v>0</v>
      </c>
      <c r="AF913" s="69">
        <f t="shared" si="113"/>
        <v>0</v>
      </c>
      <c r="AH913" s="31">
        <f t="shared" si="114"/>
        <v>0</v>
      </c>
      <c r="AI913" s="31">
        <f t="shared" si="115"/>
        <v>0</v>
      </c>
      <c r="AJ913" s="31">
        <f t="shared" si="116"/>
        <v>0</v>
      </c>
      <c r="AK913" s="31">
        <f t="shared" si="117"/>
        <v>0</v>
      </c>
      <c r="AL913" s="31">
        <f t="shared" si="118"/>
        <v>0</v>
      </c>
    </row>
    <row r="914" spans="1:38" hidden="1" x14ac:dyDescent="0.3">
      <c r="A914" t="str">
        <f t="shared" si="112"/>
        <v>SAC1 COARSE</v>
      </c>
      <c r="B914" s="70" t="s">
        <v>417</v>
      </c>
      <c r="C914" s="5" t="s">
        <v>617</v>
      </c>
      <c r="D914" s="5" t="s">
        <v>270</v>
      </c>
      <c r="E914" s="5" t="s">
        <v>436</v>
      </c>
      <c r="F914" s="5" t="s">
        <v>27</v>
      </c>
      <c r="G914" s="5" t="s">
        <v>603</v>
      </c>
      <c r="H914" s="5" t="s">
        <v>619</v>
      </c>
      <c r="I914" s="5"/>
      <c r="J914" s="5"/>
      <c r="K914" s="5"/>
      <c r="L914" s="5"/>
      <c r="M914" s="5">
        <v>24</v>
      </c>
      <c r="N914" s="5"/>
      <c r="O914" s="5"/>
      <c r="P914" s="5"/>
      <c r="Q914" s="5"/>
      <c r="R914" s="69">
        <v>2.6666666666666665</v>
      </c>
      <c r="S914" s="69">
        <v>0</v>
      </c>
      <c r="T914" s="69">
        <v>0</v>
      </c>
      <c r="U914" s="69">
        <v>0</v>
      </c>
      <c r="V914" s="69">
        <v>0</v>
      </c>
      <c r="W914" s="69">
        <v>0</v>
      </c>
      <c r="X914" s="69">
        <v>0</v>
      </c>
      <c r="Y914" s="69">
        <v>0</v>
      </c>
      <c r="Z914" s="69">
        <v>0</v>
      </c>
      <c r="AA914" s="69">
        <v>0</v>
      </c>
      <c r="AB914" s="69">
        <v>0</v>
      </c>
      <c r="AC914" s="69">
        <v>0</v>
      </c>
      <c r="AD914" s="69">
        <v>0</v>
      </c>
      <c r="AE914" s="69">
        <v>0</v>
      </c>
      <c r="AF914" s="69">
        <f t="shared" si="113"/>
        <v>0</v>
      </c>
      <c r="AH914" s="31">
        <f t="shared" si="114"/>
        <v>0</v>
      </c>
      <c r="AI914" s="31">
        <f t="shared" si="115"/>
        <v>0</v>
      </c>
      <c r="AJ914" s="31">
        <f t="shared" si="116"/>
        <v>0</v>
      </c>
      <c r="AK914" s="31">
        <f t="shared" si="117"/>
        <v>0</v>
      </c>
      <c r="AL914" s="31">
        <f t="shared" si="118"/>
        <v>0</v>
      </c>
    </row>
    <row r="915" spans="1:38" hidden="1" x14ac:dyDescent="0.3">
      <c r="A915" t="str">
        <f t="shared" si="112"/>
        <v>SAC1 COARSE</v>
      </c>
      <c r="B915" s="70" t="s">
        <v>417</v>
      </c>
      <c r="C915" s="5" t="s">
        <v>617</v>
      </c>
      <c r="D915" s="5" t="s">
        <v>270</v>
      </c>
      <c r="E915" s="5" t="s">
        <v>437</v>
      </c>
      <c r="F915" s="5" t="s">
        <v>27</v>
      </c>
      <c r="G915" s="5" t="s">
        <v>603</v>
      </c>
      <c r="H915" s="5" t="s">
        <v>619</v>
      </c>
      <c r="I915" s="5"/>
      <c r="J915" s="5">
        <v>48</v>
      </c>
      <c r="K915" s="5"/>
      <c r="L915" s="5"/>
      <c r="M915" s="5"/>
      <c r="N915" s="5"/>
      <c r="O915" s="5"/>
      <c r="P915" s="5"/>
      <c r="Q915" s="5"/>
      <c r="R915" s="69">
        <v>5.333333333333333</v>
      </c>
      <c r="S915" s="69">
        <v>23</v>
      </c>
      <c r="T915" s="69">
        <v>22</v>
      </c>
      <c r="U915" s="69">
        <v>46</v>
      </c>
      <c r="V915" s="69">
        <v>46</v>
      </c>
      <c r="W915" s="69">
        <v>46</v>
      </c>
      <c r="X915" s="69">
        <v>46</v>
      </c>
      <c r="Y915" s="69">
        <v>46</v>
      </c>
      <c r="Z915" s="69">
        <v>46</v>
      </c>
      <c r="AA915" s="69">
        <v>46</v>
      </c>
      <c r="AB915" s="69">
        <v>46</v>
      </c>
      <c r="AC915" s="69">
        <v>46</v>
      </c>
      <c r="AD915" s="69">
        <v>46</v>
      </c>
      <c r="AE915" s="69">
        <v>46</v>
      </c>
      <c r="AF915" s="69">
        <f t="shared" si="113"/>
        <v>528</v>
      </c>
      <c r="AH915" s="31">
        <f t="shared" si="114"/>
        <v>114</v>
      </c>
      <c r="AI915" s="31">
        <f t="shared" si="115"/>
        <v>138</v>
      </c>
      <c r="AJ915" s="31">
        <f t="shared" si="116"/>
        <v>138</v>
      </c>
      <c r="AK915" s="31">
        <f t="shared" si="117"/>
        <v>138</v>
      </c>
      <c r="AL915" s="31">
        <f t="shared" si="118"/>
        <v>528</v>
      </c>
    </row>
    <row r="916" spans="1:38" hidden="1" x14ac:dyDescent="0.3">
      <c r="A916" t="str">
        <f t="shared" si="112"/>
        <v>SALG</v>
      </c>
      <c r="B916" s="70" t="s">
        <v>417</v>
      </c>
      <c r="C916" s="5" t="s">
        <v>617</v>
      </c>
      <c r="D916" s="5" t="s">
        <v>270</v>
      </c>
      <c r="E916" s="5" t="s">
        <v>437</v>
      </c>
      <c r="F916" s="5" t="s">
        <v>33</v>
      </c>
      <c r="G916" s="5" t="s">
        <v>601</v>
      </c>
      <c r="H916" s="5" t="s">
        <v>621</v>
      </c>
      <c r="I916" s="5"/>
      <c r="J916" s="5"/>
      <c r="K916" s="5"/>
      <c r="L916" s="5"/>
      <c r="M916" s="5"/>
      <c r="N916" s="5"/>
      <c r="O916" s="5"/>
      <c r="P916" s="5"/>
      <c r="Q916" s="5"/>
      <c r="R916" s="69"/>
      <c r="S916" s="69">
        <v>1.2</v>
      </c>
      <c r="T916" s="69">
        <v>4.8</v>
      </c>
      <c r="U916" s="69">
        <v>4.8</v>
      </c>
      <c r="V916" s="69">
        <v>4.8</v>
      </c>
      <c r="W916" s="69">
        <v>4.8</v>
      </c>
      <c r="X916" s="69">
        <v>4.8</v>
      </c>
      <c r="Y916" s="69">
        <v>4.8</v>
      </c>
      <c r="Z916" s="69">
        <v>5.2</v>
      </c>
      <c r="AA916" s="69">
        <v>5.2</v>
      </c>
      <c r="AB916" s="69">
        <v>5.2</v>
      </c>
      <c r="AC916" s="69">
        <v>5.2</v>
      </c>
      <c r="AD916" s="69">
        <v>5.2</v>
      </c>
      <c r="AE916" s="69">
        <v>5.2</v>
      </c>
      <c r="AF916" s="69">
        <f t="shared" si="113"/>
        <v>60.000000000000014</v>
      </c>
      <c r="AH916" s="31">
        <f t="shared" si="114"/>
        <v>14.399999999999999</v>
      </c>
      <c r="AI916" s="31">
        <f t="shared" si="115"/>
        <v>14.399999999999999</v>
      </c>
      <c r="AJ916" s="31">
        <f t="shared" si="116"/>
        <v>15.600000000000001</v>
      </c>
      <c r="AK916" s="31">
        <f t="shared" si="117"/>
        <v>15.600000000000001</v>
      </c>
      <c r="AL916" s="31">
        <f t="shared" si="118"/>
        <v>60</v>
      </c>
    </row>
    <row r="917" spans="1:38" hidden="1" x14ac:dyDescent="0.3">
      <c r="A917" t="str">
        <f t="shared" si="112"/>
        <v>SALG</v>
      </c>
      <c r="B917" s="70" t="s">
        <v>417</v>
      </c>
      <c r="C917" s="5" t="s">
        <v>617</v>
      </c>
      <c r="D917" s="5" t="s">
        <v>270</v>
      </c>
      <c r="E917" s="5" t="s">
        <v>437</v>
      </c>
      <c r="F917" s="5" t="s">
        <v>102</v>
      </c>
      <c r="G917" s="5" t="s">
        <v>601</v>
      </c>
      <c r="H917" s="5" t="s">
        <v>621</v>
      </c>
      <c r="I917" s="5"/>
      <c r="J917" s="5"/>
      <c r="K917" s="5"/>
      <c r="L917" s="5"/>
      <c r="M917" s="5"/>
      <c r="N917" s="5"/>
      <c r="O917" s="5"/>
      <c r="P917" s="5"/>
      <c r="Q917" s="5"/>
      <c r="R917" s="69"/>
      <c r="S917" s="69"/>
      <c r="T917" s="69">
        <v>0.32600000000000001</v>
      </c>
      <c r="U917" s="69">
        <v>0.32600000000000001</v>
      </c>
      <c r="V917" s="69">
        <v>0.32600000000000001</v>
      </c>
      <c r="W917" s="69">
        <v>0.32600000000000001</v>
      </c>
      <c r="X917" s="69">
        <v>0.32600000000000001</v>
      </c>
      <c r="Y917" s="69">
        <v>0.32600000000000001</v>
      </c>
      <c r="Z917" s="69">
        <v>0.32600000000000001</v>
      </c>
      <c r="AA917" s="69">
        <v>0.32600000000000001</v>
      </c>
      <c r="AB917" s="69">
        <v>0.32600000000000001</v>
      </c>
      <c r="AC917" s="69">
        <v>0.32600000000000001</v>
      </c>
      <c r="AD917" s="69">
        <v>0.32600000000000001</v>
      </c>
      <c r="AE917" s="69">
        <v>0.32600000000000001</v>
      </c>
      <c r="AF917" s="69">
        <f t="shared" si="113"/>
        <v>3.9120000000000004</v>
      </c>
      <c r="AH917" s="31">
        <f t="shared" si="114"/>
        <v>0.97799999999999998</v>
      </c>
      <c r="AI917" s="31">
        <f t="shared" si="115"/>
        <v>0.97799999999999998</v>
      </c>
      <c r="AJ917" s="31">
        <f t="shared" si="116"/>
        <v>0.97799999999999998</v>
      </c>
      <c r="AK917" s="31">
        <f t="shared" si="117"/>
        <v>0.97799999999999998</v>
      </c>
      <c r="AL917" s="31">
        <f t="shared" si="118"/>
        <v>3.9119999999999999</v>
      </c>
    </row>
    <row r="918" spans="1:38" hidden="1" x14ac:dyDescent="0.3">
      <c r="A918" t="str">
        <f t="shared" si="112"/>
        <v>SAC1 COARSE</v>
      </c>
      <c r="B918" s="70" t="s">
        <v>417</v>
      </c>
      <c r="C918" s="5" t="s">
        <v>617</v>
      </c>
      <c r="D918" s="5" t="s">
        <v>270</v>
      </c>
      <c r="E918" s="5" t="s">
        <v>438</v>
      </c>
      <c r="F918" s="5" t="s">
        <v>27</v>
      </c>
      <c r="G918" s="5" t="s">
        <v>603</v>
      </c>
      <c r="H918" s="5" t="s">
        <v>619</v>
      </c>
      <c r="I918" s="5">
        <v>96</v>
      </c>
      <c r="J918" s="5">
        <v>48</v>
      </c>
      <c r="K918" s="5">
        <v>72</v>
      </c>
      <c r="L918" s="5">
        <v>24</v>
      </c>
      <c r="M918" s="5">
        <v>70.992000000000004</v>
      </c>
      <c r="N918" s="5"/>
      <c r="O918" s="5"/>
      <c r="P918" s="5"/>
      <c r="Q918" s="5"/>
      <c r="R918" s="69">
        <v>34.55466666666667</v>
      </c>
      <c r="S918" s="69">
        <v>24.84</v>
      </c>
      <c r="T918" s="69">
        <v>22</v>
      </c>
      <c r="U918" s="69">
        <v>48</v>
      </c>
      <c r="V918" s="69">
        <v>70</v>
      </c>
      <c r="W918" s="69">
        <v>70</v>
      </c>
      <c r="X918" s="69">
        <v>70</v>
      </c>
      <c r="Y918" s="69">
        <v>70</v>
      </c>
      <c r="Z918" s="69">
        <v>70</v>
      </c>
      <c r="AA918" s="69">
        <v>48</v>
      </c>
      <c r="AB918" s="69">
        <v>70</v>
      </c>
      <c r="AC918" s="69">
        <v>48</v>
      </c>
      <c r="AD918" s="69">
        <v>48</v>
      </c>
      <c r="AE918" s="69">
        <v>70</v>
      </c>
      <c r="AF918" s="69">
        <f t="shared" si="113"/>
        <v>704</v>
      </c>
      <c r="AH918" s="31">
        <f t="shared" si="114"/>
        <v>140</v>
      </c>
      <c r="AI918" s="31">
        <f t="shared" si="115"/>
        <v>210</v>
      </c>
      <c r="AJ918" s="31">
        <f t="shared" si="116"/>
        <v>188</v>
      </c>
      <c r="AK918" s="31">
        <f t="shared" si="117"/>
        <v>166</v>
      </c>
      <c r="AL918" s="31">
        <f t="shared" si="118"/>
        <v>704</v>
      </c>
    </row>
    <row r="919" spans="1:38" hidden="1" x14ac:dyDescent="0.3">
      <c r="A919" t="str">
        <f t="shared" si="112"/>
        <v>SALG</v>
      </c>
      <c r="B919" s="70" t="s">
        <v>417</v>
      </c>
      <c r="C919" s="5" t="s">
        <v>617</v>
      </c>
      <c r="D919" s="5" t="s">
        <v>270</v>
      </c>
      <c r="E919" s="5" t="s">
        <v>438</v>
      </c>
      <c r="F919" s="5" t="s">
        <v>33</v>
      </c>
      <c r="G919" s="5" t="s">
        <v>601</v>
      </c>
      <c r="H919" s="5" t="s">
        <v>621</v>
      </c>
      <c r="I919" s="5"/>
      <c r="J919" s="5"/>
      <c r="K919" s="5"/>
      <c r="L919" s="5"/>
      <c r="M919" s="5">
        <v>0.996</v>
      </c>
      <c r="N919" s="5"/>
      <c r="O919" s="5"/>
      <c r="P919" s="5"/>
      <c r="Q919" s="5"/>
      <c r="R919" s="69">
        <v>0.11066666666666666</v>
      </c>
      <c r="S919" s="69">
        <v>0.6</v>
      </c>
      <c r="T919" s="69">
        <v>3.4</v>
      </c>
      <c r="U919" s="69">
        <v>3.4</v>
      </c>
      <c r="V919" s="69">
        <v>3.4</v>
      </c>
      <c r="W919" s="69">
        <v>4.8</v>
      </c>
      <c r="X919" s="69">
        <v>4.8</v>
      </c>
      <c r="Y919" s="69">
        <v>4.8</v>
      </c>
      <c r="Z919" s="69">
        <v>6.4</v>
      </c>
      <c r="AA919" s="69">
        <v>6.4</v>
      </c>
      <c r="AB919" s="69">
        <v>6.4</v>
      </c>
      <c r="AC919" s="69">
        <v>6.4</v>
      </c>
      <c r="AD919" s="69">
        <v>6.4</v>
      </c>
      <c r="AE919" s="69">
        <v>6.4</v>
      </c>
      <c r="AF919" s="69">
        <f t="shared" si="113"/>
        <v>62.999999999999993</v>
      </c>
      <c r="AH919" s="31">
        <f t="shared" si="114"/>
        <v>10.199999999999999</v>
      </c>
      <c r="AI919" s="31">
        <f t="shared" si="115"/>
        <v>14.399999999999999</v>
      </c>
      <c r="AJ919" s="31">
        <f t="shared" si="116"/>
        <v>19.200000000000003</v>
      </c>
      <c r="AK919" s="31">
        <f t="shared" si="117"/>
        <v>19.200000000000003</v>
      </c>
      <c r="AL919" s="31">
        <f t="shared" si="118"/>
        <v>63</v>
      </c>
    </row>
    <row r="920" spans="1:38" hidden="1" x14ac:dyDescent="0.3">
      <c r="A920" t="str">
        <f t="shared" si="112"/>
        <v>SALG</v>
      </c>
      <c r="B920" s="70" t="s">
        <v>417</v>
      </c>
      <c r="C920" s="5" t="s">
        <v>617</v>
      </c>
      <c r="D920" s="5" t="s">
        <v>270</v>
      </c>
      <c r="E920" s="5" t="s">
        <v>438</v>
      </c>
      <c r="F920" s="5" t="s">
        <v>102</v>
      </c>
      <c r="G920" s="5" t="s">
        <v>601</v>
      </c>
      <c r="H920" s="5" t="s">
        <v>621</v>
      </c>
      <c r="I920" s="5"/>
      <c r="J920" s="5"/>
      <c r="K920" s="5"/>
      <c r="L920" s="5"/>
      <c r="M920" s="5"/>
      <c r="N920" s="5"/>
      <c r="O920" s="5"/>
      <c r="P920" s="5"/>
      <c r="Q920" s="5"/>
      <c r="R920" s="69"/>
      <c r="S920" s="69"/>
      <c r="T920" s="69">
        <v>0.108</v>
      </c>
      <c r="U920" s="69">
        <v>0.108</v>
      </c>
      <c r="V920" s="69">
        <v>0.108</v>
      </c>
      <c r="W920" s="69">
        <v>0.108</v>
      </c>
      <c r="X920" s="69">
        <v>0.108</v>
      </c>
      <c r="Y920" s="69">
        <v>0.108</v>
      </c>
      <c r="Z920" s="69">
        <v>0.108</v>
      </c>
      <c r="AA920" s="69">
        <v>0.108</v>
      </c>
      <c r="AB920" s="69">
        <v>0.108</v>
      </c>
      <c r="AC920" s="69">
        <v>0.108</v>
      </c>
      <c r="AD920" s="69">
        <v>0.108</v>
      </c>
      <c r="AE920" s="69">
        <v>0.108</v>
      </c>
      <c r="AF920" s="69">
        <f t="shared" si="113"/>
        <v>1.2960000000000003</v>
      </c>
      <c r="AH920" s="31">
        <f t="shared" si="114"/>
        <v>0.32400000000000001</v>
      </c>
      <c r="AI920" s="31">
        <f t="shared" si="115"/>
        <v>0.32400000000000001</v>
      </c>
      <c r="AJ920" s="31">
        <f t="shared" si="116"/>
        <v>0.32400000000000001</v>
      </c>
      <c r="AK920" s="31">
        <f t="shared" si="117"/>
        <v>0.32400000000000001</v>
      </c>
      <c r="AL920" s="31">
        <f t="shared" si="118"/>
        <v>1.296</v>
      </c>
    </row>
    <row r="921" spans="1:38" hidden="1" x14ac:dyDescent="0.3">
      <c r="A921" t="str">
        <f t="shared" si="112"/>
        <v>SAC1 COARSE</v>
      </c>
      <c r="B921" s="70" t="s">
        <v>417</v>
      </c>
      <c r="C921" s="5" t="s">
        <v>617</v>
      </c>
      <c r="D921" s="5" t="s">
        <v>270</v>
      </c>
      <c r="E921" s="5" t="s">
        <v>439</v>
      </c>
      <c r="F921" s="5" t="s">
        <v>27</v>
      </c>
      <c r="G921" s="5" t="s">
        <v>603</v>
      </c>
      <c r="H921" s="5" t="s">
        <v>619</v>
      </c>
      <c r="I921" s="5">
        <v>120</v>
      </c>
      <c r="J921" s="5">
        <v>120</v>
      </c>
      <c r="K921" s="5">
        <v>96</v>
      </c>
      <c r="L921" s="5">
        <v>192</v>
      </c>
      <c r="M921" s="5">
        <v>141</v>
      </c>
      <c r="N921" s="5"/>
      <c r="O921" s="5"/>
      <c r="P921" s="5"/>
      <c r="Q921" s="5"/>
      <c r="R921" s="69">
        <v>74.333333333333329</v>
      </c>
      <c r="S921" s="69">
        <v>247.8</v>
      </c>
      <c r="T921" s="69">
        <v>240</v>
      </c>
      <c r="U921" s="69">
        <v>192</v>
      </c>
      <c r="V921" s="69">
        <v>240</v>
      </c>
      <c r="W921" s="69">
        <v>298</v>
      </c>
      <c r="X921" s="69">
        <v>192</v>
      </c>
      <c r="Y921" s="69">
        <v>220</v>
      </c>
      <c r="Z921" s="69">
        <v>220</v>
      </c>
      <c r="AA921" s="69">
        <v>240</v>
      </c>
      <c r="AB921" s="69">
        <v>192</v>
      </c>
      <c r="AC921" s="69">
        <v>192</v>
      </c>
      <c r="AD921" s="69">
        <v>192</v>
      </c>
      <c r="AE921" s="69">
        <v>192</v>
      </c>
      <c r="AF921" s="69">
        <f t="shared" si="113"/>
        <v>2610</v>
      </c>
      <c r="AH921" s="31">
        <f t="shared" si="114"/>
        <v>672</v>
      </c>
      <c r="AI921" s="31">
        <f t="shared" si="115"/>
        <v>710</v>
      </c>
      <c r="AJ921" s="31">
        <f t="shared" si="116"/>
        <v>652</v>
      </c>
      <c r="AK921" s="31">
        <f t="shared" si="117"/>
        <v>576</v>
      </c>
      <c r="AL921" s="31">
        <f t="shared" si="118"/>
        <v>2610</v>
      </c>
    </row>
    <row r="922" spans="1:38" hidden="1" x14ac:dyDescent="0.3">
      <c r="A922" t="str">
        <f t="shared" si="112"/>
        <v>SALG</v>
      </c>
      <c r="B922" s="70" t="s">
        <v>417</v>
      </c>
      <c r="C922" s="5" t="s">
        <v>617</v>
      </c>
      <c r="D922" s="5" t="s">
        <v>270</v>
      </c>
      <c r="E922" s="5" t="s">
        <v>439</v>
      </c>
      <c r="F922" s="5" t="s">
        <v>33</v>
      </c>
      <c r="G922" s="5" t="s">
        <v>601</v>
      </c>
      <c r="H922" s="5" t="s">
        <v>621</v>
      </c>
      <c r="I922" s="5"/>
      <c r="J922" s="5"/>
      <c r="K922" s="5"/>
      <c r="L922" s="5"/>
      <c r="M922" s="5">
        <v>3</v>
      </c>
      <c r="N922" s="5"/>
      <c r="O922" s="5"/>
      <c r="P922" s="5"/>
      <c r="Q922" s="5"/>
      <c r="R922" s="69">
        <v>0.33333333333333331</v>
      </c>
      <c r="S922" s="69">
        <v>0.6</v>
      </c>
      <c r="T922" s="69">
        <v>3.6</v>
      </c>
      <c r="U922" s="69">
        <v>3.6</v>
      </c>
      <c r="V922" s="69">
        <v>3.6</v>
      </c>
      <c r="W922" s="69">
        <v>3.6</v>
      </c>
      <c r="X922" s="69">
        <v>3.6</v>
      </c>
      <c r="Y922" s="69">
        <v>3.6</v>
      </c>
      <c r="Z922" s="69">
        <v>5.2</v>
      </c>
      <c r="AA922" s="69">
        <v>5.2</v>
      </c>
      <c r="AB922" s="69">
        <v>5.2</v>
      </c>
      <c r="AC922" s="69">
        <v>5.2</v>
      </c>
      <c r="AD922" s="69">
        <v>5.2</v>
      </c>
      <c r="AE922" s="69">
        <v>5.2</v>
      </c>
      <c r="AF922" s="69">
        <f t="shared" si="113"/>
        <v>52.800000000000011</v>
      </c>
      <c r="AH922" s="31">
        <f t="shared" si="114"/>
        <v>10.8</v>
      </c>
      <c r="AI922" s="31">
        <f t="shared" si="115"/>
        <v>10.8</v>
      </c>
      <c r="AJ922" s="31">
        <f t="shared" si="116"/>
        <v>15.600000000000001</v>
      </c>
      <c r="AK922" s="31">
        <f t="shared" si="117"/>
        <v>15.600000000000001</v>
      </c>
      <c r="AL922" s="31">
        <f t="shared" si="118"/>
        <v>52.800000000000004</v>
      </c>
    </row>
    <row r="923" spans="1:38" hidden="1" x14ac:dyDescent="0.3">
      <c r="A923" t="str">
        <f t="shared" si="112"/>
        <v>SALG</v>
      </c>
      <c r="B923" s="70" t="s">
        <v>417</v>
      </c>
      <c r="C923" s="5" t="s">
        <v>617</v>
      </c>
      <c r="D923" s="5" t="s">
        <v>270</v>
      </c>
      <c r="E923" s="5" t="s">
        <v>439</v>
      </c>
      <c r="F923" s="5" t="s">
        <v>102</v>
      </c>
      <c r="G923" s="5" t="s">
        <v>601</v>
      </c>
      <c r="H923" s="5" t="s">
        <v>621</v>
      </c>
      <c r="I923" s="5"/>
      <c r="J923" s="5"/>
      <c r="K923" s="5"/>
      <c r="L923" s="5"/>
      <c r="M923" s="5"/>
      <c r="N923" s="5"/>
      <c r="O923" s="5"/>
      <c r="P923" s="5"/>
      <c r="Q923" s="5"/>
      <c r="R923" s="69"/>
      <c r="S923" s="69"/>
      <c r="T923" s="69">
        <v>0.108</v>
      </c>
      <c r="U923" s="69">
        <v>0.108</v>
      </c>
      <c r="V923" s="69">
        <v>0.108</v>
      </c>
      <c r="W923" s="69">
        <v>0.108</v>
      </c>
      <c r="X923" s="69">
        <v>0.108</v>
      </c>
      <c r="Y923" s="69">
        <v>0.108</v>
      </c>
      <c r="Z923" s="69">
        <v>0.108</v>
      </c>
      <c r="AA923" s="69">
        <v>0.108</v>
      </c>
      <c r="AB923" s="69">
        <v>0.108</v>
      </c>
      <c r="AC923" s="69">
        <v>0.108</v>
      </c>
      <c r="AD923" s="69">
        <v>0.108</v>
      </c>
      <c r="AE923" s="69">
        <v>0.108</v>
      </c>
      <c r="AF923" s="69">
        <f t="shared" si="113"/>
        <v>1.2960000000000003</v>
      </c>
      <c r="AH923" s="31">
        <f t="shared" si="114"/>
        <v>0.32400000000000001</v>
      </c>
      <c r="AI923" s="31">
        <f t="shared" si="115"/>
        <v>0.32400000000000001</v>
      </c>
      <c r="AJ923" s="31">
        <f t="shared" si="116"/>
        <v>0.32400000000000001</v>
      </c>
      <c r="AK923" s="31">
        <f t="shared" si="117"/>
        <v>0.32400000000000001</v>
      </c>
      <c r="AL923" s="31">
        <f t="shared" si="118"/>
        <v>1.296</v>
      </c>
    </row>
    <row r="924" spans="1:38" hidden="1" x14ac:dyDescent="0.3">
      <c r="A924" t="str">
        <f t="shared" si="112"/>
        <v>SAC1 COARSE</v>
      </c>
      <c r="B924" s="70" t="s">
        <v>417</v>
      </c>
      <c r="C924" s="5" t="s">
        <v>617</v>
      </c>
      <c r="D924" s="5" t="s">
        <v>270</v>
      </c>
      <c r="E924" s="5" t="s">
        <v>440</v>
      </c>
      <c r="F924" s="5" t="s">
        <v>27</v>
      </c>
      <c r="G924" s="5" t="s">
        <v>603</v>
      </c>
      <c r="H924" s="5" t="s">
        <v>619</v>
      </c>
      <c r="I924" s="5">
        <v>23.712</v>
      </c>
      <c r="J924" s="5">
        <v>96</v>
      </c>
      <c r="K924" s="5">
        <v>136.80000000000001</v>
      </c>
      <c r="L924" s="5">
        <v>119.952</v>
      </c>
      <c r="M924" s="5">
        <v>72</v>
      </c>
      <c r="N924" s="5"/>
      <c r="O924" s="5"/>
      <c r="P924" s="5"/>
      <c r="Q924" s="5"/>
      <c r="R924" s="69">
        <v>49.829333333333331</v>
      </c>
      <c r="S924" s="69">
        <v>124.2</v>
      </c>
      <c r="T924" s="69">
        <v>72</v>
      </c>
      <c r="U924" s="69">
        <v>96</v>
      </c>
      <c r="V924" s="69">
        <v>120</v>
      </c>
      <c r="W924" s="69">
        <v>120</v>
      </c>
      <c r="X924" s="69">
        <v>120</v>
      </c>
      <c r="Y924" s="69">
        <v>120</v>
      </c>
      <c r="Z924" s="69">
        <v>120</v>
      </c>
      <c r="AA924" s="69">
        <v>120</v>
      </c>
      <c r="AB924" s="69">
        <v>120</v>
      </c>
      <c r="AC924" s="69">
        <v>120</v>
      </c>
      <c r="AD924" s="69">
        <v>96</v>
      </c>
      <c r="AE924" s="69">
        <v>120</v>
      </c>
      <c r="AF924" s="69">
        <f t="shared" si="113"/>
        <v>1344</v>
      </c>
      <c r="AH924" s="31">
        <f t="shared" si="114"/>
        <v>288</v>
      </c>
      <c r="AI924" s="31">
        <f t="shared" si="115"/>
        <v>360</v>
      </c>
      <c r="AJ924" s="31">
        <f t="shared" si="116"/>
        <v>360</v>
      </c>
      <c r="AK924" s="31">
        <f t="shared" si="117"/>
        <v>336</v>
      </c>
      <c r="AL924" s="31">
        <f t="shared" si="118"/>
        <v>1344</v>
      </c>
    </row>
    <row r="925" spans="1:38" hidden="1" x14ac:dyDescent="0.3">
      <c r="A925" t="str">
        <f t="shared" si="112"/>
        <v>SALG</v>
      </c>
      <c r="B925" s="70" t="s">
        <v>417</v>
      </c>
      <c r="C925" s="5" t="s">
        <v>617</v>
      </c>
      <c r="D925" s="5" t="s">
        <v>270</v>
      </c>
      <c r="E925" s="5" t="s">
        <v>440</v>
      </c>
      <c r="F925" s="5" t="s">
        <v>33</v>
      </c>
      <c r="G925" s="5" t="s">
        <v>601</v>
      </c>
      <c r="H925" s="5" t="s">
        <v>621</v>
      </c>
      <c r="I925" s="5"/>
      <c r="J925" s="5"/>
      <c r="K925" s="5"/>
      <c r="L925" s="5"/>
      <c r="M925" s="5"/>
      <c r="N925" s="5"/>
      <c r="O925" s="5"/>
      <c r="P925" s="5"/>
      <c r="Q925" s="5"/>
      <c r="R925" s="69"/>
      <c r="S925" s="69">
        <v>1.2</v>
      </c>
      <c r="T925" s="69">
        <v>3.6</v>
      </c>
      <c r="U925" s="69">
        <v>3.6</v>
      </c>
      <c r="V925" s="69">
        <v>3.6</v>
      </c>
      <c r="W925" s="69">
        <v>3.6</v>
      </c>
      <c r="X925" s="69">
        <v>3.6</v>
      </c>
      <c r="Y925" s="69">
        <v>3.6</v>
      </c>
      <c r="Z925" s="69">
        <v>4.8</v>
      </c>
      <c r="AA925" s="69">
        <v>4.8</v>
      </c>
      <c r="AB925" s="69">
        <v>4.8</v>
      </c>
      <c r="AC925" s="69">
        <v>4.8</v>
      </c>
      <c r="AD925" s="69">
        <v>4.8</v>
      </c>
      <c r="AE925" s="69">
        <v>4.8</v>
      </c>
      <c r="AF925" s="69">
        <f t="shared" si="113"/>
        <v>50.399999999999991</v>
      </c>
      <c r="AH925" s="31">
        <f t="shared" si="114"/>
        <v>10.8</v>
      </c>
      <c r="AI925" s="31">
        <f t="shared" si="115"/>
        <v>10.8</v>
      </c>
      <c r="AJ925" s="31">
        <f t="shared" si="116"/>
        <v>14.399999999999999</v>
      </c>
      <c r="AK925" s="31">
        <f t="shared" si="117"/>
        <v>14.399999999999999</v>
      </c>
      <c r="AL925" s="31">
        <f t="shared" si="118"/>
        <v>50.4</v>
      </c>
    </row>
    <row r="926" spans="1:38" hidden="1" x14ac:dyDescent="0.3">
      <c r="A926" t="str">
        <f t="shared" si="112"/>
        <v>SALG</v>
      </c>
      <c r="B926" s="70" t="s">
        <v>417</v>
      </c>
      <c r="C926" s="5" t="s">
        <v>617</v>
      </c>
      <c r="D926" s="5" t="s">
        <v>270</v>
      </c>
      <c r="E926" s="5" t="s">
        <v>440</v>
      </c>
      <c r="F926" s="5" t="s">
        <v>102</v>
      </c>
      <c r="G926" s="5" t="s">
        <v>601</v>
      </c>
      <c r="H926" s="5" t="s">
        <v>621</v>
      </c>
      <c r="I926" s="5"/>
      <c r="J926" s="5"/>
      <c r="K926" s="5"/>
      <c r="L926" s="5"/>
      <c r="M926" s="5"/>
      <c r="N926" s="5"/>
      <c r="O926" s="5"/>
      <c r="P926" s="5"/>
      <c r="Q926" s="5"/>
      <c r="R926" s="69"/>
      <c r="S926" s="69"/>
      <c r="T926" s="69">
        <v>0.108</v>
      </c>
      <c r="U926" s="69">
        <v>0.108</v>
      </c>
      <c r="V926" s="69">
        <v>0.108</v>
      </c>
      <c r="W926" s="69">
        <v>0.108</v>
      </c>
      <c r="X926" s="69">
        <v>0.108</v>
      </c>
      <c r="Y926" s="69">
        <v>0.108</v>
      </c>
      <c r="Z926" s="69">
        <v>0.108</v>
      </c>
      <c r="AA926" s="69">
        <v>0.108</v>
      </c>
      <c r="AB926" s="69">
        <v>0.108</v>
      </c>
      <c r="AC926" s="69">
        <v>0.108</v>
      </c>
      <c r="AD926" s="69">
        <v>0.108</v>
      </c>
      <c r="AE926" s="69">
        <v>0.108</v>
      </c>
      <c r="AF926" s="69">
        <f t="shared" si="113"/>
        <v>1.2960000000000003</v>
      </c>
      <c r="AH926" s="31">
        <f t="shared" si="114"/>
        <v>0.32400000000000001</v>
      </c>
      <c r="AI926" s="31">
        <f t="shared" si="115"/>
        <v>0.32400000000000001</v>
      </c>
      <c r="AJ926" s="31">
        <f t="shared" si="116"/>
        <v>0.32400000000000001</v>
      </c>
      <c r="AK926" s="31">
        <f t="shared" si="117"/>
        <v>0.32400000000000001</v>
      </c>
      <c r="AL926" s="31">
        <f t="shared" si="118"/>
        <v>1.296</v>
      </c>
    </row>
    <row r="927" spans="1:38" hidden="1" x14ac:dyDescent="0.3">
      <c r="A927" t="str">
        <f t="shared" si="112"/>
        <v>SAC1 COARSE</v>
      </c>
      <c r="B927" s="70" t="s">
        <v>417</v>
      </c>
      <c r="C927" s="5" t="s">
        <v>617</v>
      </c>
      <c r="D927" s="5" t="s">
        <v>270</v>
      </c>
      <c r="E927" s="5" t="s">
        <v>441</v>
      </c>
      <c r="F927" s="5" t="s">
        <v>27</v>
      </c>
      <c r="G927" s="5" t="s">
        <v>603</v>
      </c>
      <c r="H927" s="5" t="s">
        <v>619</v>
      </c>
      <c r="I927" s="5">
        <v>143.88</v>
      </c>
      <c r="J927" s="5">
        <v>72</v>
      </c>
      <c r="K927" s="5">
        <v>131.06399999999999</v>
      </c>
      <c r="L927" s="5">
        <v>192</v>
      </c>
      <c r="M927" s="5">
        <v>144</v>
      </c>
      <c r="N927" s="5"/>
      <c r="O927" s="5"/>
      <c r="P927" s="5"/>
      <c r="Q927" s="5"/>
      <c r="R927" s="69">
        <v>75.882666666666665</v>
      </c>
      <c r="S927" s="69">
        <v>198.72</v>
      </c>
      <c r="T927" s="69">
        <v>74</v>
      </c>
      <c r="U927" s="69">
        <v>240</v>
      </c>
      <c r="V927" s="69">
        <v>240</v>
      </c>
      <c r="W927" s="69">
        <v>240</v>
      </c>
      <c r="X927" s="69">
        <v>264</v>
      </c>
      <c r="Y927" s="69">
        <v>220</v>
      </c>
      <c r="Z927" s="69">
        <v>220</v>
      </c>
      <c r="AA927" s="69">
        <v>240</v>
      </c>
      <c r="AB927" s="69">
        <v>192</v>
      </c>
      <c r="AC927" s="69">
        <v>240</v>
      </c>
      <c r="AD927" s="69">
        <v>192</v>
      </c>
      <c r="AE927" s="69">
        <v>192</v>
      </c>
      <c r="AF927" s="69">
        <f t="shared" si="113"/>
        <v>2554</v>
      </c>
      <c r="AH927" s="31">
        <f t="shared" si="114"/>
        <v>554</v>
      </c>
      <c r="AI927" s="31">
        <f t="shared" si="115"/>
        <v>724</v>
      </c>
      <c r="AJ927" s="31">
        <f t="shared" si="116"/>
        <v>652</v>
      </c>
      <c r="AK927" s="31">
        <f t="shared" si="117"/>
        <v>624</v>
      </c>
      <c r="AL927" s="31">
        <f t="shared" si="118"/>
        <v>2554</v>
      </c>
    </row>
    <row r="928" spans="1:38" hidden="1" x14ac:dyDescent="0.3">
      <c r="A928" t="str">
        <f t="shared" si="112"/>
        <v>SALG</v>
      </c>
      <c r="B928" s="70" t="s">
        <v>417</v>
      </c>
      <c r="C928" s="5" t="s">
        <v>617</v>
      </c>
      <c r="D928" s="5" t="s">
        <v>270</v>
      </c>
      <c r="E928" s="5" t="s">
        <v>441</v>
      </c>
      <c r="F928" s="5" t="s">
        <v>33</v>
      </c>
      <c r="G928" s="5" t="s">
        <v>601</v>
      </c>
      <c r="H928" s="5" t="s">
        <v>621</v>
      </c>
      <c r="I928" s="5"/>
      <c r="J928" s="5"/>
      <c r="K928" s="5"/>
      <c r="L928" s="5"/>
      <c r="M928" s="5"/>
      <c r="N928" s="5"/>
      <c r="O928" s="5"/>
      <c r="P928" s="5"/>
      <c r="Q928" s="5"/>
      <c r="R928" s="69"/>
      <c r="S928" s="69">
        <v>1.2</v>
      </c>
      <c r="T928" s="69">
        <v>12</v>
      </c>
      <c r="U928" s="69">
        <v>12</v>
      </c>
      <c r="V928" s="69">
        <v>12</v>
      </c>
      <c r="W928" s="69">
        <v>18</v>
      </c>
      <c r="X928" s="69">
        <v>18</v>
      </c>
      <c r="Y928" s="69">
        <v>18</v>
      </c>
      <c r="Z928" s="69">
        <v>24</v>
      </c>
      <c r="AA928" s="69">
        <v>24</v>
      </c>
      <c r="AB928" s="69">
        <v>24</v>
      </c>
      <c r="AC928" s="69">
        <v>24</v>
      </c>
      <c r="AD928" s="69">
        <v>24</v>
      </c>
      <c r="AE928" s="69">
        <v>24</v>
      </c>
      <c r="AF928" s="69">
        <f t="shared" si="113"/>
        <v>234</v>
      </c>
      <c r="AH928" s="31">
        <f t="shared" si="114"/>
        <v>36</v>
      </c>
      <c r="AI928" s="31">
        <f t="shared" si="115"/>
        <v>54</v>
      </c>
      <c r="AJ928" s="31">
        <f t="shared" si="116"/>
        <v>72</v>
      </c>
      <c r="AK928" s="31">
        <f t="shared" si="117"/>
        <v>72</v>
      </c>
      <c r="AL928" s="31">
        <f t="shared" si="118"/>
        <v>234</v>
      </c>
    </row>
    <row r="929" spans="1:38" hidden="1" x14ac:dyDescent="0.3">
      <c r="A929" t="str">
        <f t="shared" si="112"/>
        <v>SALG</v>
      </c>
      <c r="B929" s="70" t="s">
        <v>417</v>
      </c>
      <c r="C929" s="5" t="s">
        <v>617</v>
      </c>
      <c r="D929" s="5" t="s">
        <v>270</v>
      </c>
      <c r="E929" s="5" t="s">
        <v>441</v>
      </c>
      <c r="F929" s="5" t="s">
        <v>102</v>
      </c>
      <c r="G929" s="5" t="s">
        <v>601</v>
      </c>
      <c r="H929" s="5" t="s">
        <v>621</v>
      </c>
      <c r="I929" s="5"/>
      <c r="J929" s="5"/>
      <c r="K929" s="5"/>
      <c r="L929" s="5"/>
      <c r="M929" s="5"/>
      <c r="N929" s="5"/>
      <c r="O929" s="5"/>
      <c r="P929" s="5"/>
      <c r="Q929" s="5"/>
      <c r="R929" s="69"/>
      <c r="S929" s="69"/>
      <c r="T929" s="69">
        <v>0.108</v>
      </c>
      <c r="U929" s="69">
        <v>0.108</v>
      </c>
      <c r="V929" s="69">
        <v>0.108</v>
      </c>
      <c r="W929" s="69">
        <v>0.108</v>
      </c>
      <c r="X929" s="69">
        <v>0.108</v>
      </c>
      <c r="Y929" s="69">
        <v>0.108</v>
      </c>
      <c r="Z929" s="69">
        <v>0.108</v>
      </c>
      <c r="AA929" s="69">
        <v>0.108</v>
      </c>
      <c r="AB929" s="69">
        <v>0.108</v>
      </c>
      <c r="AC929" s="69">
        <v>0.108</v>
      </c>
      <c r="AD929" s="69">
        <v>0.108</v>
      </c>
      <c r="AE929" s="69">
        <v>0.108</v>
      </c>
      <c r="AF929" s="69">
        <f t="shared" si="113"/>
        <v>1.2960000000000003</v>
      </c>
      <c r="AH929" s="31">
        <f t="shared" si="114"/>
        <v>0.32400000000000001</v>
      </c>
      <c r="AI929" s="31">
        <f t="shared" si="115"/>
        <v>0.32400000000000001</v>
      </c>
      <c r="AJ929" s="31">
        <f t="shared" si="116"/>
        <v>0.32400000000000001</v>
      </c>
      <c r="AK929" s="31">
        <f t="shared" si="117"/>
        <v>0.32400000000000001</v>
      </c>
      <c r="AL929" s="31">
        <f t="shared" si="118"/>
        <v>1.296</v>
      </c>
    </row>
    <row r="930" spans="1:38" hidden="1" x14ac:dyDescent="0.3">
      <c r="A930" t="str">
        <f t="shared" si="112"/>
        <v>SAC1 COARSE</v>
      </c>
      <c r="B930" s="70" t="s">
        <v>417</v>
      </c>
      <c r="C930" s="5" t="s">
        <v>617</v>
      </c>
      <c r="D930" s="5" t="s">
        <v>270</v>
      </c>
      <c r="E930" s="5" t="s">
        <v>442</v>
      </c>
      <c r="F930" s="5" t="s">
        <v>27</v>
      </c>
      <c r="G930" s="5" t="s">
        <v>603</v>
      </c>
      <c r="H930" s="5" t="s">
        <v>619</v>
      </c>
      <c r="I930" s="5"/>
      <c r="J930" s="5"/>
      <c r="K930" s="5"/>
      <c r="L930" s="5"/>
      <c r="M930" s="5"/>
      <c r="N930" s="5"/>
      <c r="O930" s="5"/>
      <c r="P930" s="5"/>
      <c r="Q930" s="5">
        <v>74.88</v>
      </c>
      <c r="R930" s="69">
        <v>8.32</v>
      </c>
      <c r="S930" s="69">
        <v>124.2</v>
      </c>
      <c r="T930" s="69">
        <v>124.2</v>
      </c>
      <c r="U930" s="69">
        <v>120</v>
      </c>
      <c r="V930" s="69">
        <v>124.2</v>
      </c>
      <c r="W930" s="69">
        <v>124.2</v>
      </c>
      <c r="X930" s="69">
        <v>72</v>
      </c>
      <c r="Y930" s="69">
        <v>124.2</v>
      </c>
      <c r="Z930" s="69">
        <v>124.2</v>
      </c>
      <c r="AA930" s="69">
        <v>124.2</v>
      </c>
      <c r="AB930" s="69">
        <v>124.2</v>
      </c>
      <c r="AC930" s="69">
        <v>124.2</v>
      </c>
      <c r="AD930" s="69">
        <v>124.2</v>
      </c>
      <c r="AE930" s="69">
        <v>124.2</v>
      </c>
      <c r="AF930" s="69">
        <f t="shared" si="113"/>
        <v>1434.0000000000002</v>
      </c>
      <c r="AH930" s="31">
        <f t="shared" si="114"/>
        <v>368.4</v>
      </c>
      <c r="AI930" s="31">
        <f t="shared" si="115"/>
        <v>320.39999999999998</v>
      </c>
      <c r="AJ930" s="31">
        <f t="shared" si="116"/>
        <v>372.6</v>
      </c>
      <c r="AK930" s="31">
        <f t="shared" si="117"/>
        <v>372.6</v>
      </c>
      <c r="AL930" s="31">
        <f t="shared" si="118"/>
        <v>1434</v>
      </c>
    </row>
    <row r="931" spans="1:38" hidden="1" x14ac:dyDescent="0.3">
      <c r="A931" t="str">
        <f t="shared" si="112"/>
        <v>SALG</v>
      </c>
      <c r="B931" s="70" t="s">
        <v>417</v>
      </c>
      <c r="C931" s="5" t="s">
        <v>617</v>
      </c>
      <c r="D931" s="5" t="s">
        <v>270</v>
      </c>
      <c r="E931" s="5" t="s">
        <v>442</v>
      </c>
      <c r="F931" s="5" t="s">
        <v>33</v>
      </c>
      <c r="G931" s="5" t="s">
        <v>601</v>
      </c>
      <c r="H931" s="5" t="s">
        <v>621</v>
      </c>
      <c r="I931" s="5"/>
      <c r="J931" s="5"/>
      <c r="K931" s="5"/>
      <c r="L931" s="5"/>
      <c r="M931" s="5"/>
      <c r="N931" s="5"/>
      <c r="O931" s="5"/>
      <c r="P931" s="5"/>
      <c r="Q931" s="5"/>
      <c r="R931" s="69"/>
      <c r="S931" s="69"/>
      <c r="T931" s="69">
        <v>1.2</v>
      </c>
      <c r="U931" s="69">
        <v>1.2</v>
      </c>
      <c r="V931" s="69">
        <v>1.2</v>
      </c>
      <c r="W931" s="69">
        <v>2.4</v>
      </c>
      <c r="X931" s="69">
        <v>2.4</v>
      </c>
      <c r="Y931" s="69">
        <v>2.4</v>
      </c>
      <c r="Z931" s="69">
        <v>2.4</v>
      </c>
      <c r="AA931" s="69">
        <v>2.4</v>
      </c>
      <c r="AB931" s="69">
        <v>2.4</v>
      </c>
      <c r="AC931" s="69">
        <v>2.4</v>
      </c>
      <c r="AD931" s="69">
        <v>2.4</v>
      </c>
      <c r="AE931" s="69">
        <v>2.4</v>
      </c>
      <c r="AF931" s="69">
        <f t="shared" si="113"/>
        <v>25.199999999999996</v>
      </c>
      <c r="AH931" s="31">
        <f t="shared" si="114"/>
        <v>3.5999999999999996</v>
      </c>
      <c r="AI931" s="31">
        <f t="shared" si="115"/>
        <v>7.1999999999999993</v>
      </c>
      <c r="AJ931" s="31">
        <f t="shared" si="116"/>
        <v>7.1999999999999993</v>
      </c>
      <c r="AK931" s="31">
        <f t="shared" si="117"/>
        <v>7.1999999999999993</v>
      </c>
      <c r="AL931" s="31">
        <f t="shared" si="118"/>
        <v>25.2</v>
      </c>
    </row>
    <row r="932" spans="1:38" hidden="1" x14ac:dyDescent="0.3">
      <c r="A932" t="str">
        <f t="shared" si="112"/>
        <v>SALG</v>
      </c>
      <c r="B932" s="70" t="s">
        <v>417</v>
      </c>
      <c r="C932" s="5" t="s">
        <v>617</v>
      </c>
      <c r="D932" s="5" t="s">
        <v>270</v>
      </c>
      <c r="E932" s="5" t="s">
        <v>442</v>
      </c>
      <c r="F932" s="5" t="s">
        <v>102</v>
      </c>
      <c r="G932" s="5" t="s">
        <v>601</v>
      </c>
      <c r="H932" s="5" t="s">
        <v>621</v>
      </c>
      <c r="I932" s="5"/>
      <c r="J932" s="5"/>
      <c r="K932" s="5"/>
      <c r="L932" s="5"/>
      <c r="M932" s="5"/>
      <c r="N932" s="5"/>
      <c r="O932" s="5"/>
      <c r="P932" s="5"/>
      <c r="Q932" s="5"/>
      <c r="R932" s="69"/>
      <c r="S932" s="69"/>
      <c r="T932" s="69">
        <v>0.108</v>
      </c>
      <c r="U932" s="69">
        <v>0.108</v>
      </c>
      <c r="V932" s="69">
        <v>0.108</v>
      </c>
      <c r="W932" s="69">
        <v>0.108</v>
      </c>
      <c r="X932" s="69">
        <v>0.108</v>
      </c>
      <c r="Y932" s="69">
        <v>0.108</v>
      </c>
      <c r="Z932" s="69">
        <v>0.108</v>
      </c>
      <c r="AA932" s="69">
        <v>0.108</v>
      </c>
      <c r="AB932" s="69">
        <v>0.108</v>
      </c>
      <c r="AC932" s="69">
        <v>0.108</v>
      </c>
      <c r="AD932" s="69">
        <v>0.108</v>
      </c>
      <c r="AE932" s="69">
        <v>0.108</v>
      </c>
      <c r="AF932" s="69">
        <f t="shared" si="113"/>
        <v>1.2960000000000003</v>
      </c>
      <c r="AH932" s="31">
        <f t="shared" si="114"/>
        <v>0.32400000000000001</v>
      </c>
      <c r="AI932" s="31">
        <f t="shared" si="115"/>
        <v>0.32400000000000001</v>
      </c>
      <c r="AJ932" s="31">
        <f t="shared" si="116"/>
        <v>0.32400000000000001</v>
      </c>
      <c r="AK932" s="31">
        <f t="shared" si="117"/>
        <v>0.32400000000000001</v>
      </c>
      <c r="AL932" s="31">
        <f t="shared" si="118"/>
        <v>1.296</v>
      </c>
    </row>
    <row r="933" spans="1:38" hidden="1" x14ac:dyDescent="0.3">
      <c r="A933" t="str">
        <f t="shared" si="112"/>
        <v>SAA1</v>
      </c>
      <c r="B933" s="70" t="s">
        <v>417</v>
      </c>
      <c r="C933" s="5" t="s">
        <v>617</v>
      </c>
      <c r="D933" s="5" t="s">
        <v>270</v>
      </c>
      <c r="E933" s="5" t="s">
        <v>443</v>
      </c>
      <c r="F933" s="5" t="s">
        <v>427</v>
      </c>
      <c r="G933" s="5" t="s">
        <v>600</v>
      </c>
      <c r="H933" s="5" t="s">
        <v>620</v>
      </c>
      <c r="I933" s="5"/>
      <c r="J933" s="5"/>
      <c r="K933" s="5"/>
      <c r="L933" s="5"/>
      <c r="M933" s="5">
        <v>2.5</v>
      </c>
      <c r="N933" s="5"/>
      <c r="O933" s="5">
        <v>2</v>
      </c>
      <c r="P933" s="5"/>
      <c r="Q933" s="5">
        <v>2.5</v>
      </c>
      <c r="R933" s="69">
        <v>0.77777777777777779</v>
      </c>
      <c r="S933" s="69">
        <v>1</v>
      </c>
      <c r="T933" s="69">
        <v>1</v>
      </c>
      <c r="U933" s="69">
        <v>1</v>
      </c>
      <c r="V933" s="69">
        <v>1</v>
      </c>
      <c r="W933" s="69">
        <v>1</v>
      </c>
      <c r="X933" s="69">
        <v>1</v>
      </c>
      <c r="Y933" s="69">
        <v>1</v>
      </c>
      <c r="Z933" s="69">
        <v>1</v>
      </c>
      <c r="AA933" s="69">
        <v>1</v>
      </c>
      <c r="AB933" s="69">
        <v>1</v>
      </c>
      <c r="AC933" s="69">
        <v>1</v>
      </c>
      <c r="AD933" s="69">
        <v>1</v>
      </c>
      <c r="AE933" s="69">
        <v>1</v>
      </c>
      <c r="AF933" s="69">
        <f t="shared" si="113"/>
        <v>12</v>
      </c>
      <c r="AH933" s="31">
        <f t="shared" si="114"/>
        <v>3</v>
      </c>
      <c r="AI933" s="31">
        <f t="shared" si="115"/>
        <v>3</v>
      </c>
      <c r="AJ933" s="31">
        <f t="shared" si="116"/>
        <v>3</v>
      </c>
      <c r="AK933" s="31">
        <f t="shared" si="117"/>
        <v>3</v>
      </c>
      <c r="AL933" s="31">
        <f t="shared" si="118"/>
        <v>12</v>
      </c>
    </row>
    <row r="934" spans="1:38" hidden="1" x14ac:dyDescent="0.3">
      <c r="A934" t="str">
        <f t="shared" si="112"/>
        <v>SAC1 COARSE</v>
      </c>
      <c r="B934" s="70" t="s">
        <v>417</v>
      </c>
      <c r="C934" s="5" t="s">
        <v>617</v>
      </c>
      <c r="D934" s="5" t="s">
        <v>270</v>
      </c>
      <c r="E934" s="5" t="s">
        <v>443</v>
      </c>
      <c r="F934" s="5" t="s">
        <v>423</v>
      </c>
      <c r="G934" s="5" t="s">
        <v>603</v>
      </c>
      <c r="H934" s="5" t="s">
        <v>619</v>
      </c>
      <c r="I934" s="5">
        <v>25</v>
      </c>
      <c r="J934" s="5">
        <v>25</v>
      </c>
      <c r="K934" s="5"/>
      <c r="L934" s="5"/>
      <c r="M934" s="5"/>
      <c r="N934" s="5"/>
      <c r="O934" s="5">
        <v>12.5</v>
      </c>
      <c r="P934" s="5"/>
      <c r="Q934" s="5">
        <v>10</v>
      </c>
      <c r="R934" s="69">
        <v>8.0555555555555554</v>
      </c>
      <c r="S934" s="69">
        <v>8</v>
      </c>
      <c r="T934" s="69">
        <v>8</v>
      </c>
      <c r="U934" s="69">
        <v>8</v>
      </c>
      <c r="V934" s="69">
        <v>8</v>
      </c>
      <c r="W934" s="69">
        <v>8</v>
      </c>
      <c r="X934" s="69">
        <v>8</v>
      </c>
      <c r="Y934" s="69">
        <v>8</v>
      </c>
      <c r="Z934" s="69">
        <v>8</v>
      </c>
      <c r="AA934" s="69">
        <v>8</v>
      </c>
      <c r="AB934" s="69">
        <v>8</v>
      </c>
      <c r="AC934" s="69">
        <v>8</v>
      </c>
      <c r="AD934" s="69">
        <v>8</v>
      </c>
      <c r="AE934" s="69">
        <v>8</v>
      </c>
      <c r="AF934" s="69">
        <f t="shared" si="113"/>
        <v>96</v>
      </c>
      <c r="AH934" s="31">
        <f t="shared" si="114"/>
        <v>24</v>
      </c>
      <c r="AI934" s="31">
        <f t="shared" si="115"/>
        <v>24</v>
      </c>
      <c r="AJ934" s="31">
        <f t="shared" si="116"/>
        <v>24</v>
      </c>
      <c r="AK934" s="31">
        <f t="shared" si="117"/>
        <v>24</v>
      </c>
      <c r="AL934" s="31">
        <f t="shared" si="118"/>
        <v>96</v>
      </c>
    </row>
    <row r="935" spans="1:38" hidden="1" x14ac:dyDescent="0.3">
      <c r="A935" t="str">
        <f t="shared" si="112"/>
        <v>SACASTER</v>
      </c>
      <c r="B935" s="70" t="s">
        <v>417</v>
      </c>
      <c r="C935" s="5" t="s">
        <v>617</v>
      </c>
      <c r="D935" s="5" t="s">
        <v>270</v>
      </c>
      <c r="E935" s="5" t="s">
        <v>443</v>
      </c>
      <c r="F935" s="5" t="s">
        <v>42</v>
      </c>
      <c r="G935" s="5" t="s">
        <v>604</v>
      </c>
      <c r="H935" s="5" t="s">
        <v>604</v>
      </c>
      <c r="I935" s="5"/>
      <c r="J935" s="5"/>
      <c r="K935" s="5"/>
      <c r="L935" s="5"/>
      <c r="M935" s="5"/>
      <c r="N935" s="5"/>
      <c r="O935" s="5">
        <v>1.5</v>
      </c>
      <c r="P935" s="5"/>
      <c r="Q935" s="5"/>
      <c r="R935" s="69">
        <v>0.16666666666666666</v>
      </c>
      <c r="S935" s="69">
        <v>1</v>
      </c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>
        <f t="shared" si="113"/>
        <v>0</v>
      </c>
      <c r="AH935" s="31">
        <f t="shared" si="114"/>
        <v>0</v>
      </c>
      <c r="AI935" s="31">
        <f t="shared" si="115"/>
        <v>0</v>
      </c>
      <c r="AJ935" s="31">
        <f t="shared" si="116"/>
        <v>0</v>
      </c>
      <c r="AK935" s="31">
        <f t="shared" si="117"/>
        <v>0</v>
      </c>
      <c r="AL935" s="31">
        <f t="shared" si="118"/>
        <v>0</v>
      </c>
    </row>
    <row r="936" spans="1:38" hidden="1" x14ac:dyDescent="0.3">
      <c r="A936" t="str">
        <f t="shared" si="112"/>
        <v>SACASTER</v>
      </c>
      <c r="B936" s="70" t="s">
        <v>417</v>
      </c>
      <c r="C936" s="5" t="s">
        <v>617</v>
      </c>
      <c r="D936" s="5" t="s">
        <v>270</v>
      </c>
      <c r="E936" s="5" t="s">
        <v>443</v>
      </c>
      <c r="F936" s="5" t="s">
        <v>25</v>
      </c>
      <c r="G936" s="5" t="s">
        <v>604</v>
      </c>
      <c r="H936" s="5" t="s">
        <v>604</v>
      </c>
      <c r="I936" s="5">
        <v>1.2</v>
      </c>
      <c r="J936" s="5"/>
      <c r="K936" s="5"/>
      <c r="L936" s="5">
        <v>1.8</v>
      </c>
      <c r="M936" s="5">
        <v>2.976</v>
      </c>
      <c r="N936" s="5"/>
      <c r="O936" s="5"/>
      <c r="P936" s="5">
        <v>3</v>
      </c>
      <c r="Q936" s="5"/>
      <c r="R936" s="69">
        <v>0.99733333333333318</v>
      </c>
      <c r="S936" s="69">
        <v>1</v>
      </c>
      <c r="T936" s="69">
        <v>1</v>
      </c>
      <c r="U936" s="69">
        <v>1</v>
      </c>
      <c r="V936" s="69">
        <v>1</v>
      </c>
      <c r="W936" s="69">
        <v>1</v>
      </c>
      <c r="X936" s="69">
        <v>1</v>
      </c>
      <c r="Y936" s="69">
        <v>1</v>
      </c>
      <c r="Z936" s="69">
        <v>1</v>
      </c>
      <c r="AA936" s="69">
        <v>1</v>
      </c>
      <c r="AB936" s="69">
        <v>1</v>
      </c>
      <c r="AC936" s="69">
        <v>1</v>
      </c>
      <c r="AD936" s="69">
        <v>1</v>
      </c>
      <c r="AE936" s="69">
        <v>1</v>
      </c>
      <c r="AF936" s="69">
        <f t="shared" si="113"/>
        <v>12</v>
      </c>
      <c r="AH936" s="31">
        <f t="shared" si="114"/>
        <v>3</v>
      </c>
      <c r="AI936" s="31">
        <f t="shared" si="115"/>
        <v>3</v>
      </c>
      <c r="AJ936" s="31">
        <f t="shared" si="116"/>
        <v>3</v>
      </c>
      <c r="AK936" s="31">
        <f t="shared" si="117"/>
        <v>3</v>
      </c>
      <c r="AL936" s="31">
        <f t="shared" si="118"/>
        <v>12</v>
      </c>
    </row>
    <row r="937" spans="1:38" hidden="1" x14ac:dyDescent="0.3">
      <c r="A937" t="str">
        <f t="shared" si="112"/>
        <v>SACoarse Brown</v>
      </c>
      <c r="B937" s="70" t="s">
        <v>417</v>
      </c>
      <c r="C937" s="5" t="s">
        <v>617</v>
      </c>
      <c r="D937" s="5" t="s">
        <v>270</v>
      </c>
      <c r="E937" s="5" t="s">
        <v>443</v>
      </c>
      <c r="F937" s="5" t="s">
        <v>26</v>
      </c>
      <c r="G937" s="5" t="s">
        <v>602</v>
      </c>
      <c r="H937" s="5" t="s">
        <v>618</v>
      </c>
      <c r="I937" s="5"/>
      <c r="J937" s="5"/>
      <c r="K937" s="5"/>
      <c r="L937" s="5"/>
      <c r="M937" s="5"/>
      <c r="N937" s="5"/>
      <c r="O937" s="5">
        <v>1.2</v>
      </c>
      <c r="P937" s="5"/>
      <c r="Q937" s="5"/>
      <c r="R937" s="69">
        <v>0.13333333333333333</v>
      </c>
      <c r="S937" s="69">
        <v>1</v>
      </c>
      <c r="T937" s="69">
        <v>0</v>
      </c>
      <c r="U937" s="69">
        <v>0</v>
      </c>
      <c r="V937" s="69">
        <v>0</v>
      </c>
      <c r="W937" s="69">
        <v>0</v>
      </c>
      <c r="X937" s="69">
        <v>0</v>
      </c>
      <c r="Y937" s="69">
        <v>0</v>
      </c>
      <c r="Z937" s="69">
        <v>0</v>
      </c>
      <c r="AA937" s="69">
        <v>0</v>
      </c>
      <c r="AB937" s="69">
        <v>0</v>
      </c>
      <c r="AC937" s="69">
        <v>0</v>
      </c>
      <c r="AD937" s="69">
        <v>0</v>
      </c>
      <c r="AE937" s="69">
        <v>0</v>
      </c>
      <c r="AF937" s="69">
        <f t="shared" si="113"/>
        <v>0</v>
      </c>
      <c r="AH937" s="31">
        <f t="shared" si="114"/>
        <v>0</v>
      </c>
      <c r="AI937" s="31">
        <f t="shared" si="115"/>
        <v>0</v>
      </c>
      <c r="AJ937" s="31">
        <f t="shared" si="116"/>
        <v>0</v>
      </c>
      <c r="AK937" s="31">
        <f t="shared" si="117"/>
        <v>0</v>
      </c>
      <c r="AL937" s="31">
        <f t="shared" si="118"/>
        <v>0</v>
      </c>
    </row>
    <row r="938" spans="1:38" hidden="1" x14ac:dyDescent="0.3">
      <c r="A938" t="str">
        <f t="shared" si="112"/>
        <v>SAC1 COARSE</v>
      </c>
      <c r="B938" s="70" t="s">
        <v>417</v>
      </c>
      <c r="C938" s="5" t="s">
        <v>617</v>
      </c>
      <c r="D938" s="5" t="s">
        <v>270</v>
      </c>
      <c r="E938" s="5" t="s">
        <v>443</v>
      </c>
      <c r="F938" s="5" t="s">
        <v>27</v>
      </c>
      <c r="G938" s="5" t="s">
        <v>603</v>
      </c>
      <c r="H938" s="5" t="s">
        <v>619</v>
      </c>
      <c r="I938" s="5">
        <v>163.80000000000001</v>
      </c>
      <c r="J938" s="5">
        <v>144</v>
      </c>
      <c r="K938" s="5">
        <v>96</v>
      </c>
      <c r="L938" s="5">
        <v>207.6</v>
      </c>
      <c r="M938" s="5">
        <v>214.428</v>
      </c>
      <c r="N938" s="5">
        <v>72</v>
      </c>
      <c r="O938" s="5">
        <v>163.99200000000002</v>
      </c>
      <c r="P938" s="5">
        <v>219.24</v>
      </c>
      <c r="Q938" s="5">
        <v>247.14000000000004</v>
      </c>
      <c r="R938" s="69">
        <v>169.8</v>
      </c>
      <c r="S938" s="69">
        <v>140</v>
      </c>
      <c r="T938" s="69">
        <v>140</v>
      </c>
      <c r="U938" s="69">
        <v>170</v>
      </c>
      <c r="V938" s="69">
        <v>170</v>
      </c>
      <c r="W938" s="69">
        <v>170</v>
      </c>
      <c r="X938" s="69">
        <v>140</v>
      </c>
      <c r="Y938" s="69">
        <v>144</v>
      </c>
      <c r="Z938" s="69">
        <v>170</v>
      </c>
      <c r="AA938" s="69">
        <v>170</v>
      </c>
      <c r="AB938" s="69">
        <v>170</v>
      </c>
      <c r="AC938" s="69">
        <v>170</v>
      </c>
      <c r="AD938" s="69">
        <v>170</v>
      </c>
      <c r="AE938" s="69">
        <v>170</v>
      </c>
      <c r="AF938" s="69">
        <f t="shared" si="113"/>
        <v>1954</v>
      </c>
      <c r="AH938" s="31">
        <f t="shared" si="114"/>
        <v>480</v>
      </c>
      <c r="AI938" s="31">
        <f t="shared" si="115"/>
        <v>454</v>
      </c>
      <c r="AJ938" s="31">
        <f t="shared" si="116"/>
        <v>510</v>
      </c>
      <c r="AK938" s="31">
        <f t="shared" si="117"/>
        <v>510</v>
      </c>
      <c r="AL938" s="31">
        <f t="shared" si="118"/>
        <v>1954</v>
      </c>
    </row>
    <row r="939" spans="1:38" hidden="1" x14ac:dyDescent="0.3">
      <c r="A939" t="str">
        <f t="shared" si="112"/>
        <v>SAA1</v>
      </c>
      <c r="B939" s="70" t="s">
        <v>417</v>
      </c>
      <c r="C939" s="5" t="s">
        <v>617</v>
      </c>
      <c r="D939" s="5" t="s">
        <v>270</v>
      </c>
      <c r="E939" s="5" t="s">
        <v>443</v>
      </c>
      <c r="F939" s="5" t="s">
        <v>30</v>
      </c>
      <c r="G939" s="5" t="s">
        <v>600</v>
      </c>
      <c r="H939" s="5" t="s">
        <v>620</v>
      </c>
      <c r="I939" s="5"/>
      <c r="J939" s="5"/>
      <c r="K939" s="5"/>
      <c r="L939" s="5"/>
      <c r="M939" s="5"/>
      <c r="N939" s="5"/>
      <c r="O939" s="5">
        <v>10.44</v>
      </c>
      <c r="P939" s="5"/>
      <c r="Q939" s="5">
        <v>1.2</v>
      </c>
      <c r="R939" s="69">
        <v>1.2933333333333332</v>
      </c>
      <c r="S939" s="69">
        <v>1</v>
      </c>
      <c r="T939" s="69">
        <v>1</v>
      </c>
      <c r="U939" s="69">
        <v>1</v>
      </c>
      <c r="V939" s="69">
        <v>1</v>
      </c>
      <c r="W939" s="69">
        <v>1</v>
      </c>
      <c r="X939" s="69">
        <v>1</v>
      </c>
      <c r="Y939" s="69">
        <v>1</v>
      </c>
      <c r="Z939" s="69">
        <v>1</v>
      </c>
      <c r="AA939" s="69">
        <v>1</v>
      </c>
      <c r="AB939" s="69">
        <v>1</v>
      </c>
      <c r="AC939" s="69">
        <v>1</v>
      </c>
      <c r="AD939" s="69">
        <v>1</v>
      </c>
      <c r="AE939" s="69">
        <v>1</v>
      </c>
      <c r="AF939" s="69">
        <f t="shared" si="113"/>
        <v>12</v>
      </c>
      <c r="AH939" s="31">
        <f t="shared" si="114"/>
        <v>3</v>
      </c>
      <c r="AI939" s="31">
        <f t="shared" si="115"/>
        <v>3</v>
      </c>
      <c r="AJ939" s="31">
        <f t="shared" si="116"/>
        <v>3</v>
      </c>
      <c r="AK939" s="31">
        <f t="shared" si="117"/>
        <v>3</v>
      </c>
      <c r="AL939" s="31">
        <f t="shared" si="118"/>
        <v>12</v>
      </c>
    </row>
    <row r="940" spans="1:38" hidden="1" x14ac:dyDescent="0.3">
      <c r="A940" t="str">
        <f t="shared" si="112"/>
        <v>SAGMW</v>
      </c>
      <c r="B940" s="70" t="s">
        <v>417</v>
      </c>
      <c r="C940" s="5" t="s">
        <v>617</v>
      </c>
      <c r="D940" s="5" t="s">
        <v>270</v>
      </c>
      <c r="E940" s="5" t="s">
        <v>443</v>
      </c>
      <c r="F940" s="5" t="s">
        <v>37</v>
      </c>
      <c r="G940" s="5" t="s">
        <v>602</v>
      </c>
      <c r="H940" s="5" t="s">
        <v>624</v>
      </c>
      <c r="I940" s="5">
        <v>0.54</v>
      </c>
      <c r="J940" s="5"/>
      <c r="K940" s="5"/>
      <c r="L940" s="5"/>
      <c r="M940" s="5">
        <v>3.24</v>
      </c>
      <c r="N940" s="5"/>
      <c r="O940" s="5">
        <v>0.54</v>
      </c>
      <c r="P940" s="5">
        <v>2.7</v>
      </c>
      <c r="Q940" s="5"/>
      <c r="R940" s="69">
        <v>0.78</v>
      </c>
      <c r="S940" s="69">
        <v>0.5</v>
      </c>
      <c r="T940" s="69">
        <v>0.5</v>
      </c>
      <c r="U940" s="69">
        <v>1</v>
      </c>
      <c r="V940" s="69">
        <v>1</v>
      </c>
      <c r="W940" s="69">
        <v>1</v>
      </c>
      <c r="X940" s="69">
        <v>1</v>
      </c>
      <c r="Y940" s="69">
        <v>1</v>
      </c>
      <c r="Z940" s="69">
        <v>1</v>
      </c>
      <c r="AA940" s="69">
        <v>1</v>
      </c>
      <c r="AB940" s="69">
        <v>1</v>
      </c>
      <c r="AC940" s="69">
        <v>1</v>
      </c>
      <c r="AD940" s="69">
        <v>1</v>
      </c>
      <c r="AE940" s="69">
        <v>1</v>
      </c>
      <c r="AF940" s="69">
        <f t="shared" si="113"/>
        <v>11.5</v>
      </c>
      <c r="AH940" s="31">
        <f t="shared" si="114"/>
        <v>2.5</v>
      </c>
      <c r="AI940" s="31">
        <f t="shared" si="115"/>
        <v>3</v>
      </c>
      <c r="AJ940" s="31">
        <f t="shared" si="116"/>
        <v>3</v>
      </c>
      <c r="AK940" s="31">
        <f t="shared" si="117"/>
        <v>3</v>
      </c>
      <c r="AL940" s="31">
        <f t="shared" si="118"/>
        <v>11.5</v>
      </c>
    </row>
    <row r="941" spans="1:38" hidden="1" x14ac:dyDescent="0.3">
      <c r="A941" t="str">
        <f t="shared" si="112"/>
        <v>SAGolden Brown</v>
      </c>
      <c r="B941" s="70" t="s">
        <v>417</v>
      </c>
      <c r="C941" s="5" t="s">
        <v>617</v>
      </c>
      <c r="D941" s="5" t="s">
        <v>270</v>
      </c>
      <c r="E941" s="5" t="s">
        <v>443</v>
      </c>
      <c r="F941" s="5" t="s">
        <v>31</v>
      </c>
      <c r="G941" s="5" t="s">
        <v>602</v>
      </c>
      <c r="H941" s="5" t="s">
        <v>623</v>
      </c>
      <c r="I941" s="5"/>
      <c r="J941" s="5"/>
      <c r="K941" s="5"/>
      <c r="L941" s="5"/>
      <c r="M941" s="5"/>
      <c r="N941" s="5"/>
      <c r="O941" s="5">
        <v>0.6</v>
      </c>
      <c r="P941" s="5"/>
      <c r="Q941" s="5"/>
      <c r="R941" s="69">
        <v>6.6666666666666666E-2</v>
      </c>
      <c r="S941" s="69">
        <v>0.5</v>
      </c>
      <c r="T941" s="69">
        <v>0</v>
      </c>
      <c r="U941" s="69">
        <v>0</v>
      </c>
      <c r="V941" s="69">
        <v>0</v>
      </c>
      <c r="W941" s="69">
        <v>0</v>
      </c>
      <c r="X941" s="69">
        <v>0</v>
      </c>
      <c r="Y941" s="69">
        <v>0</v>
      </c>
      <c r="Z941" s="69">
        <v>0</v>
      </c>
      <c r="AA941" s="69">
        <v>0</v>
      </c>
      <c r="AB941" s="69">
        <v>0</v>
      </c>
      <c r="AC941" s="69">
        <v>0</v>
      </c>
      <c r="AD941" s="69">
        <v>0</v>
      </c>
      <c r="AE941" s="69">
        <v>0</v>
      </c>
      <c r="AF941" s="69">
        <f t="shared" si="113"/>
        <v>0</v>
      </c>
      <c r="AH941" s="31">
        <f t="shared" si="114"/>
        <v>0</v>
      </c>
      <c r="AI941" s="31">
        <f t="shared" si="115"/>
        <v>0</v>
      </c>
      <c r="AJ941" s="31">
        <f t="shared" si="116"/>
        <v>0</v>
      </c>
      <c r="AK941" s="31">
        <f t="shared" si="117"/>
        <v>0</v>
      </c>
      <c r="AL941" s="31">
        <f t="shared" si="118"/>
        <v>0</v>
      </c>
    </row>
    <row r="942" spans="1:38" hidden="1" x14ac:dyDescent="0.3">
      <c r="A942" t="str">
        <f t="shared" si="112"/>
        <v>SAGolden Brown</v>
      </c>
      <c r="B942" s="70" t="s">
        <v>417</v>
      </c>
      <c r="C942" s="5" t="s">
        <v>617</v>
      </c>
      <c r="D942" s="5" t="s">
        <v>270</v>
      </c>
      <c r="E942" s="5" t="s">
        <v>443</v>
      </c>
      <c r="F942" s="5" t="s">
        <v>46</v>
      </c>
      <c r="G942" s="5" t="s">
        <v>602</v>
      </c>
      <c r="H942" s="5" t="s">
        <v>623</v>
      </c>
      <c r="I942" s="5"/>
      <c r="J942" s="5"/>
      <c r="K942" s="5"/>
      <c r="L942" s="5"/>
      <c r="M942" s="5"/>
      <c r="N942" s="5"/>
      <c r="O942" s="5">
        <v>0.54</v>
      </c>
      <c r="P942" s="5"/>
      <c r="Q942" s="5"/>
      <c r="R942" s="69">
        <v>6.0000000000000005E-2</v>
      </c>
      <c r="S942" s="69">
        <v>0.45</v>
      </c>
      <c r="T942" s="69">
        <v>0</v>
      </c>
      <c r="U942" s="69">
        <v>0</v>
      </c>
      <c r="V942" s="69">
        <v>0</v>
      </c>
      <c r="W942" s="69">
        <v>0</v>
      </c>
      <c r="X942" s="69">
        <v>0</v>
      </c>
      <c r="Y942" s="69">
        <v>0</v>
      </c>
      <c r="Z942" s="69">
        <v>0</v>
      </c>
      <c r="AA942" s="69">
        <v>0</v>
      </c>
      <c r="AB942" s="69">
        <v>0</v>
      </c>
      <c r="AC942" s="69">
        <v>0</v>
      </c>
      <c r="AD942" s="69">
        <v>0</v>
      </c>
      <c r="AE942" s="69">
        <v>0</v>
      </c>
      <c r="AF942" s="69">
        <f t="shared" si="113"/>
        <v>0</v>
      </c>
      <c r="AH942" s="31">
        <f t="shared" si="114"/>
        <v>0</v>
      </c>
      <c r="AI942" s="31">
        <f t="shared" si="115"/>
        <v>0</v>
      </c>
      <c r="AJ942" s="31">
        <f t="shared" si="116"/>
        <v>0</v>
      </c>
      <c r="AK942" s="31">
        <f t="shared" si="117"/>
        <v>0</v>
      </c>
      <c r="AL942" s="31">
        <f t="shared" si="118"/>
        <v>0</v>
      </c>
    </row>
    <row r="943" spans="1:38" hidden="1" x14ac:dyDescent="0.3">
      <c r="A943" t="str">
        <f t="shared" si="112"/>
        <v>SAICING</v>
      </c>
      <c r="B943" s="70" t="s">
        <v>417</v>
      </c>
      <c r="C943" s="5" t="s">
        <v>617</v>
      </c>
      <c r="D943" s="5" t="s">
        <v>270</v>
      </c>
      <c r="E943" s="5" t="s">
        <v>443</v>
      </c>
      <c r="F943" s="5" t="s">
        <v>47</v>
      </c>
      <c r="G943" s="5" t="s">
        <v>605</v>
      </c>
      <c r="H943" s="5" t="s">
        <v>605</v>
      </c>
      <c r="I943" s="5"/>
      <c r="J943" s="5"/>
      <c r="K943" s="5"/>
      <c r="L943" s="5"/>
      <c r="M943" s="5"/>
      <c r="N943" s="5"/>
      <c r="O943" s="5">
        <v>1.5</v>
      </c>
      <c r="P943" s="5"/>
      <c r="Q943" s="5"/>
      <c r="R943" s="69">
        <v>0.16666666666666666</v>
      </c>
      <c r="S943" s="69">
        <v>0.5</v>
      </c>
      <c r="T943" s="69">
        <v>0</v>
      </c>
      <c r="U943" s="69">
        <v>0</v>
      </c>
      <c r="V943" s="69">
        <v>0</v>
      </c>
      <c r="W943" s="69">
        <v>0</v>
      </c>
      <c r="X943" s="69">
        <v>0</v>
      </c>
      <c r="Y943" s="69">
        <v>0</v>
      </c>
      <c r="Z943" s="69">
        <v>0</v>
      </c>
      <c r="AA943" s="69">
        <v>0</v>
      </c>
      <c r="AB943" s="69">
        <v>0</v>
      </c>
      <c r="AC943" s="69">
        <v>0</v>
      </c>
      <c r="AD943" s="69">
        <v>0</v>
      </c>
      <c r="AE943" s="69">
        <v>0</v>
      </c>
      <c r="AF943" s="69">
        <f t="shared" si="113"/>
        <v>0</v>
      </c>
      <c r="AH943" s="31">
        <f t="shared" si="114"/>
        <v>0</v>
      </c>
      <c r="AI943" s="31">
        <f t="shared" si="115"/>
        <v>0</v>
      </c>
      <c r="AJ943" s="31">
        <f t="shared" si="116"/>
        <v>0</v>
      </c>
      <c r="AK943" s="31">
        <f t="shared" si="117"/>
        <v>0</v>
      </c>
      <c r="AL943" s="31">
        <f t="shared" si="118"/>
        <v>0</v>
      </c>
    </row>
    <row r="944" spans="1:38" hidden="1" x14ac:dyDescent="0.3">
      <c r="A944" t="str">
        <f t="shared" si="112"/>
        <v>SAICING</v>
      </c>
      <c r="B944" s="70" t="s">
        <v>417</v>
      </c>
      <c r="C944" s="5" t="s">
        <v>617</v>
      </c>
      <c r="D944" s="5" t="s">
        <v>270</v>
      </c>
      <c r="E944" s="5" t="s">
        <v>443</v>
      </c>
      <c r="F944" s="5" t="s">
        <v>32</v>
      </c>
      <c r="G944" s="5" t="s">
        <v>605</v>
      </c>
      <c r="H944" s="5" t="s">
        <v>605</v>
      </c>
      <c r="I944" s="5">
        <v>1.2</v>
      </c>
      <c r="J944" s="5"/>
      <c r="K944" s="5"/>
      <c r="L944" s="5">
        <v>1.8</v>
      </c>
      <c r="M944" s="5">
        <v>3</v>
      </c>
      <c r="N944" s="5"/>
      <c r="O944" s="5">
        <v>1.2</v>
      </c>
      <c r="P944" s="5">
        <v>3</v>
      </c>
      <c r="Q944" s="5"/>
      <c r="R944" s="69">
        <v>1.1333333333333333</v>
      </c>
      <c r="S944" s="69">
        <v>1</v>
      </c>
      <c r="T944" s="69">
        <v>0</v>
      </c>
      <c r="U944" s="69">
        <v>1</v>
      </c>
      <c r="V944" s="69">
        <v>1</v>
      </c>
      <c r="W944" s="69">
        <v>1</v>
      </c>
      <c r="X944" s="69">
        <v>1</v>
      </c>
      <c r="Y944" s="69">
        <v>1</v>
      </c>
      <c r="Z944" s="69">
        <v>1</v>
      </c>
      <c r="AA944" s="69">
        <v>1</v>
      </c>
      <c r="AB944" s="69">
        <v>1</v>
      </c>
      <c r="AC944" s="69">
        <v>1</v>
      </c>
      <c r="AD944" s="69">
        <v>1</v>
      </c>
      <c r="AE944" s="69">
        <v>1</v>
      </c>
      <c r="AF944" s="69">
        <f t="shared" si="113"/>
        <v>11</v>
      </c>
      <c r="AH944" s="31">
        <f t="shared" si="114"/>
        <v>2</v>
      </c>
      <c r="AI944" s="31">
        <f t="shared" si="115"/>
        <v>3</v>
      </c>
      <c r="AJ944" s="31">
        <f t="shared" si="116"/>
        <v>3</v>
      </c>
      <c r="AK944" s="31">
        <f t="shared" si="117"/>
        <v>3</v>
      </c>
      <c r="AL944" s="31">
        <f t="shared" si="118"/>
        <v>11</v>
      </c>
    </row>
    <row r="945" spans="1:38" hidden="1" x14ac:dyDescent="0.3">
      <c r="A945" t="str">
        <f t="shared" si="112"/>
        <v>SALG</v>
      </c>
      <c r="B945" s="70" t="s">
        <v>417</v>
      </c>
      <c r="C945" s="5" t="s">
        <v>617</v>
      </c>
      <c r="D945" s="5" t="s">
        <v>270</v>
      </c>
      <c r="E945" s="5" t="s">
        <v>443</v>
      </c>
      <c r="F945" s="5" t="s">
        <v>33</v>
      </c>
      <c r="G945" s="5" t="s">
        <v>601</v>
      </c>
      <c r="H945" s="5" t="s">
        <v>621</v>
      </c>
      <c r="I945" s="5"/>
      <c r="J945" s="5"/>
      <c r="K945" s="5"/>
      <c r="L945" s="5">
        <v>3.6</v>
      </c>
      <c r="M945" s="5">
        <v>10.8</v>
      </c>
      <c r="N945" s="5"/>
      <c r="O945" s="5">
        <v>20.399999999999999</v>
      </c>
      <c r="P945" s="5">
        <v>12</v>
      </c>
      <c r="Q945" s="5">
        <v>12</v>
      </c>
      <c r="R945" s="69">
        <v>6.5333333333333332</v>
      </c>
      <c r="S945" s="69">
        <v>12</v>
      </c>
      <c r="T945" s="69">
        <v>12</v>
      </c>
      <c r="U945" s="69">
        <v>12</v>
      </c>
      <c r="V945" s="69">
        <v>12</v>
      </c>
      <c r="W945" s="69">
        <v>16</v>
      </c>
      <c r="X945" s="69">
        <v>16</v>
      </c>
      <c r="Y945" s="69">
        <v>16</v>
      </c>
      <c r="Z945" s="69">
        <v>18</v>
      </c>
      <c r="AA945" s="69">
        <v>18</v>
      </c>
      <c r="AB945" s="69">
        <v>18</v>
      </c>
      <c r="AC945" s="69">
        <v>22</v>
      </c>
      <c r="AD945" s="69">
        <v>21</v>
      </c>
      <c r="AE945" s="69">
        <v>22</v>
      </c>
      <c r="AF945" s="69">
        <f t="shared" si="113"/>
        <v>203</v>
      </c>
      <c r="AH945" s="31">
        <f t="shared" si="114"/>
        <v>36</v>
      </c>
      <c r="AI945" s="31">
        <f t="shared" si="115"/>
        <v>48</v>
      </c>
      <c r="AJ945" s="31">
        <f t="shared" si="116"/>
        <v>54</v>
      </c>
      <c r="AK945" s="31">
        <f t="shared" si="117"/>
        <v>65</v>
      </c>
      <c r="AL945" s="31">
        <f t="shared" si="118"/>
        <v>203</v>
      </c>
    </row>
    <row r="946" spans="1:38" hidden="1" x14ac:dyDescent="0.3">
      <c r="A946" t="str">
        <f t="shared" si="112"/>
        <v>SALG</v>
      </c>
      <c r="B946" s="70" t="s">
        <v>417</v>
      </c>
      <c r="C946" s="5" t="s">
        <v>617</v>
      </c>
      <c r="D946" s="5" t="s">
        <v>270</v>
      </c>
      <c r="E946" s="5" t="s">
        <v>443</v>
      </c>
      <c r="F946" s="5" t="s">
        <v>102</v>
      </c>
      <c r="G946" s="5" t="s">
        <v>601</v>
      </c>
      <c r="H946" s="5" t="s">
        <v>621</v>
      </c>
      <c r="I946" s="5"/>
      <c r="J946" s="5"/>
      <c r="K946" s="5"/>
      <c r="L946" s="5"/>
      <c r="M946" s="5"/>
      <c r="N946" s="5"/>
      <c r="O946" s="5">
        <v>1.62</v>
      </c>
      <c r="P946" s="5"/>
      <c r="Q946" s="5">
        <v>1.08</v>
      </c>
      <c r="R946" s="69">
        <v>0.30000000000000004</v>
      </c>
      <c r="S946" s="69">
        <v>0.216</v>
      </c>
      <c r="T946" s="69">
        <v>0.54</v>
      </c>
      <c r="U946" s="69">
        <v>0.54</v>
      </c>
      <c r="V946" s="69">
        <v>0.54</v>
      </c>
      <c r="W946" s="69">
        <v>0.54</v>
      </c>
      <c r="X946" s="69">
        <v>0.54</v>
      </c>
      <c r="Y946" s="69">
        <v>0.54</v>
      </c>
      <c r="Z946" s="69">
        <v>0.54</v>
      </c>
      <c r="AA946" s="69">
        <v>0.54</v>
      </c>
      <c r="AB946" s="69">
        <v>0.54</v>
      </c>
      <c r="AC946" s="69">
        <v>0.54</v>
      </c>
      <c r="AD946" s="69">
        <v>0.54</v>
      </c>
      <c r="AE946" s="69">
        <v>0.54</v>
      </c>
      <c r="AF946" s="69">
        <f t="shared" si="113"/>
        <v>6.48</v>
      </c>
      <c r="AH946" s="31">
        <f t="shared" si="114"/>
        <v>1.62</v>
      </c>
      <c r="AI946" s="31">
        <f t="shared" si="115"/>
        <v>1.62</v>
      </c>
      <c r="AJ946" s="31">
        <f t="shared" si="116"/>
        <v>1.62</v>
      </c>
      <c r="AK946" s="31">
        <f t="shared" si="117"/>
        <v>1.62</v>
      </c>
      <c r="AL946" s="31">
        <f t="shared" si="118"/>
        <v>6.48</v>
      </c>
    </row>
    <row r="947" spans="1:38" hidden="1" x14ac:dyDescent="0.3">
      <c r="A947" t="str">
        <f t="shared" si="112"/>
        <v>SASoft Brown</v>
      </c>
      <c r="B947" s="70" t="s">
        <v>417</v>
      </c>
      <c r="C947" s="5" t="s">
        <v>617</v>
      </c>
      <c r="D947" s="5" t="s">
        <v>270</v>
      </c>
      <c r="E947" s="5" t="s">
        <v>443</v>
      </c>
      <c r="F947" s="5" t="s">
        <v>34</v>
      </c>
      <c r="G947" s="5" t="s">
        <v>602</v>
      </c>
      <c r="H947" s="5" t="s">
        <v>622</v>
      </c>
      <c r="I947" s="5">
        <v>1.2</v>
      </c>
      <c r="J947" s="5"/>
      <c r="K947" s="5"/>
      <c r="L947" s="5">
        <v>1.8</v>
      </c>
      <c r="M947" s="5">
        <v>3</v>
      </c>
      <c r="N947" s="5"/>
      <c r="O947" s="5"/>
      <c r="P947" s="5">
        <v>3</v>
      </c>
      <c r="Q947" s="5"/>
      <c r="R947" s="69">
        <v>1</v>
      </c>
      <c r="S947" s="69">
        <v>1</v>
      </c>
      <c r="T947" s="69">
        <v>1</v>
      </c>
      <c r="U947" s="69">
        <v>1</v>
      </c>
      <c r="V947" s="69">
        <v>1</v>
      </c>
      <c r="W947" s="69">
        <v>1</v>
      </c>
      <c r="X947" s="69">
        <v>1</v>
      </c>
      <c r="Y947" s="69">
        <v>1</v>
      </c>
      <c r="Z947" s="69">
        <v>1</v>
      </c>
      <c r="AA947" s="69">
        <v>1</v>
      </c>
      <c r="AB947" s="69">
        <v>1</v>
      </c>
      <c r="AC947" s="69">
        <v>1</v>
      </c>
      <c r="AD947" s="69">
        <v>1</v>
      </c>
      <c r="AE947" s="69">
        <v>1</v>
      </c>
      <c r="AF947" s="69">
        <f t="shared" si="113"/>
        <v>12</v>
      </c>
      <c r="AH947" s="31">
        <f t="shared" si="114"/>
        <v>3</v>
      </c>
      <c r="AI947" s="31">
        <f t="shared" si="115"/>
        <v>3</v>
      </c>
      <c r="AJ947" s="31">
        <f t="shared" si="116"/>
        <v>3</v>
      </c>
      <c r="AK947" s="31">
        <f t="shared" si="117"/>
        <v>3</v>
      </c>
      <c r="AL947" s="31">
        <f t="shared" si="118"/>
        <v>12</v>
      </c>
    </row>
    <row r="948" spans="1:38" hidden="1" x14ac:dyDescent="0.3">
      <c r="A948" t="str">
        <f t="shared" si="112"/>
        <v>SALG</v>
      </c>
      <c r="B948" s="70" t="s">
        <v>417</v>
      </c>
      <c r="C948" s="5" t="s">
        <v>617</v>
      </c>
      <c r="D948" s="5" t="s">
        <v>270</v>
      </c>
      <c r="E948" s="5" t="s">
        <v>443</v>
      </c>
      <c r="F948" s="5" t="s">
        <v>35</v>
      </c>
      <c r="G948" s="5" t="s">
        <v>601</v>
      </c>
      <c r="H948" s="5" t="s">
        <v>621</v>
      </c>
      <c r="I948" s="5"/>
      <c r="J948" s="5"/>
      <c r="K948" s="5"/>
      <c r="L948" s="5"/>
      <c r="M948" s="5"/>
      <c r="N948" s="5"/>
      <c r="O948" s="5"/>
      <c r="P948" s="5">
        <v>0.6</v>
      </c>
      <c r="Q948" s="5"/>
      <c r="R948" s="69">
        <v>6.6666666666666666E-2</v>
      </c>
      <c r="S948" s="69">
        <v>0</v>
      </c>
      <c r="T948" s="69">
        <v>0.6</v>
      </c>
      <c r="U948" s="69">
        <v>0</v>
      </c>
      <c r="V948" s="69">
        <v>0</v>
      </c>
      <c r="W948" s="69">
        <v>0.6</v>
      </c>
      <c r="X948" s="69">
        <v>0</v>
      </c>
      <c r="Y948" s="69">
        <v>0</v>
      </c>
      <c r="Z948" s="69">
        <v>0.6</v>
      </c>
      <c r="AA948" s="69">
        <v>0</v>
      </c>
      <c r="AB948" s="69">
        <v>0</v>
      </c>
      <c r="AC948" s="69">
        <v>0.6</v>
      </c>
      <c r="AD948" s="69">
        <v>0</v>
      </c>
      <c r="AE948" s="69">
        <v>0</v>
      </c>
      <c r="AF948" s="69">
        <f t="shared" si="113"/>
        <v>2.4</v>
      </c>
      <c r="AH948" s="31">
        <f t="shared" si="114"/>
        <v>0.6</v>
      </c>
      <c r="AI948" s="31">
        <f t="shared" si="115"/>
        <v>0.6</v>
      </c>
      <c r="AJ948" s="31">
        <f t="shared" si="116"/>
        <v>0.6</v>
      </c>
      <c r="AK948" s="31">
        <f t="shared" si="117"/>
        <v>0.6</v>
      </c>
      <c r="AL948" s="31">
        <f t="shared" si="118"/>
        <v>2.4</v>
      </c>
    </row>
    <row r="949" spans="1:38" hidden="1" x14ac:dyDescent="0.3">
      <c r="A949" t="str">
        <f t="shared" si="112"/>
        <v>SAC1 COARSE</v>
      </c>
      <c r="B949" s="70" t="s">
        <v>417</v>
      </c>
      <c r="C949" s="5" t="s">
        <v>617</v>
      </c>
      <c r="D949" s="5" t="s">
        <v>270</v>
      </c>
      <c r="E949" s="5" t="s">
        <v>444</v>
      </c>
      <c r="F949" s="5" t="s">
        <v>423</v>
      </c>
      <c r="G949" s="5" t="s">
        <v>603</v>
      </c>
      <c r="H949" s="5" t="s">
        <v>619</v>
      </c>
      <c r="I949" s="5">
        <v>25</v>
      </c>
      <c r="J949" s="5">
        <v>25</v>
      </c>
      <c r="K949" s="5">
        <v>25</v>
      </c>
      <c r="L949" s="5">
        <v>50</v>
      </c>
      <c r="M949" s="5">
        <v>25</v>
      </c>
      <c r="N949" s="5">
        <v>100</v>
      </c>
      <c r="O949" s="5">
        <v>25</v>
      </c>
      <c r="P949" s="5">
        <v>50</v>
      </c>
      <c r="Q949" s="5">
        <v>25</v>
      </c>
      <c r="R949" s="69">
        <v>38.888888888888886</v>
      </c>
      <c r="S949" s="69">
        <v>24</v>
      </c>
      <c r="T949" s="69">
        <v>24</v>
      </c>
      <c r="U949" s="69">
        <v>39</v>
      </c>
      <c r="V949" s="69">
        <v>39</v>
      </c>
      <c r="W949" s="69">
        <v>39</v>
      </c>
      <c r="X949" s="69">
        <v>39</v>
      </c>
      <c r="Y949" s="69">
        <v>39</v>
      </c>
      <c r="Z949" s="69">
        <v>39</v>
      </c>
      <c r="AA949" s="69">
        <v>39</v>
      </c>
      <c r="AB949" s="69">
        <v>39</v>
      </c>
      <c r="AC949" s="69">
        <v>39</v>
      </c>
      <c r="AD949" s="69">
        <v>39</v>
      </c>
      <c r="AE949" s="69">
        <v>39</v>
      </c>
      <c r="AF949" s="69">
        <f t="shared" si="113"/>
        <v>453</v>
      </c>
      <c r="AH949" s="31">
        <f t="shared" si="114"/>
        <v>102</v>
      </c>
      <c r="AI949" s="31">
        <f t="shared" si="115"/>
        <v>117</v>
      </c>
      <c r="AJ949" s="31">
        <f t="shared" si="116"/>
        <v>117</v>
      </c>
      <c r="AK949" s="31">
        <f t="shared" si="117"/>
        <v>117</v>
      </c>
      <c r="AL949" s="31">
        <f t="shared" si="118"/>
        <v>453</v>
      </c>
    </row>
    <row r="950" spans="1:38" hidden="1" x14ac:dyDescent="0.3">
      <c r="A950" t="str">
        <f t="shared" si="112"/>
        <v>SAC1 COARSE</v>
      </c>
      <c r="B950" s="70" t="s">
        <v>417</v>
      </c>
      <c r="C950" s="5" t="s">
        <v>617</v>
      </c>
      <c r="D950" s="5" t="s">
        <v>270</v>
      </c>
      <c r="E950" s="5" t="s">
        <v>444</v>
      </c>
      <c r="F950" s="5" t="s">
        <v>27</v>
      </c>
      <c r="G950" s="5" t="s">
        <v>603</v>
      </c>
      <c r="H950" s="5" t="s">
        <v>619</v>
      </c>
      <c r="I950" s="5">
        <v>216</v>
      </c>
      <c r="J950" s="5">
        <v>216</v>
      </c>
      <c r="K950" s="5">
        <v>168</v>
      </c>
      <c r="L950" s="5">
        <v>381.27600000000001</v>
      </c>
      <c r="M950" s="5">
        <v>312</v>
      </c>
      <c r="N950" s="5"/>
      <c r="O950" s="5">
        <v>192</v>
      </c>
      <c r="P950" s="5">
        <v>408</v>
      </c>
      <c r="Q950" s="5">
        <v>192</v>
      </c>
      <c r="R950" s="69">
        <v>231.69733333333332</v>
      </c>
      <c r="S950" s="69">
        <v>192</v>
      </c>
      <c r="T950" s="69">
        <v>192</v>
      </c>
      <c r="U950" s="69">
        <v>192</v>
      </c>
      <c r="V950" s="69">
        <v>192</v>
      </c>
      <c r="W950" s="69">
        <v>192</v>
      </c>
      <c r="X950" s="69">
        <v>192</v>
      </c>
      <c r="Y950" s="69">
        <v>192</v>
      </c>
      <c r="Z950" s="69">
        <v>192</v>
      </c>
      <c r="AA950" s="69">
        <v>192</v>
      </c>
      <c r="AB950" s="69">
        <v>192</v>
      </c>
      <c r="AC950" s="69">
        <v>192</v>
      </c>
      <c r="AD950" s="69">
        <v>192</v>
      </c>
      <c r="AE950" s="69">
        <v>192</v>
      </c>
      <c r="AF950" s="69">
        <f t="shared" si="113"/>
        <v>2304</v>
      </c>
      <c r="AH950" s="31">
        <f t="shared" si="114"/>
        <v>576</v>
      </c>
      <c r="AI950" s="31">
        <f t="shared" si="115"/>
        <v>576</v>
      </c>
      <c r="AJ950" s="31">
        <f t="shared" si="116"/>
        <v>576</v>
      </c>
      <c r="AK950" s="31">
        <f t="shared" si="117"/>
        <v>576</v>
      </c>
      <c r="AL950" s="31">
        <f t="shared" si="118"/>
        <v>2304</v>
      </c>
    </row>
    <row r="951" spans="1:38" hidden="1" x14ac:dyDescent="0.3">
      <c r="A951" t="str">
        <f t="shared" si="112"/>
        <v>SACASTER</v>
      </c>
      <c r="B951" s="70" t="s">
        <v>417</v>
      </c>
      <c r="C951" s="5" t="s">
        <v>617</v>
      </c>
      <c r="D951" s="5" t="s">
        <v>270</v>
      </c>
      <c r="E951" s="5" t="s">
        <v>445</v>
      </c>
      <c r="F951" s="5" t="s">
        <v>25</v>
      </c>
      <c r="G951" s="5" t="s">
        <v>604</v>
      </c>
      <c r="H951" s="5" t="s">
        <v>604</v>
      </c>
      <c r="I951" s="5"/>
      <c r="J951" s="5"/>
      <c r="K951" s="5">
        <v>0.6</v>
      </c>
      <c r="L951" s="5"/>
      <c r="M951" s="5"/>
      <c r="N951" s="5"/>
      <c r="O951" s="5"/>
      <c r="P951" s="5"/>
      <c r="Q951" s="5"/>
      <c r="R951" s="69">
        <v>6.6666666666666666E-2</v>
      </c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>
        <f t="shared" si="113"/>
        <v>0</v>
      </c>
      <c r="AH951" s="31">
        <f t="shared" si="114"/>
        <v>0</v>
      </c>
      <c r="AI951" s="31">
        <f t="shared" si="115"/>
        <v>0</v>
      </c>
      <c r="AJ951" s="31">
        <f t="shared" si="116"/>
        <v>0</v>
      </c>
      <c r="AK951" s="31">
        <f t="shared" si="117"/>
        <v>0</v>
      </c>
      <c r="AL951" s="31">
        <f t="shared" si="118"/>
        <v>0</v>
      </c>
    </row>
    <row r="952" spans="1:38" hidden="1" x14ac:dyDescent="0.3">
      <c r="A952" t="str">
        <f t="shared" si="112"/>
        <v>SACoarse Brown</v>
      </c>
      <c r="B952" s="70" t="s">
        <v>417</v>
      </c>
      <c r="C952" s="5" t="s">
        <v>617</v>
      </c>
      <c r="D952" s="5" t="s">
        <v>270</v>
      </c>
      <c r="E952" s="5" t="s">
        <v>445</v>
      </c>
      <c r="F952" s="5" t="s">
        <v>26</v>
      </c>
      <c r="G952" s="5" t="s">
        <v>602</v>
      </c>
      <c r="H952" s="5" t="s">
        <v>618</v>
      </c>
      <c r="I952" s="5"/>
      <c r="J952" s="5"/>
      <c r="K952" s="5">
        <v>1.8</v>
      </c>
      <c r="L952" s="5"/>
      <c r="M952" s="5"/>
      <c r="N952" s="5"/>
      <c r="O952" s="5"/>
      <c r="P952" s="5"/>
      <c r="Q952" s="5"/>
      <c r="R952" s="69">
        <v>0.2</v>
      </c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>
        <f t="shared" si="113"/>
        <v>0</v>
      </c>
      <c r="AH952" s="31">
        <f t="shared" si="114"/>
        <v>0</v>
      </c>
      <c r="AI952" s="31">
        <f t="shared" si="115"/>
        <v>0</v>
      </c>
      <c r="AJ952" s="31">
        <f t="shared" si="116"/>
        <v>0</v>
      </c>
      <c r="AK952" s="31">
        <f t="shared" si="117"/>
        <v>0</v>
      </c>
      <c r="AL952" s="31">
        <f t="shared" si="118"/>
        <v>0</v>
      </c>
    </row>
    <row r="953" spans="1:38" hidden="1" x14ac:dyDescent="0.3">
      <c r="A953" t="str">
        <f t="shared" si="112"/>
        <v>SAC1 COARSE</v>
      </c>
      <c r="B953" s="70" t="s">
        <v>417</v>
      </c>
      <c r="C953" s="5" t="s">
        <v>617</v>
      </c>
      <c r="D953" s="5" t="s">
        <v>270</v>
      </c>
      <c r="E953" s="5" t="s">
        <v>445</v>
      </c>
      <c r="F953" s="5" t="s">
        <v>27</v>
      </c>
      <c r="G953" s="5" t="s">
        <v>603</v>
      </c>
      <c r="H953" s="5" t="s">
        <v>619</v>
      </c>
      <c r="I953" s="5">
        <v>120</v>
      </c>
      <c r="J953" s="5">
        <v>120</v>
      </c>
      <c r="K953" s="5">
        <v>114</v>
      </c>
      <c r="L953" s="5">
        <v>120</v>
      </c>
      <c r="M953" s="5">
        <v>120</v>
      </c>
      <c r="N953" s="5"/>
      <c r="O953" s="5">
        <v>120</v>
      </c>
      <c r="P953" s="5">
        <v>120</v>
      </c>
      <c r="Q953" s="5">
        <v>192</v>
      </c>
      <c r="R953" s="69">
        <v>114</v>
      </c>
      <c r="S953" s="69">
        <v>124</v>
      </c>
      <c r="T953" s="69">
        <v>124</v>
      </c>
      <c r="U953" s="69">
        <v>124</v>
      </c>
      <c r="V953" s="69">
        <v>124</v>
      </c>
      <c r="W953" s="69">
        <v>11</v>
      </c>
      <c r="X953" s="69">
        <v>124</v>
      </c>
      <c r="Y953" s="69">
        <v>124</v>
      </c>
      <c r="Z953" s="69">
        <v>124</v>
      </c>
      <c r="AA953" s="69">
        <v>124</v>
      </c>
      <c r="AB953" s="69">
        <v>124</v>
      </c>
      <c r="AC953" s="69">
        <v>124</v>
      </c>
      <c r="AD953" s="69">
        <v>124</v>
      </c>
      <c r="AE953" s="69">
        <v>124</v>
      </c>
      <c r="AF953" s="69">
        <f t="shared" si="113"/>
        <v>1375</v>
      </c>
      <c r="AH953" s="31">
        <f t="shared" si="114"/>
        <v>372</v>
      </c>
      <c r="AI953" s="31">
        <f t="shared" si="115"/>
        <v>259</v>
      </c>
      <c r="AJ953" s="31">
        <f t="shared" si="116"/>
        <v>372</v>
      </c>
      <c r="AK953" s="31">
        <f t="shared" si="117"/>
        <v>372</v>
      </c>
      <c r="AL953" s="31">
        <f t="shared" si="118"/>
        <v>1375</v>
      </c>
    </row>
    <row r="954" spans="1:38" hidden="1" x14ac:dyDescent="0.3">
      <c r="A954" t="str">
        <f t="shared" si="112"/>
        <v>SAICING</v>
      </c>
      <c r="B954" s="70" t="s">
        <v>417</v>
      </c>
      <c r="C954" s="5" t="s">
        <v>617</v>
      </c>
      <c r="D954" s="5" t="s">
        <v>270</v>
      </c>
      <c r="E954" s="5" t="s">
        <v>445</v>
      </c>
      <c r="F954" s="5" t="s">
        <v>32</v>
      </c>
      <c r="G954" s="5" t="s">
        <v>605</v>
      </c>
      <c r="H954" s="5" t="s">
        <v>605</v>
      </c>
      <c r="I954" s="5"/>
      <c r="J954" s="5"/>
      <c r="K954" s="5">
        <v>0.6</v>
      </c>
      <c r="L954" s="5"/>
      <c r="M954" s="5"/>
      <c r="N954" s="5"/>
      <c r="O954" s="5"/>
      <c r="P954" s="5"/>
      <c r="Q954" s="5"/>
      <c r="R954" s="69">
        <v>6.6666666666666666E-2</v>
      </c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>
        <f t="shared" si="113"/>
        <v>0</v>
      </c>
      <c r="AH954" s="31">
        <f t="shared" si="114"/>
        <v>0</v>
      </c>
      <c r="AI954" s="31">
        <f t="shared" si="115"/>
        <v>0</v>
      </c>
      <c r="AJ954" s="31">
        <f t="shared" si="116"/>
        <v>0</v>
      </c>
      <c r="AK954" s="31">
        <f t="shared" si="117"/>
        <v>0</v>
      </c>
      <c r="AL954" s="31">
        <f t="shared" si="118"/>
        <v>0</v>
      </c>
    </row>
    <row r="955" spans="1:38" hidden="1" x14ac:dyDescent="0.3">
      <c r="A955" t="str">
        <f t="shared" si="112"/>
        <v>SALG</v>
      </c>
      <c r="B955" s="70" t="s">
        <v>417</v>
      </c>
      <c r="C955" s="5" t="s">
        <v>617</v>
      </c>
      <c r="D955" s="5" t="s">
        <v>270</v>
      </c>
      <c r="E955" s="5" t="s">
        <v>445</v>
      </c>
      <c r="F955" s="5" t="s">
        <v>33</v>
      </c>
      <c r="G955" s="5" t="s">
        <v>601</v>
      </c>
      <c r="H955" s="5" t="s">
        <v>621</v>
      </c>
      <c r="I955" s="5"/>
      <c r="J955" s="5"/>
      <c r="K955" s="5">
        <v>2.4</v>
      </c>
      <c r="L955" s="5"/>
      <c r="M955" s="5"/>
      <c r="N955" s="5"/>
      <c r="O955" s="5"/>
      <c r="P955" s="5"/>
      <c r="Q955" s="5"/>
      <c r="R955" s="69">
        <v>0.26666666666666666</v>
      </c>
      <c r="S955" s="69">
        <v>1.2</v>
      </c>
      <c r="T955" s="69">
        <v>2.4</v>
      </c>
      <c r="U955" s="69">
        <v>2.4</v>
      </c>
      <c r="V955" s="69">
        <v>2.4</v>
      </c>
      <c r="W955" s="69">
        <v>3.6</v>
      </c>
      <c r="X955" s="69">
        <v>3.6</v>
      </c>
      <c r="Y955" s="69">
        <v>3.6</v>
      </c>
      <c r="Z955" s="69">
        <v>4.2</v>
      </c>
      <c r="AA955" s="69">
        <v>4.2</v>
      </c>
      <c r="AB955" s="69">
        <v>4.2</v>
      </c>
      <c r="AC955" s="69">
        <v>4.2</v>
      </c>
      <c r="AD955" s="69">
        <v>4.2</v>
      </c>
      <c r="AE955" s="69">
        <v>4.2</v>
      </c>
      <c r="AF955" s="69">
        <f t="shared" si="113"/>
        <v>43.2</v>
      </c>
      <c r="AH955" s="31">
        <f t="shared" si="114"/>
        <v>7.1999999999999993</v>
      </c>
      <c r="AI955" s="31">
        <f t="shared" si="115"/>
        <v>10.8</v>
      </c>
      <c r="AJ955" s="31">
        <f t="shared" si="116"/>
        <v>12.600000000000001</v>
      </c>
      <c r="AK955" s="31">
        <f t="shared" si="117"/>
        <v>12.600000000000001</v>
      </c>
      <c r="AL955" s="31">
        <f t="shared" si="118"/>
        <v>43.2</v>
      </c>
    </row>
    <row r="956" spans="1:38" hidden="1" x14ac:dyDescent="0.3">
      <c r="A956" t="str">
        <f t="shared" si="112"/>
        <v>SALG</v>
      </c>
      <c r="B956" s="70" t="s">
        <v>417</v>
      </c>
      <c r="C956" s="5" t="s">
        <v>617</v>
      </c>
      <c r="D956" s="5" t="s">
        <v>270</v>
      </c>
      <c r="E956" s="5" t="s">
        <v>445</v>
      </c>
      <c r="F956" s="5" t="s">
        <v>102</v>
      </c>
      <c r="G956" s="5" t="s">
        <v>601</v>
      </c>
      <c r="H956" s="5" t="s">
        <v>621</v>
      </c>
      <c r="I956" s="5"/>
      <c r="J956" s="5"/>
      <c r="K956" s="5"/>
      <c r="L956" s="5"/>
      <c r="M956" s="5"/>
      <c r="N956" s="5"/>
      <c r="O956" s="5"/>
      <c r="P956" s="5"/>
      <c r="Q956" s="5"/>
      <c r="R956" s="69"/>
      <c r="S956" s="69"/>
      <c r="T956" s="69">
        <v>0.108</v>
      </c>
      <c r="U956" s="69">
        <v>0.108</v>
      </c>
      <c r="V956" s="69">
        <v>0.108</v>
      </c>
      <c r="W956" s="69">
        <v>0.108</v>
      </c>
      <c r="X956" s="69">
        <v>0.108</v>
      </c>
      <c r="Y956" s="69">
        <v>0.108</v>
      </c>
      <c r="Z956" s="69">
        <v>0.108</v>
      </c>
      <c r="AA956" s="69">
        <v>0.108</v>
      </c>
      <c r="AB956" s="69">
        <v>0.108</v>
      </c>
      <c r="AC956" s="69">
        <v>0.108</v>
      </c>
      <c r="AD956" s="69">
        <v>0.108</v>
      </c>
      <c r="AE956" s="69">
        <v>0.108</v>
      </c>
      <c r="AF956" s="69">
        <f t="shared" si="113"/>
        <v>1.2960000000000003</v>
      </c>
      <c r="AH956" s="31">
        <f t="shared" si="114"/>
        <v>0.32400000000000001</v>
      </c>
      <c r="AI956" s="31">
        <f t="shared" si="115"/>
        <v>0.32400000000000001</v>
      </c>
      <c r="AJ956" s="31">
        <f t="shared" si="116"/>
        <v>0.32400000000000001</v>
      </c>
      <c r="AK956" s="31">
        <f t="shared" si="117"/>
        <v>0.32400000000000001</v>
      </c>
      <c r="AL956" s="31">
        <f t="shared" si="118"/>
        <v>1.296</v>
      </c>
    </row>
    <row r="957" spans="1:38" hidden="1" x14ac:dyDescent="0.3">
      <c r="A957" t="str">
        <f t="shared" si="112"/>
        <v>SASoft Brown</v>
      </c>
      <c r="B957" s="70" t="s">
        <v>417</v>
      </c>
      <c r="C957" s="5" t="s">
        <v>617</v>
      </c>
      <c r="D957" s="5" t="s">
        <v>270</v>
      </c>
      <c r="E957" s="5" t="s">
        <v>445</v>
      </c>
      <c r="F957" s="5" t="s">
        <v>34</v>
      </c>
      <c r="G957" s="5" t="s">
        <v>602</v>
      </c>
      <c r="H957" s="5" t="s">
        <v>622</v>
      </c>
      <c r="I957" s="5"/>
      <c r="J957" s="5"/>
      <c r="K957" s="5">
        <v>0.6</v>
      </c>
      <c r="L957" s="5"/>
      <c r="M957" s="5"/>
      <c r="N957" s="5"/>
      <c r="O957" s="5"/>
      <c r="P957" s="5"/>
      <c r="Q957" s="5"/>
      <c r="R957" s="69">
        <v>6.6666666666666666E-2</v>
      </c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>
        <f t="shared" si="113"/>
        <v>0</v>
      </c>
      <c r="AH957" s="31">
        <f t="shared" si="114"/>
        <v>0</v>
      </c>
      <c r="AI957" s="31">
        <f t="shared" si="115"/>
        <v>0</v>
      </c>
      <c r="AJ957" s="31">
        <f t="shared" si="116"/>
        <v>0</v>
      </c>
      <c r="AK957" s="31">
        <f t="shared" si="117"/>
        <v>0</v>
      </c>
      <c r="AL957" s="31">
        <f t="shared" si="118"/>
        <v>0</v>
      </c>
    </row>
    <row r="958" spans="1:38" hidden="1" x14ac:dyDescent="0.3">
      <c r="A958" t="str">
        <f t="shared" si="112"/>
        <v>SAA1</v>
      </c>
      <c r="B958" s="70" t="s">
        <v>417</v>
      </c>
      <c r="C958" s="5" t="s">
        <v>617</v>
      </c>
      <c r="D958" s="5" t="s">
        <v>270</v>
      </c>
      <c r="E958" s="5" t="s">
        <v>446</v>
      </c>
      <c r="F958" s="5" t="s">
        <v>427</v>
      </c>
      <c r="G958" s="5" t="s">
        <v>600</v>
      </c>
      <c r="H958" s="5" t="s">
        <v>620</v>
      </c>
      <c r="I958" s="5"/>
      <c r="J958" s="5">
        <v>15</v>
      </c>
      <c r="K958" s="5">
        <v>10</v>
      </c>
      <c r="L958" s="5"/>
      <c r="M958" s="5"/>
      <c r="N958" s="5"/>
      <c r="O958" s="5">
        <v>7.5</v>
      </c>
      <c r="P958" s="5"/>
      <c r="Q958" s="5">
        <v>12.5</v>
      </c>
      <c r="R958" s="69">
        <v>5</v>
      </c>
      <c r="S958" s="69"/>
      <c r="T958" s="69">
        <v>5</v>
      </c>
      <c r="U958" s="69">
        <v>5</v>
      </c>
      <c r="V958" s="69">
        <v>5</v>
      </c>
      <c r="W958" s="69">
        <v>5</v>
      </c>
      <c r="X958" s="69"/>
      <c r="Y958" s="69"/>
      <c r="Z958" s="69">
        <v>5</v>
      </c>
      <c r="AA958" s="69">
        <v>5</v>
      </c>
      <c r="AB958" s="69">
        <v>5</v>
      </c>
      <c r="AC958" s="69">
        <v>5</v>
      </c>
      <c r="AD958" s="69">
        <v>5</v>
      </c>
      <c r="AE958" s="69">
        <v>5</v>
      </c>
      <c r="AF958" s="69">
        <f t="shared" si="113"/>
        <v>50</v>
      </c>
      <c r="AH958" s="31">
        <f t="shared" si="114"/>
        <v>15</v>
      </c>
      <c r="AI958" s="31">
        <f t="shared" si="115"/>
        <v>5</v>
      </c>
      <c r="AJ958" s="31">
        <f t="shared" si="116"/>
        <v>15</v>
      </c>
      <c r="AK958" s="31">
        <f t="shared" si="117"/>
        <v>15</v>
      </c>
      <c r="AL958" s="31">
        <f t="shared" si="118"/>
        <v>50</v>
      </c>
    </row>
    <row r="959" spans="1:38" hidden="1" x14ac:dyDescent="0.3">
      <c r="A959" t="str">
        <f t="shared" si="112"/>
        <v>SAC1 COARSE</v>
      </c>
      <c r="B959" s="70" t="s">
        <v>417</v>
      </c>
      <c r="C959" s="5" t="s">
        <v>617</v>
      </c>
      <c r="D959" s="5" t="s">
        <v>270</v>
      </c>
      <c r="E959" s="5" t="s">
        <v>446</v>
      </c>
      <c r="F959" s="5" t="s">
        <v>423</v>
      </c>
      <c r="G959" s="5" t="s">
        <v>603</v>
      </c>
      <c r="H959" s="5" t="s">
        <v>619</v>
      </c>
      <c r="I959" s="5"/>
      <c r="J959" s="5">
        <v>75</v>
      </c>
      <c r="K959" s="5">
        <v>65</v>
      </c>
      <c r="L959" s="5"/>
      <c r="M959" s="5">
        <v>60</v>
      </c>
      <c r="N959" s="5"/>
      <c r="O959" s="5">
        <v>75</v>
      </c>
      <c r="P959" s="5"/>
      <c r="Q959" s="5">
        <v>100</v>
      </c>
      <c r="R959" s="69">
        <v>41.666666666666664</v>
      </c>
      <c r="S959" s="69"/>
      <c r="T959" s="69">
        <v>42</v>
      </c>
      <c r="U959" s="69">
        <v>42</v>
      </c>
      <c r="V959" s="69">
        <v>42</v>
      </c>
      <c r="W959" s="69">
        <v>42</v>
      </c>
      <c r="X959" s="69"/>
      <c r="Y959" s="69"/>
      <c r="Z959" s="69">
        <v>42</v>
      </c>
      <c r="AA959" s="69">
        <v>42</v>
      </c>
      <c r="AB959" s="69">
        <v>42</v>
      </c>
      <c r="AC959" s="69">
        <v>42</v>
      </c>
      <c r="AD959" s="69">
        <v>42</v>
      </c>
      <c r="AE959" s="69">
        <v>42</v>
      </c>
      <c r="AF959" s="69">
        <f t="shared" si="113"/>
        <v>420</v>
      </c>
      <c r="AH959" s="31">
        <f t="shared" si="114"/>
        <v>126</v>
      </c>
      <c r="AI959" s="31">
        <f t="shared" si="115"/>
        <v>42</v>
      </c>
      <c r="AJ959" s="31">
        <f t="shared" si="116"/>
        <v>126</v>
      </c>
      <c r="AK959" s="31">
        <f t="shared" si="117"/>
        <v>126</v>
      </c>
      <c r="AL959" s="31">
        <f t="shared" si="118"/>
        <v>420</v>
      </c>
    </row>
    <row r="960" spans="1:38" hidden="1" x14ac:dyDescent="0.3">
      <c r="A960" t="str">
        <f t="shared" si="112"/>
        <v>SAIG</v>
      </c>
      <c r="B960" s="70" t="s">
        <v>417</v>
      </c>
      <c r="C960" s="5" t="s">
        <v>617</v>
      </c>
      <c r="D960" s="5" t="s">
        <v>270</v>
      </c>
      <c r="E960" s="5" t="s">
        <v>446</v>
      </c>
      <c r="F960" s="5" t="s">
        <v>447</v>
      </c>
      <c r="G960" s="5" t="s">
        <v>606</v>
      </c>
      <c r="H960" s="5" t="s">
        <v>626</v>
      </c>
      <c r="I960" s="5"/>
      <c r="J960" s="5"/>
      <c r="K960" s="5">
        <v>25</v>
      </c>
      <c r="L960" s="5"/>
      <c r="M960" s="5">
        <v>25</v>
      </c>
      <c r="N960" s="5"/>
      <c r="O960" s="5"/>
      <c r="P960" s="5"/>
      <c r="Q960" s="5"/>
      <c r="R960" s="69">
        <v>5.5555555555555554</v>
      </c>
      <c r="S960" s="69"/>
      <c r="T960" s="69">
        <v>6</v>
      </c>
      <c r="U960" s="69">
        <v>6</v>
      </c>
      <c r="V960" s="69">
        <v>6</v>
      </c>
      <c r="W960" s="69">
        <v>6</v>
      </c>
      <c r="X960" s="69"/>
      <c r="Y960" s="69"/>
      <c r="Z960" s="69">
        <v>6</v>
      </c>
      <c r="AA960" s="69">
        <v>6</v>
      </c>
      <c r="AB960" s="69">
        <v>6</v>
      </c>
      <c r="AC960" s="69">
        <v>6</v>
      </c>
      <c r="AD960" s="69">
        <v>6</v>
      </c>
      <c r="AE960" s="69">
        <v>6</v>
      </c>
      <c r="AF960" s="69">
        <f t="shared" si="113"/>
        <v>60</v>
      </c>
      <c r="AH960" s="31">
        <f t="shared" si="114"/>
        <v>18</v>
      </c>
      <c r="AI960" s="31">
        <f t="shared" si="115"/>
        <v>6</v>
      </c>
      <c r="AJ960" s="31">
        <f t="shared" si="116"/>
        <v>18</v>
      </c>
      <c r="AK960" s="31">
        <f t="shared" si="117"/>
        <v>18</v>
      </c>
      <c r="AL960" s="31">
        <f t="shared" si="118"/>
        <v>60</v>
      </c>
    </row>
    <row r="961" spans="1:38" hidden="1" x14ac:dyDescent="0.3">
      <c r="A961" t="str">
        <f t="shared" si="112"/>
        <v>SASoft Brown</v>
      </c>
      <c r="B961" s="70" t="s">
        <v>417</v>
      </c>
      <c r="C961" s="5" t="s">
        <v>617</v>
      </c>
      <c r="D961" s="5" t="s">
        <v>270</v>
      </c>
      <c r="E961" s="5" t="s">
        <v>446</v>
      </c>
      <c r="F961" s="5" t="s">
        <v>43</v>
      </c>
      <c r="G961" s="5" t="s">
        <v>602</v>
      </c>
      <c r="H961" s="5" t="s">
        <v>622</v>
      </c>
      <c r="I961" s="5"/>
      <c r="J961" s="5">
        <v>1</v>
      </c>
      <c r="K961" s="5"/>
      <c r="L961" s="5"/>
      <c r="M961" s="5">
        <v>1.5</v>
      </c>
      <c r="N961" s="5"/>
      <c r="O961" s="5"/>
      <c r="P961" s="5"/>
      <c r="Q961" s="5"/>
      <c r="R961" s="69">
        <v>0.27777777777777779</v>
      </c>
      <c r="S961" s="69"/>
      <c r="T961" s="69">
        <v>1</v>
      </c>
      <c r="U961" s="69">
        <v>1</v>
      </c>
      <c r="V961" s="69">
        <v>1</v>
      </c>
      <c r="W961" s="69">
        <v>1</v>
      </c>
      <c r="X961" s="69"/>
      <c r="Y961" s="69"/>
      <c r="Z961" s="69">
        <v>1</v>
      </c>
      <c r="AA961" s="69">
        <v>1</v>
      </c>
      <c r="AB961" s="69">
        <v>1</v>
      </c>
      <c r="AC961" s="69">
        <v>1</v>
      </c>
      <c r="AD961" s="69">
        <v>1</v>
      </c>
      <c r="AE961" s="69">
        <v>1</v>
      </c>
      <c r="AF961" s="69">
        <f t="shared" si="113"/>
        <v>10</v>
      </c>
      <c r="AH961" s="31">
        <f t="shared" si="114"/>
        <v>3</v>
      </c>
      <c r="AI961" s="31">
        <f t="shared" si="115"/>
        <v>1</v>
      </c>
      <c r="AJ961" s="31">
        <f t="shared" si="116"/>
        <v>3</v>
      </c>
      <c r="AK961" s="31">
        <f t="shared" si="117"/>
        <v>3</v>
      </c>
      <c r="AL961" s="31">
        <f t="shared" si="118"/>
        <v>10</v>
      </c>
    </row>
    <row r="962" spans="1:38" hidden="1" x14ac:dyDescent="0.3">
      <c r="A962" t="str">
        <f t="shared" si="112"/>
        <v>SAC1 COARSE</v>
      </c>
      <c r="B962" s="70" t="s">
        <v>417</v>
      </c>
      <c r="C962" s="5" t="s">
        <v>617</v>
      </c>
      <c r="D962" s="5" t="s">
        <v>270</v>
      </c>
      <c r="E962" s="5" t="s">
        <v>446</v>
      </c>
      <c r="F962" s="5" t="s">
        <v>27</v>
      </c>
      <c r="G962" s="5" t="s">
        <v>603</v>
      </c>
      <c r="H962" s="5" t="s">
        <v>619</v>
      </c>
      <c r="I962" s="5"/>
      <c r="J962" s="5">
        <v>103.74</v>
      </c>
      <c r="K962" s="5">
        <v>96</v>
      </c>
      <c r="L962" s="5"/>
      <c r="M962" s="5">
        <v>106.32</v>
      </c>
      <c r="N962" s="5"/>
      <c r="O962" s="5">
        <v>41.4</v>
      </c>
      <c r="P962" s="5"/>
      <c r="Q962" s="5">
        <v>135.40800000000002</v>
      </c>
      <c r="R962" s="69">
        <v>53.652000000000001</v>
      </c>
      <c r="S962" s="69"/>
      <c r="T962" s="69">
        <v>54</v>
      </c>
      <c r="U962" s="69">
        <v>54</v>
      </c>
      <c r="V962" s="69">
        <v>54</v>
      </c>
      <c r="W962" s="69">
        <v>54</v>
      </c>
      <c r="X962" s="69"/>
      <c r="Y962" s="69"/>
      <c r="Z962" s="69">
        <v>54</v>
      </c>
      <c r="AA962" s="69">
        <v>54</v>
      </c>
      <c r="AB962" s="69">
        <v>54</v>
      </c>
      <c r="AC962" s="69">
        <v>54</v>
      </c>
      <c r="AD962" s="69">
        <v>54</v>
      </c>
      <c r="AE962" s="69">
        <v>54</v>
      </c>
      <c r="AF962" s="69">
        <f t="shared" si="113"/>
        <v>540</v>
      </c>
      <c r="AH962" s="31">
        <f t="shared" si="114"/>
        <v>162</v>
      </c>
      <c r="AI962" s="31">
        <f t="shared" si="115"/>
        <v>54</v>
      </c>
      <c r="AJ962" s="31">
        <f t="shared" si="116"/>
        <v>162</v>
      </c>
      <c r="AK962" s="31">
        <f t="shared" si="117"/>
        <v>162</v>
      </c>
      <c r="AL962" s="31">
        <f t="shared" si="118"/>
        <v>540</v>
      </c>
    </row>
    <row r="963" spans="1:38" hidden="1" x14ac:dyDescent="0.3">
      <c r="A963" t="str">
        <f t="shared" ref="A963:A1026" si="119">CONCATENATE(C963,H963)</f>
        <v>SAICING</v>
      </c>
      <c r="B963" s="70" t="s">
        <v>417</v>
      </c>
      <c r="C963" s="5" t="s">
        <v>617</v>
      </c>
      <c r="D963" s="5" t="s">
        <v>270</v>
      </c>
      <c r="E963" s="5" t="s">
        <v>446</v>
      </c>
      <c r="F963" s="5" t="s">
        <v>47</v>
      </c>
      <c r="G963" s="5" t="s">
        <v>605</v>
      </c>
      <c r="H963" s="5" t="s">
        <v>605</v>
      </c>
      <c r="I963" s="5"/>
      <c r="J963" s="5">
        <v>1.25</v>
      </c>
      <c r="K963" s="5"/>
      <c r="L963" s="5"/>
      <c r="M963" s="5">
        <v>2.5</v>
      </c>
      <c r="N963" s="5"/>
      <c r="O963" s="5"/>
      <c r="P963" s="5"/>
      <c r="Q963" s="5"/>
      <c r="R963" s="69">
        <v>0.41666666666666669</v>
      </c>
      <c r="S963" s="69"/>
      <c r="T963" s="69">
        <v>1</v>
      </c>
      <c r="U963" s="69">
        <v>0</v>
      </c>
      <c r="V963" s="69">
        <v>0</v>
      </c>
      <c r="W963" s="69">
        <v>0</v>
      </c>
      <c r="X963" s="69"/>
      <c r="Y963" s="69"/>
      <c r="Z963" s="69">
        <v>0</v>
      </c>
      <c r="AA963" s="69">
        <v>0</v>
      </c>
      <c r="AB963" s="69">
        <v>0</v>
      </c>
      <c r="AC963" s="69">
        <v>0</v>
      </c>
      <c r="AD963" s="69">
        <v>0</v>
      </c>
      <c r="AE963" s="69">
        <v>0</v>
      </c>
      <c r="AF963" s="69">
        <f t="shared" ref="AF963:AF1026" si="120">SUM(T963:AE963)</f>
        <v>1</v>
      </c>
      <c r="AH963" s="31">
        <f t="shared" ref="AH963:AH1026" si="121">SUM(T963:V963)</f>
        <v>1</v>
      </c>
      <c r="AI963" s="31">
        <f t="shared" ref="AI963:AI1026" si="122">SUM(W963:Y963)</f>
        <v>0</v>
      </c>
      <c r="AJ963" s="31">
        <f t="shared" ref="AJ963:AJ1026" si="123">SUM(Z963:AB963)</f>
        <v>0</v>
      </c>
      <c r="AK963" s="31">
        <f t="shared" ref="AK963:AK1026" si="124">SUM(AC963:AE963)</f>
        <v>0</v>
      </c>
      <c r="AL963" s="31">
        <f t="shared" ref="AL963:AL1026" si="125">SUM(AH963:AK963)</f>
        <v>1</v>
      </c>
    </row>
    <row r="964" spans="1:38" hidden="1" x14ac:dyDescent="0.3">
      <c r="A964" t="str">
        <f t="shared" si="119"/>
        <v>SAA1</v>
      </c>
      <c r="B964" s="70" t="s">
        <v>417</v>
      </c>
      <c r="C964" s="5" t="s">
        <v>617</v>
      </c>
      <c r="D964" s="5" t="s">
        <v>270</v>
      </c>
      <c r="E964" s="5" t="s">
        <v>448</v>
      </c>
      <c r="F964" s="5" t="s">
        <v>427</v>
      </c>
      <c r="G964" s="5" t="s">
        <v>600</v>
      </c>
      <c r="H964" s="5" t="s">
        <v>620</v>
      </c>
      <c r="I964" s="5">
        <v>12.5</v>
      </c>
      <c r="J964" s="5"/>
      <c r="K964" s="5">
        <v>2.5</v>
      </c>
      <c r="L964" s="5">
        <v>5</v>
      </c>
      <c r="M964" s="5"/>
      <c r="N964" s="5"/>
      <c r="O964" s="5">
        <v>2.5</v>
      </c>
      <c r="P964" s="5">
        <v>7.5</v>
      </c>
      <c r="Q964" s="5">
        <v>5</v>
      </c>
      <c r="R964" s="69">
        <v>3.8888888888888888</v>
      </c>
      <c r="S964" s="69">
        <v>4</v>
      </c>
      <c r="T964" s="69">
        <v>4</v>
      </c>
      <c r="U964" s="69">
        <v>4</v>
      </c>
      <c r="V964" s="69">
        <v>4</v>
      </c>
      <c r="W964" s="69">
        <v>4</v>
      </c>
      <c r="X964" s="69">
        <v>4</v>
      </c>
      <c r="Y964" s="69">
        <v>4</v>
      </c>
      <c r="Z964" s="69">
        <v>4</v>
      </c>
      <c r="AA964" s="69">
        <v>4</v>
      </c>
      <c r="AB964" s="69">
        <v>4</v>
      </c>
      <c r="AC964" s="69">
        <v>4</v>
      </c>
      <c r="AD964" s="69">
        <v>4</v>
      </c>
      <c r="AE964" s="69">
        <v>4</v>
      </c>
      <c r="AF964" s="69">
        <f t="shared" si="120"/>
        <v>48</v>
      </c>
      <c r="AH964" s="31">
        <f t="shared" si="121"/>
        <v>12</v>
      </c>
      <c r="AI964" s="31">
        <f t="shared" si="122"/>
        <v>12</v>
      </c>
      <c r="AJ964" s="31">
        <f t="shared" si="123"/>
        <v>12</v>
      </c>
      <c r="AK964" s="31">
        <f t="shared" si="124"/>
        <v>12</v>
      </c>
      <c r="AL964" s="31">
        <f t="shared" si="125"/>
        <v>48</v>
      </c>
    </row>
    <row r="965" spans="1:38" hidden="1" x14ac:dyDescent="0.3">
      <c r="A965" t="str">
        <f t="shared" si="119"/>
        <v>SAC1 COARSE</v>
      </c>
      <c r="B965" s="70" t="s">
        <v>417</v>
      </c>
      <c r="C965" s="5" t="s">
        <v>617</v>
      </c>
      <c r="D965" s="5" t="s">
        <v>270</v>
      </c>
      <c r="E965" s="5" t="s">
        <v>448</v>
      </c>
      <c r="F965" s="5" t="s">
        <v>423</v>
      </c>
      <c r="G965" s="5" t="s">
        <v>603</v>
      </c>
      <c r="H965" s="5" t="s">
        <v>619</v>
      </c>
      <c r="I965" s="5">
        <v>15</v>
      </c>
      <c r="J965" s="5"/>
      <c r="K965" s="5">
        <v>22.5</v>
      </c>
      <c r="L965" s="5">
        <v>10</v>
      </c>
      <c r="M965" s="5">
        <v>19.5</v>
      </c>
      <c r="N965" s="5"/>
      <c r="O965" s="5">
        <v>72.5</v>
      </c>
      <c r="P965" s="5">
        <v>17.5</v>
      </c>
      <c r="Q965" s="5">
        <v>12.5</v>
      </c>
      <c r="R965" s="69">
        <v>18.833333333333332</v>
      </c>
      <c r="S965" s="69">
        <v>19</v>
      </c>
      <c r="T965" s="69">
        <v>19</v>
      </c>
      <c r="U965" s="69">
        <v>19</v>
      </c>
      <c r="V965" s="69">
        <v>19</v>
      </c>
      <c r="W965" s="69">
        <v>19</v>
      </c>
      <c r="X965" s="69">
        <v>19</v>
      </c>
      <c r="Y965" s="69">
        <v>19</v>
      </c>
      <c r="Z965" s="69">
        <v>19</v>
      </c>
      <c r="AA965" s="69">
        <v>19</v>
      </c>
      <c r="AB965" s="69">
        <v>19</v>
      </c>
      <c r="AC965" s="69">
        <v>19</v>
      </c>
      <c r="AD965" s="69">
        <v>19</v>
      </c>
      <c r="AE965" s="69">
        <v>19</v>
      </c>
      <c r="AF965" s="69">
        <f t="shared" si="120"/>
        <v>228</v>
      </c>
      <c r="AH965" s="31">
        <f t="shared" si="121"/>
        <v>57</v>
      </c>
      <c r="AI965" s="31">
        <f t="shared" si="122"/>
        <v>57</v>
      </c>
      <c r="AJ965" s="31">
        <f t="shared" si="123"/>
        <v>57</v>
      </c>
      <c r="AK965" s="31">
        <f t="shared" si="124"/>
        <v>57</v>
      </c>
      <c r="AL965" s="31">
        <f t="shared" si="125"/>
        <v>228</v>
      </c>
    </row>
    <row r="966" spans="1:38" hidden="1" x14ac:dyDescent="0.3">
      <c r="A966" t="str">
        <f t="shared" si="119"/>
        <v>SACASTER</v>
      </c>
      <c r="B966" s="70" t="s">
        <v>417</v>
      </c>
      <c r="C966" s="5" t="s">
        <v>617</v>
      </c>
      <c r="D966" s="5" t="s">
        <v>270</v>
      </c>
      <c r="E966" s="5" t="s">
        <v>448</v>
      </c>
      <c r="F966" s="5" t="s">
        <v>25</v>
      </c>
      <c r="G966" s="5" t="s">
        <v>604</v>
      </c>
      <c r="H966" s="5" t="s">
        <v>604</v>
      </c>
      <c r="I966" s="5"/>
      <c r="J966" s="5"/>
      <c r="K966" s="5"/>
      <c r="L966" s="5">
        <v>2.4</v>
      </c>
      <c r="M966" s="5"/>
      <c r="N966" s="5">
        <v>0.6</v>
      </c>
      <c r="O966" s="5"/>
      <c r="P966" s="5">
        <v>0.6</v>
      </c>
      <c r="Q966" s="5"/>
      <c r="R966" s="69">
        <v>0.4</v>
      </c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>
        <f t="shared" si="120"/>
        <v>0</v>
      </c>
      <c r="AH966" s="31">
        <f t="shared" si="121"/>
        <v>0</v>
      </c>
      <c r="AI966" s="31">
        <f t="shared" si="122"/>
        <v>0</v>
      </c>
      <c r="AJ966" s="31">
        <f t="shared" si="123"/>
        <v>0</v>
      </c>
      <c r="AK966" s="31">
        <f t="shared" si="124"/>
        <v>0</v>
      </c>
      <c r="AL966" s="31">
        <f t="shared" si="125"/>
        <v>0</v>
      </c>
    </row>
    <row r="967" spans="1:38" hidden="1" x14ac:dyDescent="0.3">
      <c r="A967" t="str">
        <f t="shared" si="119"/>
        <v>SACoarse Brown</v>
      </c>
      <c r="B967" s="70" t="s">
        <v>417</v>
      </c>
      <c r="C967" s="5" t="s">
        <v>617</v>
      </c>
      <c r="D967" s="5" t="s">
        <v>270</v>
      </c>
      <c r="E967" s="5" t="s">
        <v>448</v>
      </c>
      <c r="F967" s="5" t="s">
        <v>26</v>
      </c>
      <c r="G967" s="5" t="s">
        <v>602</v>
      </c>
      <c r="H967" s="5" t="s">
        <v>618</v>
      </c>
      <c r="I967" s="5"/>
      <c r="J967" s="5"/>
      <c r="K967" s="5"/>
      <c r="L967" s="5">
        <v>0.6</v>
      </c>
      <c r="M967" s="5">
        <v>1.8</v>
      </c>
      <c r="N967" s="5">
        <v>0.6</v>
      </c>
      <c r="O967" s="5"/>
      <c r="P967" s="5">
        <v>1.2</v>
      </c>
      <c r="Q967" s="5"/>
      <c r="R967" s="69">
        <v>0.46666666666666667</v>
      </c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>
        <f t="shared" si="120"/>
        <v>0</v>
      </c>
      <c r="AH967" s="31">
        <f t="shared" si="121"/>
        <v>0</v>
      </c>
      <c r="AI967" s="31">
        <f t="shared" si="122"/>
        <v>0</v>
      </c>
      <c r="AJ967" s="31">
        <f t="shared" si="123"/>
        <v>0</v>
      </c>
      <c r="AK967" s="31">
        <f t="shared" si="124"/>
        <v>0</v>
      </c>
      <c r="AL967" s="31">
        <f t="shared" si="125"/>
        <v>0</v>
      </c>
    </row>
    <row r="968" spans="1:38" hidden="1" x14ac:dyDescent="0.3">
      <c r="A968" t="str">
        <f t="shared" si="119"/>
        <v>SACoarse Brown</v>
      </c>
      <c r="B968" s="70" t="s">
        <v>417</v>
      </c>
      <c r="C968" s="5" t="s">
        <v>617</v>
      </c>
      <c r="D968" s="5" t="s">
        <v>270</v>
      </c>
      <c r="E968" s="5" t="s">
        <v>448</v>
      </c>
      <c r="F968" s="5" t="s">
        <v>44</v>
      </c>
      <c r="G968" s="5" t="s">
        <v>602</v>
      </c>
      <c r="H968" s="5" t="s">
        <v>618</v>
      </c>
      <c r="I968" s="5"/>
      <c r="J968" s="5"/>
      <c r="K968" s="5"/>
      <c r="L968" s="5"/>
      <c r="M968" s="5">
        <v>3.5999999999999997E-2</v>
      </c>
      <c r="N968" s="5"/>
      <c r="O968" s="5"/>
      <c r="P968" s="5">
        <v>4.8000000000000001E-2</v>
      </c>
      <c r="Q968" s="5"/>
      <c r="R968" s="69">
        <v>9.3333333333333324E-3</v>
      </c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>
        <f t="shared" si="120"/>
        <v>0</v>
      </c>
      <c r="AH968" s="31">
        <f t="shared" si="121"/>
        <v>0</v>
      </c>
      <c r="AI968" s="31">
        <f t="shared" si="122"/>
        <v>0</v>
      </c>
      <c r="AJ968" s="31">
        <f t="shared" si="123"/>
        <v>0</v>
      </c>
      <c r="AK968" s="31">
        <f t="shared" si="124"/>
        <v>0</v>
      </c>
      <c r="AL968" s="31">
        <f t="shared" si="125"/>
        <v>0</v>
      </c>
    </row>
    <row r="969" spans="1:38" hidden="1" x14ac:dyDescent="0.3">
      <c r="A969" t="str">
        <f t="shared" si="119"/>
        <v>SAC1 COARSE</v>
      </c>
      <c r="B969" s="70" t="s">
        <v>417</v>
      </c>
      <c r="C969" s="5" t="s">
        <v>617</v>
      </c>
      <c r="D969" s="5" t="s">
        <v>270</v>
      </c>
      <c r="E969" s="5" t="s">
        <v>448</v>
      </c>
      <c r="F969" s="5" t="s">
        <v>27</v>
      </c>
      <c r="G969" s="5" t="s">
        <v>603</v>
      </c>
      <c r="H969" s="5" t="s">
        <v>619</v>
      </c>
      <c r="I969" s="5">
        <v>165.49199999999999</v>
      </c>
      <c r="J969" s="5"/>
      <c r="K969" s="5">
        <v>192</v>
      </c>
      <c r="L969" s="5">
        <v>94.2</v>
      </c>
      <c r="M969" s="5">
        <v>168</v>
      </c>
      <c r="N969" s="5">
        <v>116.7</v>
      </c>
      <c r="O969" s="5">
        <v>168</v>
      </c>
      <c r="P969" s="5">
        <v>105.024</v>
      </c>
      <c r="Q969" s="5">
        <v>126.504</v>
      </c>
      <c r="R969" s="69">
        <v>126.21333333333334</v>
      </c>
      <c r="S969" s="69">
        <v>126</v>
      </c>
      <c r="T969" s="69">
        <v>126</v>
      </c>
      <c r="U969" s="69">
        <v>126</v>
      </c>
      <c r="V969" s="69">
        <v>126</v>
      </c>
      <c r="W969" s="69">
        <v>126</v>
      </c>
      <c r="X969" s="69">
        <v>126</v>
      </c>
      <c r="Y969" s="69">
        <v>126</v>
      </c>
      <c r="Z969" s="69">
        <v>126</v>
      </c>
      <c r="AA969" s="69">
        <v>126</v>
      </c>
      <c r="AB969" s="69">
        <v>126</v>
      </c>
      <c r="AC969" s="69">
        <v>126</v>
      </c>
      <c r="AD969" s="69">
        <v>126</v>
      </c>
      <c r="AE969" s="69">
        <v>126</v>
      </c>
      <c r="AF969" s="69">
        <f t="shared" si="120"/>
        <v>1512</v>
      </c>
      <c r="AH969" s="31">
        <f t="shared" si="121"/>
        <v>378</v>
      </c>
      <c r="AI969" s="31">
        <f t="shared" si="122"/>
        <v>378</v>
      </c>
      <c r="AJ969" s="31">
        <f t="shared" si="123"/>
        <v>378</v>
      </c>
      <c r="AK969" s="31">
        <f t="shared" si="124"/>
        <v>378</v>
      </c>
      <c r="AL969" s="31">
        <f t="shared" si="125"/>
        <v>1512</v>
      </c>
    </row>
    <row r="970" spans="1:38" hidden="1" x14ac:dyDescent="0.3">
      <c r="A970" t="str">
        <f t="shared" si="119"/>
        <v>SAC1 COARSE</v>
      </c>
      <c r="B970" s="70" t="s">
        <v>417</v>
      </c>
      <c r="C970" s="5" t="s">
        <v>617</v>
      </c>
      <c r="D970" s="5" t="s">
        <v>270</v>
      </c>
      <c r="E970" s="5" t="s">
        <v>448</v>
      </c>
      <c r="F970" s="5" t="s">
        <v>28</v>
      </c>
      <c r="G970" s="5" t="s">
        <v>603</v>
      </c>
      <c r="H970" s="5" t="s">
        <v>619</v>
      </c>
      <c r="I970" s="5"/>
      <c r="J970" s="5"/>
      <c r="K970" s="5"/>
      <c r="L970" s="5"/>
      <c r="M970" s="5"/>
      <c r="N970" s="5"/>
      <c r="O970" s="5"/>
      <c r="P970" s="5">
        <v>3.6</v>
      </c>
      <c r="Q970" s="5"/>
      <c r="R970" s="69">
        <v>0.4</v>
      </c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>
        <f t="shared" si="120"/>
        <v>0</v>
      </c>
      <c r="AH970" s="31">
        <f t="shared" si="121"/>
        <v>0</v>
      </c>
      <c r="AI970" s="31">
        <f t="shared" si="122"/>
        <v>0</v>
      </c>
      <c r="AJ970" s="31">
        <f t="shared" si="123"/>
        <v>0</v>
      </c>
      <c r="AK970" s="31">
        <f t="shared" si="124"/>
        <v>0</v>
      </c>
      <c r="AL970" s="31">
        <f t="shared" si="125"/>
        <v>0</v>
      </c>
    </row>
    <row r="971" spans="1:38" hidden="1" x14ac:dyDescent="0.3">
      <c r="A971" t="str">
        <f t="shared" si="119"/>
        <v>SAA1</v>
      </c>
      <c r="B971" s="70" t="s">
        <v>417</v>
      </c>
      <c r="C971" s="5" t="s">
        <v>617</v>
      </c>
      <c r="D971" s="5" t="s">
        <v>270</v>
      </c>
      <c r="E971" s="5" t="s">
        <v>448</v>
      </c>
      <c r="F971" s="5" t="s">
        <v>30</v>
      </c>
      <c r="G971" s="5" t="s">
        <v>600</v>
      </c>
      <c r="H971" s="5" t="s">
        <v>620</v>
      </c>
      <c r="I971" s="5"/>
      <c r="J971" s="5"/>
      <c r="K971" s="5"/>
      <c r="L971" s="5">
        <v>2.4</v>
      </c>
      <c r="M971" s="5">
        <v>0.624</v>
      </c>
      <c r="N971" s="5">
        <v>1.2</v>
      </c>
      <c r="O971" s="5"/>
      <c r="P971" s="5">
        <v>8.16</v>
      </c>
      <c r="Q971" s="5"/>
      <c r="R971" s="69">
        <v>1.3760000000000001</v>
      </c>
      <c r="S971" s="69">
        <v>1.2</v>
      </c>
      <c r="T971" s="69">
        <v>1.2</v>
      </c>
      <c r="U971" s="69">
        <v>1.2</v>
      </c>
      <c r="V971" s="69">
        <v>1.2</v>
      </c>
      <c r="W971" s="69">
        <v>1.2</v>
      </c>
      <c r="X971" s="69">
        <v>1.2</v>
      </c>
      <c r="Y971" s="69">
        <v>1.2</v>
      </c>
      <c r="Z971" s="69">
        <v>1.2</v>
      </c>
      <c r="AA971" s="69">
        <v>1.2</v>
      </c>
      <c r="AB971" s="69">
        <v>1.2</v>
      </c>
      <c r="AC971" s="69">
        <v>1.2</v>
      </c>
      <c r="AD971" s="69">
        <v>1.2</v>
      </c>
      <c r="AE971" s="69">
        <v>1.2</v>
      </c>
      <c r="AF971" s="69">
        <f t="shared" si="120"/>
        <v>14.399999999999997</v>
      </c>
      <c r="AH971" s="31">
        <f t="shared" si="121"/>
        <v>3.5999999999999996</v>
      </c>
      <c r="AI971" s="31">
        <f t="shared" si="122"/>
        <v>3.5999999999999996</v>
      </c>
      <c r="AJ971" s="31">
        <f t="shared" si="123"/>
        <v>3.5999999999999996</v>
      </c>
      <c r="AK971" s="31">
        <f t="shared" si="124"/>
        <v>3.5999999999999996</v>
      </c>
      <c r="AL971" s="31">
        <f t="shared" si="125"/>
        <v>14.399999999999999</v>
      </c>
    </row>
    <row r="972" spans="1:38" hidden="1" x14ac:dyDescent="0.3">
      <c r="A972" t="str">
        <f t="shared" si="119"/>
        <v>SAICING</v>
      </c>
      <c r="B972" s="70" t="s">
        <v>417</v>
      </c>
      <c r="C972" s="5" t="s">
        <v>617</v>
      </c>
      <c r="D972" s="5" t="s">
        <v>270</v>
      </c>
      <c r="E972" s="5" t="s">
        <v>448</v>
      </c>
      <c r="F972" s="5" t="s">
        <v>32</v>
      </c>
      <c r="G972" s="5" t="s">
        <v>605</v>
      </c>
      <c r="H972" s="5" t="s">
        <v>605</v>
      </c>
      <c r="I972" s="5"/>
      <c r="J972" s="5"/>
      <c r="K972" s="5"/>
      <c r="L972" s="5">
        <v>2.4</v>
      </c>
      <c r="M972" s="5"/>
      <c r="N972" s="5">
        <v>0.6</v>
      </c>
      <c r="O972" s="5"/>
      <c r="P972" s="5">
        <v>0.6</v>
      </c>
      <c r="Q972" s="5"/>
      <c r="R972" s="69">
        <v>0.4</v>
      </c>
      <c r="S972" s="69"/>
      <c r="T972" s="69"/>
      <c r="U972" s="69">
        <v>0.6</v>
      </c>
      <c r="V972" s="69">
        <v>0.6</v>
      </c>
      <c r="W972" s="69">
        <v>0.6</v>
      </c>
      <c r="X972" s="69">
        <v>0.6</v>
      </c>
      <c r="Y972" s="69">
        <v>0.6</v>
      </c>
      <c r="Z972" s="69">
        <v>0.6</v>
      </c>
      <c r="AA972" s="69">
        <v>0.6</v>
      </c>
      <c r="AB972" s="69">
        <v>0.6</v>
      </c>
      <c r="AC972" s="69">
        <v>0.6</v>
      </c>
      <c r="AD972" s="69">
        <v>0.6</v>
      </c>
      <c r="AE972" s="69">
        <v>0.6</v>
      </c>
      <c r="AF972" s="69">
        <f t="shared" si="120"/>
        <v>6.5999999999999988</v>
      </c>
      <c r="AH972" s="31">
        <f t="shared" si="121"/>
        <v>1.2</v>
      </c>
      <c r="AI972" s="31">
        <f t="shared" si="122"/>
        <v>1.7999999999999998</v>
      </c>
      <c r="AJ972" s="31">
        <f t="shared" si="123"/>
        <v>1.7999999999999998</v>
      </c>
      <c r="AK972" s="31">
        <f t="shared" si="124"/>
        <v>1.7999999999999998</v>
      </c>
      <c r="AL972" s="31">
        <f t="shared" si="125"/>
        <v>6.6</v>
      </c>
    </row>
    <row r="973" spans="1:38" hidden="1" x14ac:dyDescent="0.3">
      <c r="A973" t="str">
        <f t="shared" si="119"/>
        <v>SALG</v>
      </c>
      <c r="B973" s="70" t="s">
        <v>417</v>
      </c>
      <c r="C973" s="5" t="s">
        <v>617</v>
      </c>
      <c r="D973" s="5" t="s">
        <v>270</v>
      </c>
      <c r="E973" s="5" t="s">
        <v>448</v>
      </c>
      <c r="F973" s="5" t="s">
        <v>33</v>
      </c>
      <c r="G973" s="5" t="s">
        <v>601</v>
      </c>
      <c r="H973" s="5" t="s">
        <v>621</v>
      </c>
      <c r="I973" s="5"/>
      <c r="J973" s="5"/>
      <c r="K973" s="5"/>
      <c r="L973" s="5">
        <v>2.4</v>
      </c>
      <c r="M973" s="5"/>
      <c r="N973" s="5"/>
      <c r="O973" s="5"/>
      <c r="P973" s="5">
        <v>2.4</v>
      </c>
      <c r="Q973" s="5"/>
      <c r="R973" s="69">
        <v>0.53333333333333333</v>
      </c>
      <c r="S973" s="69">
        <v>1.2</v>
      </c>
      <c r="T973" s="69">
        <v>1.2</v>
      </c>
      <c r="U973" s="69">
        <v>1.2</v>
      </c>
      <c r="V973" s="69">
        <v>1.2</v>
      </c>
      <c r="W973" s="69">
        <v>1.6</v>
      </c>
      <c r="X973" s="69">
        <v>1.6</v>
      </c>
      <c r="Y973" s="69">
        <v>1.6</v>
      </c>
      <c r="Z973" s="69">
        <v>1.6</v>
      </c>
      <c r="AA973" s="69">
        <v>1.6</v>
      </c>
      <c r="AB973" s="69">
        <v>1.6</v>
      </c>
      <c r="AC973" s="69">
        <v>1.6</v>
      </c>
      <c r="AD973" s="69">
        <v>1.6</v>
      </c>
      <c r="AE973" s="69">
        <v>1.6</v>
      </c>
      <c r="AF973" s="69">
        <f t="shared" si="120"/>
        <v>18</v>
      </c>
      <c r="AH973" s="31">
        <f t="shared" si="121"/>
        <v>3.5999999999999996</v>
      </c>
      <c r="AI973" s="31">
        <f t="shared" si="122"/>
        <v>4.8000000000000007</v>
      </c>
      <c r="AJ973" s="31">
        <f t="shared" si="123"/>
        <v>4.8000000000000007</v>
      </c>
      <c r="AK973" s="31">
        <f t="shared" si="124"/>
        <v>4.8000000000000007</v>
      </c>
      <c r="AL973" s="31">
        <f t="shared" si="125"/>
        <v>18</v>
      </c>
    </row>
    <row r="974" spans="1:38" hidden="1" x14ac:dyDescent="0.3">
      <c r="A974" t="str">
        <f t="shared" si="119"/>
        <v>SALG</v>
      </c>
      <c r="B974" s="70" t="s">
        <v>417</v>
      </c>
      <c r="C974" s="5" t="s">
        <v>617</v>
      </c>
      <c r="D974" s="5" t="s">
        <v>270</v>
      </c>
      <c r="E974" s="5" t="s">
        <v>448</v>
      </c>
      <c r="F974" s="5" t="s">
        <v>102</v>
      </c>
      <c r="G974" s="5" t="s">
        <v>601</v>
      </c>
      <c r="H974" s="5" t="s">
        <v>621</v>
      </c>
      <c r="I974" s="5"/>
      <c r="J974" s="5"/>
      <c r="K974" s="5"/>
      <c r="L974" s="5"/>
      <c r="M974" s="5"/>
      <c r="N974" s="5"/>
      <c r="O974" s="5"/>
      <c r="P974" s="5"/>
      <c r="Q974" s="5"/>
      <c r="R974" s="69"/>
      <c r="S974" s="69"/>
      <c r="T974" s="69">
        <v>0.108</v>
      </c>
      <c r="U974" s="69">
        <v>0.108</v>
      </c>
      <c r="V974" s="69">
        <v>0.108</v>
      </c>
      <c r="W974" s="69">
        <v>0.108</v>
      </c>
      <c r="X974" s="69">
        <v>0.108</v>
      </c>
      <c r="Y974" s="69">
        <v>0.108</v>
      </c>
      <c r="Z974" s="69">
        <v>0.108</v>
      </c>
      <c r="AA974" s="69">
        <v>0.108</v>
      </c>
      <c r="AB974" s="69">
        <v>0.108</v>
      </c>
      <c r="AC974" s="69">
        <v>0.108</v>
      </c>
      <c r="AD974" s="69">
        <v>0.108</v>
      </c>
      <c r="AE974" s="69">
        <v>0.108</v>
      </c>
      <c r="AF974" s="69">
        <f t="shared" si="120"/>
        <v>1.2960000000000003</v>
      </c>
      <c r="AH974" s="31">
        <f t="shared" si="121"/>
        <v>0.32400000000000001</v>
      </c>
      <c r="AI974" s="31">
        <f t="shared" si="122"/>
        <v>0.32400000000000001</v>
      </c>
      <c r="AJ974" s="31">
        <f t="shared" si="123"/>
        <v>0.32400000000000001</v>
      </c>
      <c r="AK974" s="31">
        <f t="shared" si="124"/>
        <v>0.32400000000000001</v>
      </c>
      <c r="AL974" s="31">
        <f t="shared" si="125"/>
        <v>1.296</v>
      </c>
    </row>
    <row r="975" spans="1:38" hidden="1" x14ac:dyDescent="0.3">
      <c r="A975" t="str">
        <f t="shared" si="119"/>
        <v>SASoft Brown</v>
      </c>
      <c r="B975" s="70" t="s">
        <v>417</v>
      </c>
      <c r="C975" s="5" t="s">
        <v>617</v>
      </c>
      <c r="D975" s="5" t="s">
        <v>270</v>
      </c>
      <c r="E975" s="5" t="s">
        <v>448</v>
      </c>
      <c r="F975" s="5" t="s">
        <v>34</v>
      </c>
      <c r="G975" s="5" t="s">
        <v>602</v>
      </c>
      <c r="H975" s="5" t="s">
        <v>622</v>
      </c>
      <c r="I975" s="5"/>
      <c r="J975" s="5"/>
      <c r="K975" s="5"/>
      <c r="L975" s="5">
        <v>0.6</v>
      </c>
      <c r="M975" s="5">
        <v>2.04</v>
      </c>
      <c r="N975" s="5">
        <v>0.6</v>
      </c>
      <c r="O975" s="5"/>
      <c r="P975" s="5">
        <v>1.2</v>
      </c>
      <c r="Q975" s="5"/>
      <c r="R975" s="69">
        <v>0.4933333333333334</v>
      </c>
      <c r="S975" s="69"/>
      <c r="T975" s="69"/>
      <c r="U975" s="69">
        <v>0.6</v>
      </c>
      <c r="V975" s="69">
        <v>0.6</v>
      </c>
      <c r="W975" s="69">
        <v>0.6</v>
      </c>
      <c r="X975" s="69">
        <v>0.6</v>
      </c>
      <c r="Y975" s="69">
        <v>0.6</v>
      </c>
      <c r="Z975" s="69">
        <v>0.6</v>
      </c>
      <c r="AA975" s="69">
        <v>0.6</v>
      </c>
      <c r="AB975" s="69">
        <v>0.6</v>
      </c>
      <c r="AC975" s="69">
        <v>0.6</v>
      </c>
      <c r="AD975" s="69">
        <v>0.6</v>
      </c>
      <c r="AE975" s="69">
        <v>0.6</v>
      </c>
      <c r="AF975" s="69">
        <f t="shared" si="120"/>
        <v>6.5999999999999988</v>
      </c>
      <c r="AH975" s="31">
        <f t="shared" si="121"/>
        <v>1.2</v>
      </c>
      <c r="AI975" s="31">
        <f t="shared" si="122"/>
        <v>1.7999999999999998</v>
      </c>
      <c r="AJ975" s="31">
        <f t="shared" si="123"/>
        <v>1.7999999999999998</v>
      </c>
      <c r="AK975" s="31">
        <f t="shared" si="124"/>
        <v>1.7999999999999998</v>
      </c>
      <c r="AL975" s="31">
        <f t="shared" si="125"/>
        <v>6.6</v>
      </c>
    </row>
    <row r="976" spans="1:38" hidden="1" x14ac:dyDescent="0.3">
      <c r="A976" t="str">
        <f t="shared" si="119"/>
        <v>SAC1 COARSE</v>
      </c>
      <c r="B976" s="70" t="s">
        <v>417</v>
      </c>
      <c r="C976" s="5" t="s">
        <v>617</v>
      </c>
      <c r="D976" s="5" t="s">
        <v>270</v>
      </c>
      <c r="E976" s="5" t="s">
        <v>449</v>
      </c>
      <c r="F976" s="5" t="s">
        <v>27</v>
      </c>
      <c r="G976" s="5" t="s">
        <v>603</v>
      </c>
      <c r="H976" s="5" t="s">
        <v>619</v>
      </c>
      <c r="I976" s="5"/>
      <c r="J976" s="5"/>
      <c r="K976" s="5"/>
      <c r="L976" s="5"/>
      <c r="M976" s="5"/>
      <c r="N976" s="5"/>
      <c r="O976" s="5"/>
      <c r="P976" s="5"/>
      <c r="Q976" s="5"/>
      <c r="R976" s="69">
        <v>0</v>
      </c>
      <c r="S976" s="69">
        <v>24.84</v>
      </c>
      <c r="T976" s="69">
        <v>24.84</v>
      </c>
      <c r="U976" s="69">
        <v>0</v>
      </c>
      <c r="V976" s="69">
        <v>24.84</v>
      </c>
      <c r="W976" s="69">
        <v>24.84</v>
      </c>
      <c r="X976" s="69">
        <v>24.84</v>
      </c>
      <c r="Y976" s="69">
        <v>24.84</v>
      </c>
      <c r="Z976" s="69">
        <v>24.84</v>
      </c>
      <c r="AA976" s="69">
        <v>24.84</v>
      </c>
      <c r="AB976" s="69">
        <v>24.84</v>
      </c>
      <c r="AC976" s="69">
        <v>24.84</v>
      </c>
      <c r="AD976" s="69">
        <v>24.84</v>
      </c>
      <c r="AE976" s="69">
        <v>24.84</v>
      </c>
      <c r="AF976" s="69">
        <f t="shared" si="120"/>
        <v>273.24</v>
      </c>
      <c r="AH976" s="31">
        <f t="shared" si="121"/>
        <v>49.68</v>
      </c>
      <c r="AI976" s="31">
        <f t="shared" si="122"/>
        <v>74.52</v>
      </c>
      <c r="AJ976" s="31">
        <f t="shared" si="123"/>
        <v>74.52</v>
      </c>
      <c r="AK976" s="31">
        <f t="shared" si="124"/>
        <v>74.52</v>
      </c>
      <c r="AL976" s="31">
        <f t="shared" si="125"/>
        <v>273.23999999999995</v>
      </c>
    </row>
    <row r="977" spans="1:38" hidden="1" x14ac:dyDescent="0.3">
      <c r="A977" t="str">
        <f t="shared" si="119"/>
        <v>SAC1 COARSE</v>
      </c>
      <c r="B977" s="70" t="s">
        <v>417</v>
      </c>
      <c r="C977" s="5" t="s">
        <v>617</v>
      </c>
      <c r="D977" s="5" t="s">
        <v>450</v>
      </c>
      <c r="E977" s="5" t="s">
        <v>451</v>
      </c>
      <c r="F977" s="5" t="s">
        <v>423</v>
      </c>
      <c r="G977" s="5" t="s">
        <v>603</v>
      </c>
      <c r="H977" s="5" t="s">
        <v>619</v>
      </c>
      <c r="I977" s="5">
        <v>5</v>
      </c>
      <c r="J977" s="5"/>
      <c r="K977" s="5">
        <v>5</v>
      </c>
      <c r="L977" s="5"/>
      <c r="M977" s="5">
        <v>5</v>
      </c>
      <c r="N977" s="5">
        <v>5</v>
      </c>
      <c r="O977" s="5">
        <v>5</v>
      </c>
      <c r="P977" s="5">
        <v>5</v>
      </c>
      <c r="Q977" s="5">
        <v>5</v>
      </c>
      <c r="R977" s="69">
        <v>3.8888888888888888</v>
      </c>
      <c r="S977" s="69">
        <v>4</v>
      </c>
      <c r="T977" s="69"/>
      <c r="U977" s="69">
        <v>4</v>
      </c>
      <c r="V977" s="69">
        <v>4</v>
      </c>
      <c r="W977" s="69">
        <v>4</v>
      </c>
      <c r="X977" s="69">
        <v>4</v>
      </c>
      <c r="Y977" s="69">
        <v>4</v>
      </c>
      <c r="Z977" s="69">
        <v>4</v>
      </c>
      <c r="AA977" s="69">
        <v>4</v>
      </c>
      <c r="AB977" s="69">
        <v>4</v>
      </c>
      <c r="AC977" s="69">
        <v>4</v>
      </c>
      <c r="AD977" s="69">
        <v>4</v>
      </c>
      <c r="AE977" s="69">
        <v>4</v>
      </c>
      <c r="AF977" s="69">
        <f t="shared" si="120"/>
        <v>44</v>
      </c>
      <c r="AH977" s="31">
        <f t="shared" si="121"/>
        <v>8</v>
      </c>
      <c r="AI977" s="31">
        <f t="shared" si="122"/>
        <v>12</v>
      </c>
      <c r="AJ977" s="31">
        <f t="shared" si="123"/>
        <v>12</v>
      </c>
      <c r="AK977" s="31">
        <f t="shared" si="124"/>
        <v>12</v>
      </c>
      <c r="AL977" s="31">
        <f t="shared" si="125"/>
        <v>44</v>
      </c>
    </row>
    <row r="978" spans="1:38" hidden="1" x14ac:dyDescent="0.3">
      <c r="A978" t="str">
        <f t="shared" si="119"/>
        <v>SAC1 COARSE</v>
      </c>
      <c r="B978" s="70" t="s">
        <v>417</v>
      </c>
      <c r="C978" s="5" t="s">
        <v>617</v>
      </c>
      <c r="D978" s="5" t="s">
        <v>450</v>
      </c>
      <c r="E978" s="5" t="s">
        <v>451</v>
      </c>
      <c r="F978" s="5" t="s">
        <v>27</v>
      </c>
      <c r="G978" s="5" t="s">
        <v>603</v>
      </c>
      <c r="H978" s="5" t="s">
        <v>619</v>
      </c>
      <c r="I978" s="5">
        <v>42.996000000000002</v>
      </c>
      <c r="J978" s="5">
        <v>48</v>
      </c>
      <c r="K978" s="5">
        <v>42.984000000000009</v>
      </c>
      <c r="L978" s="5"/>
      <c r="M978" s="5">
        <v>42.996000000000002</v>
      </c>
      <c r="N978" s="5">
        <v>42.996000000000002</v>
      </c>
      <c r="O978" s="5">
        <v>42.996000000000002</v>
      </c>
      <c r="P978" s="5">
        <v>42.996000000000002</v>
      </c>
      <c r="Q978" s="5">
        <v>42.996000000000002</v>
      </c>
      <c r="R978" s="69">
        <v>38.773333333333333</v>
      </c>
      <c r="S978" s="69">
        <v>44.48</v>
      </c>
      <c r="T978" s="69"/>
      <c r="U978" s="69">
        <v>44.48</v>
      </c>
      <c r="V978" s="69">
        <v>45.68</v>
      </c>
      <c r="W978" s="69">
        <v>45.68</v>
      </c>
      <c r="X978" s="69">
        <v>44.48</v>
      </c>
      <c r="Y978" s="69">
        <v>44.48</v>
      </c>
      <c r="Z978" s="69">
        <v>45.68</v>
      </c>
      <c r="AA978" s="69">
        <v>45.68</v>
      </c>
      <c r="AB978" s="69">
        <v>45.68</v>
      </c>
      <c r="AC978" s="69">
        <v>45.68</v>
      </c>
      <c r="AD978" s="69">
        <v>44.48</v>
      </c>
      <c r="AE978" s="69">
        <v>44.48</v>
      </c>
      <c r="AF978" s="69">
        <f t="shared" si="120"/>
        <v>496.48</v>
      </c>
      <c r="AH978" s="31">
        <f t="shared" si="121"/>
        <v>90.16</v>
      </c>
      <c r="AI978" s="31">
        <f t="shared" si="122"/>
        <v>134.63999999999999</v>
      </c>
      <c r="AJ978" s="31">
        <f t="shared" si="123"/>
        <v>137.04</v>
      </c>
      <c r="AK978" s="31">
        <f t="shared" si="124"/>
        <v>134.63999999999999</v>
      </c>
      <c r="AL978" s="31">
        <f t="shared" si="125"/>
        <v>496.47999999999996</v>
      </c>
    </row>
    <row r="979" spans="1:38" hidden="1" x14ac:dyDescent="0.3">
      <c r="A979" t="str">
        <f t="shared" si="119"/>
        <v>SAGolden Brown</v>
      </c>
      <c r="B979" s="70" t="s">
        <v>417</v>
      </c>
      <c r="C979" s="5" t="s">
        <v>617</v>
      </c>
      <c r="D979" s="5" t="s">
        <v>450</v>
      </c>
      <c r="E979" s="5" t="s">
        <v>451</v>
      </c>
      <c r="F979" s="5" t="s">
        <v>31</v>
      </c>
      <c r="G979" s="5" t="s">
        <v>602</v>
      </c>
      <c r="H979" s="5" t="s">
        <v>623</v>
      </c>
      <c r="I979" s="5">
        <v>0.6</v>
      </c>
      <c r="J979" s="5"/>
      <c r="K979" s="5"/>
      <c r="L979" s="5"/>
      <c r="M979" s="5">
        <v>0.6</v>
      </c>
      <c r="N979" s="5"/>
      <c r="O979" s="5">
        <v>0.49200000000000005</v>
      </c>
      <c r="P979" s="5">
        <v>0.49199999999999999</v>
      </c>
      <c r="Q979" s="5">
        <v>0.49199999999999999</v>
      </c>
      <c r="R979" s="69">
        <v>0.29733333333333334</v>
      </c>
      <c r="S979" s="69">
        <v>1.2</v>
      </c>
      <c r="T979" s="69"/>
      <c r="U979" s="69">
        <v>1.2</v>
      </c>
      <c r="V979" s="69"/>
      <c r="W979" s="69"/>
      <c r="X979" s="69">
        <v>1.2</v>
      </c>
      <c r="Y979" s="69">
        <v>1.2</v>
      </c>
      <c r="Z979" s="69"/>
      <c r="AA979" s="69"/>
      <c r="AB979" s="69"/>
      <c r="AC979" s="69"/>
      <c r="AD979" s="69">
        <v>1.2</v>
      </c>
      <c r="AE979" s="69">
        <v>1.2</v>
      </c>
      <c r="AF979" s="69">
        <f t="shared" si="120"/>
        <v>6</v>
      </c>
      <c r="AH979" s="31">
        <f t="shared" si="121"/>
        <v>1.2</v>
      </c>
      <c r="AI979" s="31">
        <f t="shared" si="122"/>
        <v>2.4</v>
      </c>
      <c r="AJ979" s="31">
        <f t="shared" si="123"/>
        <v>0</v>
      </c>
      <c r="AK979" s="31">
        <f t="shared" si="124"/>
        <v>2.4</v>
      </c>
      <c r="AL979" s="31">
        <f t="shared" si="125"/>
        <v>6</v>
      </c>
    </row>
    <row r="980" spans="1:38" hidden="1" x14ac:dyDescent="0.3">
      <c r="A980" t="str">
        <f t="shared" si="119"/>
        <v>SAC1 COARSE</v>
      </c>
      <c r="B980" s="70" t="s">
        <v>417</v>
      </c>
      <c r="C980" s="5" t="s">
        <v>617</v>
      </c>
      <c r="D980" s="5" t="s">
        <v>450</v>
      </c>
      <c r="E980" s="5" t="s">
        <v>452</v>
      </c>
      <c r="F980" s="5" t="s">
        <v>27</v>
      </c>
      <c r="G980" s="5" t="s">
        <v>603</v>
      </c>
      <c r="H980" s="5" t="s">
        <v>619</v>
      </c>
      <c r="I980" s="5">
        <v>96</v>
      </c>
      <c r="J980" s="5">
        <v>96</v>
      </c>
      <c r="K980" s="5">
        <v>168</v>
      </c>
      <c r="L980" s="5"/>
      <c r="M980" s="5">
        <v>192</v>
      </c>
      <c r="N980" s="5">
        <v>48</v>
      </c>
      <c r="O980" s="5">
        <v>96</v>
      </c>
      <c r="P980" s="5">
        <v>120</v>
      </c>
      <c r="Q980" s="5">
        <v>216</v>
      </c>
      <c r="R980" s="69">
        <v>114.66666666666667</v>
      </c>
      <c r="S980" s="69">
        <v>124.2</v>
      </c>
      <c r="T980" s="69">
        <v>124.2</v>
      </c>
      <c r="U980" s="69">
        <v>124.2</v>
      </c>
      <c r="V980" s="69">
        <v>144</v>
      </c>
      <c r="W980" s="69">
        <v>144</v>
      </c>
      <c r="X980" s="69">
        <v>124.2</v>
      </c>
      <c r="Y980" s="69">
        <v>120</v>
      </c>
      <c r="Z980" s="69">
        <v>144</v>
      </c>
      <c r="AA980" s="69">
        <v>144</v>
      </c>
      <c r="AB980" s="69">
        <v>144</v>
      </c>
      <c r="AC980" s="69">
        <v>144</v>
      </c>
      <c r="AD980" s="69">
        <v>144</v>
      </c>
      <c r="AE980" s="69">
        <v>144</v>
      </c>
      <c r="AF980" s="69">
        <f t="shared" si="120"/>
        <v>1644.6</v>
      </c>
      <c r="AH980" s="31">
        <f t="shared" si="121"/>
        <v>392.4</v>
      </c>
      <c r="AI980" s="31">
        <f t="shared" si="122"/>
        <v>388.2</v>
      </c>
      <c r="AJ980" s="31">
        <f t="shared" si="123"/>
        <v>432</v>
      </c>
      <c r="AK980" s="31">
        <f t="shared" si="124"/>
        <v>432</v>
      </c>
      <c r="AL980" s="31">
        <f t="shared" si="125"/>
        <v>1644.6</v>
      </c>
    </row>
    <row r="981" spans="1:38" hidden="1" x14ac:dyDescent="0.3">
      <c r="A981" t="str">
        <f t="shared" si="119"/>
        <v>SAC1 COARSE</v>
      </c>
      <c r="B981" s="70" t="s">
        <v>417</v>
      </c>
      <c r="C981" s="5" t="s">
        <v>617</v>
      </c>
      <c r="D981" s="5" t="s">
        <v>450</v>
      </c>
      <c r="E981" s="5" t="s">
        <v>453</v>
      </c>
      <c r="F981" s="5" t="s">
        <v>27</v>
      </c>
      <c r="G981" s="5" t="s">
        <v>603</v>
      </c>
      <c r="H981" s="5" t="s">
        <v>619</v>
      </c>
      <c r="I981" s="5"/>
      <c r="J981" s="5"/>
      <c r="K981" s="5"/>
      <c r="L981" s="5">
        <v>24</v>
      </c>
      <c r="M981" s="5"/>
      <c r="N981" s="5">
        <v>24</v>
      </c>
      <c r="O981" s="5"/>
      <c r="P981" s="5"/>
      <c r="Q981" s="5"/>
      <c r="R981" s="69">
        <v>5.333333333333333</v>
      </c>
      <c r="S981" s="69">
        <v>0</v>
      </c>
      <c r="T981" s="69">
        <v>0</v>
      </c>
      <c r="U981" s="69">
        <v>0</v>
      </c>
      <c r="V981" s="69">
        <v>0</v>
      </c>
      <c r="W981" s="69">
        <v>0</v>
      </c>
      <c r="X981" s="69">
        <v>0</v>
      </c>
      <c r="Y981" s="69">
        <v>0</v>
      </c>
      <c r="Z981" s="69">
        <v>0</v>
      </c>
      <c r="AA981" s="69">
        <v>0</v>
      </c>
      <c r="AB981" s="69">
        <v>0</v>
      </c>
      <c r="AC981" s="69">
        <v>0</v>
      </c>
      <c r="AD981" s="69">
        <v>0</v>
      </c>
      <c r="AE981" s="69">
        <v>0</v>
      </c>
      <c r="AF981" s="69">
        <f t="shared" si="120"/>
        <v>0</v>
      </c>
      <c r="AH981" s="31">
        <f t="shared" si="121"/>
        <v>0</v>
      </c>
      <c r="AI981" s="31">
        <f t="shared" si="122"/>
        <v>0</v>
      </c>
      <c r="AJ981" s="31">
        <f t="shared" si="123"/>
        <v>0</v>
      </c>
      <c r="AK981" s="31">
        <f t="shared" si="124"/>
        <v>0</v>
      </c>
      <c r="AL981" s="31">
        <f t="shared" si="125"/>
        <v>0</v>
      </c>
    </row>
    <row r="982" spans="1:38" hidden="1" x14ac:dyDescent="0.3">
      <c r="A982" t="str">
        <f t="shared" si="119"/>
        <v>SAC1 COARSE</v>
      </c>
      <c r="B982" s="70" t="s">
        <v>417</v>
      </c>
      <c r="C982" s="5" t="s">
        <v>617</v>
      </c>
      <c r="D982" s="5" t="s">
        <v>450</v>
      </c>
      <c r="E982" s="5" t="s">
        <v>454</v>
      </c>
      <c r="F982" s="5" t="s">
        <v>423</v>
      </c>
      <c r="G982" s="5" t="s">
        <v>603</v>
      </c>
      <c r="H982" s="5" t="s">
        <v>619</v>
      </c>
      <c r="I982" s="5"/>
      <c r="J982" s="5"/>
      <c r="K982" s="5">
        <v>10</v>
      </c>
      <c r="L982" s="5">
        <v>10</v>
      </c>
      <c r="M982" s="5"/>
      <c r="N982" s="5"/>
      <c r="O982" s="5"/>
      <c r="P982" s="5"/>
      <c r="Q982" s="5">
        <v>5</v>
      </c>
      <c r="R982" s="69">
        <v>2.7777777777777777</v>
      </c>
      <c r="S982" s="69">
        <v>0</v>
      </c>
      <c r="T982" s="69">
        <v>0</v>
      </c>
      <c r="U982" s="69">
        <v>25</v>
      </c>
      <c r="V982" s="69">
        <v>25</v>
      </c>
      <c r="W982" s="69">
        <v>25</v>
      </c>
      <c r="X982" s="69">
        <v>0</v>
      </c>
      <c r="Y982" s="69">
        <v>25</v>
      </c>
      <c r="Z982" s="69">
        <v>25</v>
      </c>
      <c r="AA982" s="69">
        <v>25</v>
      </c>
      <c r="AB982" s="69">
        <v>25</v>
      </c>
      <c r="AC982" s="69">
        <v>25</v>
      </c>
      <c r="AD982" s="69">
        <v>25</v>
      </c>
      <c r="AE982" s="69">
        <v>25</v>
      </c>
      <c r="AF982" s="69">
        <f t="shared" si="120"/>
        <v>250</v>
      </c>
      <c r="AH982" s="31">
        <f t="shared" si="121"/>
        <v>50</v>
      </c>
      <c r="AI982" s="31">
        <f t="shared" si="122"/>
        <v>50</v>
      </c>
      <c r="AJ982" s="31">
        <f t="shared" si="123"/>
        <v>75</v>
      </c>
      <c r="AK982" s="31">
        <f t="shared" si="124"/>
        <v>75</v>
      </c>
      <c r="AL982" s="31">
        <f t="shared" si="125"/>
        <v>250</v>
      </c>
    </row>
    <row r="983" spans="1:38" hidden="1" x14ac:dyDescent="0.3">
      <c r="A983" t="str">
        <f t="shared" si="119"/>
        <v>SACoarse Brown</v>
      </c>
      <c r="B983" s="70" t="s">
        <v>417</v>
      </c>
      <c r="C983" s="5" t="s">
        <v>617</v>
      </c>
      <c r="D983" s="5" t="s">
        <v>450</v>
      </c>
      <c r="E983" s="5" t="s">
        <v>454</v>
      </c>
      <c r="F983" s="5" t="s">
        <v>91</v>
      </c>
      <c r="G983" s="5" t="s">
        <v>602</v>
      </c>
      <c r="H983" s="5" t="s">
        <v>618</v>
      </c>
      <c r="I983" s="5"/>
      <c r="J983" s="5"/>
      <c r="K983" s="5"/>
      <c r="L983" s="5">
        <v>1</v>
      </c>
      <c r="M983" s="5"/>
      <c r="N983" s="5"/>
      <c r="O983" s="5"/>
      <c r="P983" s="5"/>
      <c r="Q983" s="5"/>
      <c r="R983" s="69">
        <v>0.1111111111111111</v>
      </c>
      <c r="S983" s="69">
        <v>0</v>
      </c>
      <c r="T983" s="69">
        <v>0</v>
      </c>
      <c r="U983" s="69">
        <v>0</v>
      </c>
      <c r="V983" s="69">
        <v>0</v>
      </c>
      <c r="W983" s="69">
        <v>0</v>
      </c>
      <c r="X983" s="69">
        <v>0</v>
      </c>
      <c r="Y983" s="69">
        <v>0</v>
      </c>
      <c r="Z983" s="69">
        <v>0</v>
      </c>
      <c r="AA983" s="69">
        <v>0</v>
      </c>
      <c r="AB983" s="69">
        <v>0</v>
      </c>
      <c r="AC983" s="69">
        <v>0</v>
      </c>
      <c r="AD983" s="69">
        <v>0</v>
      </c>
      <c r="AE983" s="69">
        <v>0</v>
      </c>
      <c r="AF983" s="69">
        <f t="shared" si="120"/>
        <v>0</v>
      </c>
      <c r="AH983" s="31">
        <f t="shared" si="121"/>
        <v>0</v>
      </c>
      <c r="AI983" s="31">
        <f t="shared" si="122"/>
        <v>0</v>
      </c>
      <c r="AJ983" s="31">
        <f t="shared" si="123"/>
        <v>0</v>
      </c>
      <c r="AK983" s="31">
        <f t="shared" si="124"/>
        <v>0</v>
      </c>
      <c r="AL983" s="31">
        <f t="shared" si="125"/>
        <v>0</v>
      </c>
    </row>
    <row r="984" spans="1:38" hidden="1" x14ac:dyDescent="0.3">
      <c r="A984" t="str">
        <f t="shared" si="119"/>
        <v>SAC1 COARSE</v>
      </c>
      <c r="B984" s="70" t="s">
        <v>417</v>
      </c>
      <c r="C984" s="5" t="s">
        <v>617</v>
      </c>
      <c r="D984" s="5" t="s">
        <v>450</v>
      </c>
      <c r="E984" s="5" t="s">
        <v>454</v>
      </c>
      <c r="F984" s="5" t="s">
        <v>27</v>
      </c>
      <c r="G984" s="5" t="s">
        <v>603</v>
      </c>
      <c r="H984" s="5" t="s">
        <v>619</v>
      </c>
      <c r="I984" s="5">
        <v>149.904</v>
      </c>
      <c r="J984" s="5"/>
      <c r="K984" s="5">
        <v>64.968000000000004</v>
      </c>
      <c r="L984" s="5">
        <v>238.84800000000001</v>
      </c>
      <c r="M984" s="5">
        <v>74.951999999999998</v>
      </c>
      <c r="N984" s="5">
        <v>124.92</v>
      </c>
      <c r="O984" s="5">
        <v>74.951999999999998</v>
      </c>
      <c r="P984" s="5">
        <v>112.872</v>
      </c>
      <c r="Q984" s="5">
        <v>119.83200000000001</v>
      </c>
      <c r="R984" s="69">
        <v>106.80533333333332</v>
      </c>
      <c r="S984" s="69">
        <v>120</v>
      </c>
      <c r="T984" s="69">
        <v>120</v>
      </c>
      <c r="U984" s="69">
        <v>120</v>
      </c>
      <c r="V984" s="69">
        <v>120</v>
      </c>
      <c r="W984" s="69">
        <v>120</v>
      </c>
      <c r="X984" s="69">
        <v>120</v>
      </c>
      <c r="Y984" s="69">
        <v>96</v>
      </c>
      <c r="Z984" s="69">
        <v>120</v>
      </c>
      <c r="AA984" s="69">
        <v>120</v>
      </c>
      <c r="AB984" s="69">
        <v>120</v>
      </c>
      <c r="AC984" s="69">
        <v>120</v>
      </c>
      <c r="AD984" s="69">
        <v>120</v>
      </c>
      <c r="AE984" s="69">
        <v>120</v>
      </c>
      <c r="AF984" s="69">
        <f t="shared" si="120"/>
        <v>1416</v>
      </c>
      <c r="AH984" s="31">
        <f t="shared" si="121"/>
        <v>360</v>
      </c>
      <c r="AI984" s="31">
        <f t="shared" si="122"/>
        <v>336</v>
      </c>
      <c r="AJ984" s="31">
        <f t="shared" si="123"/>
        <v>360</v>
      </c>
      <c r="AK984" s="31">
        <f t="shared" si="124"/>
        <v>360</v>
      </c>
      <c r="AL984" s="31">
        <f t="shared" si="125"/>
        <v>1416</v>
      </c>
    </row>
    <row r="985" spans="1:38" hidden="1" x14ac:dyDescent="0.3">
      <c r="A985" t="str">
        <f t="shared" si="119"/>
        <v>SAA1</v>
      </c>
      <c r="B985" s="70" t="s">
        <v>417</v>
      </c>
      <c r="C985" s="5" t="s">
        <v>617</v>
      </c>
      <c r="D985" s="5" t="s">
        <v>450</v>
      </c>
      <c r="E985" s="5" t="s">
        <v>454</v>
      </c>
      <c r="F985" s="5" t="s">
        <v>30</v>
      </c>
      <c r="G985" s="5" t="s">
        <v>600</v>
      </c>
      <c r="H985" s="5" t="s">
        <v>620</v>
      </c>
      <c r="I985" s="5"/>
      <c r="J985" s="5"/>
      <c r="K985" s="5"/>
      <c r="L985" s="5"/>
      <c r="M985" s="5"/>
      <c r="N985" s="5"/>
      <c r="O985" s="5"/>
      <c r="P985" s="5">
        <v>12</v>
      </c>
      <c r="Q985" s="5"/>
      <c r="R985" s="69">
        <v>1.3333333333333333</v>
      </c>
      <c r="S985" s="69">
        <v>1</v>
      </c>
      <c r="T985" s="69">
        <v>1</v>
      </c>
      <c r="U985" s="69">
        <v>1</v>
      </c>
      <c r="V985" s="69">
        <v>1</v>
      </c>
      <c r="W985" s="69">
        <v>1</v>
      </c>
      <c r="X985" s="69">
        <v>1</v>
      </c>
      <c r="Y985" s="69">
        <v>1</v>
      </c>
      <c r="Z985" s="69">
        <v>1</v>
      </c>
      <c r="AA985" s="69">
        <v>1</v>
      </c>
      <c r="AB985" s="69">
        <v>1</v>
      </c>
      <c r="AC985" s="69">
        <v>1</v>
      </c>
      <c r="AD985" s="69">
        <v>1</v>
      </c>
      <c r="AE985" s="69">
        <v>1</v>
      </c>
      <c r="AF985" s="69">
        <f t="shared" si="120"/>
        <v>12</v>
      </c>
      <c r="AH985" s="31">
        <f t="shared" si="121"/>
        <v>3</v>
      </c>
      <c r="AI985" s="31">
        <f t="shared" si="122"/>
        <v>3</v>
      </c>
      <c r="AJ985" s="31">
        <f t="shared" si="123"/>
        <v>3</v>
      </c>
      <c r="AK985" s="31">
        <f t="shared" si="124"/>
        <v>3</v>
      </c>
      <c r="AL985" s="31">
        <f t="shared" si="125"/>
        <v>12</v>
      </c>
    </row>
    <row r="986" spans="1:38" hidden="1" x14ac:dyDescent="0.3">
      <c r="A986" t="str">
        <f t="shared" si="119"/>
        <v>SAC1 COARSE</v>
      </c>
      <c r="B986" s="70" t="s">
        <v>417</v>
      </c>
      <c r="C986" s="5" t="s">
        <v>617</v>
      </c>
      <c r="D986" s="5" t="s">
        <v>450</v>
      </c>
      <c r="E986" s="5" t="s">
        <v>455</v>
      </c>
      <c r="F986" s="5" t="s">
        <v>423</v>
      </c>
      <c r="G986" s="5" t="s">
        <v>603</v>
      </c>
      <c r="H986" s="5" t="s">
        <v>619</v>
      </c>
      <c r="I986" s="5">
        <v>20</v>
      </c>
      <c r="J986" s="5">
        <v>12.5</v>
      </c>
      <c r="K986" s="5">
        <v>20</v>
      </c>
      <c r="L986" s="5">
        <v>22.5</v>
      </c>
      <c r="M986" s="5">
        <v>24.6</v>
      </c>
      <c r="N986" s="5">
        <v>20</v>
      </c>
      <c r="O986" s="5">
        <v>10</v>
      </c>
      <c r="P986" s="5">
        <v>20</v>
      </c>
      <c r="Q986" s="5">
        <v>29</v>
      </c>
      <c r="R986" s="69">
        <v>19.844444444444445</v>
      </c>
      <c r="S986" s="69">
        <v>25</v>
      </c>
      <c r="T986" s="69">
        <v>25</v>
      </c>
      <c r="U986" s="69">
        <v>20</v>
      </c>
      <c r="V986" s="69">
        <v>25</v>
      </c>
      <c r="W986" s="69">
        <v>25</v>
      </c>
      <c r="X986" s="69">
        <v>25</v>
      </c>
      <c r="Y986" s="69">
        <v>25</v>
      </c>
      <c r="Z986" s="69">
        <v>25</v>
      </c>
      <c r="AA986" s="69">
        <v>25</v>
      </c>
      <c r="AB986" s="69">
        <v>25</v>
      </c>
      <c r="AC986" s="69">
        <v>25</v>
      </c>
      <c r="AD986" s="69">
        <v>25</v>
      </c>
      <c r="AE986" s="69">
        <v>25</v>
      </c>
      <c r="AF986" s="69">
        <f t="shared" si="120"/>
        <v>295</v>
      </c>
      <c r="AH986" s="31">
        <f t="shared" si="121"/>
        <v>70</v>
      </c>
      <c r="AI986" s="31">
        <f t="shared" si="122"/>
        <v>75</v>
      </c>
      <c r="AJ986" s="31">
        <f t="shared" si="123"/>
        <v>75</v>
      </c>
      <c r="AK986" s="31">
        <f t="shared" si="124"/>
        <v>75</v>
      </c>
      <c r="AL986" s="31">
        <f t="shared" si="125"/>
        <v>295</v>
      </c>
    </row>
    <row r="987" spans="1:38" hidden="1" x14ac:dyDescent="0.3">
      <c r="A987" t="str">
        <f t="shared" si="119"/>
        <v>SAIG</v>
      </c>
      <c r="B987" s="70" t="s">
        <v>417</v>
      </c>
      <c r="C987" s="5" t="s">
        <v>617</v>
      </c>
      <c r="D987" s="5" t="s">
        <v>450</v>
      </c>
      <c r="E987" s="5" t="s">
        <v>455</v>
      </c>
      <c r="F987" s="5" t="s">
        <v>447</v>
      </c>
      <c r="G987" s="5" t="s">
        <v>606</v>
      </c>
      <c r="H987" s="5" t="s">
        <v>626</v>
      </c>
      <c r="I987" s="5">
        <v>5</v>
      </c>
      <c r="J987" s="5">
        <v>2.5</v>
      </c>
      <c r="K987" s="5">
        <v>5</v>
      </c>
      <c r="L987" s="5">
        <v>2.5</v>
      </c>
      <c r="M987" s="5">
        <v>2.5</v>
      </c>
      <c r="N987" s="5">
        <v>5</v>
      </c>
      <c r="O987" s="5">
        <v>10</v>
      </c>
      <c r="P987" s="5"/>
      <c r="Q987" s="5">
        <v>2.5</v>
      </c>
      <c r="R987" s="69">
        <v>3.8888888888888888</v>
      </c>
      <c r="S987" s="69">
        <v>4</v>
      </c>
      <c r="T987" s="69">
        <v>4</v>
      </c>
      <c r="U987" s="69">
        <v>4</v>
      </c>
      <c r="V987" s="69">
        <v>5</v>
      </c>
      <c r="W987" s="69">
        <v>4</v>
      </c>
      <c r="X987" s="69">
        <v>4</v>
      </c>
      <c r="Y987" s="69">
        <v>4</v>
      </c>
      <c r="Z987" s="69">
        <v>4</v>
      </c>
      <c r="AA987" s="69">
        <v>4</v>
      </c>
      <c r="AB987" s="69">
        <v>4</v>
      </c>
      <c r="AC987" s="69">
        <v>4</v>
      </c>
      <c r="AD987" s="69">
        <v>4</v>
      </c>
      <c r="AE987" s="69">
        <v>4</v>
      </c>
      <c r="AF987" s="69">
        <f t="shared" si="120"/>
        <v>49</v>
      </c>
      <c r="AH987" s="31">
        <f t="shared" si="121"/>
        <v>13</v>
      </c>
      <c r="AI987" s="31">
        <f t="shared" si="122"/>
        <v>12</v>
      </c>
      <c r="AJ987" s="31">
        <f t="shared" si="123"/>
        <v>12</v>
      </c>
      <c r="AK987" s="31">
        <f t="shared" si="124"/>
        <v>12</v>
      </c>
      <c r="AL987" s="31">
        <f t="shared" si="125"/>
        <v>49</v>
      </c>
    </row>
    <row r="988" spans="1:38" hidden="1" x14ac:dyDescent="0.3">
      <c r="A988" t="str">
        <f t="shared" si="119"/>
        <v>SACASTER</v>
      </c>
      <c r="B988" s="70" t="s">
        <v>417</v>
      </c>
      <c r="C988" s="5" t="s">
        <v>617</v>
      </c>
      <c r="D988" s="5" t="s">
        <v>450</v>
      </c>
      <c r="E988" s="5" t="s">
        <v>455</v>
      </c>
      <c r="F988" s="5" t="s">
        <v>25</v>
      </c>
      <c r="G988" s="5" t="s">
        <v>604</v>
      </c>
      <c r="H988" s="5" t="s">
        <v>604</v>
      </c>
      <c r="I988" s="5">
        <v>1.2</v>
      </c>
      <c r="J988" s="5"/>
      <c r="K988" s="5">
        <v>0.6</v>
      </c>
      <c r="L988" s="5">
        <v>0.6</v>
      </c>
      <c r="M988" s="5">
        <v>0.504</v>
      </c>
      <c r="N988" s="5">
        <v>0.96</v>
      </c>
      <c r="O988" s="5">
        <v>0.6</v>
      </c>
      <c r="P988" s="5">
        <v>0.6</v>
      </c>
      <c r="Q988" s="5">
        <v>0.6</v>
      </c>
      <c r="R988" s="69">
        <v>0.62933333333333319</v>
      </c>
      <c r="S988" s="69">
        <v>1</v>
      </c>
      <c r="T988" s="69">
        <v>1</v>
      </c>
      <c r="U988" s="69">
        <v>1</v>
      </c>
      <c r="V988" s="69">
        <v>1</v>
      </c>
      <c r="W988" s="69">
        <v>1</v>
      </c>
      <c r="X988" s="69">
        <v>1</v>
      </c>
      <c r="Y988" s="69">
        <v>1</v>
      </c>
      <c r="Z988" s="69">
        <v>1</v>
      </c>
      <c r="AA988" s="69">
        <v>1</v>
      </c>
      <c r="AB988" s="69">
        <v>1</v>
      </c>
      <c r="AC988" s="69">
        <v>1</v>
      </c>
      <c r="AD988" s="69">
        <v>1</v>
      </c>
      <c r="AE988" s="69">
        <v>1</v>
      </c>
      <c r="AF988" s="69">
        <f t="shared" si="120"/>
        <v>12</v>
      </c>
      <c r="AH988" s="31">
        <f t="shared" si="121"/>
        <v>3</v>
      </c>
      <c r="AI988" s="31">
        <f t="shared" si="122"/>
        <v>3</v>
      </c>
      <c r="AJ988" s="31">
        <f t="shared" si="123"/>
        <v>3</v>
      </c>
      <c r="AK988" s="31">
        <f t="shared" si="124"/>
        <v>3</v>
      </c>
      <c r="AL988" s="31">
        <f t="shared" si="125"/>
        <v>12</v>
      </c>
    </row>
    <row r="989" spans="1:38" hidden="1" x14ac:dyDescent="0.3">
      <c r="A989" t="str">
        <f t="shared" si="119"/>
        <v>SAC1 COARSE</v>
      </c>
      <c r="B989" s="70" t="s">
        <v>417</v>
      </c>
      <c r="C989" s="5" t="s">
        <v>617</v>
      </c>
      <c r="D989" s="5" t="s">
        <v>450</v>
      </c>
      <c r="E989" s="5" t="s">
        <v>455</v>
      </c>
      <c r="F989" s="5" t="s">
        <v>27</v>
      </c>
      <c r="G989" s="5" t="s">
        <v>603</v>
      </c>
      <c r="H989" s="5" t="s">
        <v>619</v>
      </c>
      <c r="I989" s="5">
        <v>62.16</v>
      </c>
      <c r="J989" s="5">
        <v>24</v>
      </c>
      <c r="K989" s="5">
        <v>58.8</v>
      </c>
      <c r="L989" s="5">
        <v>21.6</v>
      </c>
      <c r="M989" s="5">
        <v>97.2</v>
      </c>
      <c r="N989" s="5">
        <v>6</v>
      </c>
      <c r="O989" s="5">
        <v>33.995999999999995</v>
      </c>
      <c r="P989" s="5">
        <v>20.868000000000002</v>
      </c>
      <c r="Q989" s="5">
        <v>42.24</v>
      </c>
      <c r="R989" s="69">
        <v>40.762666666666661</v>
      </c>
      <c r="S989" s="69">
        <v>48</v>
      </c>
      <c r="T989" s="69">
        <v>48</v>
      </c>
      <c r="U989" s="69">
        <v>38</v>
      </c>
      <c r="V989" s="69">
        <v>47</v>
      </c>
      <c r="W989" s="69">
        <v>48</v>
      </c>
      <c r="X989" s="69">
        <v>48</v>
      </c>
      <c r="Y989" s="69">
        <v>48</v>
      </c>
      <c r="Z989" s="69">
        <v>48</v>
      </c>
      <c r="AA989" s="69">
        <v>48</v>
      </c>
      <c r="AB989" s="69">
        <v>48</v>
      </c>
      <c r="AC989" s="69">
        <v>48</v>
      </c>
      <c r="AD989" s="69">
        <v>48</v>
      </c>
      <c r="AE989" s="69">
        <v>48</v>
      </c>
      <c r="AF989" s="69">
        <f t="shared" si="120"/>
        <v>565</v>
      </c>
      <c r="AH989" s="31">
        <f t="shared" si="121"/>
        <v>133</v>
      </c>
      <c r="AI989" s="31">
        <f t="shared" si="122"/>
        <v>144</v>
      </c>
      <c r="AJ989" s="31">
        <f t="shared" si="123"/>
        <v>144</v>
      </c>
      <c r="AK989" s="31">
        <f t="shared" si="124"/>
        <v>144</v>
      </c>
      <c r="AL989" s="31">
        <f t="shared" si="125"/>
        <v>565</v>
      </c>
    </row>
    <row r="990" spans="1:38" hidden="1" x14ac:dyDescent="0.3">
      <c r="A990" t="str">
        <f t="shared" si="119"/>
        <v>SAC1 COARSE</v>
      </c>
      <c r="B990" s="70" t="s">
        <v>417</v>
      </c>
      <c r="C990" s="5" t="s">
        <v>617</v>
      </c>
      <c r="D990" s="5" t="s">
        <v>450</v>
      </c>
      <c r="E990" s="5" t="s">
        <v>455</v>
      </c>
      <c r="F990" s="5" t="s">
        <v>28</v>
      </c>
      <c r="G990" s="5" t="s">
        <v>603</v>
      </c>
      <c r="H990" s="5" t="s">
        <v>619</v>
      </c>
      <c r="I990" s="5">
        <v>28.8</v>
      </c>
      <c r="J990" s="5">
        <v>9.984</v>
      </c>
      <c r="K990" s="5">
        <v>36</v>
      </c>
      <c r="L990" s="5"/>
      <c r="M990" s="5">
        <v>17.04</v>
      </c>
      <c r="N990" s="5">
        <v>13.2</v>
      </c>
      <c r="O990" s="5">
        <v>16.8</v>
      </c>
      <c r="P990" s="5">
        <v>6</v>
      </c>
      <c r="Q990" s="5">
        <v>19.440000000000001</v>
      </c>
      <c r="R990" s="69">
        <v>16.362666666666666</v>
      </c>
      <c r="S990" s="69">
        <v>16</v>
      </c>
      <c r="T990" s="69">
        <v>16</v>
      </c>
      <c r="U990" s="69">
        <v>12</v>
      </c>
      <c r="V990" s="69">
        <v>19</v>
      </c>
      <c r="W990" s="69">
        <v>19</v>
      </c>
      <c r="X990" s="69">
        <v>16</v>
      </c>
      <c r="Y990" s="69">
        <v>16</v>
      </c>
      <c r="Z990" s="69">
        <v>16</v>
      </c>
      <c r="AA990" s="69">
        <v>16</v>
      </c>
      <c r="AB990" s="69">
        <v>16</v>
      </c>
      <c r="AC990" s="69">
        <v>16</v>
      </c>
      <c r="AD990" s="69">
        <v>16</v>
      </c>
      <c r="AE990" s="69">
        <v>16</v>
      </c>
      <c r="AF990" s="69">
        <f t="shared" si="120"/>
        <v>194</v>
      </c>
      <c r="AH990" s="31">
        <f t="shared" si="121"/>
        <v>47</v>
      </c>
      <c r="AI990" s="31">
        <f t="shared" si="122"/>
        <v>51</v>
      </c>
      <c r="AJ990" s="31">
        <f t="shared" si="123"/>
        <v>48</v>
      </c>
      <c r="AK990" s="31">
        <f t="shared" si="124"/>
        <v>48</v>
      </c>
      <c r="AL990" s="31">
        <f t="shared" si="125"/>
        <v>194</v>
      </c>
    </row>
    <row r="991" spans="1:38" hidden="1" x14ac:dyDescent="0.3">
      <c r="A991" t="str">
        <f t="shared" si="119"/>
        <v>SAICING</v>
      </c>
      <c r="B991" s="70" t="s">
        <v>417</v>
      </c>
      <c r="C991" s="5" t="s">
        <v>617</v>
      </c>
      <c r="D991" s="5" t="s">
        <v>450</v>
      </c>
      <c r="E991" s="5" t="s">
        <v>455</v>
      </c>
      <c r="F991" s="5" t="s">
        <v>47</v>
      </c>
      <c r="G991" s="5" t="s">
        <v>605</v>
      </c>
      <c r="H991" s="5" t="s">
        <v>605</v>
      </c>
      <c r="I991" s="5"/>
      <c r="J991" s="5"/>
      <c r="K991" s="5"/>
      <c r="L991" s="5"/>
      <c r="M991" s="5">
        <v>0.875</v>
      </c>
      <c r="N991" s="5"/>
      <c r="O991" s="5"/>
      <c r="P991" s="5"/>
      <c r="Q991" s="5"/>
      <c r="R991" s="69">
        <v>9.7222222222222224E-2</v>
      </c>
      <c r="S991" s="69">
        <v>0.5</v>
      </c>
      <c r="T991" s="69">
        <v>0.5</v>
      </c>
      <c r="U991" s="69">
        <v>0</v>
      </c>
      <c r="V991" s="69">
        <v>0</v>
      </c>
      <c r="W991" s="69">
        <v>0.5</v>
      </c>
      <c r="X991" s="69">
        <v>0.5</v>
      </c>
      <c r="Y991" s="69">
        <v>0.5</v>
      </c>
      <c r="Z991" s="69">
        <v>0</v>
      </c>
      <c r="AA991" s="69">
        <v>0</v>
      </c>
      <c r="AB991" s="69">
        <v>0</v>
      </c>
      <c r="AC991" s="69">
        <v>0.5</v>
      </c>
      <c r="AD991" s="69">
        <v>0.5</v>
      </c>
      <c r="AE991" s="69">
        <v>0.5</v>
      </c>
      <c r="AF991" s="69">
        <f t="shared" si="120"/>
        <v>3.5</v>
      </c>
      <c r="AH991" s="31">
        <f t="shared" si="121"/>
        <v>0.5</v>
      </c>
      <c r="AI991" s="31">
        <f t="shared" si="122"/>
        <v>1.5</v>
      </c>
      <c r="AJ991" s="31">
        <f t="shared" si="123"/>
        <v>0</v>
      </c>
      <c r="AK991" s="31">
        <f t="shared" si="124"/>
        <v>1.5</v>
      </c>
      <c r="AL991" s="31">
        <f t="shared" si="125"/>
        <v>3.5</v>
      </c>
    </row>
    <row r="992" spans="1:38" hidden="1" x14ac:dyDescent="0.3">
      <c r="A992" t="str">
        <f t="shared" si="119"/>
        <v>SAICING</v>
      </c>
      <c r="B992" s="70" t="s">
        <v>417</v>
      </c>
      <c r="C992" s="5" t="s">
        <v>617</v>
      </c>
      <c r="D992" s="5" t="s">
        <v>450</v>
      </c>
      <c r="E992" s="5" t="s">
        <v>455</v>
      </c>
      <c r="F992" s="5" t="s">
        <v>32</v>
      </c>
      <c r="G992" s="5" t="s">
        <v>605</v>
      </c>
      <c r="H992" s="5" t="s">
        <v>605</v>
      </c>
      <c r="I992" s="5">
        <v>1.2</v>
      </c>
      <c r="J992" s="5"/>
      <c r="K992" s="5">
        <v>0.6</v>
      </c>
      <c r="L992" s="5">
        <v>0.6</v>
      </c>
      <c r="M992" s="5">
        <v>0.6</v>
      </c>
      <c r="N992" s="5">
        <v>0.72</v>
      </c>
      <c r="O992" s="5">
        <v>0.6</v>
      </c>
      <c r="P992" s="5">
        <v>0.6</v>
      </c>
      <c r="Q992" s="5">
        <v>0.6</v>
      </c>
      <c r="R992" s="69">
        <v>0.61333333333333317</v>
      </c>
      <c r="S992" s="69">
        <v>1</v>
      </c>
      <c r="T992" s="69">
        <v>1</v>
      </c>
      <c r="U992" s="69">
        <v>1</v>
      </c>
      <c r="V992" s="69">
        <v>1</v>
      </c>
      <c r="W992" s="69">
        <v>1</v>
      </c>
      <c r="X992" s="69">
        <v>1</v>
      </c>
      <c r="Y992" s="69">
        <v>1</v>
      </c>
      <c r="Z992" s="69">
        <v>1</v>
      </c>
      <c r="AA992" s="69">
        <v>1</v>
      </c>
      <c r="AB992" s="69">
        <v>1</v>
      </c>
      <c r="AC992" s="69">
        <v>1</v>
      </c>
      <c r="AD992" s="69">
        <v>1</v>
      </c>
      <c r="AE992" s="69">
        <v>1</v>
      </c>
      <c r="AF992" s="69">
        <f t="shared" si="120"/>
        <v>12</v>
      </c>
      <c r="AH992" s="31">
        <f t="shared" si="121"/>
        <v>3</v>
      </c>
      <c r="AI992" s="31">
        <f t="shared" si="122"/>
        <v>3</v>
      </c>
      <c r="AJ992" s="31">
        <f t="shared" si="123"/>
        <v>3</v>
      </c>
      <c r="AK992" s="31">
        <f t="shared" si="124"/>
        <v>3</v>
      </c>
      <c r="AL992" s="31">
        <f t="shared" si="125"/>
        <v>12</v>
      </c>
    </row>
    <row r="993" spans="1:38" hidden="1" x14ac:dyDescent="0.3">
      <c r="A993" t="str">
        <f t="shared" si="119"/>
        <v>SASoft Brown</v>
      </c>
      <c r="B993" s="70" t="s">
        <v>417</v>
      </c>
      <c r="C993" s="5" t="s">
        <v>617</v>
      </c>
      <c r="D993" s="5" t="s">
        <v>450</v>
      </c>
      <c r="E993" s="5" t="s">
        <v>455</v>
      </c>
      <c r="F993" s="5" t="s">
        <v>34</v>
      </c>
      <c r="G993" s="5" t="s">
        <v>602</v>
      </c>
      <c r="H993" s="5" t="s">
        <v>622</v>
      </c>
      <c r="I993" s="5">
        <v>2.6399999999999997</v>
      </c>
      <c r="J993" s="5"/>
      <c r="K993" s="5"/>
      <c r="L993" s="5">
        <v>1.2</v>
      </c>
      <c r="M993" s="5">
        <v>1.2</v>
      </c>
      <c r="N993" s="5">
        <v>0.6</v>
      </c>
      <c r="O993" s="5">
        <v>1.2</v>
      </c>
      <c r="P993" s="5">
        <v>1.7999999999999998</v>
      </c>
      <c r="Q993" s="5">
        <v>2.7</v>
      </c>
      <c r="R993" s="69">
        <v>1.26</v>
      </c>
      <c r="S993" s="69">
        <v>1</v>
      </c>
      <c r="T993" s="69">
        <v>1</v>
      </c>
      <c r="U993" s="69">
        <v>1</v>
      </c>
      <c r="V993" s="69">
        <v>1</v>
      </c>
      <c r="W993" s="69">
        <v>1</v>
      </c>
      <c r="X993" s="69">
        <v>1</v>
      </c>
      <c r="Y993" s="69">
        <v>1</v>
      </c>
      <c r="Z993" s="69">
        <v>1</v>
      </c>
      <c r="AA993" s="69">
        <v>1</v>
      </c>
      <c r="AB993" s="69">
        <v>1</v>
      </c>
      <c r="AC993" s="69">
        <v>1</v>
      </c>
      <c r="AD993" s="69">
        <v>1</v>
      </c>
      <c r="AE993" s="69">
        <v>1</v>
      </c>
      <c r="AF993" s="69">
        <f t="shared" si="120"/>
        <v>12</v>
      </c>
      <c r="AH993" s="31">
        <f t="shared" si="121"/>
        <v>3</v>
      </c>
      <c r="AI993" s="31">
        <f t="shared" si="122"/>
        <v>3</v>
      </c>
      <c r="AJ993" s="31">
        <f t="shared" si="123"/>
        <v>3</v>
      </c>
      <c r="AK993" s="31">
        <f t="shared" si="124"/>
        <v>3</v>
      </c>
      <c r="AL993" s="31">
        <f t="shared" si="125"/>
        <v>12</v>
      </c>
    </row>
    <row r="994" spans="1:38" hidden="1" x14ac:dyDescent="0.3">
      <c r="A994" t="str">
        <f t="shared" si="119"/>
        <v>SAA1</v>
      </c>
      <c r="B994" s="70" t="s">
        <v>417</v>
      </c>
      <c r="C994" s="5" t="s">
        <v>617</v>
      </c>
      <c r="D994" s="5" t="s">
        <v>450</v>
      </c>
      <c r="E994" s="5" t="s">
        <v>456</v>
      </c>
      <c r="F994" s="5" t="s">
        <v>427</v>
      </c>
      <c r="G994" s="5" t="s">
        <v>600</v>
      </c>
      <c r="H994" s="5" t="s">
        <v>620</v>
      </c>
      <c r="I994" s="5"/>
      <c r="J994" s="5"/>
      <c r="K994" s="5"/>
      <c r="L994" s="5"/>
      <c r="M994" s="5"/>
      <c r="N994" s="5"/>
      <c r="O994" s="5"/>
      <c r="P994" s="5"/>
      <c r="Q994" s="5"/>
      <c r="R994" s="69">
        <v>0</v>
      </c>
      <c r="S994" s="69">
        <v>1</v>
      </c>
      <c r="T994" s="69">
        <v>1</v>
      </c>
      <c r="U994" s="69">
        <v>1</v>
      </c>
      <c r="V994" s="69">
        <v>1</v>
      </c>
      <c r="W994" s="69">
        <v>1</v>
      </c>
      <c r="X994" s="69">
        <v>1</v>
      </c>
      <c r="Y994" s="69">
        <v>1</v>
      </c>
      <c r="Z994" s="69">
        <v>1</v>
      </c>
      <c r="AA994" s="69">
        <v>1</v>
      </c>
      <c r="AB994" s="69">
        <v>1</v>
      </c>
      <c r="AC994" s="69">
        <v>1</v>
      </c>
      <c r="AD994" s="69">
        <v>1</v>
      </c>
      <c r="AE994" s="69">
        <v>1</v>
      </c>
      <c r="AF994" s="69">
        <f t="shared" si="120"/>
        <v>12</v>
      </c>
      <c r="AH994" s="31">
        <f t="shared" si="121"/>
        <v>3</v>
      </c>
      <c r="AI994" s="31">
        <f t="shared" si="122"/>
        <v>3</v>
      </c>
      <c r="AJ994" s="31">
        <f t="shared" si="123"/>
        <v>3</v>
      </c>
      <c r="AK994" s="31">
        <f t="shared" si="124"/>
        <v>3</v>
      </c>
      <c r="AL994" s="31">
        <f t="shared" si="125"/>
        <v>12</v>
      </c>
    </row>
    <row r="995" spans="1:38" hidden="1" x14ac:dyDescent="0.3">
      <c r="A995" t="str">
        <f t="shared" si="119"/>
        <v>SAC1 COARSE</v>
      </c>
      <c r="B995" s="70" t="s">
        <v>417</v>
      </c>
      <c r="C995" s="5" t="s">
        <v>617</v>
      </c>
      <c r="D995" s="5" t="s">
        <v>450</v>
      </c>
      <c r="E995" s="5" t="s">
        <v>456</v>
      </c>
      <c r="F995" s="5" t="s">
        <v>423</v>
      </c>
      <c r="G995" s="5" t="s">
        <v>603</v>
      </c>
      <c r="H995" s="5" t="s">
        <v>619</v>
      </c>
      <c r="I995" s="5"/>
      <c r="J995" s="5"/>
      <c r="K995" s="5"/>
      <c r="L995" s="5"/>
      <c r="M995" s="5"/>
      <c r="N995" s="5"/>
      <c r="O995" s="5"/>
      <c r="P995" s="5"/>
      <c r="Q995" s="5"/>
      <c r="R995" s="69">
        <v>0</v>
      </c>
      <c r="S995" s="69">
        <v>1</v>
      </c>
      <c r="T995" s="69">
        <v>1</v>
      </c>
      <c r="U995" s="69">
        <v>1</v>
      </c>
      <c r="V995" s="69">
        <v>1</v>
      </c>
      <c r="W995" s="69">
        <v>1</v>
      </c>
      <c r="X995" s="69">
        <v>1</v>
      </c>
      <c r="Y995" s="69">
        <v>1</v>
      </c>
      <c r="Z995" s="69">
        <v>1</v>
      </c>
      <c r="AA995" s="69">
        <v>1</v>
      </c>
      <c r="AB995" s="69">
        <v>1</v>
      </c>
      <c r="AC995" s="69">
        <v>1</v>
      </c>
      <c r="AD995" s="69">
        <v>1</v>
      </c>
      <c r="AE995" s="69">
        <v>1</v>
      </c>
      <c r="AF995" s="69">
        <f t="shared" si="120"/>
        <v>12</v>
      </c>
      <c r="AH995" s="31">
        <f t="shared" si="121"/>
        <v>3</v>
      </c>
      <c r="AI995" s="31">
        <f t="shared" si="122"/>
        <v>3</v>
      </c>
      <c r="AJ995" s="31">
        <f t="shared" si="123"/>
        <v>3</v>
      </c>
      <c r="AK995" s="31">
        <f t="shared" si="124"/>
        <v>3</v>
      </c>
      <c r="AL995" s="31">
        <f t="shared" si="125"/>
        <v>12</v>
      </c>
    </row>
    <row r="996" spans="1:38" hidden="1" x14ac:dyDescent="0.3">
      <c r="A996" t="str">
        <f t="shared" si="119"/>
        <v>SACASTER</v>
      </c>
      <c r="B996" s="70" t="s">
        <v>417</v>
      </c>
      <c r="C996" s="5" t="s">
        <v>617</v>
      </c>
      <c r="D996" s="5" t="s">
        <v>450</v>
      </c>
      <c r="E996" s="5" t="s">
        <v>456</v>
      </c>
      <c r="F996" s="5" t="s">
        <v>42</v>
      </c>
      <c r="G996" s="5" t="s">
        <v>604</v>
      </c>
      <c r="H996" s="5" t="s">
        <v>604</v>
      </c>
      <c r="I996" s="5"/>
      <c r="J996" s="5"/>
      <c r="K996" s="5"/>
      <c r="L996" s="5"/>
      <c r="M996" s="5"/>
      <c r="N996" s="5"/>
      <c r="O996" s="5"/>
      <c r="P996" s="5"/>
      <c r="Q996" s="5"/>
      <c r="R996" s="69">
        <v>0</v>
      </c>
      <c r="S996" s="69">
        <v>1</v>
      </c>
      <c r="T996" s="69">
        <v>1</v>
      </c>
      <c r="U996" s="69">
        <v>1</v>
      </c>
      <c r="V996" s="69">
        <v>1</v>
      </c>
      <c r="W996" s="69">
        <v>1</v>
      </c>
      <c r="X996" s="69">
        <v>1</v>
      </c>
      <c r="Y996" s="69">
        <v>1</v>
      </c>
      <c r="Z996" s="69">
        <v>1</v>
      </c>
      <c r="AA996" s="69">
        <v>1</v>
      </c>
      <c r="AB996" s="69">
        <v>1</v>
      </c>
      <c r="AC996" s="69">
        <v>1</v>
      </c>
      <c r="AD996" s="69">
        <v>1</v>
      </c>
      <c r="AE996" s="69">
        <v>1</v>
      </c>
      <c r="AF996" s="69">
        <f t="shared" si="120"/>
        <v>12</v>
      </c>
      <c r="AH996" s="31">
        <f t="shared" si="121"/>
        <v>3</v>
      </c>
      <c r="AI996" s="31">
        <f t="shared" si="122"/>
        <v>3</v>
      </c>
      <c r="AJ996" s="31">
        <f t="shared" si="123"/>
        <v>3</v>
      </c>
      <c r="AK996" s="31">
        <f t="shared" si="124"/>
        <v>3</v>
      </c>
      <c r="AL996" s="31">
        <f t="shared" si="125"/>
        <v>12</v>
      </c>
    </row>
    <row r="997" spans="1:38" hidden="1" x14ac:dyDescent="0.3">
      <c r="A997" t="str">
        <f t="shared" si="119"/>
        <v>SACASTER</v>
      </c>
      <c r="B997" s="70" t="s">
        <v>417</v>
      </c>
      <c r="C997" s="5" t="s">
        <v>617</v>
      </c>
      <c r="D997" s="5" t="s">
        <v>450</v>
      </c>
      <c r="E997" s="5" t="s">
        <v>456</v>
      </c>
      <c r="F997" s="5" t="s">
        <v>25</v>
      </c>
      <c r="G997" s="5" t="s">
        <v>604</v>
      </c>
      <c r="H997" s="5" t="s">
        <v>604</v>
      </c>
      <c r="I997" s="5"/>
      <c r="J997" s="5"/>
      <c r="K997" s="5"/>
      <c r="L997" s="5"/>
      <c r="M997" s="5"/>
      <c r="N997" s="5">
        <v>1.2</v>
      </c>
      <c r="O997" s="5"/>
      <c r="P997" s="5"/>
      <c r="Q997" s="5"/>
      <c r="R997" s="69">
        <v>0.13333333333333333</v>
      </c>
      <c r="S997" s="69">
        <v>0.36</v>
      </c>
      <c r="T997" s="69">
        <v>0.36</v>
      </c>
      <c r="U997" s="69">
        <v>0.36</v>
      </c>
      <c r="V997" s="69">
        <v>0.36</v>
      </c>
      <c r="W997" s="69">
        <v>0.36</v>
      </c>
      <c r="X997" s="69">
        <v>0.36</v>
      </c>
      <c r="Y997" s="69">
        <v>0.36</v>
      </c>
      <c r="Z997" s="69">
        <v>0.36</v>
      </c>
      <c r="AA997" s="69">
        <v>0.36</v>
      </c>
      <c r="AB997" s="69">
        <v>0.36</v>
      </c>
      <c r="AC997" s="69">
        <v>0.36</v>
      </c>
      <c r="AD997" s="69">
        <v>0.36</v>
      </c>
      <c r="AE997" s="69">
        <v>0.36</v>
      </c>
      <c r="AF997" s="69">
        <f t="shared" si="120"/>
        <v>4.3199999999999994</v>
      </c>
      <c r="AH997" s="31">
        <f t="shared" si="121"/>
        <v>1.08</v>
      </c>
      <c r="AI997" s="31">
        <f t="shared" si="122"/>
        <v>1.08</v>
      </c>
      <c r="AJ997" s="31">
        <f t="shared" si="123"/>
        <v>1.08</v>
      </c>
      <c r="AK997" s="31">
        <f t="shared" si="124"/>
        <v>1.08</v>
      </c>
      <c r="AL997" s="31">
        <f t="shared" si="125"/>
        <v>4.32</v>
      </c>
    </row>
    <row r="998" spans="1:38" hidden="1" x14ac:dyDescent="0.3">
      <c r="A998" t="str">
        <f t="shared" si="119"/>
        <v>SACoarse Brown</v>
      </c>
      <c r="B998" s="70" t="s">
        <v>417</v>
      </c>
      <c r="C998" s="5" t="s">
        <v>617</v>
      </c>
      <c r="D998" s="5" t="s">
        <v>450</v>
      </c>
      <c r="E998" s="5" t="s">
        <v>456</v>
      </c>
      <c r="F998" s="5" t="s">
        <v>26</v>
      </c>
      <c r="G998" s="5" t="s">
        <v>602</v>
      </c>
      <c r="H998" s="5" t="s">
        <v>618</v>
      </c>
      <c r="I998" s="5"/>
      <c r="J998" s="5"/>
      <c r="K998" s="5"/>
      <c r="L998" s="5"/>
      <c r="M998" s="5"/>
      <c r="N998" s="5">
        <v>1.2</v>
      </c>
      <c r="O998" s="5"/>
      <c r="P998" s="5"/>
      <c r="Q998" s="5"/>
      <c r="R998" s="69">
        <v>0.13333333333333333</v>
      </c>
      <c r="S998" s="69">
        <v>0.06</v>
      </c>
      <c r="T998" s="69">
        <v>0.06</v>
      </c>
      <c r="U998" s="69">
        <v>0.06</v>
      </c>
      <c r="V998" s="69">
        <v>0.06</v>
      </c>
      <c r="W998" s="69">
        <v>0.06</v>
      </c>
      <c r="X998" s="69">
        <v>0.06</v>
      </c>
      <c r="Y998" s="69">
        <v>0.06</v>
      </c>
      <c r="Z998" s="69">
        <v>0.06</v>
      </c>
      <c r="AA998" s="69">
        <v>0.06</v>
      </c>
      <c r="AB998" s="69">
        <v>0.06</v>
      </c>
      <c r="AC998" s="69">
        <v>0.06</v>
      </c>
      <c r="AD998" s="69">
        <v>0.06</v>
      </c>
      <c r="AE998" s="69">
        <v>0.06</v>
      </c>
      <c r="AF998" s="69">
        <f t="shared" si="120"/>
        <v>0.7200000000000002</v>
      </c>
      <c r="AH998" s="31">
        <f t="shared" si="121"/>
        <v>0.18</v>
      </c>
      <c r="AI998" s="31">
        <f t="shared" si="122"/>
        <v>0.18</v>
      </c>
      <c r="AJ998" s="31">
        <f t="shared" si="123"/>
        <v>0.18</v>
      </c>
      <c r="AK998" s="31">
        <f t="shared" si="124"/>
        <v>0.18</v>
      </c>
      <c r="AL998" s="31">
        <f t="shared" si="125"/>
        <v>0.72</v>
      </c>
    </row>
    <row r="999" spans="1:38" hidden="1" x14ac:dyDescent="0.3">
      <c r="A999" t="str">
        <f t="shared" si="119"/>
        <v>SACoarse Brown</v>
      </c>
      <c r="B999" s="70" t="s">
        <v>417</v>
      </c>
      <c r="C999" s="5" t="s">
        <v>617</v>
      </c>
      <c r="D999" s="5" t="s">
        <v>450</v>
      </c>
      <c r="E999" s="5" t="s">
        <v>456</v>
      </c>
      <c r="F999" s="5" t="s">
        <v>44</v>
      </c>
      <c r="G999" s="5" t="s">
        <v>602</v>
      </c>
      <c r="H999" s="5" t="s">
        <v>618</v>
      </c>
      <c r="I999" s="5"/>
      <c r="J999" s="5"/>
      <c r="K999" s="5"/>
      <c r="L999" s="5"/>
      <c r="M999" s="5"/>
      <c r="N999" s="5">
        <v>0.18</v>
      </c>
      <c r="O999" s="5"/>
      <c r="P999" s="5"/>
      <c r="Q999" s="5"/>
      <c r="R999" s="69">
        <v>0.02</v>
      </c>
      <c r="S999" s="69">
        <v>0</v>
      </c>
      <c r="T999" s="69">
        <v>0</v>
      </c>
      <c r="U999" s="69">
        <v>0</v>
      </c>
      <c r="V999" s="69">
        <v>0</v>
      </c>
      <c r="W999" s="69">
        <v>0</v>
      </c>
      <c r="X999" s="69">
        <v>0</v>
      </c>
      <c r="Y999" s="69">
        <v>0</v>
      </c>
      <c r="Z999" s="69">
        <v>0</v>
      </c>
      <c r="AA999" s="69">
        <v>0</v>
      </c>
      <c r="AB999" s="69">
        <v>0</v>
      </c>
      <c r="AC999" s="69">
        <v>0</v>
      </c>
      <c r="AD999" s="69">
        <v>0</v>
      </c>
      <c r="AE999" s="69">
        <v>0</v>
      </c>
      <c r="AF999" s="69">
        <f t="shared" si="120"/>
        <v>0</v>
      </c>
      <c r="AH999" s="31">
        <f t="shared" si="121"/>
        <v>0</v>
      </c>
      <c r="AI999" s="31">
        <f t="shared" si="122"/>
        <v>0</v>
      </c>
      <c r="AJ999" s="31">
        <f t="shared" si="123"/>
        <v>0</v>
      </c>
      <c r="AK999" s="31">
        <f t="shared" si="124"/>
        <v>0</v>
      </c>
      <c r="AL999" s="31">
        <f t="shared" si="125"/>
        <v>0</v>
      </c>
    </row>
    <row r="1000" spans="1:38" hidden="1" x14ac:dyDescent="0.3">
      <c r="A1000" t="str">
        <f t="shared" si="119"/>
        <v>SAC1 COARSE</v>
      </c>
      <c r="B1000" s="70" t="s">
        <v>417</v>
      </c>
      <c r="C1000" s="5" t="s">
        <v>617</v>
      </c>
      <c r="D1000" s="5" t="s">
        <v>450</v>
      </c>
      <c r="E1000" s="5" t="s">
        <v>456</v>
      </c>
      <c r="F1000" s="5" t="s">
        <v>27</v>
      </c>
      <c r="G1000" s="5" t="s">
        <v>603</v>
      </c>
      <c r="H1000" s="5" t="s">
        <v>619</v>
      </c>
      <c r="I1000" s="5"/>
      <c r="J1000" s="5"/>
      <c r="K1000" s="5"/>
      <c r="L1000" s="5"/>
      <c r="M1000" s="5"/>
      <c r="N1000" s="5">
        <v>48</v>
      </c>
      <c r="O1000" s="5"/>
      <c r="P1000" s="5">
        <v>18.155999999999999</v>
      </c>
      <c r="Q1000" s="5"/>
      <c r="R1000" s="69">
        <v>7.3506666666666671</v>
      </c>
      <c r="S1000" s="69">
        <v>55</v>
      </c>
      <c r="T1000" s="69">
        <v>124</v>
      </c>
      <c r="U1000" s="69">
        <v>192</v>
      </c>
      <c r="V1000" s="69">
        <v>192</v>
      </c>
      <c r="W1000" s="69">
        <v>144</v>
      </c>
      <c r="X1000" s="69">
        <v>96</v>
      </c>
      <c r="Y1000" s="69">
        <v>96</v>
      </c>
      <c r="Z1000" s="69">
        <v>124</v>
      </c>
      <c r="AA1000" s="69">
        <v>124</v>
      </c>
      <c r="AB1000" s="69">
        <v>96</v>
      </c>
      <c r="AC1000" s="69">
        <v>124</v>
      </c>
      <c r="AD1000" s="69">
        <v>96</v>
      </c>
      <c r="AE1000" s="69">
        <v>124</v>
      </c>
      <c r="AF1000" s="69">
        <f t="shared" si="120"/>
        <v>1532</v>
      </c>
      <c r="AH1000" s="31">
        <f t="shared" si="121"/>
        <v>508</v>
      </c>
      <c r="AI1000" s="31">
        <f t="shared" si="122"/>
        <v>336</v>
      </c>
      <c r="AJ1000" s="31">
        <f t="shared" si="123"/>
        <v>344</v>
      </c>
      <c r="AK1000" s="31">
        <f t="shared" si="124"/>
        <v>344</v>
      </c>
      <c r="AL1000" s="31">
        <f t="shared" si="125"/>
        <v>1532</v>
      </c>
    </row>
    <row r="1001" spans="1:38" hidden="1" x14ac:dyDescent="0.3">
      <c r="A1001" t="str">
        <f t="shared" si="119"/>
        <v>SAC1 COARSE</v>
      </c>
      <c r="B1001" s="70" t="s">
        <v>417</v>
      </c>
      <c r="C1001" s="5" t="s">
        <v>617</v>
      </c>
      <c r="D1001" s="5" t="s">
        <v>450</v>
      </c>
      <c r="E1001" s="5" t="s">
        <v>456</v>
      </c>
      <c r="F1001" s="5" t="s">
        <v>28</v>
      </c>
      <c r="G1001" s="5" t="s">
        <v>603</v>
      </c>
      <c r="H1001" s="5" t="s">
        <v>619</v>
      </c>
      <c r="I1001" s="5"/>
      <c r="J1001" s="5"/>
      <c r="K1001" s="5"/>
      <c r="L1001" s="5"/>
      <c r="M1001" s="5"/>
      <c r="N1001" s="5">
        <v>24</v>
      </c>
      <c r="O1001" s="5"/>
      <c r="P1001" s="5"/>
      <c r="Q1001" s="5"/>
      <c r="R1001" s="69">
        <v>2.6666666666666665</v>
      </c>
      <c r="S1001" s="69">
        <v>24</v>
      </c>
      <c r="T1001" s="69">
        <v>24</v>
      </c>
      <c r="U1001" s="69">
        <v>24</v>
      </c>
      <c r="V1001" s="69">
        <v>24</v>
      </c>
      <c r="W1001" s="69">
        <v>24</v>
      </c>
      <c r="X1001" s="69">
        <v>24</v>
      </c>
      <c r="Y1001" s="69">
        <v>24</v>
      </c>
      <c r="Z1001" s="69">
        <v>24</v>
      </c>
      <c r="AA1001" s="69">
        <v>24</v>
      </c>
      <c r="AB1001" s="69">
        <v>24</v>
      </c>
      <c r="AC1001" s="69">
        <v>24</v>
      </c>
      <c r="AD1001" s="69">
        <v>24</v>
      </c>
      <c r="AE1001" s="69">
        <v>24</v>
      </c>
      <c r="AF1001" s="69">
        <f t="shared" si="120"/>
        <v>288</v>
      </c>
      <c r="AH1001" s="31">
        <f t="shared" si="121"/>
        <v>72</v>
      </c>
      <c r="AI1001" s="31">
        <f t="shared" si="122"/>
        <v>72</v>
      </c>
      <c r="AJ1001" s="31">
        <f t="shared" si="123"/>
        <v>72</v>
      </c>
      <c r="AK1001" s="31">
        <f t="shared" si="124"/>
        <v>72</v>
      </c>
      <c r="AL1001" s="31">
        <f t="shared" si="125"/>
        <v>288</v>
      </c>
    </row>
    <row r="1002" spans="1:38" hidden="1" x14ac:dyDescent="0.3">
      <c r="A1002" t="str">
        <f t="shared" si="119"/>
        <v>SAA1</v>
      </c>
      <c r="B1002" s="70" t="s">
        <v>417</v>
      </c>
      <c r="C1002" s="5" t="s">
        <v>617</v>
      </c>
      <c r="D1002" s="5" t="s">
        <v>450</v>
      </c>
      <c r="E1002" s="5" t="s">
        <v>456</v>
      </c>
      <c r="F1002" s="5" t="s">
        <v>30</v>
      </c>
      <c r="G1002" s="5" t="s">
        <v>600</v>
      </c>
      <c r="H1002" s="5" t="s">
        <v>620</v>
      </c>
      <c r="I1002" s="5"/>
      <c r="J1002" s="5"/>
      <c r="K1002" s="5"/>
      <c r="L1002" s="5"/>
      <c r="M1002" s="5"/>
      <c r="N1002" s="5">
        <v>12</v>
      </c>
      <c r="O1002" s="5"/>
      <c r="P1002" s="5"/>
      <c r="Q1002" s="5"/>
      <c r="R1002" s="69">
        <v>1.3333333333333333</v>
      </c>
      <c r="S1002" s="69">
        <v>1</v>
      </c>
      <c r="T1002" s="69">
        <v>1</v>
      </c>
      <c r="U1002" s="69">
        <v>1</v>
      </c>
      <c r="V1002" s="69">
        <v>1</v>
      </c>
      <c r="W1002" s="69">
        <v>1</v>
      </c>
      <c r="X1002" s="69">
        <v>1</v>
      </c>
      <c r="Y1002" s="69">
        <v>1</v>
      </c>
      <c r="Z1002" s="69">
        <v>1</v>
      </c>
      <c r="AA1002" s="69">
        <v>1</v>
      </c>
      <c r="AB1002" s="69">
        <v>1</v>
      </c>
      <c r="AC1002" s="69">
        <v>1</v>
      </c>
      <c r="AD1002" s="69">
        <v>1</v>
      </c>
      <c r="AE1002" s="69">
        <v>1</v>
      </c>
      <c r="AF1002" s="69">
        <f t="shared" si="120"/>
        <v>12</v>
      </c>
      <c r="AH1002" s="31">
        <f t="shared" si="121"/>
        <v>3</v>
      </c>
      <c r="AI1002" s="31">
        <f t="shared" si="122"/>
        <v>3</v>
      </c>
      <c r="AJ1002" s="31">
        <f t="shared" si="123"/>
        <v>3</v>
      </c>
      <c r="AK1002" s="31">
        <f t="shared" si="124"/>
        <v>3</v>
      </c>
      <c r="AL1002" s="31">
        <f t="shared" si="125"/>
        <v>12</v>
      </c>
    </row>
    <row r="1003" spans="1:38" hidden="1" x14ac:dyDescent="0.3">
      <c r="A1003" t="str">
        <f t="shared" si="119"/>
        <v>SAA1</v>
      </c>
      <c r="B1003" s="70" t="s">
        <v>417</v>
      </c>
      <c r="C1003" s="5" t="s">
        <v>617</v>
      </c>
      <c r="D1003" s="5" t="s">
        <v>450</v>
      </c>
      <c r="E1003" s="5" t="s">
        <v>456</v>
      </c>
      <c r="F1003" s="5" t="s">
        <v>45</v>
      </c>
      <c r="G1003" s="5" t="s">
        <v>600</v>
      </c>
      <c r="H1003" s="5" t="s">
        <v>620</v>
      </c>
      <c r="I1003" s="5"/>
      <c r="J1003" s="5"/>
      <c r="K1003" s="5"/>
      <c r="L1003" s="5"/>
      <c r="M1003" s="5"/>
      <c r="N1003" s="5">
        <v>0.18</v>
      </c>
      <c r="O1003" s="5"/>
      <c r="P1003" s="5"/>
      <c r="Q1003" s="5"/>
      <c r="R1003" s="69">
        <v>0.02</v>
      </c>
      <c r="S1003" s="69">
        <v>0</v>
      </c>
      <c r="T1003" s="69">
        <v>0</v>
      </c>
      <c r="U1003" s="69">
        <v>0</v>
      </c>
      <c r="V1003" s="69">
        <v>0</v>
      </c>
      <c r="W1003" s="69">
        <v>0</v>
      </c>
      <c r="X1003" s="69">
        <v>0</v>
      </c>
      <c r="Y1003" s="69">
        <v>0</v>
      </c>
      <c r="Z1003" s="69">
        <v>0</v>
      </c>
      <c r="AA1003" s="69">
        <v>0</v>
      </c>
      <c r="AB1003" s="69">
        <v>0</v>
      </c>
      <c r="AC1003" s="69">
        <v>0</v>
      </c>
      <c r="AD1003" s="69">
        <v>0</v>
      </c>
      <c r="AE1003" s="69">
        <v>0</v>
      </c>
      <c r="AF1003" s="69">
        <f t="shared" si="120"/>
        <v>0</v>
      </c>
      <c r="AH1003" s="31">
        <f t="shared" si="121"/>
        <v>0</v>
      </c>
      <c r="AI1003" s="31">
        <f t="shared" si="122"/>
        <v>0</v>
      </c>
      <c r="AJ1003" s="31">
        <f t="shared" si="123"/>
        <v>0</v>
      </c>
      <c r="AK1003" s="31">
        <f t="shared" si="124"/>
        <v>0</v>
      </c>
      <c r="AL1003" s="31">
        <f t="shared" si="125"/>
        <v>0</v>
      </c>
    </row>
    <row r="1004" spans="1:38" hidden="1" x14ac:dyDescent="0.3">
      <c r="A1004" t="str">
        <f t="shared" si="119"/>
        <v>SAGMW</v>
      </c>
      <c r="B1004" s="70" t="s">
        <v>417</v>
      </c>
      <c r="C1004" s="5" t="s">
        <v>617</v>
      </c>
      <c r="D1004" s="5" t="s">
        <v>450</v>
      </c>
      <c r="E1004" s="5" t="s">
        <v>456</v>
      </c>
      <c r="F1004" s="5" t="s">
        <v>37</v>
      </c>
      <c r="G1004" s="5" t="s">
        <v>602</v>
      </c>
      <c r="H1004" s="5" t="s">
        <v>624</v>
      </c>
      <c r="I1004" s="5"/>
      <c r="J1004" s="5"/>
      <c r="K1004" s="5"/>
      <c r="L1004" s="5"/>
      <c r="M1004" s="5"/>
      <c r="N1004" s="5">
        <v>1.08</v>
      </c>
      <c r="O1004" s="5"/>
      <c r="P1004" s="5"/>
      <c r="Q1004" s="5"/>
      <c r="R1004" s="69">
        <v>0.12000000000000001</v>
      </c>
      <c r="S1004" s="69">
        <v>0</v>
      </c>
      <c r="T1004" s="69">
        <v>0</v>
      </c>
      <c r="U1004" s="69">
        <v>0</v>
      </c>
      <c r="V1004" s="69">
        <v>0</v>
      </c>
      <c r="W1004" s="69">
        <v>0</v>
      </c>
      <c r="X1004" s="69">
        <v>0</v>
      </c>
      <c r="Y1004" s="69">
        <v>0</v>
      </c>
      <c r="Z1004" s="69">
        <v>0</v>
      </c>
      <c r="AA1004" s="69">
        <v>0</v>
      </c>
      <c r="AB1004" s="69">
        <v>0</v>
      </c>
      <c r="AC1004" s="69">
        <v>0</v>
      </c>
      <c r="AD1004" s="69">
        <v>0</v>
      </c>
      <c r="AE1004" s="69">
        <v>0</v>
      </c>
      <c r="AF1004" s="69">
        <f t="shared" si="120"/>
        <v>0</v>
      </c>
      <c r="AH1004" s="31">
        <f t="shared" si="121"/>
        <v>0</v>
      </c>
      <c r="AI1004" s="31">
        <f t="shared" si="122"/>
        <v>0</v>
      </c>
      <c r="AJ1004" s="31">
        <f t="shared" si="123"/>
        <v>0</v>
      </c>
      <c r="AK1004" s="31">
        <f t="shared" si="124"/>
        <v>0</v>
      </c>
      <c r="AL1004" s="31">
        <f t="shared" si="125"/>
        <v>0</v>
      </c>
    </row>
    <row r="1005" spans="1:38" hidden="1" x14ac:dyDescent="0.3">
      <c r="A1005" t="str">
        <f t="shared" si="119"/>
        <v>SAGolden Brown</v>
      </c>
      <c r="B1005" s="70" t="s">
        <v>417</v>
      </c>
      <c r="C1005" s="5" t="s">
        <v>617</v>
      </c>
      <c r="D1005" s="5" t="s">
        <v>450</v>
      </c>
      <c r="E1005" s="5" t="s">
        <v>456</v>
      </c>
      <c r="F1005" s="5" t="s">
        <v>31</v>
      </c>
      <c r="G1005" s="5" t="s">
        <v>602</v>
      </c>
      <c r="H1005" s="5" t="s">
        <v>623</v>
      </c>
      <c r="I1005" s="5"/>
      <c r="J1005" s="5"/>
      <c r="K1005" s="5"/>
      <c r="L1005" s="5"/>
      <c r="M1005" s="5"/>
      <c r="N1005" s="5">
        <v>1.2</v>
      </c>
      <c r="O1005" s="5"/>
      <c r="P1005" s="5"/>
      <c r="Q1005" s="5"/>
      <c r="R1005" s="69">
        <v>0.13333333333333333</v>
      </c>
      <c r="S1005" s="69">
        <v>0.6</v>
      </c>
      <c r="T1005" s="69">
        <v>0.6</v>
      </c>
      <c r="U1005" s="69">
        <v>0.6</v>
      </c>
      <c r="V1005" s="69">
        <v>0.6</v>
      </c>
      <c r="W1005" s="69">
        <v>0.6</v>
      </c>
      <c r="X1005" s="69">
        <v>0.6</v>
      </c>
      <c r="Y1005" s="69">
        <v>0.6</v>
      </c>
      <c r="Z1005" s="69">
        <v>0.6</v>
      </c>
      <c r="AA1005" s="69">
        <v>0.6</v>
      </c>
      <c r="AB1005" s="69">
        <v>0.6</v>
      </c>
      <c r="AC1005" s="69">
        <v>0.6</v>
      </c>
      <c r="AD1005" s="69">
        <v>0.6</v>
      </c>
      <c r="AE1005" s="69">
        <v>0.6</v>
      </c>
      <c r="AF1005" s="69">
        <f t="shared" si="120"/>
        <v>7.1999999999999984</v>
      </c>
      <c r="AH1005" s="31">
        <f t="shared" si="121"/>
        <v>1.7999999999999998</v>
      </c>
      <c r="AI1005" s="31">
        <f t="shared" si="122"/>
        <v>1.7999999999999998</v>
      </c>
      <c r="AJ1005" s="31">
        <f t="shared" si="123"/>
        <v>1.7999999999999998</v>
      </c>
      <c r="AK1005" s="31">
        <f t="shared" si="124"/>
        <v>1.7999999999999998</v>
      </c>
      <c r="AL1005" s="31">
        <f t="shared" si="125"/>
        <v>7.1999999999999993</v>
      </c>
    </row>
    <row r="1006" spans="1:38" hidden="1" x14ac:dyDescent="0.3">
      <c r="A1006" t="str">
        <f t="shared" si="119"/>
        <v>SAGolden Brown</v>
      </c>
      <c r="B1006" s="70" t="s">
        <v>417</v>
      </c>
      <c r="C1006" s="5" t="s">
        <v>617</v>
      </c>
      <c r="D1006" s="5" t="s">
        <v>450</v>
      </c>
      <c r="E1006" s="5" t="s">
        <v>456</v>
      </c>
      <c r="F1006" s="5" t="s">
        <v>46</v>
      </c>
      <c r="G1006" s="5" t="s">
        <v>602</v>
      </c>
      <c r="H1006" s="5" t="s">
        <v>623</v>
      </c>
      <c r="I1006" s="5"/>
      <c r="J1006" s="5"/>
      <c r="K1006" s="5"/>
      <c r="L1006" s="5"/>
      <c r="M1006" s="5"/>
      <c r="N1006" s="5">
        <v>1.08</v>
      </c>
      <c r="O1006" s="5"/>
      <c r="P1006" s="5"/>
      <c r="Q1006" s="5"/>
      <c r="R1006" s="69">
        <v>0.12000000000000001</v>
      </c>
      <c r="S1006" s="69">
        <v>0</v>
      </c>
      <c r="T1006" s="69">
        <v>0</v>
      </c>
      <c r="U1006" s="69">
        <v>0</v>
      </c>
      <c r="V1006" s="69">
        <v>0</v>
      </c>
      <c r="W1006" s="69">
        <v>0</v>
      </c>
      <c r="X1006" s="69">
        <v>0</v>
      </c>
      <c r="Y1006" s="69">
        <v>0</v>
      </c>
      <c r="Z1006" s="69">
        <v>0</v>
      </c>
      <c r="AA1006" s="69">
        <v>0</v>
      </c>
      <c r="AB1006" s="69">
        <v>0</v>
      </c>
      <c r="AC1006" s="69">
        <v>0</v>
      </c>
      <c r="AD1006" s="69">
        <v>0</v>
      </c>
      <c r="AE1006" s="69">
        <v>0</v>
      </c>
      <c r="AF1006" s="69">
        <f t="shared" si="120"/>
        <v>0</v>
      </c>
      <c r="AH1006" s="31">
        <f t="shared" si="121"/>
        <v>0</v>
      </c>
      <c r="AI1006" s="31">
        <f t="shared" si="122"/>
        <v>0</v>
      </c>
      <c r="AJ1006" s="31">
        <f t="shared" si="123"/>
        <v>0</v>
      </c>
      <c r="AK1006" s="31">
        <f t="shared" si="124"/>
        <v>0</v>
      </c>
      <c r="AL1006" s="31">
        <f t="shared" si="125"/>
        <v>0</v>
      </c>
    </row>
    <row r="1007" spans="1:38" hidden="1" x14ac:dyDescent="0.3">
      <c r="A1007" t="str">
        <f t="shared" si="119"/>
        <v>SAICING</v>
      </c>
      <c r="B1007" s="70" t="s">
        <v>417</v>
      </c>
      <c r="C1007" s="5" t="s">
        <v>617</v>
      </c>
      <c r="D1007" s="5" t="s">
        <v>450</v>
      </c>
      <c r="E1007" s="5" t="s">
        <v>456</v>
      </c>
      <c r="F1007" s="5" t="s">
        <v>47</v>
      </c>
      <c r="G1007" s="5" t="s">
        <v>605</v>
      </c>
      <c r="H1007" s="5" t="s">
        <v>605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69">
        <v>0</v>
      </c>
      <c r="S1007" s="69">
        <v>1</v>
      </c>
      <c r="T1007" s="69">
        <v>1</v>
      </c>
      <c r="U1007" s="69">
        <v>1</v>
      </c>
      <c r="V1007" s="69">
        <v>1</v>
      </c>
      <c r="W1007" s="69">
        <v>1</v>
      </c>
      <c r="X1007" s="69">
        <v>1</v>
      </c>
      <c r="Y1007" s="69">
        <v>1</v>
      </c>
      <c r="Z1007" s="69">
        <v>1</v>
      </c>
      <c r="AA1007" s="69">
        <v>1</v>
      </c>
      <c r="AB1007" s="69">
        <v>1</v>
      </c>
      <c r="AC1007" s="69">
        <v>1</v>
      </c>
      <c r="AD1007" s="69">
        <v>1</v>
      </c>
      <c r="AE1007" s="69">
        <v>1</v>
      </c>
      <c r="AF1007" s="69">
        <f t="shared" si="120"/>
        <v>12</v>
      </c>
      <c r="AH1007" s="31">
        <f t="shared" si="121"/>
        <v>3</v>
      </c>
      <c r="AI1007" s="31">
        <f t="shared" si="122"/>
        <v>3</v>
      </c>
      <c r="AJ1007" s="31">
        <f t="shared" si="123"/>
        <v>3</v>
      </c>
      <c r="AK1007" s="31">
        <f t="shared" si="124"/>
        <v>3</v>
      </c>
      <c r="AL1007" s="31">
        <f t="shared" si="125"/>
        <v>12</v>
      </c>
    </row>
    <row r="1008" spans="1:38" hidden="1" x14ac:dyDescent="0.3">
      <c r="A1008" t="str">
        <f t="shared" si="119"/>
        <v>SAICING</v>
      </c>
      <c r="B1008" s="70" t="s">
        <v>417</v>
      </c>
      <c r="C1008" s="5" t="s">
        <v>617</v>
      </c>
      <c r="D1008" s="5" t="s">
        <v>450</v>
      </c>
      <c r="E1008" s="5" t="s">
        <v>456</v>
      </c>
      <c r="F1008" s="5" t="s">
        <v>32</v>
      </c>
      <c r="G1008" s="5" t="s">
        <v>605</v>
      </c>
      <c r="H1008" s="5" t="s">
        <v>605</v>
      </c>
      <c r="I1008" s="5"/>
      <c r="J1008" s="5"/>
      <c r="K1008" s="5"/>
      <c r="L1008" s="5"/>
      <c r="M1008" s="5"/>
      <c r="N1008" s="5">
        <v>1.2</v>
      </c>
      <c r="O1008" s="5"/>
      <c r="P1008" s="5"/>
      <c r="Q1008" s="5"/>
      <c r="R1008" s="69">
        <v>0.13333333333333333</v>
      </c>
      <c r="S1008" s="69">
        <v>0.36</v>
      </c>
      <c r="T1008" s="69">
        <v>0.36</v>
      </c>
      <c r="U1008" s="69">
        <v>0.36</v>
      </c>
      <c r="V1008" s="69">
        <v>0.36</v>
      </c>
      <c r="W1008" s="69">
        <v>0.36</v>
      </c>
      <c r="X1008" s="69">
        <v>0.36</v>
      </c>
      <c r="Y1008" s="69">
        <v>0.36</v>
      </c>
      <c r="Z1008" s="69">
        <v>0.36</v>
      </c>
      <c r="AA1008" s="69">
        <v>0.36</v>
      </c>
      <c r="AB1008" s="69">
        <v>0.36</v>
      </c>
      <c r="AC1008" s="69">
        <v>0.36</v>
      </c>
      <c r="AD1008" s="69">
        <v>0.36</v>
      </c>
      <c r="AE1008" s="69">
        <v>0.36</v>
      </c>
      <c r="AF1008" s="69">
        <f t="shared" si="120"/>
        <v>4.3199999999999994</v>
      </c>
      <c r="AH1008" s="31">
        <f t="shared" si="121"/>
        <v>1.08</v>
      </c>
      <c r="AI1008" s="31">
        <f t="shared" si="122"/>
        <v>1.08</v>
      </c>
      <c r="AJ1008" s="31">
        <f t="shared" si="123"/>
        <v>1.08</v>
      </c>
      <c r="AK1008" s="31">
        <f t="shared" si="124"/>
        <v>1.08</v>
      </c>
      <c r="AL1008" s="31">
        <f t="shared" si="125"/>
        <v>4.32</v>
      </c>
    </row>
    <row r="1009" spans="1:38" hidden="1" x14ac:dyDescent="0.3">
      <c r="A1009" t="str">
        <f t="shared" si="119"/>
        <v>SASTEVIA</v>
      </c>
      <c r="B1009" s="70" t="s">
        <v>417</v>
      </c>
      <c r="C1009" s="5" t="s">
        <v>617</v>
      </c>
      <c r="D1009" s="5" t="s">
        <v>450</v>
      </c>
      <c r="E1009" s="5" t="s">
        <v>456</v>
      </c>
      <c r="F1009" s="5" t="s">
        <v>48</v>
      </c>
      <c r="G1009" s="5" t="s">
        <v>608</v>
      </c>
      <c r="H1009" s="5" t="s">
        <v>608</v>
      </c>
      <c r="I1009" s="5"/>
      <c r="J1009" s="5"/>
      <c r="K1009" s="5"/>
      <c r="L1009" s="5"/>
      <c r="M1009" s="5"/>
      <c r="N1009" s="5">
        <v>0.09</v>
      </c>
      <c r="O1009" s="5"/>
      <c r="P1009" s="5"/>
      <c r="Q1009" s="5"/>
      <c r="R1009" s="69">
        <v>0.01</v>
      </c>
      <c r="S1009" s="69">
        <v>0</v>
      </c>
      <c r="T1009" s="69">
        <v>0</v>
      </c>
      <c r="U1009" s="69">
        <v>0</v>
      </c>
      <c r="V1009" s="69">
        <v>0</v>
      </c>
      <c r="W1009" s="69">
        <v>0</v>
      </c>
      <c r="X1009" s="69">
        <v>0</v>
      </c>
      <c r="Y1009" s="69">
        <v>0</v>
      </c>
      <c r="Z1009" s="69">
        <v>0</v>
      </c>
      <c r="AA1009" s="69">
        <v>0</v>
      </c>
      <c r="AB1009" s="69">
        <v>0</v>
      </c>
      <c r="AC1009" s="69">
        <v>0</v>
      </c>
      <c r="AD1009" s="69">
        <v>0</v>
      </c>
      <c r="AE1009" s="69">
        <v>0</v>
      </c>
      <c r="AF1009" s="69">
        <f t="shared" si="120"/>
        <v>0</v>
      </c>
      <c r="AH1009" s="31">
        <f t="shared" si="121"/>
        <v>0</v>
      </c>
      <c r="AI1009" s="31">
        <f t="shared" si="122"/>
        <v>0</v>
      </c>
      <c r="AJ1009" s="31">
        <f t="shared" si="123"/>
        <v>0</v>
      </c>
      <c r="AK1009" s="31">
        <f t="shared" si="124"/>
        <v>0</v>
      </c>
      <c r="AL1009" s="31">
        <f t="shared" si="125"/>
        <v>0</v>
      </c>
    </row>
    <row r="1010" spans="1:38" hidden="1" x14ac:dyDescent="0.3">
      <c r="A1010" t="str">
        <f t="shared" si="119"/>
        <v>SALG</v>
      </c>
      <c r="B1010" s="70" t="s">
        <v>417</v>
      </c>
      <c r="C1010" s="5" t="s">
        <v>617</v>
      </c>
      <c r="D1010" s="5" t="s">
        <v>450</v>
      </c>
      <c r="E1010" s="5" t="s">
        <v>456</v>
      </c>
      <c r="F1010" s="5" t="s">
        <v>33</v>
      </c>
      <c r="G1010" s="5" t="s">
        <v>601</v>
      </c>
      <c r="H1010" s="5" t="s">
        <v>621</v>
      </c>
      <c r="I1010" s="5"/>
      <c r="J1010" s="5"/>
      <c r="K1010" s="5"/>
      <c r="L1010" s="5"/>
      <c r="M1010" s="5"/>
      <c r="N1010" s="5">
        <v>24</v>
      </c>
      <c r="O1010" s="5"/>
      <c r="P1010" s="5">
        <v>2.4</v>
      </c>
      <c r="Q1010" s="5">
        <v>20.52</v>
      </c>
      <c r="R1010" s="69">
        <v>5.2133333333333338</v>
      </c>
      <c r="S1010" s="69">
        <v>12</v>
      </c>
      <c r="T1010" s="69">
        <v>24</v>
      </c>
      <c r="U1010" s="69">
        <v>24</v>
      </c>
      <c r="V1010" s="69">
        <v>24</v>
      </c>
      <c r="W1010" s="69">
        <v>28</v>
      </c>
      <c r="X1010" s="69">
        <v>28</v>
      </c>
      <c r="Y1010" s="69">
        <v>28</v>
      </c>
      <c r="Z1010" s="69">
        <v>34</v>
      </c>
      <c r="AA1010" s="69">
        <v>34</v>
      </c>
      <c r="AB1010" s="69">
        <v>34</v>
      </c>
      <c r="AC1010" s="69">
        <v>40</v>
      </c>
      <c r="AD1010" s="69">
        <v>40</v>
      </c>
      <c r="AE1010" s="69">
        <v>40</v>
      </c>
      <c r="AF1010" s="69">
        <f t="shared" si="120"/>
        <v>378</v>
      </c>
      <c r="AH1010" s="31">
        <f t="shared" si="121"/>
        <v>72</v>
      </c>
      <c r="AI1010" s="31">
        <f t="shared" si="122"/>
        <v>84</v>
      </c>
      <c r="AJ1010" s="31">
        <f t="shared" si="123"/>
        <v>102</v>
      </c>
      <c r="AK1010" s="31">
        <f t="shared" si="124"/>
        <v>120</v>
      </c>
      <c r="AL1010" s="31">
        <f t="shared" si="125"/>
        <v>378</v>
      </c>
    </row>
    <row r="1011" spans="1:38" hidden="1" x14ac:dyDescent="0.3">
      <c r="A1011" t="str">
        <f t="shared" si="119"/>
        <v>SALG</v>
      </c>
      <c r="B1011" s="70" t="s">
        <v>417</v>
      </c>
      <c r="C1011" s="5" t="s">
        <v>617</v>
      </c>
      <c r="D1011" s="5" t="s">
        <v>450</v>
      </c>
      <c r="E1011" s="5" t="s">
        <v>456</v>
      </c>
      <c r="F1011" s="5" t="s">
        <v>102</v>
      </c>
      <c r="G1011" s="5" t="s">
        <v>601</v>
      </c>
      <c r="H1011" s="5" t="s">
        <v>621</v>
      </c>
      <c r="I1011" s="5"/>
      <c r="J1011" s="5"/>
      <c r="K1011" s="5"/>
      <c r="L1011" s="5"/>
      <c r="M1011" s="5"/>
      <c r="N1011" s="5"/>
      <c r="O1011" s="5"/>
      <c r="P1011" s="5">
        <v>1.08</v>
      </c>
      <c r="Q1011" s="5"/>
      <c r="R1011" s="69">
        <v>0.12000000000000001</v>
      </c>
      <c r="S1011" s="69">
        <v>1</v>
      </c>
      <c r="T1011" s="69">
        <v>0.108</v>
      </c>
      <c r="U1011" s="69">
        <v>0.108</v>
      </c>
      <c r="V1011" s="69">
        <v>0.108</v>
      </c>
      <c r="W1011" s="69">
        <v>0.108</v>
      </c>
      <c r="X1011" s="69">
        <v>0.108</v>
      </c>
      <c r="Y1011" s="69">
        <v>0.108</v>
      </c>
      <c r="Z1011" s="69">
        <v>0.108</v>
      </c>
      <c r="AA1011" s="69">
        <v>0.108</v>
      </c>
      <c r="AB1011" s="69">
        <v>0.108</v>
      </c>
      <c r="AC1011" s="69">
        <v>0.108</v>
      </c>
      <c r="AD1011" s="69">
        <v>0.108</v>
      </c>
      <c r="AE1011" s="69">
        <v>0.108</v>
      </c>
      <c r="AF1011" s="69">
        <f t="shared" si="120"/>
        <v>1.2960000000000003</v>
      </c>
      <c r="AH1011" s="31">
        <f t="shared" si="121"/>
        <v>0.32400000000000001</v>
      </c>
      <c r="AI1011" s="31">
        <f t="shared" si="122"/>
        <v>0.32400000000000001</v>
      </c>
      <c r="AJ1011" s="31">
        <f t="shared" si="123"/>
        <v>0.32400000000000001</v>
      </c>
      <c r="AK1011" s="31">
        <f t="shared" si="124"/>
        <v>0.32400000000000001</v>
      </c>
      <c r="AL1011" s="31">
        <f t="shared" si="125"/>
        <v>1.296</v>
      </c>
    </row>
    <row r="1012" spans="1:38" hidden="1" x14ac:dyDescent="0.3">
      <c r="A1012" t="str">
        <f t="shared" si="119"/>
        <v>SASoft Brown</v>
      </c>
      <c r="B1012" s="70" t="s">
        <v>417</v>
      </c>
      <c r="C1012" s="5" t="s">
        <v>617</v>
      </c>
      <c r="D1012" s="5" t="s">
        <v>450</v>
      </c>
      <c r="E1012" s="5" t="s">
        <v>456</v>
      </c>
      <c r="F1012" s="5" t="s">
        <v>34</v>
      </c>
      <c r="G1012" s="5" t="s">
        <v>602</v>
      </c>
      <c r="H1012" s="5" t="s">
        <v>622</v>
      </c>
      <c r="I1012" s="5"/>
      <c r="J1012" s="5"/>
      <c r="K1012" s="5"/>
      <c r="L1012" s="5"/>
      <c r="M1012" s="5"/>
      <c r="N1012" s="5">
        <v>2.4</v>
      </c>
      <c r="O1012" s="5"/>
      <c r="P1012" s="5"/>
      <c r="Q1012" s="5"/>
      <c r="R1012" s="69">
        <v>0.26666666666666666</v>
      </c>
      <c r="S1012" s="69">
        <v>0.6</v>
      </c>
      <c r="T1012" s="69">
        <v>0.6</v>
      </c>
      <c r="U1012" s="69">
        <v>0.6</v>
      </c>
      <c r="V1012" s="69">
        <v>0.6</v>
      </c>
      <c r="W1012" s="69">
        <v>0.6</v>
      </c>
      <c r="X1012" s="69">
        <v>0.6</v>
      </c>
      <c r="Y1012" s="69">
        <v>0.6</v>
      </c>
      <c r="Z1012" s="69">
        <v>0.6</v>
      </c>
      <c r="AA1012" s="69">
        <v>0.6</v>
      </c>
      <c r="AB1012" s="69">
        <v>0.6</v>
      </c>
      <c r="AC1012" s="69">
        <v>0.6</v>
      </c>
      <c r="AD1012" s="69">
        <v>0.6</v>
      </c>
      <c r="AE1012" s="69">
        <v>0.6</v>
      </c>
      <c r="AF1012" s="69">
        <f t="shared" si="120"/>
        <v>7.1999999999999984</v>
      </c>
      <c r="AH1012" s="31">
        <f t="shared" si="121"/>
        <v>1.7999999999999998</v>
      </c>
      <c r="AI1012" s="31">
        <f t="shared" si="122"/>
        <v>1.7999999999999998</v>
      </c>
      <c r="AJ1012" s="31">
        <f t="shared" si="123"/>
        <v>1.7999999999999998</v>
      </c>
      <c r="AK1012" s="31">
        <f t="shared" si="124"/>
        <v>1.7999999999999998</v>
      </c>
      <c r="AL1012" s="31">
        <f t="shared" si="125"/>
        <v>7.1999999999999993</v>
      </c>
    </row>
    <row r="1013" spans="1:38" hidden="1" x14ac:dyDescent="0.3">
      <c r="A1013" t="str">
        <f t="shared" si="119"/>
        <v>SASoft Brown</v>
      </c>
      <c r="B1013" s="70" t="s">
        <v>417</v>
      </c>
      <c r="C1013" s="5" t="s">
        <v>617</v>
      </c>
      <c r="D1013" s="5" t="s">
        <v>450</v>
      </c>
      <c r="E1013" s="5" t="s">
        <v>456</v>
      </c>
      <c r="F1013" s="5" t="s">
        <v>49</v>
      </c>
      <c r="G1013" s="5" t="s">
        <v>602</v>
      </c>
      <c r="H1013" s="5" t="s">
        <v>622</v>
      </c>
      <c r="I1013" s="5"/>
      <c r="J1013" s="5"/>
      <c r="K1013" s="5"/>
      <c r="L1013" s="5"/>
      <c r="M1013" s="5"/>
      <c r="N1013" s="5">
        <v>1.08</v>
      </c>
      <c r="O1013" s="5"/>
      <c r="P1013" s="5"/>
      <c r="Q1013" s="5"/>
      <c r="R1013" s="69">
        <v>0.12000000000000001</v>
      </c>
      <c r="S1013" s="69">
        <v>0</v>
      </c>
      <c r="T1013" s="69">
        <v>0</v>
      </c>
      <c r="U1013" s="69">
        <v>0</v>
      </c>
      <c r="V1013" s="69">
        <v>0</v>
      </c>
      <c r="W1013" s="69">
        <v>0</v>
      </c>
      <c r="X1013" s="69">
        <v>0</v>
      </c>
      <c r="Y1013" s="69">
        <v>0</v>
      </c>
      <c r="Z1013" s="69">
        <v>0</v>
      </c>
      <c r="AA1013" s="69">
        <v>0</v>
      </c>
      <c r="AB1013" s="69">
        <v>0</v>
      </c>
      <c r="AC1013" s="69">
        <v>0</v>
      </c>
      <c r="AD1013" s="69">
        <v>0</v>
      </c>
      <c r="AE1013" s="69">
        <v>0</v>
      </c>
      <c r="AF1013" s="69">
        <f t="shared" si="120"/>
        <v>0</v>
      </c>
      <c r="AH1013" s="31">
        <f t="shared" si="121"/>
        <v>0</v>
      </c>
      <c r="AI1013" s="31">
        <f t="shared" si="122"/>
        <v>0</v>
      </c>
      <c r="AJ1013" s="31">
        <f t="shared" si="123"/>
        <v>0</v>
      </c>
      <c r="AK1013" s="31">
        <f t="shared" si="124"/>
        <v>0</v>
      </c>
      <c r="AL1013" s="31">
        <f t="shared" si="125"/>
        <v>0</v>
      </c>
    </row>
    <row r="1014" spans="1:38" hidden="1" x14ac:dyDescent="0.3">
      <c r="A1014" t="str">
        <f t="shared" si="119"/>
        <v>SALG</v>
      </c>
      <c r="B1014" s="70" t="s">
        <v>417</v>
      </c>
      <c r="C1014" s="5" t="s">
        <v>617</v>
      </c>
      <c r="D1014" s="5" t="s">
        <v>450</v>
      </c>
      <c r="E1014" s="5" t="s">
        <v>456</v>
      </c>
      <c r="F1014" s="5" t="s">
        <v>75</v>
      </c>
      <c r="G1014" s="5" t="s">
        <v>601</v>
      </c>
      <c r="H1014" s="5" t="s">
        <v>621</v>
      </c>
      <c r="I1014" s="5"/>
      <c r="J1014" s="5"/>
      <c r="K1014" s="5"/>
      <c r="L1014" s="5"/>
      <c r="M1014" s="5"/>
      <c r="N1014" s="5"/>
      <c r="O1014" s="5"/>
      <c r="P1014" s="5"/>
      <c r="Q1014" s="5">
        <v>0.02</v>
      </c>
      <c r="R1014" s="69">
        <v>2.2222222222222222E-3</v>
      </c>
      <c r="S1014" s="69">
        <v>0</v>
      </c>
      <c r="T1014" s="69">
        <v>0.12</v>
      </c>
      <c r="U1014" s="69">
        <v>0</v>
      </c>
      <c r="V1014" s="69">
        <v>0</v>
      </c>
      <c r="W1014" s="69">
        <v>0.12</v>
      </c>
      <c r="X1014" s="69">
        <v>0</v>
      </c>
      <c r="Y1014" s="69">
        <v>0</v>
      </c>
      <c r="Z1014" s="69">
        <v>0.12</v>
      </c>
      <c r="AA1014" s="69">
        <v>0</v>
      </c>
      <c r="AB1014" s="69">
        <v>0</v>
      </c>
      <c r="AC1014" s="69">
        <v>0.12</v>
      </c>
      <c r="AD1014" s="69">
        <v>0</v>
      </c>
      <c r="AE1014" s="69">
        <v>0</v>
      </c>
      <c r="AF1014" s="69">
        <f t="shared" si="120"/>
        <v>0.48</v>
      </c>
      <c r="AH1014" s="31">
        <f t="shared" si="121"/>
        <v>0.12</v>
      </c>
      <c r="AI1014" s="31">
        <f t="shared" si="122"/>
        <v>0.12</v>
      </c>
      <c r="AJ1014" s="31">
        <f t="shared" si="123"/>
        <v>0.12</v>
      </c>
      <c r="AK1014" s="31">
        <f t="shared" si="124"/>
        <v>0.12</v>
      </c>
      <c r="AL1014" s="31">
        <f t="shared" si="125"/>
        <v>0.48</v>
      </c>
    </row>
    <row r="1015" spans="1:38" hidden="1" x14ac:dyDescent="0.3">
      <c r="A1015" t="str">
        <f t="shared" si="119"/>
        <v>SALG</v>
      </c>
      <c r="B1015" s="70" t="s">
        <v>417</v>
      </c>
      <c r="C1015" s="5" t="s">
        <v>617</v>
      </c>
      <c r="D1015" s="5" t="s">
        <v>450</v>
      </c>
      <c r="E1015" s="5" t="s">
        <v>456</v>
      </c>
      <c r="F1015" s="5" t="s">
        <v>35</v>
      </c>
      <c r="G1015" s="5" t="s">
        <v>601</v>
      </c>
      <c r="H1015" s="5" t="s">
        <v>621</v>
      </c>
      <c r="I1015" s="5"/>
      <c r="J1015" s="5"/>
      <c r="K1015" s="5"/>
      <c r="L1015" s="5"/>
      <c r="M1015" s="5"/>
      <c r="N1015" s="5"/>
      <c r="O1015" s="5"/>
      <c r="P1015" s="5"/>
      <c r="Q1015" s="5">
        <v>1.2</v>
      </c>
      <c r="R1015" s="69">
        <v>0.13333333333333333</v>
      </c>
      <c r="S1015" s="69">
        <v>0</v>
      </c>
      <c r="T1015" s="69">
        <v>0.01</v>
      </c>
      <c r="U1015" s="69">
        <v>0</v>
      </c>
      <c r="V1015" s="69">
        <v>0</v>
      </c>
      <c r="W1015" s="69">
        <v>0.01</v>
      </c>
      <c r="X1015" s="69">
        <v>0</v>
      </c>
      <c r="Y1015" s="69">
        <v>0</v>
      </c>
      <c r="Z1015" s="69">
        <v>0.01</v>
      </c>
      <c r="AA1015" s="69">
        <v>0</v>
      </c>
      <c r="AB1015" s="69">
        <v>0</v>
      </c>
      <c r="AC1015" s="69">
        <v>0.01</v>
      </c>
      <c r="AD1015" s="69">
        <v>0</v>
      </c>
      <c r="AE1015" s="69">
        <v>0</v>
      </c>
      <c r="AF1015" s="69">
        <f t="shared" si="120"/>
        <v>0.04</v>
      </c>
      <c r="AH1015" s="31">
        <f t="shared" si="121"/>
        <v>0.01</v>
      </c>
      <c r="AI1015" s="31">
        <f t="shared" si="122"/>
        <v>0.01</v>
      </c>
      <c r="AJ1015" s="31">
        <f t="shared" si="123"/>
        <v>0.01</v>
      </c>
      <c r="AK1015" s="31">
        <f t="shared" si="124"/>
        <v>0.01</v>
      </c>
      <c r="AL1015" s="31">
        <f t="shared" si="125"/>
        <v>0.04</v>
      </c>
    </row>
    <row r="1016" spans="1:38" hidden="1" x14ac:dyDescent="0.3">
      <c r="A1016" t="str">
        <f t="shared" si="119"/>
        <v>SAC1 COARSE</v>
      </c>
      <c r="B1016" s="70" t="s">
        <v>417</v>
      </c>
      <c r="C1016" s="5" t="s">
        <v>617</v>
      </c>
      <c r="D1016" s="5" t="s">
        <v>450</v>
      </c>
      <c r="E1016" s="5" t="s">
        <v>457</v>
      </c>
      <c r="F1016" s="5" t="s">
        <v>27</v>
      </c>
      <c r="G1016" s="5" t="s">
        <v>603</v>
      </c>
      <c r="H1016" s="5" t="s">
        <v>619</v>
      </c>
      <c r="I1016" s="5"/>
      <c r="J1016" s="5">
        <v>96</v>
      </c>
      <c r="K1016" s="5">
        <v>120</v>
      </c>
      <c r="L1016" s="5">
        <v>120</v>
      </c>
      <c r="M1016" s="5">
        <v>192</v>
      </c>
      <c r="N1016" s="5">
        <v>192</v>
      </c>
      <c r="O1016" s="5">
        <v>96</v>
      </c>
      <c r="P1016" s="5">
        <v>192</v>
      </c>
      <c r="Q1016" s="5">
        <v>192</v>
      </c>
      <c r="R1016" s="69">
        <v>133.33333333333334</v>
      </c>
      <c r="S1016" s="69">
        <v>108</v>
      </c>
      <c r="T1016" s="69">
        <v>108</v>
      </c>
      <c r="U1016" s="69">
        <v>108</v>
      </c>
      <c r="V1016" s="69">
        <v>130</v>
      </c>
      <c r="W1016" s="69">
        <v>130</v>
      </c>
      <c r="X1016" s="69">
        <v>96</v>
      </c>
      <c r="Y1016" s="69">
        <v>130</v>
      </c>
      <c r="Z1016" s="69">
        <v>130</v>
      </c>
      <c r="AA1016" s="69">
        <v>130</v>
      </c>
      <c r="AB1016" s="69">
        <v>130</v>
      </c>
      <c r="AC1016" s="69">
        <v>130</v>
      </c>
      <c r="AD1016" s="69">
        <v>130</v>
      </c>
      <c r="AE1016" s="69">
        <v>130</v>
      </c>
      <c r="AF1016" s="69">
        <f t="shared" si="120"/>
        <v>1482</v>
      </c>
      <c r="AH1016" s="31">
        <f t="shared" si="121"/>
        <v>346</v>
      </c>
      <c r="AI1016" s="31">
        <f t="shared" si="122"/>
        <v>356</v>
      </c>
      <c r="AJ1016" s="31">
        <f t="shared" si="123"/>
        <v>390</v>
      </c>
      <c r="AK1016" s="31">
        <f t="shared" si="124"/>
        <v>390</v>
      </c>
      <c r="AL1016" s="31">
        <f t="shared" si="125"/>
        <v>1482</v>
      </c>
    </row>
    <row r="1017" spans="1:38" hidden="1" x14ac:dyDescent="0.3">
      <c r="A1017" t="str">
        <f t="shared" si="119"/>
        <v>SAC1 COARSE</v>
      </c>
      <c r="B1017" s="70" t="s">
        <v>417</v>
      </c>
      <c r="C1017" s="5" t="s">
        <v>617</v>
      </c>
      <c r="D1017" s="5" t="s">
        <v>450</v>
      </c>
      <c r="E1017" s="5" t="s">
        <v>457</v>
      </c>
      <c r="F1017" s="5" t="s">
        <v>28</v>
      </c>
      <c r="G1017" s="5" t="s">
        <v>603</v>
      </c>
      <c r="H1017" s="5" t="s">
        <v>619</v>
      </c>
      <c r="I1017" s="5"/>
      <c r="J1017" s="5">
        <v>24</v>
      </c>
      <c r="K1017" s="5">
        <v>24</v>
      </c>
      <c r="L1017" s="5"/>
      <c r="M1017" s="5">
        <v>24</v>
      </c>
      <c r="N1017" s="5">
        <v>24</v>
      </c>
      <c r="O1017" s="5">
        <v>24</v>
      </c>
      <c r="P1017" s="5"/>
      <c r="Q1017" s="5">
        <v>24</v>
      </c>
      <c r="R1017" s="69">
        <v>16</v>
      </c>
      <c r="S1017" s="69">
        <v>16</v>
      </c>
      <c r="T1017" s="69">
        <v>16</v>
      </c>
      <c r="U1017" s="69">
        <v>16</v>
      </c>
      <c r="V1017" s="69">
        <v>19</v>
      </c>
      <c r="W1017" s="69">
        <v>16</v>
      </c>
      <c r="X1017" s="69">
        <v>16</v>
      </c>
      <c r="Y1017" s="69">
        <v>16</v>
      </c>
      <c r="Z1017" s="69">
        <v>16</v>
      </c>
      <c r="AA1017" s="69">
        <v>16</v>
      </c>
      <c r="AB1017" s="69">
        <v>16</v>
      </c>
      <c r="AC1017" s="69">
        <v>16</v>
      </c>
      <c r="AD1017" s="69">
        <v>16</v>
      </c>
      <c r="AE1017" s="69">
        <v>16</v>
      </c>
      <c r="AF1017" s="69">
        <f t="shared" si="120"/>
        <v>195</v>
      </c>
      <c r="AH1017" s="31">
        <f t="shared" si="121"/>
        <v>51</v>
      </c>
      <c r="AI1017" s="31">
        <f t="shared" si="122"/>
        <v>48</v>
      </c>
      <c r="AJ1017" s="31">
        <f t="shared" si="123"/>
        <v>48</v>
      </c>
      <c r="AK1017" s="31">
        <f t="shared" si="124"/>
        <v>48</v>
      </c>
      <c r="AL1017" s="31">
        <f t="shared" si="125"/>
        <v>195</v>
      </c>
    </row>
    <row r="1018" spans="1:38" hidden="1" x14ac:dyDescent="0.3">
      <c r="A1018" t="str">
        <f t="shared" si="119"/>
        <v>SAC1 COARSE</v>
      </c>
      <c r="B1018" s="70" t="s">
        <v>417</v>
      </c>
      <c r="C1018" s="5" t="s">
        <v>617</v>
      </c>
      <c r="D1018" s="5" t="s">
        <v>450</v>
      </c>
      <c r="E1018" s="5" t="s">
        <v>458</v>
      </c>
      <c r="F1018" s="5" t="s">
        <v>27</v>
      </c>
      <c r="G1018" s="5" t="s">
        <v>603</v>
      </c>
      <c r="H1018" s="5" t="s">
        <v>619</v>
      </c>
      <c r="I1018" s="5">
        <v>72</v>
      </c>
      <c r="J1018" s="5">
        <v>72</v>
      </c>
      <c r="K1018" s="5">
        <v>72</v>
      </c>
      <c r="L1018" s="5"/>
      <c r="M1018" s="5">
        <v>72</v>
      </c>
      <c r="N1018" s="5">
        <v>24</v>
      </c>
      <c r="O1018" s="5">
        <v>48</v>
      </c>
      <c r="P1018" s="5"/>
      <c r="Q1018" s="5">
        <v>48</v>
      </c>
      <c r="R1018" s="69">
        <v>45.333333333333336</v>
      </c>
      <c r="S1018" s="69">
        <v>49.68</v>
      </c>
      <c r="T1018" s="69">
        <v>49.68</v>
      </c>
      <c r="U1018" s="69">
        <v>49.68</v>
      </c>
      <c r="V1018" s="69">
        <v>49.68</v>
      </c>
      <c r="W1018" s="69">
        <v>49.68</v>
      </c>
      <c r="X1018" s="69">
        <v>49.68</v>
      </c>
      <c r="Y1018" s="69">
        <v>49.68</v>
      </c>
      <c r="Z1018" s="69">
        <v>49.68</v>
      </c>
      <c r="AA1018" s="69">
        <v>49.68</v>
      </c>
      <c r="AB1018" s="69">
        <v>49.68</v>
      </c>
      <c r="AC1018" s="69">
        <v>75</v>
      </c>
      <c r="AD1018" s="69">
        <v>75</v>
      </c>
      <c r="AE1018" s="69">
        <v>75</v>
      </c>
      <c r="AF1018" s="69">
        <f t="shared" si="120"/>
        <v>672.12</v>
      </c>
      <c r="AH1018" s="31">
        <f t="shared" si="121"/>
        <v>149.04</v>
      </c>
      <c r="AI1018" s="31">
        <f t="shared" si="122"/>
        <v>149.04</v>
      </c>
      <c r="AJ1018" s="31">
        <f t="shared" si="123"/>
        <v>149.04</v>
      </c>
      <c r="AK1018" s="31">
        <f t="shared" si="124"/>
        <v>225</v>
      </c>
      <c r="AL1018" s="31">
        <f t="shared" si="125"/>
        <v>672.12</v>
      </c>
    </row>
    <row r="1019" spans="1:38" hidden="1" x14ac:dyDescent="0.3">
      <c r="A1019" t="str">
        <f t="shared" si="119"/>
        <v>SAA1</v>
      </c>
      <c r="B1019" s="70" t="s">
        <v>417</v>
      </c>
      <c r="C1019" s="5" t="s">
        <v>617</v>
      </c>
      <c r="D1019" s="5" t="s">
        <v>450</v>
      </c>
      <c r="E1019" s="5" t="s">
        <v>459</v>
      </c>
      <c r="F1019" s="5" t="s">
        <v>427</v>
      </c>
      <c r="G1019" s="5" t="s">
        <v>600</v>
      </c>
      <c r="H1019" s="5" t="s">
        <v>620</v>
      </c>
      <c r="I1019" s="5"/>
      <c r="J1019" s="5">
        <v>3</v>
      </c>
      <c r="K1019" s="5"/>
      <c r="L1019" s="5"/>
      <c r="M1019" s="5">
        <v>2</v>
      </c>
      <c r="N1019" s="5"/>
      <c r="O1019" s="5">
        <v>3</v>
      </c>
      <c r="P1019" s="5"/>
      <c r="Q1019" s="5">
        <v>4</v>
      </c>
      <c r="R1019" s="69">
        <v>1.3333333333333333</v>
      </c>
      <c r="S1019" s="69">
        <v>1</v>
      </c>
      <c r="T1019" s="69">
        <v>1</v>
      </c>
      <c r="U1019" s="69">
        <v>1</v>
      </c>
      <c r="V1019" s="69">
        <v>1</v>
      </c>
      <c r="W1019" s="69">
        <v>1</v>
      </c>
      <c r="X1019" s="69">
        <v>1</v>
      </c>
      <c r="Y1019" s="69">
        <v>1</v>
      </c>
      <c r="Z1019" s="69">
        <v>1</v>
      </c>
      <c r="AA1019" s="69">
        <v>1</v>
      </c>
      <c r="AB1019" s="69">
        <v>1</v>
      </c>
      <c r="AC1019" s="69">
        <v>1</v>
      </c>
      <c r="AD1019" s="69">
        <v>1</v>
      </c>
      <c r="AE1019" s="69">
        <v>1</v>
      </c>
      <c r="AF1019" s="69">
        <f t="shared" si="120"/>
        <v>12</v>
      </c>
      <c r="AH1019" s="31">
        <f t="shared" si="121"/>
        <v>3</v>
      </c>
      <c r="AI1019" s="31">
        <f t="shared" si="122"/>
        <v>3</v>
      </c>
      <c r="AJ1019" s="31">
        <f t="shared" si="123"/>
        <v>3</v>
      </c>
      <c r="AK1019" s="31">
        <f t="shared" si="124"/>
        <v>3</v>
      </c>
      <c r="AL1019" s="31">
        <f t="shared" si="125"/>
        <v>12</v>
      </c>
    </row>
    <row r="1020" spans="1:38" hidden="1" x14ac:dyDescent="0.3">
      <c r="A1020" t="str">
        <f t="shared" si="119"/>
        <v>SAC1 COARSE</v>
      </c>
      <c r="B1020" s="70" t="s">
        <v>417</v>
      </c>
      <c r="C1020" s="5" t="s">
        <v>617</v>
      </c>
      <c r="D1020" s="5" t="s">
        <v>450</v>
      </c>
      <c r="E1020" s="5" t="s">
        <v>459</v>
      </c>
      <c r="F1020" s="5" t="s">
        <v>423</v>
      </c>
      <c r="G1020" s="5" t="s">
        <v>603</v>
      </c>
      <c r="H1020" s="5" t="s">
        <v>619</v>
      </c>
      <c r="I1020" s="5"/>
      <c r="J1020" s="5">
        <v>22</v>
      </c>
      <c r="K1020" s="5"/>
      <c r="L1020" s="5"/>
      <c r="M1020" s="5">
        <v>13</v>
      </c>
      <c r="N1020" s="5">
        <v>10</v>
      </c>
      <c r="O1020" s="5">
        <v>5</v>
      </c>
      <c r="P1020" s="5">
        <v>10</v>
      </c>
      <c r="Q1020" s="5">
        <v>10</v>
      </c>
      <c r="R1020" s="69">
        <v>7.7777777777777777</v>
      </c>
      <c r="S1020" s="69">
        <v>8</v>
      </c>
      <c r="T1020" s="69">
        <v>8</v>
      </c>
      <c r="U1020" s="69">
        <v>8</v>
      </c>
      <c r="V1020" s="69">
        <v>8</v>
      </c>
      <c r="W1020" s="69">
        <v>8</v>
      </c>
      <c r="X1020" s="69">
        <v>8</v>
      </c>
      <c r="Y1020" s="69">
        <v>8</v>
      </c>
      <c r="Z1020" s="69">
        <v>8</v>
      </c>
      <c r="AA1020" s="69">
        <v>8</v>
      </c>
      <c r="AB1020" s="69">
        <v>8</v>
      </c>
      <c r="AC1020" s="69">
        <v>8</v>
      </c>
      <c r="AD1020" s="69">
        <v>8</v>
      </c>
      <c r="AE1020" s="69">
        <v>8</v>
      </c>
      <c r="AF1020" s="69">
        <f t="shared" si="120"/>
        <v>96</v>
      </c>
      <c r="AH1020" s="31">
        <f t="shared" si="121"/>
        <v>24</v>
      </c>
      <c r="AI1020" s="31">
        <f t="shared" si="122"/>
        <v>24</v>
      </c>
      <c r="AJ1020" s="31">
        <f t="shared" si="123"/>
        <v>24</v>
      </c>
      <c r="AK1020" s="31">
        <f t="shared" si="124"/>
        <v>24</v>
      </c>
      <c r="AL1020" s="31">
        <f t="shared" si="125"/>
        <v>96</v>
      </c>
    </row>
    <row r="1021" spans="1:38" hidden="1" x14ac:dyDescent="0.3">
      <c r="A1021" t="str">
        <f t="shared" si="119"/>
        <v>SAC1 COARSE</v>
      </c>
      <c r="B1021" s="70" t="s">
        <v>417</v>
      </c>
      <c r="C1021" s="5" t="s">
        <v>617</v>
      </c>
      <c r="D1021" s="5" t="s">
        <v>450</v>
      </c>
      <c r="E1021" s="5" t="s">
        <v>459</v>
      </c>
      <c r="F1021" s="5" t="s">
        <v>27</v>
      </c>
      <c r="G1021" s="5" t="s">
        <v>603</v>
      </c>
      <c r="H1021" s="5" t="s">
        <v>619</v>
      </c>
      <c r="I1021" s="5">
        <v>24</v>
      </c>
      <c r="J1021" s="5"/>
      <c r="K1021" s="5">
        <v>43.992000000000004</v>
      </c>
      <c r="L1021" s="5">
        <v>24</v>
      </c>
      <c r="M1021" s="5">
        <v>24</v>
      </c>
      <c r="N1021" s="5"/>
      <c r="O1021" s="5"/>
      <c r="P1021" s="5"/>
      <c r="Q1021" s="5">
        <v>15.996</v>
      </c>
      <c r="R1021" s="69">
        <v>14.665333333333333</v>
      </c>
      <c r="S1021" s="69">
        <v>23</v>
      </c>
      <c r="T1021" s="69">
        <v>23</v>
      </c>
      <c r="U1021" s="69">
        <v>23</v>
      </c>
      <c r="V1021" s="69">
        <v>24</v>
      </c>
      <c r="W1021" s="69">
        <v>24</v>
      </c>
      <c r="X1021" s="69">
        <v>23</v>
      </c>
      <c r="Y1021" s="69">
        <v>23</v>
      </c>
      <c r="Z1021" s="69">
        <v>23</v>
      </c>
      <c r="AA1021" s="69">
        <v>23</v>
      </c>
      <c r="AB1021" s="69">
        <v>23</v>
      </c>
      <c r="AC1021" s="69">
        <v>23</v>
      </c>
      <c r="AD1021" s="69">
        <v>23</v>
      </c>
      <c r="AE1021" s="69">
        <v>23</v>
      </c>
      <c r="AF1021" s="69">
        <f t="shared" si="120"/>
        <v>278</v>
      </c>
      <c r="AH1021" s="31">
        <f t="shared" si="121"/>
        <v>70</v>
      </c>
      <c r="AI1021" s="31">
        <f t="shared" si="122"/>
        <v>70</v>
      </c>
      <c r="AJ1021" s="31">
        <f t="shared" si="123"/>
        <v>69</v>
      </c>
      <c r="AK1021" s="31">
        <f t="shared" si="124"/>
        <v>69</v>
      </c>
      <c r="AL1021" s="31">
        <f t="shared" si="125"/>
        <v>278</v>
      </c>
    </row>
    <row r="1022" spans="1:38" hidden="1" x14ac:dyDescent="0.3">
      <c r="A1022" t="str">
        <f t="shared" si="119"/>
        <v>SAC1 COARSE</v>
      </c>
      <c r="B1022" s="70" t="s">
        <v>417</v>
      </c>
      <c r="C1022" s="5" t="s">
        <v>617</v>
      </c>
      <c r="D1022" s="5" t="s">
        <v>450</v>
      </c>
      <c r="E1022" s="5" t="s">
        <v>459</v>
      </c>
      <c r="F1022" s="5" t="s">
        <v>28</v>
      </c>
      <c r="G1022" s="5" t="s">
        <v>603</v>
      </c>
      <c r="H1022" s="5" t="s">
        <v>619</v>
      </c>
      <c r="I1022" s="5"/>
      <c r="J1022" s="5"/>
      <c r="K1022" s="5">
        <v>3.9960000000000004</v>
      </c>
      <c r="L1022" s="5"/>
      <c r="M1022" s="5">
        <v>9.7200000000000006</v>
      </c>
      <c r="N1022" s="5">
        <v>15</v>
      </c>
      <c r="O1022" s="5">
        <v>16.992000000000001</v>
      </c>
      <c r="P1022" s="5">
        <v>15</v>
      </c>
      <c r="Q1022" s="5">
        <v>43.031999999999996</v>
      </c>
      <c r="R1022" s="69">
        <v>11.526666666666666</v>
      </c>
      <c r="S1022" s="69">
        <v>16</v>
      </c>
      <c r="T1022" s="69">
        <v>16</v>
      </c>
      <c r="U1022" s="69">
        <v>16</v>
      </c>
      <c r="V1022" s="69">
        <v>17</v>
      </c>
      <c r="W1022" s="69">
        <v>17</v>
      </c>
      <c r="X1022" s="69">
        <v>16</v>
      </c>
      <c r="Y1022" s="69">
        <v>16</v>
      </c>
      <c r="Z1022" s="69">
        <v>16</v>
      </c>
      <c r="AA1022" s="69">
        <v>16</v>
      </c>
      <c r="AB1022" s="69">
        <v>16</v>
      </c>
      <c r="AC1022" s="69">
        <v>16</v>
      </c>
      <c r="AD1022" s="69">
        <v>16</v>
      </c>
      <c r="AE1022" s="69">
        <v>16</v>
      </c>
      <c r="AF1022" s="69">
        <f t="shared" si="120"/>
        <v>194</v>
      </c>
      <c r="AH1022" s="31">
        <f t="shared" si="121"/>
        <v>49</v>
      </c>
      <c r="AI1022" s="31">
        <f t="shared" si="122"/>
        <v>49</v>
      </c>
      <c r="AJ1022" s="31">
        <f t="shared" si="123"/>
        <v>48</v>
      </c>
      <c r="AK1022" s="31">
        <f t="shared" si="124"/>
        <v>48</v>
      </c>
      <c r="AL1022" s="31">
        <f t="shared" si="125"/>
        <v>194</v>
      </c>
    </row>
    <row r="1023" spans="1:38" hidden="1" x14ac:dyDescent="0.3">
      <c r="A1023" t="str">
        <f t="shared" si="119"/>
        <v>SAC1 COARSE</v>
      </c>
      <c r="B1023" s="70" t="s">
        <v>417</v>
      </c>
      <c r="C1023" s="5" t="s">
        <v>617</v>
      </c>
      <c r="D1023" s="5" t="s">
        <v>450</v>
      </c>
      <c r="E1023" s="5" t="s">
        <v>460</v>
      </c>
      <c r="F1023" s="5" t="s">
        <v>27</v>
      </c>
      <c r="G1023" s="5" t="s">
        <v>603</v>
      </c>
      <c r="H1023" s="5" t="s">
        <v>619</v>
      </c>
      <c r="I1023" s="5"/>
      <c r="J1023" s="5"/>
      <c r="K1023" s="5"/>
      <c r="L1023" s="5"/>
      <c r="M1023" s="5">
        <v>24</v>
      </c>
      <c r="N1023" s="5"/>
      <c r="O1023" s="5"/>
      <c r="P1023" s="5"/>
      <c r="Q1023" s="5"/>
      <c r="R1023" s="69">
        <v>2.6666666666666665</v>
      </c>
      <c r="S1023" s="69">
        <v>0</v>
      </c>
      <c r="T1023" s="69">
        <v>0</v>
      </c>
      <c r="U1023" s="69">
        <v>0</v>
      </c>
      <c r="V1023" s="69">
        <v>0</v>
      </c>
      <c r="W1023" s="69">
        <v>0</v>
      </c>
      <c r="X1023" s="69">
        <v>0</v>
      </c>
      <c r="Y1023" s="69">
        <v>0</v>
      </c>
      <c r="Z1023" s="69">
        <v>0</v>
      </c>
      <c r="AA1023" s="69">
        <v>0</v>
      </c>
      <c r="AB1023" s="69">
        <v>0</v>
      </c>
      <c r="AC1023" s="69">
        <v>0</v>
      </c>
      <c r="AD1023" s="69">
        <v>0</v>
      </c>
      <c r="AE1023" s="69">
        <v>0</v>
      </c>
      <c r="AF1023" s="69">
        <f t="shared" si="120"/>
        <v>0</v>
      </c>
      <c r="AH1023" s="31">
        <f t="shared" si="121"/>
        <v>0</v>
      </c>
      <c r="AI1023" s="31">
        <f t="shared" si="122"/>
        <v>0</v>
      </c>
      <c r="AJ1023" s="31">
        <f t="shared" si="123"/>
        <v>0</v>
      </c>
      <c r="AK1023" s="31">
        <f t="shared" si="124"/>
        <v>0</v>
      </c>
      <c r="AL1023" s="31">
        <f t="shared" si="125"/>
        <v>0</v>
      </c>
    </row>
    <row r="1024" spans="1:38" hidden="1" x14ac:dyDescent="0.3">
      <c r="A1024" t="str">
        <f t="shared" si="119"/>
        <v>SAC1 COARSE</v>
      </c>
      <c r="B1024" s="70" t="s">
        <v>417</v>
      </c>
      <c r="C1024" s="5" t="s">
        <v>617</v>
      </c>
      <c r="D1024" s="5" t="s">
        <v>450</v>
      </c>
      <c r="E1024" s="5" t="s">
        <v>461</v>
      </c>
      <c r="F1024" s="5" t="s">
        <v>27</v>
      </c>
      <c r="G1024" s="5" t="s">
        <v>603</v>
      </c>
      <c r="H1024" s="5" t="s">
        <v>619</v>
      </c>
      <c r="I1024" s="5"/>
      <c r="J1024" s="5"/>
      <c r="K1024" s="5"/>
      <c r="L1024" s="5"/>
      <c r="M1024" s="5"/>
      <c r="N1024" s="5"/>
      <c r="O1024" s="5">
        <v>24</v>
      </c>
      <c r="P1024" s="5"/>
      <c r="Q1024" s="5"/>
      <c r="R1024" s="69">
        <v>2.6666666666666665</v>
      </c>
      <c r="S1024" s="69">
        <v>0</v>
      </c>
      <c r="T1024" s="69">
        <v>0</v>
      </c>
      <c r="U1024" s="69">
        <v>0</v>
      </c>
      <c r="V1024" s="69">
        <v>0</v>
      </c>
      <c r="W1024" s="69">
        <v>0</v>
      </c>
      <c r="X1024" s="69">
        <v>0</v>
      </c>
      <c r="Y1024" s="69">
        <v>0</v>
      </c>
      <c r="Z1024" s="69">
        <v>0</v>
      </c>
      <c r="AA1024" s="69">
        <v>0</v>
      </c>
      <c r="AB1024" s="69">
        <v>0</v>
      </c>
      <c r="AC1024" s="69">
        <v>0</v>
      </c>
      <c r="AD1024" s="69">
        <v>0</v>
      </c>
      <c r="AE1024" s="69">
        <v>0</v>
      </c>
      <c r="AF1024" s="69">
        <f t="shared" si="120"/>
        <v>0</v>
      </c>
      <c r="AH1024" s="31">
        <f t="shared" si="121"/>
        <v>0</v>
      </c>
      <c r="AI1024" s="31">
        <f t="shared" si="122"/>
        <v>0</v>
      </c>
      <c r="AJ1024" s="31">
        <f t="shared" si="123"/>
        <v>0</v>
      </c>
      <c r="AK1024" s="31">
        <f t="shared" si="124"/>
        <v>0</v>
      </c>
      <c r="AL1024" s="31">
        <f t="shared" si="125"/>
        <v>0</v>
      </c>
    </row>
    <row r="1025" spans="1:38" hidden="1" x14ac:dyDescent="0.3">
      <c r="A1025" t="str">
        <f t="shared" si="119"/>
        <v>SAA1</v>
      </c>
      <c r="B1025" s="70" t="s">
        <v>417</v>
      </c>
      <c r="C1025" s="5" t="s">
        <v>617</v>
      </c>
      <c r="D1025" s="5" t="s">
        <v>450</v>
      </c>
      <c r="E1025" s="5" t="s">
        <v>462</v>
      </c>
      <c r="F1025" s="5" t="s">
        <v>427</v>
      </c>
      <c r="G1025" s="5" t="s">
        <v>600</v>
      </c>
      <c r="H1025" s="5" t="s">
        <v>620</v>
      </c>
      <c r="I1025" s="5"/>
      <c r="J1025" s="5"/>
      <c r="K1025" s="5"/>
      <c r="L1025" s="5">
        <v>25</v>
      </c>
      <c r="M1025" s="5">
        <v>25</v>
      </c>
      <c r="N1025" s="5">
        <v>25</v>
      </c>
      <c r="O1025" s="5"/>
      <c r="P1025" s="5"/>
      <c r="Q1025" s="5"/>
      <c r="R1025" s="69">
        <v>8.3333333333333339</v>
      </c>
      <c r="S1025" s="69">
        <v>0</v>
      </c>
      <c r="T1025" s="69">
        <v>0</v>
      </c>
      <c r="U1025" s="69">
        <v>0</v>
      </c>
      <c r="V1025" s="69">
        <v>0</v>
      </c>
      <c r="W1025" s="69">
        <v>0</v>
      </c>
      <c r="X1025" s="69">
        <v>0</v>
      </c>
      <c r="Y1025" s="69">
        <v>0</v>
      </c>
      <c r="Z1025" s="69">
        <v>0</v>
      </c>
      <c r="AA1025" s="69">
        <v>0</v>
      </c>
      <c r="AB1025" s="69">
        <v>0</v>
      </c>
      <c r="AC1025" s="69">
        <v>0</v>
      </c>
      <c r="AD1025" s="69">
        <v>0</v>
      </c>
      <c r="AE1025" s="69">
        <v>0</v>
      </c>
      <c r="AF1025" s="69">
        <f t="shared" si="120"/>
        <v>0</v>
      </c>
      <c r="AH1025" s="31">
        <f t="shared" si="121"/>
        <v>0</v>
      </c>
      <c r="AI1025" s="31">
        <f t="shared" si="122"/>
        <v>0</v>
      </c>
      <c r="AJ1025" s="31">
        <f t="shared" si="123"/>
        <v>0</v>
      </c>
      <c r="AK1025" s="31">
        <f t="shared" si="124"/>
        <v>0</v>
      </c>
      <c r="AL1025" s="31">
        <f t="shared" si="125"/>
        <v>0</v>
      </c>
    </row>
    <row r="1026" spans="1:38" hidden="1" x14ac:dyDescent="0.3">
      <c r="A1026" t="str">
        <f t="shared" si="119"/>
        <v>SAA1</v>
      </c>
      <c r="B1026" s="70" t="s">
        <v>417</v>
      </c>
      <c r="C1026" s="5" t="s">
        <v>617</v>
      </c>
      <c r="D1026" s="5" t="s">
        <v>450</v>
      </c>
      <c r="E1026" s="5" t="s">
        <v>463</v>
      </c>
      <c r="F1026" s="5" t="s">
        <v>427</v>
      </c>
      <c r="G1026" s="5" t="s">
        <v>600</v>
      </c>
      <c r="H1026" s="5" t="s">
        <v>620</v>
      </c>
      <c r="I1026" s="5"/>
      <c r="J1026" s="5"/>
      <c r="K1026" s="5"/>
      <c r="L1026" s="5"/>
      <c r="M1026" s="5"/>
      <c r="N1026" s="5"/>
      <c r="O1026" s="5"/>
      <c r="P1026" s="5">
        <v>25</v>
      </c>
      <c r="Q1026" s="5">
        <v>15</v>
      </c>
      <c r="R1026" s="69">
        <v>4.4444444444444446</v>
      </c>
      <c r="S1026" s="69">
        <v>4</v>
      </c>
      <c r="T1026" s="69">
        <v>4</v>
      </c>
      <c r="U1026" s="69">
        <v>4</v>
      </c>
      <c r="V1026" s="69">
        <v>4</v>
      </c>
      <c r="W1026" s="69">
        <v>4</v>
      </c>
      <c r="X1026" s="69">
        <v>4</v>
      </c>
      <c r="Y1026" s="69">
        <v>4</v>
      </c>
      <c r="Z1026" s="69">
        <v>4</v>
      </c>
      <c r="AA1026" s="69">
        <v>4</v>
      </c>
      <c r="AB1026" s="69">
        <v>4</v>
      </c>
      <c r="AC1026" s="69">
        <v>4</v>
      </c>
      <c r="AD1026" s="69">
        <v>4</v>
      </c>
      <c r="AE1026" s="69">
        <v>4</v>
      </c>
      <c r="AF1026" s="69">
        <f t="shared" si="120"/>
        <v>48</v>
      </c>
      <c r="AH1026" s="31">
        <f t="shared" si="121"/>
        <v>12</v>
      </c>
      <c r="AI1026" s="31">
        <f t="shared" si="122"/>
        <v>12</v>
      </c>
      <c r="AJ1026" s="31">
        <f t="shared" si="123"/>
        <v>12</v>
      </c>
      <c r="AK1026" s="31">
        <f t="shared" si="124"/>
        <v>12</v>
      </c>
      <c r="AL1026" s="31">
        <f t="shared" si="125"/>
        <v>48</v>
      </c>
    </row>
    <row r="1027" spans="1:38" hidden="1" x14ac:dyDescent="0.3">
      <c r="A1027" t="str">
        <f t="shared" ref="A1027:A1090" si="126">CONCATENATE(C1027,H1027)</f>
        <v>SAC1 COARSE</v>
      </c>
      <c r="B1027" s="70" t="s">
        <v>417</v>
      </c>
      <c r="C1027" s="5" t="s">
        <v>617</v>
      </c>
      <c r="D1027" s="5" t="s">
        <v>450</v>
      </c>
      <c r="E1027" s="5" t="s">
        <v>463</v>
      </c>
      <c r="F1027" s="5" t="s">
        <v>423</v>
      </c>
      <c r="G1027" s="5" t="s">
        <v>603</v>
      </c>
      <c r="H1027" s="5" t="s">
        <v>619</v>
      </c>
      <c r="I1027" s="5">
        <v>47</v>
      </c>
      <c r="J1027" s="5"/>
      <c r="K1027" s="5">
        <v>75</v>
      </c>
      <c r="L1027" s="5">
        <v>47</v>
      </c>
      <c r="M1027" s="5">
        <v>75</v>
      </c>
      <c r="N1027" s="5">
        <v>50</v>
      </c>
      <c r="O1027" s="5">
        <v>47</v>
      </c>
      <c r="P1027" s="5">
        <v>50</v>
      </c>
      <c r="Q1027" s="5"/>
      <c r="R1027" s="69">
        <v>43.444444444444443</v>
      </c>
      <c r="S1027" s="69">
        <v>43</v>
      </c>
      <c r="T1027" s="69">
        <v>43</v>
      </c>
      <c r="U1027" s="69">
        <v>43</v>
      </c>
      <c r="V1027" s="69">
        <v>43</v>
      </c>
      <c r="W1027" s="69">
        <v>43</v>
      </c>
      <c r="X1027" s="69">
        <v>43</v>
      </c>
      <c r="Y1027" s="69">
        <v>43</v>
      </c>
      <c r="Z1027" s="69">
        <v>43</v>
      </c>
      <c r="AA1027" s="69">
        <v>43</v>
      </c>
      <c r="AB1027" s="69">
        <v>43</v>
      </c>
      <c r="AC1027" s="69">
        <v>43</v>
      </c>
      <c r="AD1027" s="69">
        <v>43</v>
      </c>
      <c r="AE1027" s="69">
        <v>43</v>
      </c>
      <c r="AF1027" s="69">
        <f t="shared" ref="AF1027:AF1090" si="127">SUM(T1027:AE1027)</f>
        <v>516</v>
      </c>
      <c r="AH1027" s="31">
        <f t="shared" ref="AH1027:AH1090" si="128">SUM(T1027:V1027)</f>
        <v>129</v>
      </c>
      <c r="AI1027" s="31">
        <f t="shared" ref="AI1027:AI1090" si="129">SUM(W1027:Y1027)</f>
        <v>129</v>
      </c>
      <c r="AJ1027" s="31">
        <f t="shared" ref="AJ1027:AJ1090" si="130">SUM(Z1027:AB1027)</f>
        <v>129</v>
      </c>
      <c r="AK1027" s="31">
        <f t="shared" ref="AK1027:AK1090" si="131">SUM(AC1027:AE1027)</f>
        <v>129</v>
      </c>
      <c r="AL1027" s="31">
        <f t="shared" ref="AL1027:AL1090" si="132">SUM(AH1027:AK1027)</f>
        <v>516</v>
      </c>
    </row>
    <row r="1028" spans="1:38" hidden="1" x14ac:dyDescent="0.3">
      <c r="A1028" t="str">
        <f t="shared" si="126"/>
        <v>SAIG</v>
      </c>
      <c r="B1028" s="70" t="s">
        <v>417</v>
      </c>
      <c r="C1028" s="5" t="s">
        <v>617</v>
      </c>
      <c r="D1028" s="5" t="s">
        <v>450</v>
      </c>
      <c r="E1028" s="5" t="s">
        <v>463</v>
      </c>
      <c r="F1028" s="5" t="s">
        <v>447</v>
      </c>
      <c r="G1028" s="5" t="s">
        <v>606</v>
      </c>
      <c r="H1028" s="5" t="s">
        <v>626</v>
      </c>
      <c r="I1028" s="5">
        <v>102.5</v>
      </c>
      <c r="J1028" s="5">
        <v>74.95</v>
      </c>
      <c r="K1028" s="5"/>
      <c r="L1028" s="5"/>
      <c r="M1028" s="5">
        <v>50</v>
      </c>
      <c r="N1028" s="5">
        <v>75</v>
      </c>
      <c r="O1028" s="5">
        <v>25</v>
      </c>
      <c r="P1028" s="5">
        <v>50</v>
      </c>
      <c r="Q1028" s="5"/>
      <c r="R1028" s="69">
        <v>41.93888888888889</v>
      </c>
      <c r="S1028" s="69">
        <v>42</v>
      </c>
      <c r="T1028" s="69">
        <v>42</v>
      </c>
      <c r="U1028" s="69">
        <v>42</v>
      </c>
      <c r="V1028" s="69">
        <v>42</v>
      </c>
      <c r="W1028" s="69">
        <v>42</v>
      </c>
      <c r="X1028" s="69">
        <v>42</v>
      </c>
      <c r="Y1028" s="69">
        <v>42</v>
      </c>
      <c r="Z1028" s="69">
        <v>42</v>
      </c>
      <c r="AA1028" s="69">
        <v>42</v>
      </c>
      <c r="AB1028" s="69">
        <v>42</v>
      </c>
      <c r="AC1028" s="69">
        <v>42</v>
      </c>
      <c r="AD1028" s="69">
        <v>42</v>
      </c>
      <c r="AE1028" s="69">
        <v>42</v>
      </c>
      <c r="AF1028" s="69">
        <f t="shared" si="127"/>
        <v>504</v>
      </c>
      <c r="AH1028" s="31">
        <f t="shared" si="128"/>
        <v>126</v>
      </c>
      <c r="AI1028" s="31">
        <f t="shared" si="129"/>
        <v>126</v>
      </c>
      <c r="AJ1028" s="31">
        <f t="shared" si="130"/>
        <v>126</v>
      </c>
      <c r="AK1028" s="31">
        <f t="shared" si="131"/>
        <v>126</v>
      </c>
      <c r="AL1028" s="31">
        <f t="shared" si="132"/>
        <v>504</v>
      </c>
    </row>
    <row r="1029" spans="1:38" hidden="1" x14ac:dyDescent="0.3">
      <c r="A1029" t="str">
        <f t="shared" si="126"/>
        <v>SAA1</v>
      </c>
      <c r="B1029" s="70" t="s">
        <v>417</v>
      </c>
      <c r="C1029" s="5" t="s">
        <v>617</v>
      </c>
      <c r="D1029" s="5" t="s">
        <v>450</v>
      </c>
      <c r="E1029" s="5" t="s">
        <v>463</v>
      </c>
      <c r="F1029" s="5" t="s">
        <v>74</v>
      </c>
      <c r="G1029" s="5" t="s">
        <v>600</v>
      </c>
      <c r="H1029" s="5" t="s">
        <v>620</v>
      </c>
      <c r="I1029" s="5"/>
      <c r="J1029" s="5"/>
      <c r="K1029" s="5"/>
      <c r="L1029" s="5"/>
      <c r="M1029" s="5"/>
      <c r="N1029" s="5"/>
      <c r="O1029" s="5"/>
      <c r="P1029" s="5"/>
      <c r="Q1029" s="5">
        <v>10</v>
      </c>
      <c r="R1029" s="69">
        <v>1.1111111111111112</v>
      </c>
      <c r="S1029" s="69">
        <v>1</v>
      </c>
      <c r="T1029" s="69">
        <v>1</v>
      </c>
      <c r="U1029" s="69">
        <v>1</v>
      </c>
      <c r="V1029" s="69">
        <v>1</v>
      </c>
      <c r="W1029" s="69">
        <v>1</v>
      </c>
      <c r="X1029" s="69">
        <v>1</v>
      </c>
      <c r="Y1029" s="69">
        <v>1</v>
      </c>
      <c r="Z1029" s="69">
        <v>1</v>
      </c>
      <c r="AA1029" s="69">
        <v>1</v>
      </c>
      <c r="AB1029" s="69">
        <v>1</v>
      </c>
      <c r="AC1029" s="69">
        <v>1</v>
      </c>
      <c r="AD1029" s="69">
        <v>1</v>
      </c>
      <c r="AE1029" s="69">
        <v>1</v>
      </c>
      <c r="AF1029" s="69">
        <f t="shared" si="127"/>
        <v>12</v>
      </c>
      <c r="AH1029" s="31">
        <f t="shared" si="128"/>
        <v>3</v>
      </c>
      <c r="AI1029" s="31">
        <f t="shared" si="129"/>
        <v>3</v>
      </c>
      <c r="AJ1029" s="31">
        <f t="shared" si="130"/>
        <v>3</v>
      </c>
      <c r="AK1029" s="31">
        <f t="shared" si="131"/>
        <v>3</v>
      </c>
      <c r="AL1029" s="31">
        <f t="shared" si="132"/>
        <v>12</v>
      </c>
    </row>
    <row r="1030" spans="1:38" hidden="1" x14ac:dyDescent="0.3">
      <c r="A1030" t="str">
        <f t="shared" si="126"/>
        <v>SACASTER</v>
      </c>
      <c r="B1030" s="70" t="s">
        <v>417</v>
      </c>
      <c r="C1030" s="5" t="s">
        <v>617</v>
      </c>
      <c r="D1030" s="5" t="s">
        <v>450</v>
      </c>
      <c r="E1030" s="5" t="s">
        <v>463</v>
      </c>
      <c r="F1030" s="5" t="s">
        <v>42</v>
      </c>
      <c r="G1030" s="5" t="s">
        <v>604</v>
      </c>
      <c r="H1030" s="5" t="s">
        <v>604</v>
      </c>
      <c r="I1030" s="5">
        <v>5</v>
      </c>
      <c r="J1030" s="5">
        <v>4.8</v>
      </c>
      <c r="K1030" s="5">
        <v>5</v>
      </c>
      <c r="L1030" s="5"/>
      <c r="M1030" s="5"/>
      <c r="N1030" s="5">
        <v>5</v>
      </c>
      <c r="O1030" s="5">
        <v>3</v>
      </c>
      <c r="P1030" s="5">
        <v>5</v>
      </c>
      <c r="Q1030" s="5"/>
      <c r="R1030" s="69">
        <v>3.088888888888889</v>
      </c>
      <c r="S1030" s="69">
        <v>3</v>
      </c>
      <c r="T1030" s="69">
        <v>3</v>
      </c>
      <c r="U1030" s="69">
        <v>3</v>
      </c>
      <c r="V1030" s="69">
        <v>3</v>
      </c>
      <c r="W1030" s="69">
        <v>3</v>
      </c>
      <c r="X1030" s="69">
        <v>3</v>
      </c>
      <c r="Y1030" s="69">
        <v>3</v>
      </c>
      <c r="Z1030" s="69">
        <v>3</v>
      </c>
      <c r="AA1030" s="69">
        <v>3</v>
      </c>
      <c r="AB1030" s="69">
        <v>3</v>
      </c>
      <c r="AC1030" s="69">
        <v>3</v>
      </c>
      <c r="AD1030" s="69">
        <v>3</v>
      </c>
      <c r="AE1030" s="69">
        <v>3</v>
      </c>
      <c r="AF1030" s="69">
        <f t="shared" si="127"/>
        <v>36</v>
      </c>
      <c r="AH1030" s="31">
        <f t="shared" si="128"/>
        <v>9</v>
      </c>
      <c r="AI1030" s="31">
        <f t="shared" si="129"/>
        <v>9</v>
      </c>
      <c r="AJ1030" s="31">
        <f t="shared" si="130"/>
        <v>9</v>
      </c>
      <c r="AK1030" s="31">
        <f t="shared" si="131"/>
        <v>9</v>
      </c>
      <c r="AL1030" s="31">
        <f t="shared" si="132"/>
        <v>36</v>
      </c>
    </row>
    <row r="1031" spans="1:38" hidden="1" x14ac:dyDescent="0.3">
      <c r="A1031" t="str">
        <f t="shared" si="126"/>
        <v>SASoft Brown</v>
      </c>
      <c r="B1031" s="70" t="s">
        <v>417</v>
      </c>
      <c r="C1031" s="5" t="s">
        <v>617</v>
      </c>
      <c r="D1031" s="5" t="s">
        <v>450</v>
      </c>
      <c r="E1031" s="5" t="s">
        <v>463</v>
      </c>
      <c r="F1031" s="5" t="s">
        <v>43</v>
      </c>
      <c r="G1031" s="5" t="s">
        <v>602</v>
      </c>
      <c r="H1031" s="5" t="s">
        <v>622</v>
      </c>
      <c r="I1031" s="5"/>
      <c r="J1031" s="5"/>
      <c r="K1031" s="5"/>
      <c r="L1031" s="5">
        <v>3</v>
      </c>
      <c r="M1031" s="5"/>
      <c r="N1031" s="5"/>
      <c r="O1031" s="5"/>
      <c r="P1031" s="5">
        <v>3</v>
      </c>
      <c r="Q1031" s="5"/>
      <c r="R1031" s="69">
        <v>0.66666666666666663</v>
      </c>
      <c r="S1031" s="69">
        <v>1</v>
      </c>
      <c r="T1031" s="69">
        <v>1</v>
      </c>
      <c r="U1031" s="69">
        <v>1</v>
      </c>
      <c r="V1031" s="69">
        <v>1</v>
      </c>
      <c r="W1031" s="69">
        <v>1</v>
      </c>
      <c r="X1031" s="69">
        <v>1</v>
      </c>
      <c r="Y1031" s="69">
        <v>1</v>
      </c>
      <c r="Z1031" s="69">
        <v>1</v>
      </c>
      <c r="AA1031" s="69">
        <v>1</v>
      </c>
      <c r="AB1031" s="69">
        <v>1</v>
      </c>
      <c r="AC1031" s="69">
        <v>1</v>
      </c>
      <c r="AD1031" s="69">
        <v>1</v>
      </c>
      <c r="AE1031" s="69">
        <v>1</v>
      </c>
      <c r="AF1031" s="69">
        <f t="shared" si="127"/>
        <v>12</v>
      </c>
      <c r="AH1031" s="31">
        <f t="shared" si="128"/>
        <v>3</v>
      </c>
      <c r="AI1031" s="31">
        <f t="shared" si="129"/>
        <v>3</v>
      </c>
      <c r="AJ1031" s="31">
        <f t="shared" si="130"/>
        <v>3</v>
      </c>
      <c r="AK1031" s="31">
        <f t="shared" si="131"/>
        <v>3</v>
      </c>
      <c r="AL1031" s="31">
        <f t="shared" si="132"/>
        <v>12</v>
      </c>
    </row>
    <row r="1032" spans="1:38" hidden="1" x14ac:dyDescent="0.3">
      <c r="A1032" t="str">
        <f t="shared" si="126"/>
        <v>SACASTER</v>
      </c>
      <c r="B1032" s="70" t="s">
        <v>417</v>
      </c>
      <c r="C1032" s="5" t="s">
        <v>617</v>
      </c>
      <c r="D1032" s="5" t="s">
        <v>450</v>
      </c>
      <c r="E1032" s="5" t="s">
        <v>463</v>
      </c>
      <c r="F1032" s="5" t="s">
        <v>25</v>
      </c>
      <c r="G1032" s="5" t="s">
        <v>604</v>
      </c>
      <c r="H1032" s="5" t="s">
        <v>604</v>
      </c>
      <c r="I1032" s="5">
        <v>1.44</v>
      </c>
      <c r="J1032" s="5"/>
      <c r="K1032" s="5">
        <v>6.66</v>
      </c>
      <c r="L1032" s="5"/>
      <c r="M1032" s="5">
        <v>6</v>
      </c>
      <c r="N1032" s="5">
        <v>12</v>
      </c>
      <c r="O1032" s="5">
        <v>2.4</v>
      </c>
      <c r="P1032" s="5">
        <v>-0.32400000000000001</v>
      </c>
      <c r="Q1032" s="5"/>
      <c r="R1032" s="69">
        <v>3.1306666666666665</v>
      </c>
      <c r="S1032" s="69">
        <v>3</v>
      </c>
      <c r="T1032" s="69">
        <v>3</v>
      </c>
      <c r="U1032" s="69">
        <v>3</v>
      </c>
      <c r="V1032" s="69">
        <v>3</v>
      </c>
      <c r="W1032" s="69">
        <v>3</v>
      </c>
      <c r="X1032" s="69">
        <v>3</v>
      </c>
      <c r="Y1032" s="69">
        <v>3</v>
      </c>
      <c r="Z1032" s="69">
        <v>3</v>
      </c>
      <c r="AA1032" s="69">
        <v>3</v>
      </c>
      <c r="AB1032" s="69">
        <v>3</v>
      </c>
      <c r="AC1032" s="69">
        <v>3</v>
      </c>
      <c r="AD1032" s="69">
        <v>3</v>
      </c>
      <c r="AE1032" s="69">
        <v>3</v>
      </c>
      <c r="AF1032" s="69">
        <f t="shared" si="127"/>
        <v>36</v>
      </c>
      <c r="AH1032" s="31">
        <f t="shared" si="128"/>
        <v>9</v>
      </c>
      <c r="AI1032" s="31">
        <f t="shared" si="129"/>
        <v>9</v>
      </c>
      <c r="AJ1032" s="31">
        <f t="shared" si="130"/>
        <v>9</v>
      </c>
      <c r="AK1032" s="31">
        <f t="shared" si="131"/>
        <v>9</v>
      </c>
      <c r="AL1032" s="31">
        <f t="shared" si="132"/>
        <v>36</v>
      </c>
    </row>
    <row r="1033" spans="1:38" hidden="1" x14ac:dyDescent="0.3">
      <c r="A1033" t="str">
        <f t="shared" si="126"/>
        <v>SACoarse Brown</v>
      </c>
      <c r="B1033" s="70" t="s">
        <v>417</v>
      </c>
      <c r="C1033" s="5" t="s">
        <v>617</v>
      </c>
      <c r="D1033" s="5" t="s">
        <v>450</v>
      </c>
      <c r="E1033" s="5" t="s">
        <v>463</v>
      </c>
      <c r="F1033" s="5" t="s">
        <v>26</v>
      </c>
      <c r="G1033" s="5" t="s">
        <v>602</v>
      </c>
      <c r="H1033" s="5" t="s">
        <v>618</v>
      </c>
      <c r="I1033" s="5">
        <v>1.8</v>
      </c>
      <c r="J1033" s="5"/>
      <c r="K1033" s="5">
        <v>1.2</v>
      </c>
      <c r="L1033" s="5"/>
      <c r="M1033" s="5">
        <v>1.2</v>
      </c>
      <c r="N1033" s="5">
        <v>3.6</v>
      </c>
      <c r="O1033" s="5">
        <v>1.2</v>
      </c>
      <c r="P1033" s="5">
        <v>1.08</v>
      </c>
      <c r="Q1033" s="5"/>
      <c r="R1033" s="69">
        <v>1.1200000000000001</v>
      </c>
      <c r="S1033" s="69">
        <v>1</v>
      </c>
      <c r="T1033" s="69">
        <v>1</v>
      </c>
      <c r="U1033" s="69">
        <v>1</v>
      </c>
      <c r="V1033" s="69">
        <v>1</v>
      </c>
      <c r="W1033" s="69">
        <v>1</v>
      </c>
      <c r="X1033" s="69">
        <v>1</v>
      </c>
      <c r="Y1033" s="69">
        <v>1</v>
      </c>
      <c r="Z1033" s="69">
        <v>1</v>
      </c>
      <c r="AA1033" s="69">
        <v>1</v>
      </c>
      <c r="AB1033" s="69">
        <v>1</v>
      </c>
      <c r="AC1033" s="69">
        <v>1</v>
      </c>
      <c r="AD1033" s="69">
        <v>1</v>
      </c>
      <c r="AE1033" s="69">
        <v>1</v>
      </c>
      <c r="AF1033" s="69">
        <f t="shared" si="127"/>
        <v>12</v>
      </c>
      <c r="AH1033" s="31">
        <f t="shared" si="128"/>
        <v>3</v>
      </c>
      <c r="AI1033" s="31">
        <f t="shared" si="129"/>
        <v>3</v>
      </c>
      <c r="AJ1033" s="31">
        <f t="shared" si="130"/>
        <v>3</v>
      </c>
      <c r="AK1033" s="31">
        <f t="shared" si="131"/>
        <v>3</v>
      </c>
      <c r="AL1033" s="31">
        <f t="shared" si="132"/>
        <v>12</v>
      </c>
    </row>
    <row r="1034" spans="1:38" hidden="1" x14ac:dyDescent="0.3">
      <c r="A1034" t="str">
        <f t="shared" si="126"/>
        <v>SACoarse Brown</v>
      </c>
      <c r="B1034" s="70" t="s">
        <v>417</v>
      </c>
      <c r="C1034" s="5" t="s">
        <v>617</v>
      </c>
      <c r="D1034" s="5" t="s">
        <v>450</v>
      </c>
      <c r="E1034" s="5" t="s">
        <v>463</v>
      </c>
      <c r="F1034" s="5" t="s">
        <v>44</v>
      </c>
      <c r="G1034" s="5" t="s">
        <v>602</v>
      </c>
      <c r="H1034" s="5" t="s">
        <v>618</v>
      </c>
      <c r="I1034" s="5">
        <v>0.15</v>
      </c>
      <c r="J1034" s="5"/>
      <c r="K1034" s="5">
        <v>0.3</v>
      </c>
      <c r="L1034" s="5"/>
      <c r="M1034" s="5"/>
      <c r="N1034" s="5">
        <v>0.18</v>
      </c>
      <c r="O1034" s="5">
        <v>0.12</v>
      </c>
      <c r="P1034" s="5"/>
      <c r="Q1034" s="5"/>
      <c r="R1034" s="69">
        <v>8.3333333333333315E-2</v>
      </c>
      <c r="S1034" s="69">
        <v>0</v>
      </c>
      <c r="T1034" s="69">
        <v>0</v>
      </c>
      <c r="U1034" s="69">
        <v>0</v>
      </c>
      <c r="V1034" s="69">
        <v>0</v>
      </c>
      <c r="W1034" s="69">
        <v>0</v>
      </c>
      <c r="X1034" s="69">
        <v>0</v>
      </c>
      <c r="Y1034" s="69">
        <v>0</v>
      </c>
      <c r="Z1034" s="69">
        <v>0</v>
      </c>
      <c r="AA1034" s="69">
        <v>0</v>
      </c>
      <c r="AB1034" s="69">
        <v>0</v>
      </c>
      <c r="AC1034" s="69">
        <v>0</v>
      </c>
      <c r="AD1034" s="69">
        <v>0</v>
      </c>
      <c r="AE1034" s="69">
        <v>0</v>
      </c>
      <c r="AF1034" s="69">
        <f t="shared" si="127"/>
        <v>0</v>
      </c>
      <c r="AH1034" s="31">
        <f t="shared" si="128"/>
        <v>0</v>
      </c>
      <c r="AI1034" s="31">
        <f t="shared" si="129"/>
        <v>0</v>
      </c>
      <c r="AJ1034" s="31">
        <f t="shared" si="130"/>
        <v>0</v>
      </c>
      <c r="AK1034" s="31">
        <f t="shared" si="131"/>
        <v>0</v>
      </c>
      <c r="AL1034" s="31">
        <f t="shared" si="132"/>
        <v>0</v>
      </c>
    </row>
    <row r="1035" spans="1:38" hidden="1" x14ac:dyDescent="0.3">
      <c r="A1035" t="str">
        <f t="shared" si="126"/>
        <v>SAC1 COARSE</v>
      </c>
      <c r="B1035" s="70" t="s">
        <v>417</v>
      </c>
      <c r="C1035" s="5" t="s">
        <v>617</v>
      </c>
      <c r="D1035" s="5" t="s">
        <v>450</v>
      </c>
      <c r="E1035" s="5" t="s">
        <v>463</v>
      </c>
      <c r="F1035" s="5" t="s">
        <v>27</v>
      </c>
      <c r="G1035" s="5" t="s">
        <v>603</v>
      </c>
      <c r="H1035" s="5" t="s">
        <v>619</v>
      </c>
      <c r="I1035" s="5">
        <v>148.24799999999999</v>
      </c>
      <c r="J1035" s="5">
        <v>163.00799999999998</v>
      </c>
      <c r="K1035" s="5">
        <v>232.8</v>
      </c>
      <c r="L1035" s="5">
        <v>617.05200000000002</v>
      </c>
      <c r="M1035" s="5"/>
      <c r="N1035" s="5">
        <v>209.64</v>
      </c>
      <c r="O1035" s="5">
        <v>447.87599999999998</v>
      </c>
      <c r="P1035" s="5">
        <v>346.99200000000002</v>
      </c>
      <c r="Q1035" s="5"/>
      <c r="R1035" s="69">
        <v>240.624</v>
      </c>
      <c r="S1035" s="69">
        <v>310</v>
      </c>
      <c r="T1035" s="69">
        <v>372</v>
      </c>
      <c r="U1035" s="69">
        <v>300</v>
      </c>
      <c r="V1035" s="69">
        <v>300</v>
      </c>
      <c r="W1035" s="69">
        <v>330</v>
      </c>
      <c r="X1035" s="69">
        <v>298</v>
      </c>
      <c r="Y1035" s="69">
        <v>330</v>
      </c>
      <c r="Z1035" s="69">
        <v>310</v>
      </c>
      <c r="AA1035" s="69">
        <v>298</v>
      </c>
      <c r="AB1035" s="69">
        <v>310</v>
      </c>
      <c r="AC1035" s="69">
        <v>310</v>
      </c>
      <c r="AD1035" s="69">
        <v>330</v>
      </c>
      <c r="AE1035" s="69">
        <v>240</v>
      </c>
      <c r="AF1035" s="69">
        <f t="shared" si="127"/>
        <v>3728</v>
      </c>
      <c r="AH1035" s="31">
        <f t="shared" si="128"/>
        <v>972</v>
      </c>
      <c r="AI1035" s="31">
        <f t="shared" si="129"/>
        <v>958</v>
      </c>
      <c r="AJ1035" s="31">
        <f t="shared" si="130"/>
        <v>918</v>
      </c>
      <c r="AK1035" s="31">
        <f t="shared" si="131"/>
        <v>880</v>
      </c>
      <c r="AL1035" s="31">
        <f t="shared" si="132"/>
        <v>3728</v>
      </c>
    </row>
    <row r="1036" spans="1:38" hidden="1" x14ac:dyDescent="0.3">
      <c r="A1036" t="str">
        <f t="shared" si="126"/>
        <v>SAC1 COARSE</v>
      </c>
      <c r="B1036" s="70" t="s">
        <v>417</v>
      </c>
      <c r="C1036" s="5" t="s">
        <v>617</v>
      </c>
      <c r="D1036" s="5" t="s">
        <v>450</v>
      </c>
      <c r="E1036" s="5" t="s">
        <v>463</v>
      </c>
      <c r="F1036" s="5" t="s">
        <v>28</v>
      </c>
      <c r="G1036" s="5" t="s">
        <v>603</v>
      </c>
      <c r="H1036" s="5" t="s">
        <v>619</v>
      </c>
      <c r="I1036" s="5">
        <v>66.995999999999995</v>
      </c>
      <c r="J1036" s="5">
        <v>312</v>
      </c>
      <c r="K1036" s="5">
        <v>168</v>
      </c>
      <c r="L1036" s="5">
        <v>288</v>
      </c>
      <c r="M1036" s="5"/>
      <c r="N1036" s="5">
        <v>192</v>
      </c>
      <c r="O1036" s="5">
        <v>216</v>
      </c>
      <c r="P1036" s="5">
        <v>96</v>
      </c>
      <c r="Q1036" s="5"/>
      <c r="R1036" s="69">
        <v>148.77733333333333</v>
      </c>
      <c r="S1036" s="69">
        <v>160</v>
      </c>
      <c r="T1036" s="69">
        <v>160</v>
      </c>
      <c r="U1036" s="69">
        <v>160</v>
      </c>
      <c r="V1036" s="69">
        <v>160</v>
      </c>
      <c r="W1036" s="69">
        <v>160</v>
      </c>
      <c r="X1036" s="69">
        <v>160</v>
      </c>
      <c r="Y1036" s="69">
        <v>160</v>
      </c>
      <c r="Z1036" s="69">
        <v>160</v>
      </c>
      <c r="AA1036" s="69">
        <v>160</v>
      </c>
      <c r="AB1036" s="69">
        <v>160</v>
      </c>
      <c r="AC1036" s="69">
        <v>160</v>
      </c>
      <c r="AD1036" s="69">
        <v>160</v>
      </c>
      <c r="AE1036" s="69">
        <v>160</v>
      </c>
      <c r="AF1036" s="69">
        <f t="shared" si="127"/>
        <v>1920</v>
      </c>
      <c r="AH1036" s="31">
        <f t="shared" si="128"/>
        <v>480</v>
      </c>
      <c r="AI1036" s="31">
        <f t="shared" si="129"/>
        <v>480</v>
      </c>
      <c r="AJ1036" s="31">
        <f t="shared" si="130"/>
        <v>480</v>
      </c>
      <c r="AK1036" s="31">
        <f t="shared" si="131"/>
        <v>480</v>
      </c>
      <c r="AL1036" s="31">
        <f t="shared" si="132"/>
        <v>1920</v>
      </c>
    </row>
    <row r="1037" spans="1:38" hidden="1" x14ac:dyDescent="0.3">
      <c r="A1037" t="str">
        <f t="shared" si="126"/>
        <v>SACoarse Brown</v>
      </c>
      <c r="B1037" s="70" t="s">
        <v>417</v>
      </c>
      <c r="C1037" s="5" t="s">
        <v>617</v>
      </c>
      <c r="D1037" s="5" t="s">
        <v>450</v>
      </c>
      <c r="E1037" s="5" t="s">
        <v>463</v>
      </c>
      <c r="F1037" s="5" t="s">
        <v>29</v>
      </c>
      <c r="G1037" s="5" t="s">
        <v>602</v>
      </c>
      <c r="H1037" s="5" t="s">
        <v>618</v>
      </c>
      <c r="I1037" s="5">
        <v>1.2096</v>
      </c>
      <c r="J1037" s="5"/>
      <c r="K1037" s="5">
        <v>0.504</v>
      </c>
      <c r="L1037" s="5"/>
      <c r="M1037" s="5"/>
      <c r="N1037" s="5"/>
      <c r="O1037" s="5"/>
      <c r="P1037" s="5"/>
      <c r="Q1037" s="5"/>
      <c r="R1037" s="69">
        <v>0.19040000000000001</v>
      </c>
      <c r="S1037" s="69">
        <v>0</v>
      </c>
      <c r="T1037" s="69">
        <v>0</v>
      </c>
      <c r="U1037" s="69">
        <v>0</v>
      </c>
      <c r="V1037" s="69">
        <v>0</v>
      </c>
      <c r="W1037" s="69">
        <v>0</v>
      </c>
      <c r="X1037" s="69">
        <v>0</v>
      </c>
      <c r="Y1037" s="69">
        <v>0</v>
      </c>
      <c r="Z1037" s="69">
        <v>0</v>
      </c>
      <c r="AA1037" s="69">
        <v>0</v>
      </c>
      <c r="AB1037" s="69">
        <v>0</v>
      </c>
      <c r="AC1037" s="69">
        <v>0</v>
      </c>
      <c r="AD1037" s="69">
        <v>0</v>
      </c>
      <c r="AE1037" s="69">
        <v>0</v>
      </c>
      <c r="AF1037" s="69">
        <f t="shared" si="127"/>
        <v>0</v>
      </c>
      <c r="AH1037" s="31">
        <f t="shared" si="128"/>
        <v>0</v>
      </c>
      <c r="AI1037" s="31">
        <f t="shared" si="129"/>
        <v>0</v>
      </c>
      <c r="AJ1037" s="31">
        <f t="shared" si="130"/>
        <v>0</v>
      </c>
      <c r="AK1037" s="31">
        <f t="shared" si="131"/>
        <v>0</v>
      </c>
      <c r="AL1037" s="31">
        <f t="shared" si="132"/>
        <v>0</v>
      </c>
    </row>
    <row r="1038" spans="1:38" hidden="1" x14ac:dyDescent="0.3">
      <c r="A1038" t="str">
        <f t="shared" si="126"/>
        <v>SAA1</v>
      </c>
      <c r="B1038" s="70" t="s">
        <v>417</v>
      </c>
      <c r="C1038" s="5" t="s">
        <v>617</v>
      </c>
      <c r="D1038" s="5" t="s">
        <v>450</v>
      </c>
      <c r="E1038" s="5" t="s">
        <v>463</v>
      </c>
      <c r="F1038" s="5" t="s">
        <v>30</v>
      </c>
      <c r="G1038" s="5" t="s">
        <v>600</v>
      </c>
      <c r="H1038" s="5" t="s">
        <v>620</v>
      </c>
      <c r="I1038" s="5">
        <v>1.8</v>
      </c>
      <c r="J1038" s="5">
        <v>21.6</v>
      </c>
      <c r="K1038" s="5">
        <v>39.984000000000002</v>
      </c>
      <c r="L1038" s="5"/>
      <c r="M1038" s="5"/>
      <c r="N1038" s="5">
        <v>26.4</v>
      </c>
      <c r="O1038" s="5">
        <v>56.904000000000003</v>
      </c>
      <c r="P1038" s="5"/>
      <c r="Q1038" s="5"/>
      <c r="R1038" s="69">
        <v>16.298666666666666</v>
      </c>
      <c r="S1038" s="69">
        <v>16</v>
      </c>
      <c r="T1038" s="69">
        <v>16</v>
      </c>
      <c r="U1038" s="69">
        <v>16</v>
      </c>
      <c r="V1038" s="69">
        <v>16</v>
      </c>
      <c r="W1038" s="69">
        <v>16</v>
      </c>
      <c r="X1038" s="69">
        <v>16</v>
      </c>
      <c r="Y1038" s="69">
        <v>16</v>
      </c>
      <c r="Z1038" s="69">
        <v>16</v>
      </c>
      <c r="AA1038" s="69">
        <v>16</v>
      </c>
      <c r="AB1038" s="69">
        <v>16</v>
      </c>
      <c r="AC1038" s="69">
        <v>16</v>
      </c>
      <c r="AD1038" s="69">
        <v>16</v>
      </c>
      <c r="AE1038" s="69">
        <v>16</v>
      </c>
      <c r="AF1038" s="69">
        <f t="shared" si="127"/>
        <v>192</v>
      </c>
      <c r="AH1038" s="31">
        <f t="shared" si="128"/>
        <v>48</v>
      </c>
      <c r="AI1038" s="31">
        <f t="shared" si="129"/>
        <v>48</v>
      </c>
      <c r="AJ1038" s="31">
        <f t="shared" si="130"/>
        <v>48</v>
      </c>
      <c r="AK1038" s="31">
        <f t="shared" si="131"/>
        <v>48</v>
      </c>
      <c r="AL1038" s="31">
        <f t="shared" si="132"/>
        <v>192</v>
      </c>
    </row>
    <row r="1039" spans="1:38" hidden="1" x14ac:dyDescent="0.3">
      <c r="A1039" t="str">
        <f t="shared" si="126"/>
        <v>SAA1</v>
      </c>
      <c r="B1039" s="70" t="s">
        <v>417</v>
      </c>
      <c r="C1039" s="5" t="s">
        <v>617</v>
      </c>
      <c r="D1039" s="5" t="s">
        <v>450</v>
      </c>
      <c r="E1039" s="5" t="s">
        <v>463</v>
      </c>
      <c r="F1039" s="5" t="s">
        <v>45</v>
      </c>
      <c r="G1039" s="5" t="s">
        <v>600</v>
      </c>
      <c r="H1039" s="5" t="s">
        <v>620</v>
      </c>
      <c r="I1039" s="5">
        <v>0.15</v>
      </c>
      <c r="J1039" s="5"/>
      <c r="K1039" s="5">
        <v>0.3</v>
      </c>
      <c r="L1039" s="5"/>
      <c r="M1039" s="5">
        <v>0.18</v>
      </c>
      <c r="N1039" s="5"/>
      <c r="O1039" s="5">
        <v>0.89999999999999991</v>
      </c>
      <c r="P1039" s="5"/>
      <c r="Q1039" s="5"/>
      <c r="R1039" s="69">
        <v>0.16999999999999998</v>
      </c>
      <c r="S1039" s="69">
        <v>0</v>
      </c>
      <c r="T1039" s="69">
        <v>0</v>
      </c>
      <c r="U1039" s="69">
        <v>0</v>
      </c>
      <c r="V1039" s="69">
        <v>0</v>
      </c>
      <c r="W1039" s="69">
        <v>0</v>
      </c>
      <c r="X1039" s="69">
        <v>0</v>
      </c>
      <c r="Y1039" s="69">
        <v>0</v>
      </c>
      <c r="Z1039" s="69">
        <v>0</v>
      </c>
      <c r="AA1039" s="69">
        <v>0</v>
      </c>
      <c r="AB1039" s="69">
        <v>0</v>
      </c>
      <c r="AC1039" s="69">
        <v>0</v>
      </c>
      <c r="AD1039" s="69">
        <v>0</v>
      </c>
      <c r="AE1039" s="69">
        <v>0</v>
      </c>
      <c r="AF1039" s="69">
        <f t="shared" si="127"/>
        <v>0</v>
      </c>
      <c r="AH1039" s="31">
        <f t="shared" si="128"/>
        <v>0</v>
      </c>
      <c r="AI1039" s="31">
        <f t="shared" si="129"/>
        <v>0</v>
      </c>
      <c r="AJ1039" s="31">
        <f t="shared" si="130"/>
        <v>0</v>
      </c>
      <c r="AK1039" s="31">
        <f t="shared" si="131"/>
        <v>0</v>
      </c>
      <c r="AL1039" s="31">
        <f t="shared" si="132"/>
        <v>0</v>
      </c>
    </row>
    <row r="1040" spans="1:38" hidden="1" x14ac:dyDescent="0.3">
      <c r="A1040" t="str">
        <f t="shared" si="126"/>
        <v>SAGMW</v>
      </c>
      <c r="B1040" s="70" t="s">
        <v>417</v>
      </c>
      <c r="C1040" s="5" t="s">
        <v>617</v>
      </c>
      <c r="D1040" s="5" t="s">
        <v>450</v>
      </c>
      <c r="E1040" s="5" t="s">
        <v>463</v>
      </c>
      <c r="F1040" s="5" t="s">
        <v>37</v>
      </c>
      <c r="G1040" s="5" t="s">
        <v>602</v>
      </c>
      <c r="H1040" s="5" t="s">
        <v>624</v>
      </c>
      <c r="I1040" s="5">
        <v>1.296</v>
      </c>
      <c r="J1040" s="5">
        <v>-6.3E-3</v>
      </c>
      <c r="K1040" s="5">
        <v>-6.3E-3</v>
      </c>
      <c r="L1040" s="5">
        <v>2.16</v>
      </c>
      <c r="M1040" s="5"/>
      <c r="N1040" s="5"/>
      <c r="O1040" s="5">
        <v>1.08</v>
      </c>
      <c r="P1040" s="5"/>
      <c r="Q1040" s="5"/>
      <c r="R1040" s="69">
        <v>0.50260000000000005</v>
      </c>
      <c r="S1040" s="69">
        <v>1</v>
      </c>
      <c r="T1040" s="69">
        <v>1</v>
      </c>
      <c r="U1040" s="69">
        <v>1</v>
      </c>
      <c r="V1040" s="69">
        <v>1</v>
      </c>
      <c r="W1040" s="69">
        <v>1</v>
      </c>
      <c r="X1040" s="69">
        <v>1</v>
      </c>
      <c r="Y1040" s="69">
        <v>1</v>
      </c>
      <c r="Z1040" s="69">
        <v>1</v>
      </c>
      <c r="AA1040" s="69">
        <v>1</v>
      </c>
      <c r="AB1040" s="69">
        <v>1</v>
      </c>
      <c r="AC1040" s="69">
        <v>1</v>
      </c>
      <c r="AD1040" s="69">
        <v>1</v>
      </c>
      <c r="AE1040" s="69">
        <v>1</v>
      </c>
      <c r="AF1040" s="69">
        <f t="shared" si="127"/>
        <v>12</v>
      </c>
      <c r="AH1040" s="31">
        <f t="shared" si="128"/>
        <v>3</v>
      </c>
      <c r="AI1040" s="31">
        <f t="shared" si="129"/>
        <v>3</v>
      </c>
      <c r="AJ1040" s="31">
        <f t="shared" si="130"/>
        <v>3</v>
      </c>
      <c r="AK1040" s="31">
        <f t="shared" si="131"/>
        <v>3</v>
      </c>
      <c r="AL1040" s="31">
        <f t="shared" si="132"/>
        <v>12</v>
      </c>
    </row>
    <row r="1041" spans="1:38" hidden="1" x14ac:dyDescent="0.3">
      <c r="A1041" t="str">
        <f t="shared" si="126"/>
        <v>SAGolden Brown</v>
      </c>
      <c r="B1041" s="70" t="s">
        <v>417</v>
      </c>
      <c r="C1041" s="5" t="s">
        <v>617</v>
      </c>
      <c r="D1041" s="5" t="s">
        <v>450</v>
      </c>
      <c r="E1041" s="5" t="s">
        <v>463</v>
      </c>
      <c r="F1041" s="5" t="s">
        <v>31</v>
      </c>
      <c r="G1041" s="5" t="s">
        <v>602</v>
      </c>
      <c r="H1041" s="5" t="s">
        <v>623</v>
      </c>
      <c r="I1041" s="5">
        <v>2.4</v>
      </c>
      <c r="J1041" s="5"/>
      <c r="K1041" s="5">
        <v>1.2</v>
      </c>
      <c r="L1041" s="5">
        <v>3.6</v>
      </c>
      <c r="M1041" s="5"/>
      <c r="N1041" s="5">
        <v>2.4</v>
      </c>
      <c r="O1041" s="5">
        <v>6</v>
      </c>
      <c r="P1041" s="5">
        <v>1.2</v>
      </c>
      <c r="Q1041" s="5"/>
      <c r="R1041" s="69">
        <v>1.8666666666666667</v>
      </c>
      <c r="S1041" s="69">
        <v>2</v>
      </c>
      <c r="T1041" s="69">
        <v>2</v>
      </c>
      <c r="U1041" s="69">
        <v>2</v>
      </c>
      <c r="V1041" s="69">
        <v>2</v>
      </c>
      <c r="W1041" s="69">
        <v>2</v>
      </c>
      <c r="X1041" s="69">
        <v>2</v>
      </c>
      <c r="Y1041" s="69">
        <v>2</v>
      </c>
      <c r="Z1041" s="69">
        <v>2</v>
      </c>
      <c r="AA1041" s="69">
        <v>2</v>
      </c>
      <c r="AB1041" s="69">
        <v>2</v>
      </c>
      <c r="AC1041" s="69">
        <v>2</v>
      </c>
      <c r="AD1041" s="69">
        <v>2</v>
      </c>
      <c r="AE1041" s="69">
        <v>2</v>
      </c>
      <c r="AF1041" s="69">
        <f t="shared" si="127"/>
        <v>24</v>
      </c>
      <c r="AH1041" s="31">
        <f t="shared" si="128"/>
        <v>6</v>
      </c>
      <c r="AI1041" s="31">
        <f t="shared" si="129"/>
        <v>6</v>
      </c>
      <c r="AJ1041" s="31">
        <f t="shared" si="130"/>
        <v>6</v>
      </c>
      <c r="AK1041" s="31">
        <f t="shared" si="131"/>
        <v>6</v>
      </c>
      <c r="AL1041" s="31">
        <f t="shared" si="132"/>
        <v>24</v>
      </c>
    </row>
    <row r="1042" spans="1:38" hidden="1" x14ac:dyDescent="0.3">
      <c r="A1042" t="str">
        <f t="shared" si="126"/>
        <v>SAICING</v>
      </c>
      <c r="B1042" s="70" t="s">
        <v>417</v>
      </c>
      <c r="C1042" s="5" t="s">
        <v>617</v>
      </c>
      <c r="D1042" s="5" t="s">
        <v>450</v>
      </c>
      <c r="E1042" s="5" t="s">
        <v>463</v>
      </c>
      <c r="F1042" s="5" t="s">
        <v>47</v>
      </c>
      <c r="G1042" s="5" t="s">
        <v>605</v>
      </c>
      <c r="H1042" s="5" t="s">
        <v>605</v>
      </c>
      <c r="I1042" s="5"/>
      <c r="J1042" s="5"/>
      <c r="K1042" s="5">
        <v>0.5</v>
      </c>
      <c r="L1042" s="5">
        <v>1.5</v>
      </c>
      <c r="M1042" s="5"/>
      <c r="N1042" s="5">
        <v>0.5</v>
      </c>
      <c r="O1042" s="5"/>
      <c r="P1042" s="5"/>
      <c r="Q1042" s="5"/>
      <c r="R1042" s="69">
        <v>0.27777777777777779</v>
      </c>
      <c r="S1042" s="69">
        <v>0</v>
      </c>
      <c r="T1042" s="69">
        <v>0</v>
      </c>
      <c r="U1042" s="69">
        <v>0</v>
      </c>
      <c r="V1042" s="69">
        <v>0</v>
      </c>
      <c r="W1042" s="69">
        <v>0</v>
      </c>
      <c r="X1042" s="69">
        <v>0</v>
      </c>
      <c r="Y1042" s="69">
        <v>0</v>
      </c>
      <c r="Z1042" s="69">
        <v>0</v>
      </c>
      <c r="AA1042" s="69">
        <v>0</v>
      </c>
      <c r="AB1042" s="69">
        <v>0</v>
      </c>
      <c r="AC1042" s="69">
        <v>0</v>
      </c>
      <c r="AD1042" s="69">
        <v>0</v>
      </c>
      <c r="AE1042" s="69">
        <v>0</v>
      </c>
      <c r="AF1042" s="69">
        <f t="shared" si="127"/>
        <v>0</v>
      </c>
      <c r="AH1042" s="31">
        <f t="shared" si="128"/>
        <v>0</v>
      </c>
      <c r="AI1042" s="31">
        <f t="shared" si="129"/>
        <v>0</v>
      </c>
      <c r="AJ1042" s="31">
        <f t="shared" si="130"/>
        <v>0</v>
      </c>
      <c r="AK1042" s="31">
        <f t="shared" si="131"/>
        <v>0</v>
      </c>
      <c r="AL1042" s="31">
        <f t="shared" si="132"/>
        <v>0</v>
      </c>
    </row>
    <row r="1043" spans="1:38" hidden="1" x14ac:dyDescent="0.3">
      <c r="A1043" t="str">
        <f t="shared" si="126"/>
        <v>SAICING</v>
      </c>
      <c r="B1043" s="70" t="s">
        <v>417</v>
      </c>
      <c r="C1043" s="5" t="s">
        <v>617</v>
      </c>
      <c r="D1043" s="5" t="s">
        <v>450</v>
      </c>
      <c r="E1043" s="5" t="s">
        <v>463</v>
      </c>
      <c r="F1043" s="5" t="s">
        <v>32</v>
      </c>
      <c r="G1043" s="5" t="s">
        <v>605</v>
      </c>
      <c r="H1043" s="5" t="s">
        <v>605</v>
      </c>
      <c r="I1043" s="5">
        <v>1.44</v>
      </c>
      <c r="J1043" s="5">
        <v>2.4</v>
      </c>
      <c r="K1043" s="5">
        <v>18</v>
      </c>
      <c r="L1043" s="5"/>
      <c r="M1043" s="5">
        <v>6</v>
      </c>
      <c r="N1043" s="5">
        <v>12</v>
      </c>
      <c r="O1043" s="5"/>
      <c r="P1043" s="5"/>
      <c r="Q1043" s="5"/>
      <c r="R1043" s="69">
        <v>4.4266666666666667</v>
      </c>
      <c r="S1043" s="69">
        <v>4</v>
      </c>
      <c r="T1043" s="69">
        <v>4</v>
      </c>
      <c r="U1043" s="69">
        <v>4</v>
      </c>
      <c r="V1043" s="69">
        <v>4</v>
      </c>
      <c r="W1043" s="69">
        <v>4</v>
      </c>
      <c r="X1043" s="69">
        <v>4</v>
      </c>
      <c r="Y1043" s="69">
        <v>4</v>
      </c>
      <c r="Z1043" s="69">
        <v>4</v>
      </c>
      <c r="AA1043" s="69">
        <v>4</v>
      </c>
      <c r="AB1043" s="69">
        <v>4</v>
      </c>
      <c r="AC1043" s="69">
        <v>4</v>
      </c>
      <c r="AD1043" s="69">
        <v>4</v>
      </c>
      <c r="AE1043" s="69">
        <v>4</v>
      </c>
      <c r="AF1043" s="69">
        <f t="shared" si="127"/>
        <v>48</v>
      </c>
      <c r="AH1043" s="31">
        <f t="shared" si="128"/>
        <v>12</v>
      </c>
      <c r="AI1043" s="31">
        <f t="shared" si="129"/>
        <v>12</v>
      </c>
      <c r="AJ1043" s="31">
        <f t="shared" si="130"/>
        <v>12</v>
      </c>
      <c r="AK1043" s="31">
        <f t="shared" si="131"/>
        <v>12</v>
      </c>
      <c r="AL1043" s="31">
        <f t="shared" si="132"/>
        <v>48</v>
      </c>
    </row>
    <row r="1044" spans="1:38" hidden="1" x14ac:dyDescent="0.3">
      <c r="A1044" t="str">
        <f t="shared" si="126"/>
        <v>SASTEVIA</v>
      </c>
      <c r="B1044" s="70" t="s">
        <v>417</v>
      </c>
      <c r="C1044" s="5" t="s">
        <v>617</v>
      </c>
      <c r="D1044" s="5" t="s">
        <v>450</v>
      </c>
      <c r="E1044" s="5" t="s">
        <v>463</v>
      </c>
      <c r="F1044" s="5" t="s">
        <v>48</v>
      </c>
      <c r="G1044" s="5" t="s">
        <v>608</v>
      </c>
      <c r="H1044" s="5" t="s">
        <v>608</v>
      </c>
      <c r="I1044" s="5">
        <v>7.4999999999999997E-2</v>
      </c>
      <c r="J1044" s="5"/>
      <c r="K1044" s="5"/>
      <c r="L1044" s="5"/>
      <c r="M1044" s="5">
        <v>0.09</v>
      </c>
      <c r="N1044" s="5"/>
      <c r="O1044" s="5"/>
      <c r="P1044" s="5"/>
      <c r="Q1044" s="5"/>
      <c r="R1044" s="69">
        <v>1.833333333333333E-2</v>
      </c>
      <c r="S1044" s="69">
        <v>0</v>
      </c>
      <c r="T1044" s="69">
        <v>0</v>
      </c>
      <c r="U1044" s="69">
        <v>0</v>
      </c>
      <c r="V1044" s="69">
        <v>0</v>
      </c>
      <c r="W1044" s="69">
        <v>0</v>
      </c>
      <c r="X1044" s="69">
        <v>0</v>
      </c>
      <c r="Y1044" s="69">
        <v>0</v>
      </c>
      <c r="Z1044" s="69">
        <v>0</v>
      </c>
      <c r="AA1044" s="69">
        <v>0</v>
      </c>
      <c r="AB1044" s="69">
        <v>0</v>
      </c>
      <c r="AC1044" s="69">
        <v>0</v>
      </c>
      <c r="AD1044" s="69">
        <v>0</v>
      </c>
      <c r="AE1044" s="69">
        <v>0</v>
      </c>
      <c r="AF1044" s="69">
        <f t="shared" si="127"/>
        <v>0</v>
      </c>
      <c r="AH1044" s="31">
        <f t="shared" si="128"/>
        <v>0</v>
      </c>
      <c r="AI1044" s="31">
        <f t="shared" si="129"/>
        <v>0</v>
      </c>
      <c r="AJ1044" s="31">
        <f t="shared" si="130"/>
        <v>0</v>
      </c>
      <c r="AK1044" s="31">
        <f t="shared" si="131"/>
        <v>0</v>
      </c>
      <c r="AL1044" s="31">
        <f t="shared" si="132"/>
        <v>0</v>
      </c>
    </row>
    <row r="1045" spans="1:38" hidden="1" x14ac:dyDescent="0.3">
      <c r="A1045" t="str">
        <f t="shared" si="126"/>
        <v>SASTEVIA</v>
      </c>
      <c r="B1045" s="70" t="s">
        <v>417</v>
      </c>
      <c r="C1045" s="5" t="s">
        <v>617</v>
      </c>
      <c r="D1045" s="5" t="s">
        <v>450</v>
      </c>
      <c r="E1045" s="5" t="s">
        <v>463</v>
      </c>
      <c r="F1045" s="5" t="s">
        <v>38</v>
      </c>
      <c r="G1045" s="5" t="s">
        <v>608</v>
      </c>
      <c r="H1045" s="5" t="s">
        <v>608</v>
      </c>
      <c r="I1045" s="5">
        <v>0.6</v>
      </c>
      <c r="J1045" s="5"/>
      <c r="K1045" s="5"/>
      <c r="L1045" s="5"/>
      <c r="M1045" s="5"/>
      <c r="N1045" s="5">
        <v>0.36</v>
      </c>
      <c r="O1045" s="5"/>
      <c r="P1045" s="5"/>
      <c r="Q1045" s="5"/>
      <c r="R1045" s="69">
        <v>0.10666666666666666</v>
      </c>
      <c r="S1045" s="69">
        <v>0</v>
      </c>
      <c r="T1045" s="69">
        <v>0</v>
      </c>
      <c r="U1045" s="69">
        <v>0</v>
      </c>
      <c r="V1045" s="69">
        <v>0</v>
      </c>
      <c r="W1045" s="69">
        <v>0</v>
      </c>
      <c r="X1045" s="69">
        <v>0</v>
      </c>
      <c r="Y1045" s="69">
        <v>0</v>
      </c>
      <c r="Z1045" s="69">
        <v>0</v>
      </c>
      <c r="AA1045" s="69">
        <v>0</v>
      </c>
      <c r="AB1045" s="69">
        <v>0</v>
      </c>
      <c r="AC1045" s="69">
        <v>0</v>
      </c>
      <c r="AD1045" s="69">
        <v>0</v>
      </c>
      <c r="AE1045" s="69">
        <v>0</v>
      </c>
      <c r="AF1045" s="69">
        <f t="shared" si="127"/>
        <v>0</v>
      </c>
      <c r="AH1045" s="31">
        <f t="shared" si="128"/>
        <v>0</v>
      </c>
      <c r="AI1045" s="31">
        <f t="shared" si="129"/>
        <v>0</v>
      </c>
      <c r="AJ1045" s="31">
        <f t="shared" si="130"/>
        <v>0</v>
      </c>
      <c r="AK1045" s="31">
        <f t="shared" si="131"/>
        <v>0</v>
      </c>
      <c r="AL1045" s="31">
        <f t="shared" si="132"/>
        <v>0</v>
      </c>
    </row>
    <row r="1046" spans="1:38" hidden="1" x14ac:dyDescent="0.3">
      <c r="A1046" t="str">
        <f t="shared" si="126"/>
        <v>SALG</v>
      </c>
      <c r="B1046" s="70" t="s">
        <v>417</v>
      </c>
      <c r="C1046" s="5" t="s">
        <v>617</v>
      </c>
      <c r="D1046" s="5" t="s">
        <v>450</v>
      </c>
      <c r="E1046" s="5" t="s">
        <v>463</v>
      </c>
      <c r="F1046" s="5" t="s">
        <v>33</v>
      </c>
      <c r="G1046" s="5" t="s">
        <v>601</v>
      </c>
      <c r="H1046" s="5" t="s">
        <v>621</v>
      </c>
      <c r="I1046" s="5">
        <v>1.44</v>
      </c>
      <c r="J1046" s="5"/>
      <c r="K1046" s="5">
        <v>10.199999999999999</v>
      </c>
      <c r="L1046" s="5">
        <v>12</v>
      </c>
      <c r="M1046" s="5"/>
      <c r="N1046" s="5">
        <v>6</v>
      </c>
      <c r="O1046" s="5">
        <v>24</v>
      </c>
      <c r="P1046" s="5">
        <v>-1.02</v>
      </c>
      <c r="Q1046" s="5"/>
      <c r="R1046" s="69">
        <v>5.8466666666666667</v>
      </c>
      <c r="S1046" s="69">
        <v>6</v>
      </c>
      <c r="T1046" s="69">
        <v>20</v>
      </c>
      <c r="U1046" s="69">
        <v>20</v>
      </c>
      <c r="V1046" s="69">
        <v>20</v>
      </c>
      <c r="W1046" s="69">
        <v>22</v>
      </c>
      <c r="X1046" s="69">
        <v>22</v>
      </c>
      <c r="Y1046" s="69">
        <v>22</v>
      </c>
      <c r="Z1046" s="69">
        <v>24</v>
      </c>
      <c r="AA1046" s="69">
        <v>24</v>
      </c>
      <c r="AB1046" s="69">
        <v>24</v>
      </c>
      <c r="AC1046" s="69">
        <v>36</v>
      </c>
      <c r="AD1046" s="69">
        <v>36</v>
      </c>
      <c r="AE1046" s="69">
        <v>36</v>
      </c>
      <c r="AF1046" s="69">
        <f t="shared" si="127"/>
        <v>306</v>
      </c>
      <c r="AH1046" s="31">
        <f t="shared" si="128"/>
        <v>60</v>
      </c>
      <c r="AI1046" s="31">
        <f t="shared" si="129"/>
        <v>66</v>
      </c>
      <c r="AJ1046" s="31">
        <f t="shared" si="130"/>
        <v>72</v>
      </c>
      <c r="AK1046" s="31">
        <f t="shared" si="131"/>
        <v>108</v>
      </c>
      <c r="AL1046" s="31">
        <f t="shared" si="132"/>
        <v>306</v>
      </c>
    </row>
    <row r="1047" spans="1:38" hidden="1" x14ac:dyDescent="0.3">
      <c r="A1047" t="str">
        <f t="shared" si="126"/>
        <v>SALG</v>
      </c>
      <c r="B1047" s="70" t="s">
        <v>417</v>
      </c>
      <c r="C1047" s="5" t="s">
        <v>617</v>
      </c>
      <c r="D1047" s="5" t="s">
        <v>450</v>
      </c>
      <c r="E1047" s="5" t="s">
        <v>463</v>
      </c>
      <c r="F1047" s="5" t="s">
        <v>102</v>
      </c>
      <c r="G1047" s="5" t="s">
        <v>601</v>
      </c>
      <c r="H1047" s="5" t="s">
        <v>621</v>
      </c>
      <c r="I1047" s="5"/>
      <c r="J1047" s="5"/>
      <c r="K1047" s="5"/>
      <c r="L1047" s="5"/>
      <c r="M1047" s="5"/>
      <c r="N1047" s="5"/>
      <c r="O1047" s="5"/>
      <c r="P1047" s="5">
        <v>2.16</v>
      </c>
      <c r="Q1047" s="5"/>
      <c r="R1047" s="69">
        <v>0.24000000000000002</v>
      </c>
      <c r="S1047" s="69">
        <v>0</v>
      </c>
      <c r="T1047" s="69">
        <v>0.216</v>
      </c>
      <c r="U1047" s="69">
        <v>0.216</v>
      </c>
      <c r="V1047" s="69">
        <v>0.216</v>
      </c>
      <c r="W1047" s="69">
        <v>0.216</v>
      </c>
      <c r="X1047" s="69">
        <v>0.216</v>
      </c>
      <c r="Y1047" s="69">
        <v>0.216</v>
      </c>
      <c r="Z1047" s="69">
        <v>0.216</v>
      </c>
      <c r="AA1047" s="69">
        <v>0.216</v>
      </c>
      <c r="AB1047" s="69">
        <v>0.216</v>
      </c>
      <c r="AC1047" s="69">
        <v>0.216</v>
      </c>
      <c r="AD1047" s="69">
        <v>0.216</v>
      </c>
      <c r="AE1047" s="69">
        <v>0.216</v>
      </c>
      <c r="AF1047" s="69">
        <f t="shared" si="127"/>
        <v>2.5920000000000005</v>
      </c>
      <c r="AH1047" s="31">
        <f t="shared" si="128"/>
        <v>0.64800000000000002</v>
      </c>
      <c r="AI1047" s="31">
        <f t="shared" si="129"/>
        <v>0.64800000000000002</v>
      </c>
      <c r="AJ1047" s="31">
        <f t="shared" si="130"/>
        <v>0.64800000000000002</v>
      </c>
      <c r="AK1047" s="31">
        <f t="shared" si="131"/>
        <v>0.64800000000000002</v>
      </c>
      <c r="AL1047" s="31">
        <f t="shared" si="132"/>
        <v>2.5920000000000001</v>
      </c>
    </row>
    <row r="1048" spans="1:38" hidden="1" x14ac:dyDescent="0.3">
      <c r="A1048" t="str">
        <f t="shared" si="126"/>
        <v>SASoft Brown</v>
      </c>
      <c r="B1048" s="70" t="s">
        <v>417</v>
      </c>
      <c r="C1048" s="5" t="s">
        <v>617</v>
      </c>
      <c r="D1048" s="5" t="s">
        <v>450</v>
      </c>
      <c r="E1048" s="5" t="s">
        <v>463</v>
      </c>
      <c r="F1048" s="5" t="s">
        <v>34</v>
      </c>
      <c r="G1048" s="5" t="s">
        <v>602</v>
      </c>
      <c r="H1048" s="5" t="s">
        <v>622</v>
      </c>
      <c r="I1048" s="5">
        <v>3.5880000000000001</v>
      </c>
      <c r="J1048" s="5"/>
      <c r="K1048" s="5">
        <v>6.48</v>
      </c>
      <c r="L1048" s="5">
        <v>3.7199999999999998</v>
      </c>
      <c r="M1048" s="5">
        <v>9.3119999999999994</v>
      </c>
      <c r="N1048" s="5">
        <v>3.3359999999999999</v>
      </c>
      <c r="O1048" s="5">
        <v>7.2</v>
      </c>
      <c r="P1048" s="5">
        <v>2.4</v>
      </c>
      <c r="Q1048" s="5"/>
      <c r="R1048" s="69">
        <v>4.0040000000000004</v>
      </c>
      <c r="S1048" s="69">
        <v>4</v>
      </c>
      <c r="T1048" s="69">
        <v>4</v>
      </c>
      <c r="U1048" s="69">
        <v>4</v>
      </c>
      <c r="V1048" s="69">
        <v>4</v>
      </c>
      <c r="W1048" s="69">
        <v>4</v>
      </c>
      <c r="X1048" s="69">
        <v>4</v>
      </c>
      <c r="Y1048" s="69">
        <v>4</v>
      </c>
      <c r="Z1048" s="69">
        <v>4</v>
      </c>
      <c r="AA1048" s="69">
        <v>4</v>
      </c>
      <c r="AB1048" s="69">
        <v>4</v>
      </c>
      <c r="AC1048" s="69">
        <v>4</v>
      </c>
      <c r="AD1048" s="69">
        <v>4</v>
      </c>
      <c r="AE1048" s="69">
        <v>4</v>
      </c>
      <c r="AF1048" s="69">
        <f t="shared" si="127"/>
        <v>48</v>
      </c>
      <c r="AH1048" s="31">
        <f t="shared" si="128"/>
        <v>12</v>
      </c>
      <c r="AI1048" s="31">
        <f t="shared" si="129"/>
        <v>12</v>
      </c>
      <c r="AJ1048" s="31">
        <f t="shared" si="130"/>
        <v>12</v>
      </c>
      <c r="AK1048" s="31">
        <f t="shared" si="131"/>
        <v>12</v>
      </c>
      <c r="AL1048" s="31">
        <f t="shared" si="132"/>
        <v>48</v>
      </c>
    </row>
    <row r="1049" spans="1:38" hidden="1" x14ac:dyDescent="0.3">
      <c r="A1049" t="str">
        <f t="shared" si="126"/>
        <v>SALG</v>
      </c>
      <c r="B1049" s="70" t="s">
        <v>417</v>
      </c>
      <c r="C1049" s="5" t="s">
        <v>617</v>
      </c>
      <c r="D1049" s="5" t="s">
        <v>450</v>
      </c>
      <c r="E1049" s="5" t="s">
        <v>463</v>
      </c>
      <c r="F1049" s="5" t="s">
        <v>35</v>
      </c>
      <c r="G1049" s="5" t="s">
        <v>601</v>
      </c>
      <c r="H1049" s="5" t="s">
        <v>621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69">
        <v>0</v>
      </c>
      <c r="S1049" s="69">
        <v>0</v>
      </c>
      <c r="T1049" s="69">
        <v>0.06</v>
      </c>
      <c r="U1049" s="69">
        <v>0.06</v>
      </c>
      <c r="V1049" s="69">
        <v>0.06</v>
      </c>
      <c r="W1049" s="69">
        <v>0.06</v>
      </c>
      <c r="X1049" s="69">
        <v>0.06</v>
      </c>
      <c r="Y1049" s="69">
        <v>0.06</v>
      </c>
      <c r="Z1049" s="69">
        <v>0.06</v>
      </c>
      <c r="AA1049" s="69">
        <v>0.06</v>
      </c>
      <c r="AB1049" s="69">
        <v>0.06</v>
      </c>
      <c r="AC1049" s="69">
        <v>0.06</v>
      </c>
      <c r="AD1049" s="69">
        <v>0.06</v>
      </c>
      <c r="AE1049" s="69">
        <v>0.06</v>
      </c>
      <c r="AF1049" s="69">
        <f t="shared" si="127"/>
        <v>0.7200000000000002</v>
      </c>
      <c r="AH1049" s="31">
        <f t="shared" si="128"/>
        <v>0.18</v>
      </c>
      <c r="AI1049" s="31">
        <f t="shared" si="129"/>
        <v>0.18</v>
      </c>
      <c r="AJ1049" s="31">
        <f t="shared" si="130"/>
        <v>0.18</v>
      </c>
      <c r="AK1049" s="31">
        <f t="shared" si="131"/>
        <v>0.18</v>
      </c>
      <c r="AL1049" s="31">
        <f t="shared" si="132"/>
        <v>0.72</v>
      </c>
    </row>
    <row r="1050" spans="1:38" hidden="1" x14ac:dyDescent="0.3">
      <c r="A1050" t="str">
        <f t="shared" si="126"/>
        <v>SAC1 COARSE</v>
      </c>
      <c r="B1050" s="70" t="s">
        <v>417</v>
      </c>
      <c r="C1050" s="5" t="s">
        <v>617</v>
      </c>
      <c r="D1050" s="5" t="s">
        <v>450</v>
      </c>
      <c r="E1050" s="5" t="s">
        <v>464</v>
      </c>
      <c r="F1050" s="5" t="s">
        <v>423</v>
      </c>
      <c r="G1050" s="5" t="s">
        <v>603</v>
      </c>
      <c r="H1050" s="5" t="s">
        <v>619</v>
      </c>
      <c r="I1050" s="5"/>
      <c r="J1050" s="5"/>
      <c r="K1050" s="5"/>
      <c r="L1050" s="5"/>
      <c r="M1050" s="5"/>
      <c r="N1050" s="5">
        <v>12</v>
      </c>
      <c r="O1050" s="5"/>
      <c r="P1050" s="5"/>
      <c r="Q1050" s="5"/>
      <c r="R1050" s="69">
        <v>1.3333333333333333</v>
      </c>
      <c r="S1050" s="69">
        <v>0</v>
      </c>
      <c r="T1050" s="69">
        <v>0</v>
      </c>
      <c r="U1050" s="69">
        <v>0</v>
      </c>
      <c r="V1050" s="69">
        <v>0</v>
      </c>
      <c r="W1050" s="69">
        <v>0</v>
      </c>
      <c r="X1050" s="69">
        <v>0</v>
      </c>
      <c r="Y1050" s="69">
        <v>0</v>
      </c>
      <c r="Z1050" s="69">
        <v>0</v>
      </c>
      <c r="AA1050" s="69">
        <v>0</v>
      </c>
      <c r="AB1050" s="69">
        <v>0</v>
      </c>
      <c r="AC1050" s="69">
        <v>0</v>
      </c>
      <c r="AD1050" s="69">
        <v>0</v>
      </c>
      <c r="AE1050" s="69">
        <v>0</v>
      </c>
      <c r="AF1050" s="69">
        <f t="shared" si="127"/>
        <v>0</v>
      </c>
      <c r="AH1050" s="31">
        <f t="shared" si="128"/>
        <v>0</v>
      </c>
      <c r="AI1050" s="31">
        <f t="shared" si="129"/>
        <v>0</v>
      </c>
      <c r="AJ1050" s="31">
        <f t="shared" si="130"/>
        <v>0</v>
      </c>
      <c r="AK1050" s="31">
        <f t="shared" si="131"/>
        <v>0</v>
      </c>
      <c r="AL1050" s="31">
        <f t="shared" si="132"/>
        <v>0</v>
      </c>
    </row>
    <row r="1051" spans="1:38" hidden="1" x14ac:dyDescent="0.3">
      <c r="A1051" t="str">
        <f t="shared" si="126"/>
        <v>SAC1 COARSE</v>
      </c>
      <c r="B1051" s="70" t="s">
        <v>417</v>
      </c>
      <c r="C1051" s="5" t="s">
        <v>617</v>
      </c>
      <c r="D1051" s="5" t="s">
        <v>450</v>
      </c>
      <c r="E1051" s="5" t="s">
        <v>464</v>
      </c>
      <c r="F1051" s="5" t="s">
        <v>27</v>
      </c>
      <c r="G1051" s="5" t="s">
        <v>603</v>
      </c>
      <c r="H1051" s="5" t="s">
        <v>619</v>
      </c>
      <c r="I1051" s="5"/>
      <c r="J1051" s="5">
        <v>240</v>
      </c>
      <c r="K1051" s="5">
        <v>240</v>
      </c>
      <c r="L1051" s="5">
        <v>48</v>
      </c>
      <c r="M1051" s="5">
        <v>168</v>
      </c>
      <c r="N1051" s="5">
        <v>228</v>
      </c>
      <c r="O1051" s="5"/>
      <c r="P1051" s="5">
        <v>192</v>
      </c>
      <c r="Q1051" s="5">
        <v>144</v>
      </c>
      <c r="R1051" s="69">
        <v>140</v>
      </c>
      <c r="S1051" s="69">
        <v>72</v>
      </c>
      <c r="T1051" s="69">
        <v>72</v>
      </c>
      <c r="U1051" s="69">
        <v>72</v>
      </c>
      <c r="V1051" s="69">
        <v>74.52</v>
      </c>
      <c r="W1051" s="69">
        <v>74.52</v>
      </c>
      <c r="X1051" s="69"/>
      <c r="Y1051" s="69">
        <v>240</v>
      </c>
      <c r="Z1051" s="69">
        <v>48</v>
      </c>
      <c r="AA1051" s="69">
        <v>74.52</v>
      </c>
      <c r="AB1051" s="69">
        <v>74.52</v>
      </c>
      <c r="AC1051" s="69">
        <v>48</v>
      </c>
      <c r="AD1051" s="69">
        <v>74.52</v>
      </c>
      <c r="AE1051" s="69">
        <v>75.42</v>
      </c>
      <c r="AF1051" s="69">
        <f t="shared" si="127"/>
        <v>928.01999999999987</v>
      </c>
      <c r="AH1051" s="31">
        <f t="shared" si="128"/>
        <v>218.51999999999998</v>
      </c>
      <c r="AI1051" s="31">
        <f t="shared" si="129"/>
        <v>314.52</v>
      </c>
      <c r="AJ1051" s="31">
        <f t="shared" si="130"/>
        <v>197.04</v>
      </c>
      <c r="AK1051" s="31">
        <f t="shared" si="131"/>
        <v>197.94</v>
      </c>
      <c r="AL1051" s="31">
        <f t="shared" si="132"/>
        <v>928.02</v>
      </c>
    </row>
    <row r="1052" spans="1:38" hidden="1" x14ac:dyDescent="0.3">
      <c r="A1052" t="str">
        <f t="shared" si="126"/>
        <v>SALG</v>
      </c>
      <c r="B1052" s="70" t="s">
        <v>417</v>
      </c>
      <c r="C1052" s="5" t="s">
        <v>617</v>
      </c>
      <c r="D1052" s="5" t="s">
        <v>450</v>
      </c>
      <c r="E1052" s="5" t="s">
        <v>464</v>
      </c>
      <c r="F1052" s="5" t="s">
        <v>33</v>
      </c>
      <c r="G1052" s="5" t="s">
        <v>601</v>
      </c>
      <c r="H1052" s="5" t="s">
        <v>621</v>
      </c>
      <c r="I1052" s="5"/>
      <c r="J1052" s="5"/>
      <c r="K1052" s="5"/>
      <c r="L1052" s="5">
        <v>45</v>
      </c>
      <c r="M1052" s="5"/>
      <c r="N1052" s="5"/>
      <c r="O1052" s="5"/>
      <c r="P1052" s="5"/>
      <c r="Q1052" s="5"/>
      <c r="R1052" s="69">
        <v>5</v>
      </c>
      <c r="S1052" s="69">
        <v>0</v>
      </c>
      <c r="T1052" s="69">
        <v>0</v>
      </c>
      <c r="U1052" s="69">
        <v>0</v>
      </c>
      <c r="V1052" s="69">
        <v>0</v>
      </c>
      <c r="W1052" s="69">
        <v>0</v>
      </c>
      <c r="X1052" s="69">
        <v>0</v>
      </c>
      <c r="Y1052" s="69">
        <v>0</v>
      </c>
      <c r="Z1052" s="69">
        <v>0</v>
      </c>
      <c r="AA1052" s="69">
        <v>0</v>
      </c>
      <c r="AB1052" s="69">
        <v>0</v>
      </c>
      <c r="AC1052" s="69">
        <v>0</v>
      </c>
      <c r="AD1052" s="69">
        <v>0</v>
      </c>
      <c r="AE1052" s="69">
        <v>0</v>
      </c>
      <c r="AF1052" s="69">
        <f t="shared" si="127"/>
        <v>0</v>
      </c>
      <c r="AH1052" s="31">
        <f t="shared" si="128"/>
        <v>0</v>
      </c>
      <c r="AI1052" s="31">
        <f t="shared" si="129"/>
        <v>0</v>
      </c>
      <c r="AJ1052" s="31">
        <f t="shared" si="130"/>
        <v>0</v>
      </c>
      <c r="AK1052" s="31">
        <f t="shared" si="131"/>
        <v>0</v>
      </c>
      <c r="AL1052" s="31">
        <f t="shared" si="132"/>
        <v>0</v>
      </c>
    </row>
    <row r="1053" spans="1:38" hidden="1" x14ac:dyDescent="0.3">
      <c r="A1053" t="str">
        <f t="shared" si="126"/>
        <v>SAC1 COARSE</v>
      </c>
      <c r="B1053" s="70" t="s">
        <v>417</v>
      </c>
      <c r="C1053" s="5" t="s">
        <v>617</v>
      </c>
      <c r="D1053" s="5" t="s">
        <v>450</v>
      </c>
      <c r="E1053" s="5" t="s">
        <v>465</v>
      </c>
      <c r="F1053" s="5" t="s">
        <v>27</v>
      </c>
      <c r="G1053" s="5" t="s">
        <v>603</v>
      </c>
      <c r="H1053" s="5" t="s">
        <v>619</v>
      </c>
      <c r="I1053" s="5"/>
      <c r="J1053" s="5">
        <v>72</v>
      </c>
      <c r="K1053" s="5">
        <v>72</v>
      </c>
      <c r="L1053" s="5"/>
      <c r="M1053" s="5"/>
      <c r="N1053" s="5">
        <v>72</v>
      </c>
      <c r="O1053" s="5"/>
      <c r="P1053" s="5"/>
      <c r="Q1053" s="5"/>
      <c r="R1053" s="69">
        <v>24</v>
      </c>
      <c r="S1053" s="69">
        <v>72</v>
      </c>
      <c r="T1053" s="69">
        <v>72</v>
      </c>
      <c r="U1053" s="69">
        <v>72</v>
      </c>
      <c r="V1053" s="69">
        <v>72</v>
      </c>
      <c r="W1053" s="69">
        <v>74.52</v>
      </c>
      <c r="X1053" s="69"/>
      <c r="Y1053" s="69">
        <v>74.52</v>
      </c>
      <c r="Z1053" s="69">
        <v>48</v>
      </c>
      <c r="AA1053" s="69">
        <v>74.52</v>
      </c>
      <c r="AB1053" s="69">
        <v>74.52</v>
      </c>
      <c r="AC1053" s="69">
        <v>48</v>
      </c>
      <c r="AD1053" s="69">
        <v>74.52</v>
      </c>
      <c r="AE1053" s="69">
        <v>74.52</v>
      </c>
      <c r="AF1053" s="69">
        <f t="shared" si="127"/>
        <v>759.11999999999989</v>
      </c>
      <c r="AH1053" s="31">
        <f t="shared" si="128"/>
        <v>216</v>
      </c>
      <c r="AI1053" s="31">
        <f t="shared" si="129"/>
        <v>149.04</v>
      </c>
      <c r="AJ1053" s="31">
        <f t="shared" si="130"/>
        <v>197.04</v>
      </c>
      <c r="AK1053" s="31">
        <f t="shared" si="131"/>
        <v>197.04</v>
      </c>
      <c r="AL1053" s="31">
        <f t="shared" si="132"/>
        <v>759.11999999999989</v>
      </c>
    </row>
    <row r="1054" spans="1:38" hidden="1" x14ac:dyDescent="0.3">
      <c r="A1054" t="str">
        <f t="shared" si="126"/>
        <v>SAA1</v>
      </c>
      <c r="B1054" s="70" t="s">
        <v>417</v>
      </c>
      <c r="C1054" s="5" t="s">
        <v>617</v>
      </c>
      <c r="D1054" s="5" t="s">
        <v>450</v>
      </c>
      <c r="E1054" s="5" t="s">
        <v>466</v>
      </c>
      <c r="F1054" s="5" t="s">
        <v>427</v>
      </c>
      <c r="G1054" s="5" t="s">
        <v>600</v>
      </c>
      <c r="H1054" s="5" t="s">
        <v>620</v>
      </c>
      <c r="I1054" s="5"/>
      <c r="J1054" s="5"/>
      <c r="K1054" s="5"/>
      <c r="L1054" s="5"/>
      <c r="M1054" s="5"/>
      <c r="N1054" s="5"/>
      <c r="O1054" s="5"/>
      <c r="P1054" s="5">
        <v>0.25</v>
      </c>
      <c r="Q1054" s="5"/>
      <c r="R1054" s="69">
        <v>2.7777777777777776E-2</v>
      </c>
      <c r="S1054" s="69">
        <v>0</v>
      </c>
      <c r="T1054" s="69">
        <v>0</v>
      </c>
      <c r="U1054" s="69">
        <v>0</v>
      </c>
      <c r="V1054" s="69">
        <v>1</v>
      </c>
      <c r="W1054" s="69">
        <v>0</v>
      </c>
      <c r="X1054" s="69">
        <v>0</v>
      </c>
      <c r="Y1054" s="69">
        <v>0</v>
      </c>
      <c r="Z1054" s="69"/>
      <c r="AA1054" s="69">
        <v>0</v>
      </c>
      <c r="AB1054" s="69">
        <v>1</v>
      </c>
      <c r="AC1054" s="69">
        <v>0</v>
      </c>
      <c r="AD1054" s="69">
        <v>1</v>
      </c>
      <c r="AE1054" s="69">
        <v>0</v>
      </c>
      <c r="AF1054" s="69">
        <f t="shared" si="127"/>
        <v>3</v>
      </c>
      <c r="AH1054" s="31">
        <f t="shared" si="128"/>
        <v>1</v>
      </c>
      <c r="AI1054" s="31">
        <f t="shared" si="129"/>
        <v>0</v>
      </c>
      <c r="AJ1054" s="31">
        <f t="shared" si="130"/>
        <v>1</v>
      </c>
      <c r="AK1054" s="31">
        <f t="shared" si="131"/>
        <v>1</v>
      </c>
      <c r="AL1054" s="31">
        <f t="shared" si="132"/>
        <v>3</v>
      </c>
    </row>
    <row r="1055" spans="1:38" hidden="1" x14ac:dyDescent="0.3">
      <c r="A1055" t="str">
        <f t="shared" si="126"/>
        <v>SAC1 COARSE</v>
      </c>
      <c r="B1055" s="70" t="s">
        <v>417</v>
      </c>
      <c r="C1055" s="5" t="s">
        <v>617</v>
      </c>
      <c r="D1055" s="5" t="s">
        <v>450</v>
      </c>
      <c r="E1055" s="5" t="s">
        <v>466</v>
      </c>
      <c r="F1055" s="5" t="s">
        <v>423</v>
      </c>
      <c r="G1055" s="5" t="s">
        <v>603</v>
      </c>
      <c r="H1055" s="5" t="s">
        <v>619</v>
      </c>
      <c r="I1055" s="5"/>
      <c r="J1055" s="5">
        <v>5</v>
      </c>
      <c r="K1055" s="5"/>
      <c r="L1055" s="5">
        <v>7.5</v>
      </c>
      <c r="M1055" s="5"/>
      <c r="N1055" s="5">
        <v>5</v>
      </c>
      <c r="O1055" s="5"/>
      <c r="P1055" s="5">
        <v>2.5</v>
      </c>
      <c r="Q1055" s="5"/>
      <c r="R1055" s="69">
        <v>2.2222222222222223</v>
      </c>
      <c r="S1055" s="69">
        <v>0</v>
      </c>
      <c r="T1055" s="69">
        <v>2</v>
      </c>
      <c r="U1055" s="69">
        <v>0</v>
      </c>
      <c r="V1055" s="69">
        <v>2</v>
      </c>
      <c r="W1055" s="69">
        <v>0</v>
      </c>
      <c r="X1055" s="69">
        <v>2</v>
      </c>
      <c r="Y1055" s="69">
        <v>0</v>
      </c>
      <c r="Z1055" s="69"/>
      <c r="AA1055" s="69">
        <v>0</v>
      </c>
      <c r="AB1055" s="69">
        <v>2</v>
      </c>
      <c r="AC1055" s="69">
        <v>0</v>
      </c>
      <c r="AD1055" s="69">
        <v>2</v>
      </c>
      <c r="AE1055" s="69">
        <v>0</v>
      </c>
      <c r="AF1055" s="69">
        <f t="shared" si="127"/>
        <v>10</v>
      </c>
      <c r="AH1055" s="31">
        <f t="shared" si="128"/>
        <v>4</v>
      </c>
      <c r="AI1055" s="31">
        <f t="shared" si="129"/>
        <v>2</v>
      </c>
      <c r="AJ1055" s="31">
        <f t="shared" si="130"/>
        <v>2</v>
      </c>
      <c r="AK1055" s="31">
        <f t="shared" si="131"/>
        <v>2</v>
      </c>
      <c r="AL1055" s="31">
        <f t="shared" si="132"/>
        <v>10</v>
      </c>
    </row>
    <row r="1056" spans="1:38" hidden="1" x14ac:dyDescent="0.3">
      <c r="A1056" t="str">
        <f t="shared" si="126"/>
        <v>SASoft Brown</v>
      </c>
      <c r="B1056" s="70" t="s">
        <v>417</v>
      </c>
      <c r="C1056" s="5" t="s">
        <v>617</v>
      </c>
      <c r="D1056" s="5" t="s">
        <v>450</v>
      </c>
      <c r="E1056" s="5" t="s">
        <v>466</v>
      </c>
      <c r="F1056" s="5" t="s">
        <v>43</v>
      </c>
      <c r="G1056" s="5" t="s">
        <v>602</v>
      </c>
      <c r="H1056" s="5" t="s">
        <v>622</v>
      </c>
      <c r="I1056" s="5"/>
      <c r="J1056" s="5"/>
      <c r="K1056" s="5"/>
      <c r="L1056" s="5"/>
      <c r="M1056" s="5"/>
      <c r="N1056" s="5"/>
      <c r="O1056" s="5"/>
      <c r="P1056" s="5">
        <v>0.15</v>
      </c>
      <c r="Q1056" s="5"/>
      <c r="R1056" s="69">
        <v>1.6666666666666666E-2</v>
      </c>
      <c r="S1056" s="69">
        <v>0</v>
      </c>
      <c r="T1056" s="69">
        <v>0</v>
      </c>
      <c r="U1056" s="69">
        <v>0</v>
      </c>
      <c r="V1056" s="69">
        <v>0</v>
      </c>
      <c r="W1056" s="69">
        <v>0</v>
      </c>
      <c r="X1056" s="69">
        <v>0</v>
      </c>
      <c r="Y1056" s="69">
        <v>0</v>
      </c>
      <c r="Z1056" s="69"/>
      <c r="AA1056" s="69">
        <v>0</v>
      </c>
      <c r="AB1056" s="69">
        <v>0</v>
      </c>
      <c r="AC1056" s="69">
        <v>0</v>
      </c>
      <c r="AD1056" s="69">
        <v>0</v>
      </c>
      <c r="AE1056" s="69">
        <v>0</v>
      </c>
      <c r="AF1056" s="69">
        <f t="shared" si="127"/>
        <v>0</v>
      </c>
      <c r="AH1056" s="31">
        <f t="shared" si="128"/>
        <v>0</v>
      </c>
      <c r="AI1056" s="31">
        <f t="shared" si="129"/>
        <v>0</v>
      </c>
      <c r="AJ1056" s="31">
        <f t="shared" si="130"/>
        <v>0</v>
      </c>
      <c r="AK1056" s="31">
        <f t="shared" si="131"/>
        <v>0</v>
      </c>
      <c r="AL1056" s="31">
        <f t="shared" si="132"/>
        <v>0</v>
      </c>
    </row>
    <row r="1057" spans="1:38" hidden="1" x14ac:dyDescent="0.3">
      <c r="A1057" t="str">
        <f t="shared" si="126"/>
        <v>SAC1 COARSE</v>
      </c>
      <c r="B1057" s="70" t="s">
        <v>417</v>
      </c>
      <c r="C1057" s="5" t="s">
        <v>617</v>
      </c>
      <c r="D1057" s="5" t="s">
        <v>450</v>
      </c>
      <c r="E1057" s="5" t="s">
        <v>466</v>
      </c>
      <c r="F1057" s="5" t="s">
        <v>27</v>
      </c>
      <c r="G1057" s="5" t="s">
        <v>603</v>
      </c>
      <c r="H1057" s="5" t="s">
        <v>619</v>
      </c>
      <c r="I1057" s="5"/>
      <c r="J1057" s="5">
        <v>19.584</v>
      </c>
      <c r="K1057" s="5"/>
      <c r="L1057" s="5">
        <v>17.495999999999999</v>
      </c>
      <c r="M1057" s="5"/>
      <c r="N1057" s="5">
        <v>19.5</v>
      </c>
      <c r="O1057" s="5"/>
      <c r="P1057" s="5">
        <v>22.091999999999999</v>
      </c>
      <c r="Q1057" s="5"/>
      <c r="R1057" s="69">
        <v>8.7413333333333334</v>
      </c>
      <c r="S1057" s="69">
        <v>0</v>
      </c>
      <c r="T1057" s="69">
        <v>22</v>
      </c>
      <c r="U1057" s="69">
        <v>0</v>
      </c>
      <c r="V1057" s="69">
        <v>22</v>
      </c>
      <c r="W1057" s="69">
        <v>0</v>
      </c>
      <c r="X1057" s="69">
        <v>22</v>
      </c>
      <c r="Y1057" s="69">
        <v>0</v>
      </c>
      <c r="Z1057" s="69"/>
      <c r="AA1057" s="69">
        <v>0</v>
      </c>
      <c r="AB1057" s="69">
        <v>22</v>
      </c>
      <c r="AC1057" s="69">
        <v>0</v>
      </c>
      <c r="AD1057" s="69">
        <v>22</v>
      </c>
      <c r="AE1057" s="69">
        <v>0</v>
      </c>
      <c r="AF1057" s="69">
        <f t="shared" si="127"/>
        <v>110</v>
      </c>
      <c r="AH1057" s="31">
        <f t="shared" si="128"/>
        <v>44</v>
      </c>
      <c r="AI1057" s="31">
        <f t="shared" si="129"/>
        <v>22</v>
      </c>
      <c r="AJ1057" s="31">
        <f t="shared" si="130"/>
        <v>22</v>
      </c>
      <c r="AK1057" s="31">
        <f t="shared" si="131"/>
        <v>22</v>
      </c>
      <c r="AL1057" s="31">
        <f t="shared" si="132"/>
        <v>110</v>
      </c>
    </row>
    <row r="1058" spans="1:38" hidden="1" x14ac:dyDescent="0.3">
      <c r="A1058" t="str">
        <f t="shared" si="126"/>
        <v>SAICING</v>
      </c>
      <c r="B1058" s="70" t="s">
        <v>417</v>
      </c>
      <c r="C1058" s="5" t="s">
        <v>617</v>
      </c>
      <c r="D1058" s="5" t="s">
        <v>450</v>
      </c>
      <c r="E1058" s="5" t="s">
        <v>466</v>
      </c>
      <c r="F1058" s="5" t="s">
        <v>47</v>
      </c>
      <c r="G1058" s="5" t="s">
        <v>605</v>
      </c>
      <c r="H1058" s="5" t="s">
        <v>605</v>
      </c>
      <c r="I1058" s="5"/>
      <c r="J1058" s="5">
        <v>0.375</v>
      </c>
      <c r="K1058" s="5"/>
      <c r="L1058" s="5"/>
      <c r="M1058" s="5"/>
      <c r="N1058" s="5">
        <v>0.5</v>
      </c>
      <c r="O1058" s="5"/>
      <c r="P1058" s="5"/>
      <c r="Q1058" s="5"/>
      <c r="R1058" s="69">
        <v>9.7222222222222224E-2</v>
      </c>
      <c r="S1058" s="69">
        <v>0</v>
      </c>
      <c r="T1058" s="69">
        <v>0</v>
      </c>
      <c r="U1058" s="69">
        <v>0</v>
      </c>
      <c r="V1058" s="69">
        <v>0</v>
      </c>
      <c r="W1058" s="69">
        <v>0</v>
      </c>
      <c r="X1058" s="69">
        <v>0</v>
      </c>
      <c r="Y1058" s="69">
        <v>0</v>
      </c>
      <c r="Z1058" s="69"/>
      <c r="AA1058" s="69">
        <v>0</v>
      </c>
      <c r="AB1058" s="69">
        <v>0</v>
      </c>
      <c r="AC1058" s="69">
        <v>0</v>
      </c>
      <c r="AD1058" s="69">
        <v>0</v>
      </c>
      <c r="AE1058" s="69">
        <v>0</v>
      </c>
      <c r="AF1058" s="69">
        <f t="shared" si="127"/>
        <v>0</v>
      </c>
      <c r="AH1058" s="31">
        <f t="shared" si="128"/>
        <v>0</v>
      </c>
      <c r="AI1058" s="31">
        <f t="shared" si="129"/>
        <v>0</v>
      </c>
      <c r="AJ1058" s="31">
        <f t="shared" si="130"/>
        <v>0</v>
      </c>
      <c r="AK1058" s="31">
        <f t="shared" si="131"/>
        <v>0</v>
      </c>
      <c r="AL1058" s="31">
        <f t="shared" si="132"/>
        <v>0</v>
      </c>
    </row>
    <row r="1059" spans="1:38" hidden="1" x14ac:dyDescent="0.3">
      <c r="A1059" t="str">
        <f t="shared" si="126"/>
        <v>SAC1 COARSE</v>
      </c>
      <c r="B1059" s="70" t="s">
        <v>417</v>
      </c>
      <c r="C1059" s="5" t="s">
        <v>617</v>
      </c>
      <c r="D1059" s="5" t="s">
        <v>450</v>
      </c>
      <c r="E1059" s="5" t="s">
        <v>467</v>
      </c>
      <c r="F1059" s="5" t="s">
        <v>423</v>
      </c>
      <c r="G1059" s="5" t="s">
        <v>603</v>
      </c>
      <c r="H1059" s="5" t="s">
        <v>619</v>
      </c>
      <c r="I1059" s="5">
        <v>50</v>
      </c>
      <c r="J1059" s="5"/>
      <c r="K1059" s="5"/>
      <c r="L1059" s="5"/>
      <c r="M1059" s="5"/>
      <c r="N1059" s="5">
        <v>50</v>
      </c>
      <c r="O1059" s="5"/>
      <c r="P1059" s="5"/>
      <c r="Q1059" s="5">
        <v>75</v>
      </c>
      <c r="R1059" s="69">
        <v>19.444444444444443</v>
      </c>
      <c r="S1059" s="69">
        <v>0</v>
      </c>
      <c r="T1059" s="69">
        <v>0</v>
      </c>
      <c r="U1059" s="69">
        <v>25</v>
      </c>
      <c r="V1059" s="69">
        <v>25</v>
      </c>
      <c r="W1059" s="69">
        <v>50</v>
      </c>
      <c r="X1059" s="69">
        <v>25</v>
      </c>
      <c r="Y1059" s="69">
        <v>0</v>
      </c>
      <c r="Z1059" s="69">
        <v>0</v>
      </c>
      <c r="AA1059" s="69">
        <v>0</v>
      </c>
      <c r="AB1059" s="69">
        <v>0</v>
      </c>
      <c r="AC1059" s="69">
        <v>25</v>
      </c>
      <c r="AD1059" s="69">
        <v>0</v>
      </c>
      <c r="AE1059" s="69">
        <v>50</v>
      </c>
      <c r="AF1059" s="69">
        <f t="shared" si="127"/>
        <v>200</v>
      </c>
      <c r="AH1059" s="31">
        <f t="shared" si="128"/>
        <v>50</v>
      </c>
      <c r="AI1059" s="31">
        <f t="shared" si="129"/>
        <v>75</v>
      </c>
      <c r="AJ1059" s="31">
        <f t="shared" si="130"/>
        <v>0</v>
      </c>
      <c r="AK1059" s="31">
        <f t="shared" si="131"/>
        <v>75</v>
      </c>
      <c r="AL1059" s="31">
        <f t="shared" si="132"/>
        <v>200</v>
      </c>
    </row>
    <row r="1060" spans="1:38" hidden="1" x14ac:dyDescent="0.3">
      <c r="A1060" t="str">
        <f t="shared" si="126"/>
        <v>SAC1 COARSE</v>
      </c>
      <c r="B1060" s="70" t="s">
        <v>417</v>
      </c>
      <c r="C1060" s="5" t="s">
        <v>617</v>
      </c>
      <c r="D1060" s="5" t="s">
        <v>450</v>
      </c>
      <c r="E1060" s="5" t="s">
        <v>468</v>
      </c>
      <c r="F1060" s="5" t="s">
        <v>423</v>
      </c>
      <c r="G1060" s="5" t="s">
        <v>603</v>
      </c>
      <c r="H1060" s="5" t="s">
        <v>619</v>
      </c>
      <c r="I1060" s="5">
        <v>75</v>
      </c>
      <c r="J1060" s="5"/>
      <c r="K1060" s="5">
        <v>75</v>
      </c>
      <c r="L1060" s="5"/>
      <c r="M1060" s="5"/>
      <c r="N1060" s="5">
        <v>50</v>
      </c>
      <c r="O1060" s="5"/>
      <c r="P1060" s="5"/>
      <c r="Q1060" s="5"/>
      <c r="R1060" s="69">
        <v>22.222222222222221</v>
      </c>
      <c r="S1060" s="69">
        <v>0</v>
      </c>
      <c r="T1060" s="69">
        <v>0</v>
      </c>
      <c r="U1060" s="69">
        <v>0</v>
      </c>
      <c r="V1060" s="69">
        <v>25</v>
      </c>
      <c r="W1060" s="69">
        <v>50</v>
      </c>
      <c r="X1060" s="69">
        <v>25</v>
      </c>
      <c r="Y1060" s="69">
        <v>0</v>
      </c>
      <c r="Z1060" s="69">
        <v>0</v>
      </c>
      <c r="AA1060" s="69">
        <v>0</v>
      </c>
      <c r="AB1060" s="69">
        <v>0</v>
      </c>
      <c r="AC1060" s="69">
        <v>50</v>
      </c>
      <c r="AD1060" s="69">
        <v>25</v>
      </c>
      <c r="AE1060" s="69">
        <v>25</v>
      </c>
      <c r="AF1060" s="69">
        <f t="shared" si="127"/>
        <v>200</v>
      </c>
      <c r="AH1060" s="31">
        <f t="shared" si="128"/>
        <v>25</v>
      </c>
      <c r="AI1060" s="31">
        <f t="shared" si="129"/>
        <v>75</v>
      </c>
      <c r="AJ1060" s="31">
        <f t="shared" si="130"/>
        <v>0</v>
      </c>
      <c r="AK1060" s="31">
        <f t="shared" si="131"/>
        <v>100</v>
      </c>
      <c r="AL1060" s="31">
        <f t="shared" si="132"/>
        <v>200</v>
      </c>
    </row>
    <row r="1061" spans="1:38" hidden="1" x14ac:dyDescent="0.3">
      <c r="A1061" t="str">
        <f t="shared" si="126"/>
        <v>SAC1 COARSE</v>
      </c>
      <c r="B1061" s="70" t="s">
        <v>417</v>
      </c>
      <c r="C1061" s="5" t="s">
        <v>617</v>
      </c>
      <c r="D1061" s="5" t="s">
        <v>450</v>
      </c>
      <c r="E1061" s="5" t="s">
        <v>469</v>
      </c>
      <c r="F1061" s="5" t="s">
        <v>27</v>
      </c>
      <c r="G1061" s="5" t="s">
        <v>603</v>
      </c>
      <c r="H1061" s="5" t="s">
        <v>619</v>
      </c>
      <c r="I1061" s="5">
        <v>20.16</v>
      </c>
      <c r="J1061" s="5">
        <v>-0.76200000000000001</v>
      </c>
      <c r="K1061" s="5"/>
      <c r="L1061" s="5">
        <v>24.995999999999999</v>
      </c>
      <c r="M1061" s="5"/>
      <c r="N1061" s="5">
        <v>24</v>
      </c>
      <c r="O1061" s="5">
        <v>24</v>
      </c>
      <c r="P1061" s="5"/>
      <c r="Q1061" s="5">
        <v>23.76</v>
      </c>
      <c r="R1061" s="69">
        <v>12.906000000000001</v>
      </c>
      <c r="S1061" s="69">
        <v>0</v>
      </c>
      <c r="T1061" s="69">
        <v>0</v>
      </c>
      <c r="U1061" s="69">
        <v>23</v>
      </c>
      <c r="V1061" s="69">
        <v>0</v>
      </c>
      <c r="W1061" s="69">
        <v>23</v>
      </c>
      <c r="X1061" s="69">
        <v>0</v>
      </c>
      <c r="Y1061" s="69">
        <v>23</v>
      </c>
      <c r="Z1061" s="69">
        <v>0</v>
      </c>
      <c r="AA1061" s="69">
        <v>0</v>
      </c>
      <c r="AB1061" s="69">
        <v>23</v>
      </c>
      <c r="AC1061" s="69">
        <v>0</v>
      </c>
      <c r="AD1061" s="69">
        <v>23</v>
      </c>
      <c r="AE1061" s="69">
        <v>0</v>
      </c>
      <c r="AF1061" s="69">
        <f t="shared" si="127"/>
        <v>115</v>
      </c>
      <c r="AH1061" s="31">
        <f t="shared" si="128"/>
        <v>23</v>
      </c>
      <c r="AI1061" s="31">
        <f t="shared" si="129"/>
        <v>46</v>
      </c>
      <c r="AJ1061" s="31">
        <f t="shared" si="130"/>
        <v>23</v>
      </c>
      <c r="AK1061" s="31">
        <f t="shared" si="131"/>
        <v>23</v>
      </c>
      <c r="AL1061" s="31">
        <f t="shared" si="132"/>
        <v>115</v>
      </c>
    </row>
    <row r="1062" spans="1:38" hidden="1" x14ac:dyDescent="0.3">
      <c r="A1062" t="str">
        <f t="shared" si="126"/>
        <v>SAA1</v>
      </c>
      <c r="B1062" s="70" t="s">
        <v>417</v>
      </c>
      <c r="C1062" s="5" t="s">
        <v>617</v>
      </c>
      <c r="D1062" s="5" t="s">
        <v>450</v>
      </c>
      <c r="E1062" s="5" t="s">
        <v>469</v>
      </c>
      <c r="F1062" s="5" t="s">
        <v>30</v>
      </c>
      <c r="G1062" s="5" t="s">
        <v>600</v>
      </c>
      <c r="H1062" s="5" t="s">
        <v>620</v>
      </c>
      <c r="I1062" s="5">
        <v>4.8</v>
      </c>
      <c r="J1062" s="5"/>
      <c r="K1062" s="5"/>
      <c r="L1062" s="5"/>
      <c r="M1062" s="5"/>
      <c r="N1062" s="5"/>
      <c r="O1062" s="5"/>
      <c r="P1062" s="5"/>
      <c r="Q1062" s="5">
        <v>1.2</v>
      </c>
      <c r="R1062" s="69">
        <v>0.66666666666666663</v>
      </c>
      <c r="S1062" s="69">
        <v>0</v>
      </c>
      <c r="T1062" s="69">
        <v>0</v>
      </c>
      <c r="U1062" s="69">
        <v>1.2</v>
      </c>
      <c r="V1062" s="69">
        <v>0</v>
      </c>
      <c r="W1062" s="69">
        <v>1.2</v>
      </c>
      <c r="X1062" s="69">
        <v>0</v>
      </c>
      <c r="Y1062" s="69">
        <v>1.2</v>
      </c>
      <c r="Z1062" s="69">
        <v>0</v>
      </c>
      <c r="AA1062" s="69">
        <v>0</v>
      </c>
      <c r="AB1062" s="69">
        <v>1.2</v>
      </c>
      <c r="AC1062" s="69">
        <v>0</v>
      </c>
      <c r="AD1062" s="69">
        <v>1.2</v>
      </c>
      <c r="AE1062" s="69">
        <v>0</v>
      </c>
      <c r="AF1062" s="69">
        <f t="shared" si="127"/>
        <v>6</v>
      </c>
      <c r="AH1062" s="31">
        <f t="shared" si="128"/>
        <v>1.2</v>
      </c>
      <c r="AI1062" s="31">
        <f t="shared" si="129"/>
        <v>2.4</v>
      </c>
      <c r="AJ1062" s="31">
        <f t="shared" si="130"/>
        <v>1.2</v>
      </c>
      <c r="AK1062" s="31">
        <f t="shared" si="131"/>
        <v>1.2</v>
      </c>
      <c r="AL1062" s="31">
        <f t="shared" si="132"/>
        <v>6</v>
      </c>
    </row>
    <row r="1063" spans="1:38" hidden="1" x14ac:dyDescent="0.3">
      <c r="A1063" t="str">
        <f t="shared" si="126"/>
        <v>SAA1</v>
      </c>
      <c r="B1063" s="70" t="s">
        <v>417</v>
      </c>
      <c r="C1063" s="5" t="s">
        <v>617</v>
      </c>
      <c r="D1063" s="5" t="s">
        <v>450</v>
      </c>
      <c r="E1063" s="5" t="s">
        <v>470</v>
      </c>
      <c r="F1063" s="5" t="s">
        <v>427</v>
      </c>
      <c r="G1063" s="5" t="s">
        <v>600</v>
      </c>
      <c r="H1063" s="5" t="s">
        <v>620</v>
      </c>
      <c r="I1063" s="5"/>
      <c r="J1063" s="5"/>
      <c r="K1063" s="5">
        <v>12.5</v>
      </c>
      <c r="L1063" s="5"/>
      <c r="M1063" s="5">
        <v>25</v>
      </c>
      <c r="N1063" s="5"/>
      <c r="O1063" s="5">
        <v>25</v>
      </c>
      <c r="P1063" s="5">
        <v>5</v>
      </c>
      <c r="Q1063" s="5">
        <v>25</v>
      </c>
      <c r="R1063" s="69">
        <v>10.277777777777779</v>
      </c>
      <c r="S1063" s="69">
        <v>10</v>
      </c>
      <c r="T1063" s="69">
        <v>10</v>
      </c>
      <c r="U1063" s="69">
        <v>10</v>
      </c>
      <c r="V1063" s="69">
        <v>10</v>
      </c>
      <c r="W1063" s="69">
        <v>10</v>
      </c>
      <c r="X1063" s="69">
        <v>10</v>
      </c>
      <c r="Y1063" s="69">
        <v>10</v>
      </c>
      <c r="Z1063" s="69">
        <v>10</v>
      </c>
      <c r="AA1063" s="69"/>
      <c r="AB1063" s="69">
        <v>10</v>
      </c>
      <c r="AC1063" s="69">
        <v>10</v>
      </c>
      <c r="AD1063" s="69">
        <v>10</v>
      </c>
      <c r="AE1063" s="69">
        <v>10</v>
      </c>
      <c r="AF1063" s="69">
        <f t="shared" si="127"/>
        <v>110</v>
      </c>
      <c r="AH1063" s="31">
        <f t="shared" si="128"/>
        <v>30</v>
      </c>
      <c r="AI1063" s="31">
        <f t="shared" si="129"/>
        <v>30</v>
      </c>
      <c r="AJ1063" s="31">
        <f t="shared" si="130"/>
        <v>20</v>
      </c>
      <c r="AK1063" s="31">
        <f t="shared" si="131"/>
        <v>30</v>
      </c>
      <c r="AL1063" s="31">
        <f t="shared" si="132"/>
        <v>110</v>
      </c>
    </row>
    <row r="1064" spans="1:38" hidden="1" x14ac:dyDescent="0.3">
      <c r="A1064" t="str">
        <f t="shared" si="126"/>
        <v>SAC1 COARSE</v>
      </c>
      <c r="B1064" s="70" t="s">
        <v>417</v>
      </c>
      <c r="C1064" s="5" t="s">
        <v>617</v>
      </c>
      <c r="D1064" s="5" t="s">
        <v>450</v>
      </c>
      <c r="E1064" s="5" t="s">
        <v>470</v>
      </c>
      <c r="F1064" s="5" t="s">
        <v>423</v>
      </c>
      <c r="G1064" s="5" t="s">
        <v>603</v>
      </c>
      <c r="H1064" s="5" t="s">
        <v>619</v>
      </c>
      <c r="I1064" s="5">
        <v>25</v>
      </c>
      <c r="J1064" s="5"/>
      <c r="K1064" s="5">
        <v>12.5</v>
      </c>
      <c r="L1064" s="5"/>
      <c r="M1064" s="5">
        <v>25</v>
      </c>
      <c r="N1064" s="5"/>
      <c r="O1064" s="5"/>
      <c r="P1064" s="5">
        <v>20</v>
      </c>
      <c r="Q1064" s="5">
        <v>25</v>
      </c>
      <c r="R1064" s="69">
        <v>11.944444444444445</v>
      </c>
      <c r="S1064" s="69">
        <v>12</v>
      </c>
      <c r="T1064" s="69">
        <v>12</v>
      </c>
      <c r="U1064" s="69">
        <v>12</v>
      </c>
      <c r="V1064" s="69">
        <v>25</v>
      </c>
      <c r="W1064" s="69">
        <v>25</v>
      </c>
      <c r="X1064" s="69">
        <v>12</v>
      </c>
      <c r="Y1064" s="69">
        <v>25</v>
      </c>
      <c r="Z1064" s="69">
        <v>12</v>
      </c>
      <c r="AA1064" s="69">
        <v>6</v>
      </c>
      <c r="AB1064" s="69"/>
      <c r="AC1064" s="69">
        <v>12</v>
      </c>
      <c r="AD1064" s="69">
        <v>12</v>
      </c>
      <c r="AE1064" s="69">
        <v>12</v>
      </c>
      <c r="AF1064" s="69">
        <f t="shared" si="127"/>
        <v>165</v>
      </c>
      <c r="AH1064" s="31">
        <f t="shared" si="128"/>
        <v>49</v>
      </c>
      <c r="AI1064" s="31">
        <f t="shared" si="129"/>
        <v>62</v>
      </c>
      <c r="AJ1064" s="31">
        <f t="shared" si="130"/>
        <v>18</v>
      </c>
      <c r="AK1064" s="31">
        <f t="shared" si="131"/>
        <v>36</v>
      </c>
      <c r="AL1064" s="31">
        <f t="shared" si="132"/>
        <v>165</v>
      </c>
    </row>
    <row r="1065" spans="1:38" hidden="1" x14ac:dyDescent="0.3">
      <c r="A1065" t="str">
        <f t="shared" si="126"/>
        <v>SAC1 COARSE</v>
      </c>
      <c r="B1065" s="70" t="s">
        <v>417</v>
      </c>
      <c r="C1065" s="5" t="s">
        <v>617</v>
      </c>
      <c r="D1065" s="5" t="s">
        <v>450</v>
      </c>
      <c r="E1065" s="5" t="s">
        <v>470</v>
      </c>
      <c r="F1065" s="5" t="s">
        <v>27</v>
      </c>
      <c r="G1065" s="5" t="s">
        <v>603</v>
      </c>
      <c r="H1065" s="5" t="s">
        <v>619</v>
      </c>
      <c r="I1065" s="5">
        <v>174.88800000000001</v>
      </c>
      <c r="J1065" s="5"/>
      <c r="K1065" s="5">
        <v>174.88800000000001</v>
      </c>
      <c r="L1065" s="5">
        <v>123.93600000000001</v>
      </c>
      <c r="M1065" s="5">
        <v>199.87200000000001</v>
      </c>
      <c r="N1065" s="5"/>
      <c r="O1065" s="5">
        <v>96</v>
      </c>
      <c r="P1065" s="5">
        <v>120</v>
      </c>
      <c r="Q1065" s="5">
        <v>216</v>
      </c>
      <c r="R1065" s="69">
        <v>122.84266666666667</v>
      </c>
      <c r="S1065" s="69">
        <v>123</v>
      </c>
      <c r="T1065" s="69">
        <v>123</v>
      </c>
      <c r="U1065" s="69">
        <v>123</v>
      </c>
      <c r="V1065" s="69">
        <v>120</v>
      </c>
      <c r="W1065" s="69">
        <v>144</v>
      </c>
      <c r="X1065" s="69">
        <v>144</v>
      </c>
      <c r="Y1065" s="69">
        <v>144</v>
      </c>
      <c r="Z1065" s="69">
        <v>144</v>
      </c>
      <c r="AA1065" s="69">
        <v>120</v>
      </c>
      <c r="AB1065" s="69">
        <v>120</v>
      </c>
      <c r="AC1065" s="69">
        <v>144</v>
      </c>
      <c r="AD1065" s="69">
        <v>144</v>
      </c>
      <c r="AE1065" s="69">
        <v>144</v>
      </c>
      <c r="AF1065" s="69">
        <f t="shared" si="127"/>
        <v>1614</v>
      </c>
      <c r="AH1065" s="31">
        <f t="shared" si="128"/>
        <v>366</v>
      </c>
      <c r="AI1065" s="31">
        <f t="shared" si="129"/>
        <v>432</v>
      </c>
      <c r="AJ1065" s="31">
        <f t="shared" si="130"/>
        <v>384</v>
      </c>
      <c r="AK1065" s="31">
        <f t="shared" si="131"/>
        <v>432</v>
      </c>
      <c r="AL1065" s="31">
        <f t="shared" si="132"/>
        <v>1614</v>
      </c>
    </row>
    <row r="1066" spans="1:38" hidden="1" x14ac:dyDescent="0.3">
      <c r="A1066" t="str">
        <f t="shared" si="126"/>
        <v>SAC1 COARSE</v>
      </c>
      <c r="B1066" s="70" t="s">
        <v>417</v>
      </c>
      <c r="C1066" s="5" t="s">
        <v>617</v>
      </c>
      <c r="D1066" s="5" t="s">
        <v>450</v>
      </c>
      <c r="E1066" s="5" t="s">
        <v>471</v>
      </c>
      <c r="F1066" s="5" t="s">
        <v>423</v>
      </c>
      <c r="G1066" s="5" t="s">
        <v>603</v>
      </c>
      <c r="H1066" s="5" t="s">
        <v>619</v>
      </c>
      <c r="I1066" s="5"/>
      <c r="J1066" s="5">
        <v>50</v>
      </c>
      <c r="K1066" s="5"/>
      <c r="L1066" s="5"/>
      <c r="M1066" s="5"/>
      <c r="N1066" s="5"/>
      <c r="O1066" s="5">
        <v>25</v>
      </c>
      <c r="P1066" s="5"/>
      <c r="Q1066" s="5">
        <v>50</v>
      </c>
      <c r="R1066" s="69">
        <v>13.888888888888889</v>
      </c>
      <c r="S1066" s="69">
        <v>0</v>
      </c>
      <c r="T1066" s="69">
        <v>14</v>
      </c>
      <c r="U1066" s="69">
        <v>14</v>
      </c>
      <c r="V1066" s="69">
        <v>0</v>
      </c>
      <c r="W1066" s="69">
        <v>0</v>
      </c>
      <c r="X1066" s="69">
        <v>14</v>
      </c>
      <c r="Y1066" s="69">
        <v>14</v>
      </c>
      <c r="Z1066" s="69">
        <v>14</v>
      </c>
      <c r="AA1066" s="69">
        <v>14</v>
      </c>
      <c r="AB1066" s="69">
        <v>14</v>
      </c>
      <c r="AC1066" s="69">
        <v>14</v>
      </c>
      <c r="AD1066" s="69">
        <v>14</v>
      </c>
      <c r="AE1066" s="69">
        <v>14</v>
      </c>
      <c r="AF1066" s="69">
        <f t="shared" si="127"/>
        <v>140</v>
      </c>
      <c r="AH1066" s="31">
        <f t="shared" si="128"/>
        <v>28</v>
      </c>
      <c r="AI1066" s="31">
        <f t="shared" si="129"/>
        <v>28</v>
      </c>
      <c r="AJ1066" s="31">
        <f t="shared" si="130"/>
        <v>42</v>
      </c>
      <c r="AK1066" s="31">
        <f t="shared" si="131"/>
        <v>42</v>
      </c>
      <c r="AL1066" s="31">
        <f t="shared" si="132"/>
        <v>140</v>
      </c>
    </row>
    <row r="1067" spans="1:38" hidden="1" x14ac:dyDescent="0.3">
      <c r="A1067" t="str">
        <f t="shared" si="126"/>
        <v>SAIG</v>
      </c>
      <c r="B1067" s="70" t="s">
        <v>417</v>
      </c>
      <c r="C1067" s="5" t="s">
        <v>617</v>
      </c>
      <c r="D1067" s="5" t="s">
        <v>450</v>
      </c>
      <c r="E1067" s="5" t="s">
        <v>471</v>
      </c>
      <c r="F1067" s="5" t="s">
        <v>447</v>
      </c>
      <c r="G1067" s="5" t="s">
        <v>606</v>
      </c>
      <c r="H1067" s="5" t="s">
        <v>626</v>
      </c>
      <c r="I1067" s="5"/>
      <c r="J1067" s="5">
        <v>50</v>
      </c>
      <c r="K1067" s="5"/>
      <c r="L1067" s="5"/>
      <c r="M1067" s="5"/>
      <c r="N1067" s="5"/>
      <c r="O1067" s="5">
        <v>25</v>
      </c>
      <c r="P1067" s="5"/>
      <c r="Q1067" s="5"/>
      <c r="R1067" s="69">
        <v>8.3333333333333339</v>
      </c>
      <c r="S1067" s="69">
        <v>0</v>
      </c>
      <c r="T1067" s="69">
        <v>0</v>
      </c>
      <c r="U1067" s="69">
        <v>8</v>
      </c>
      <c r="V1067" s="69">
        <v>0</v>
      </c>
      <c r="W1067" s="69">
        <v>0</v>
      </c>
      <c r="X1067" s="69">
        <v>0</v>
      </c>
      <c r="Y1067" s="69">
        <v>8</v>
      </c>
      <c r="Z1067" s="69">
        <v>8</v>
      </c>
      <c r="AA1067" s="69">
        <v>8</v>
      </c>
      <c r="AB1067" s="69">
        <v>8</v>
      </c>
      <c r="AC1067" s="69">
        <v>8</v>
      </c>
      <c r="AD1067" s="69">
        <v>8</v>
      </c>
      <c r="AE1067" s="69">
        <v>8</v>
      </c>
      <c r="AF1067" s="69">
        <f t="shared" si="127"/>
        <v>64</v>
      </c>
      <c r="AH1067" s="31">
        <f t="shared" si="128"/>
        <v>8</v>
      </c>
      <c r="AI1067" s="31">
        <f t="shared" si="129"/>
        <v>8</v>
      </c>
      <c r="AJ1067" s="31">
        <f t="shared" si="130"/>
        <v>24</v>
      </c>
      <c r="AK1067" s="31">
        <f t="shared" si="131"/>
        <v>24</v>
      </c>
      <c r="AL1067" s="31">
        <f t="shared" si="132"/>
        <v>64</v>
      </c>
    </row>
    <row r="1068" spans="1:38" hidden="1" x14ac:dyDescent="0.3">
      <c r="A1068" t="str">
        <f t="shared" si="126"/>
        <v>SACASTER</v>
      </c>
      <c r="B1068" s="70" t="s">
        <v>417</v>
      </c>
      <c r="C1068" s="5" t="s">
        <v>617</v>
      </c>
      <c r="D1068" s="5" t="s">
        <v>450</v>
      </c>
      <c r="E1068" s="5" t="s">
        <v>471</v>
      </c>
      <c r="F1068" s="5" t="s">
        <v>25</v>
      </c>
      <c r="G1068" s="5" t="s">
        <v>604</v>
      </c>
      <c r="H1068" s="5" t="s">
        <v>604</v>
      </c>
      <c r="I1068" s="5"/>
      <c r="J1068" s="5"/>
      <c r="K1068" s="5">
        <v>2.4</v>
      </c>
      <c r="L1068" s="5"/>
      <c r="M1068" s="5">
        <v>2.4</v>
      </c>
      <c r="N1068" s="5"/>
      <c r="O1068" s="5"/>
      <c r="P1068" s="5">
        <v>3.6</v>
      </c>
      <c r="Q1068" s="5"/>
      <c r="R1068" s="69">
        <v>0.93333333333333335</v>
      </c>
      <c r="S1068" s="69">
        <v>1</v>
      </c>
      <c r="T1068" s="69">
        <v>1</v>
      </c>
      <c r="U1068" s="69">
        <v>1</v>
      </c>
      <c r="V1068" s="69">
        <v>1</v>
      </c>
      <c r="W1068" s="69">
        <v>1</v>
      </c>
      <c r="X1068" s="69">
        <v>1</v>
      </c>
      <c r="Y1068" s="69">
        <v>1</v>
      </c>
      <c r="Z1068" s="69">
        <v>1</v>
      </c>
      <c r="AA1068" s="69">
        <v>1</v>
      </c>
      <c r="AB1068" s="69">
        <v>1</v>
      </c>
      <c r="AC1068" s="69">
        <v>1</v>
      </c>
      <c r="AD1068" s="69">
        <v>1</v>
      </c>
      <c r="AE1068" s="69">
        <v>1</v>
      </c>
      <c r="AF1068" s="69">
        <f t="shared" si="127"/>
        <v>12</v>
      </c>
      <c r="AH1068" s="31">
        <f t="shared" si="128"/>
        <v>3</v>
      </c>
      <c r="AI1068" s="31">
        <f t="shared" si="129"/>
        <v>3</v>
      </c>
      <c r="AJ1068" s="31">
        <f t="shared" si="130"/>
        <v>3</v>
      </c>
      <c r="AK1068" s="31">
        <f t="shared" si="131"/>
        <v>3</v>
      </c>
      <c r="AL1068" s="31">
        <f t="shared" si="132"/>
        <v>12</v>
      </c>
    </row>
    <row r="1069" spans="1:38" hidden="1" x14ac:dyDescent="0.3">
      <c r="A1069" t="str">
        <f t="shared" si="126"/>
        <v>SAC1 COARSE</v>
      </c>
      <c r="B1069" s="70" t="s">
        <v>417</v>
      </c>
      <c r="C1069" s="5" t="s">
        <v>617</v>
      </c>
      <c r="D1069" s="5" t="s">
        <v>450</v>
      </c>
      <c r="E1069" s="5" t="s">
        <v>471</v>
      </c>
      <c r="F1069" s="5" t="s">
        <v>27</v>
      </c>
      <c r="G1069" s="5" t="s">
        <v>603</v>
      </c>
      <c r="H1069" s="5" t="s">
        <v>619</v>
      </c>
      <c r="I1069" s="5">
        <v>360.72</v>
      </c>
      <c r="J1069" s="5">
        <v>168.762</v>
      </c>
      <c r="K1069" s="5">
        <v>144</v>
      </c>
      <c r="L1069" s="5">
        <v>216</v>
      </c>
      <c r="M1069" s="5">
        <v>336</v>
      </c>
      <c r="N1069" s="5">
        <v>192</v>
      </c>
      <c r="O1069" s="5">
        <v>312</v>
      </c>
      <c r="P1069" s="5">
        <v>408</v>
      </c>
      <c r="Q1069" s="5">
        <v>240</v>
      </c>
      <c r="R1069" s="69">
        <v>264.16466666666668</v>
      </c>
      <c r="S1069" s="69">
        <v>264</v>
      </c>
      <c r="T1069" s="69">
        <v>240</v>
      </c>
      <c r="U1069" s="69">
        <v>262</v>
      </c>
      <c r="V1069" s="69">
        <v>270</v>
      </c>
      <c r="W1069" s="69">
        <v>262</v>
      </c>
      <c r="X1069" s="69">
        <v>262</v>
      </c>
      <c r="Y1069" s="69">
        <v>250</v>
      </c>
      <c r="Z1069" s="69">
        <v>250</v>
      </c>
      <c r="AA1069" s="69">
        <v>192</v>
      </c>
      <c r="AB1069" s="69">
        <v>220</v>
      </c>
      <c r="AC1069" s="69">
        <v>250</v>
      </c>
      <c r="AD1069" s="69">
        <v>250</v>
      </c>
      <c r="AE1069" s="69">
        <v>250</v>
      </c>
      <c r="AF1069" s="69">
        <f t="shared" si="127"/>
        <v>2958</v>
      </c>
      <c r="AH1069" s="31">
        <f t="shared" si="128"/>
        <v>772</v>
      </c>
      <c r="AI1069" s="31">
        <f t="shared" si="129"/>
        <v>774</v>
      </c>
      <c r="AJ1069" s="31">
        <f t="shared" si="130"/>
        <v>662</v>
      </c>
      <c r="AK1069" s="31">
        <f t="shared" si="131"/>
        <v>750</v>
      </c>
      <c r="AL1069" s="31">
        <f t="shared" si="132"/>
        <v>2958</v>
      </c>
    </row>
    <row r="1070" spans="1:38" hidden="1" x14ac:dyDescent="0.3">
      <c r="A1070" t="str">
        <f t="shared" si="126"/>
        <v>SAC1 COARSE</v>
      </c>
      <c r="B1070" s="70" t="s">
        <v>417</v>
      </c>
      <c r="C1070" s="5" t="s">
        <v>617</v>
      </c>
      <c r="D1070" s="5" t="s">
        <v>450</v>
      </c>
      <c r="E1070" s="5" t="s">
        <v>471</v>
      </c>
      <c r="F1070" s="5" t="s">
        <v>28</v>
      </c>
      <c r="G1070" s="5" t="s">
        <v>603</v>
      </c>
      <c r="H1070" s="5" t="s">
        <v>619</v>
      </c>
      <c r="I1070" s="5">
        <v>164.4</v>
      </c>
      <c r="J1070" s="5">
        <v>48</v>
      </c>
      <c r="K1070" s="5">
        <v>106.44</v>
      </c>
      <c r="L1070" s="5">
        <v>69</v>
      </c>
      <c r="M1070" s="5">
        <v>130.80000000000001</v>
      </c>
      <c r="N1070" s="5">
        <v>95.4</v>
      </c>
      <c r="O1070" s="5">
        <v>120</v>
      </c>
      <c r="P1070" s="5">
        <v>68.039999999999992</v>
      </c>
      <c r="Q1070" s="5">
        <v>64.8</v>
      </c>
      <c r="R1070" s="69">
        <v>96.32</v>
      </c>
      <c r="S1070" s="69">
        <v>96</v>
      </c>
      <c r="T1070" s="69"/>
      <c r="U1070" s="69">
        <v>72</v>
      </c>
      <c r="V1070" s="69">
        <v>100</v>
      </c>
      <c r="W1070" s="69">
        <v>96</v>
      </c>
      <c r="X1070" s="69">
        <v>96</v>
      </c>
      <c r="Y1070" s="69">
        <v>96</v>
      </c>
      <c r="Z1070" s="69">
        <v>72</v>
      </c>
      <c r="AA1070" s="69">
        <v>96</v>
      </c>
      <c r="AB1070" s="69">
        <v>96</v>
      </c>
      <c r="AC1070" s="69">
        <v>96</v>
      </c>
      <c r="AD1070" s="69">
        <v>96</v>
      </c>
      <c r="AE1070" s="69">
        <v>96</v>
      </c>
      <c r="AF1070" s="69">
        <f t="shared" si="127"/>
        <v>1012</v>
      </c>
      <c r="AH1070" s="31">
        <f t="shared" si="128"/>
        <v>172</v>
      </c>
      <c r="AI1070" s="31">
        <f t="shared" si="129"/>
        <v>288</v>
      </c>
      <c r="AJ1070" s="31">
        <f t="shared" si="130"/>
        <v>264</v>
      </c>
      <c r="AK1070" s="31">
        <f t="shared" si="131"/>
        <v>288</v>
      </c>
      <c r="AL1070" s="31">
        <f t="shared" si="132"/>
        <v>1012</v>
      </c>
    </row>
    <row r="1071" spans="1:38" hidden="1" x14ac:dyDescent="0.3">
      <c r="A1071" t="str">
        <f t="shared" si="126"/>
        <v>SACoarse Brown</v>
      </c>
      <c r="B1071" s="70" t="s">
        <v>417</v>
      </c>
      <c r="C1071" s="5" t="s">
        <v>617</v>
      </c>
      <c r="D1071" s="5" t="s">
        <v>450</v>
      </c>
      <c r="E1071" s="5" t="s">
        <v>471</v>
      </c>
      <c r="F1071" s="5" t="s">
        <v>29</v>
      </c>
      <c r="G1071" s="5" t="s">
        <v>602</v>
      </c>
      <c r="H1071" s="5" t="s">
        <v>618</v>
      </c>
      <c r="I1071" s="5"/>
      <c r="J1071" s="5"/>
      <c r="K1071" s="5">
        <v>0.2016</v>
      </c>
      <c r="L1071" s="5"/>
      <c r="M1071" s="5"/>
      <c r="N1071" s="5"/>
      <c r="O1071" s="5"/>
      <c r="P1071" s="5"/>
      <c r="Q1071" s="5"/>
      <c r="R1071" s="69">
        <v>2.24E-2</v>
      </c>
      <c r="S1071" s="69">
        <v>0</v>
      </c>
      <c r="T1071" s="69">
        <v>0</v>
      </c>
      <c r="U1071" s="69">
        <v>0</v>
      </c>
      <c r="V1071" s="69">
        <v>0</v>
      </c>
      <c r="W1071" s="69">
        <v>0</v>
      </c>
      <c r="X1071" s="69">
        <v>0</v>
      </c>
      <c r="Y1071" s="69">
        <v>0</v>
      </c>
      <c r="Z1071" s="69">
        <v>0</v>
      </c>
      <c r="AA1071" s="69">
        <v>0</v>
      </c>
      <c r="AB1071" s="69">
        <v>0</v>
      </c>
      <c r="AC1071" s="69">
        <v>0</v>
      </c>
      <c r="AD1071" s="69">
        <v>0</v>
      </c>
      <c r="AE1071" s="69">
        <v>0</v>
      </c>
      <c r="AF1071" s="69">
        <f t="shared" si="127"/>
        <v>0</v>
      </c>
      <c r="AH1071" s="31">
        <f t="shared" si="128"/>
        <v>0</v>
      </c>
      <c r="AI1071" s="31">
        <f t="shared" si="129"/>
        <v>0</v>
      </c>
      <c r="AJ1071" s="31">
        <f t="shared" si="130"/>
        <v>0</v>
      </c>
      <c r="AK1071" s="31">
        <f t="shared" si="131"/>
        <v>0</v>
      </c>
      <c r="AL1071" s="31">
        <f t="shared" si="132"/>
        <v>0</v>
      </c>
    </row>
    <row r="1072" spans="1:38" hidden="1" x14ac:dyDescent="0.3">
      <c r="A1072" t="str">
        <f t="shared" si="126"/>
        <v>SAA1</v>
      </c>
      <c r="B1072" s="70" t="s">
        <v>417</v>
      </c>
      <c r="C1072" s="5" t="s">
        <v>617</v>
      </c>
      <c r="D1072" s="5" t="s">
        <v>450</v>
      </c>
      <c r="E1072" s="5" t="s">
        <v>471</v>
      </c>
      <c r="F1072" s="5" t="s">
        <v>45</v>
      </c>
      <c r="G1072" s="5" t="s">
        <v>600</v>
      </c>
      <c r="H1072" s="5" t="s">
        <v>620</v>
      </c>
      <c r="I1072" s="5"/>
      <c r="J1072" s="5"/>
      <c r="K1072" s="5"/>
      <c r="L1072" s="5"/>
      <c r="M1072" s="5"/>
      <c r="N1072" s="5"/>
      <c r="O1072" s="5"/>
      <c r="P1072" s="5">
        <v>0.3</v>
      </c>
      <c r="Q1072" s="5"/>
      <c r="R1072" s="69">
        <v>3.3333333333333333E-2</v>
      </c>
      <c r="S1072" s="69">
        <v>0</v>
      </c>
      <c r="T1072" s="69">
        <v>0</v>
      </c>
      <c r="U1072" s="69">
        <v>0</v>
      </c>
      <c r="V1072" s="69">
        <v>0</v>
      </c>
      <c r="W1072" s="69">
        <v>0</v>
      </c>
      <c r="X1072" s="69">
        <v>0</v>
      </c>
      <c r="Y1072" s="69">
        <v>0</v>
      </c>
      <c r="Z1072" s="69">
        <v>0</v>
      </c>
      <c r="AA1072" s="69">
        <v>0</v>
      </c>
      <c r="AB1072" s="69">
        <v>0</v>
      </c>
      <c r="AC1072" s="69">
        <v>0</v>
      </c>
      <c r="AD1072" s="69">
        <v>0</v>
      </c>
      <c r="AE1072" s="69">
        <v>0</v>
      </c>
      <c r="AF1072" s="69">
        <f t="shared" si="127"/>
        <v>0</v>
      </c>
      <c r="AH1072" s="31">
        <f t="shared" si="128"/>
        <v>0</v>
      </c>
      <c r="AI1072" s="31">
        <f t="shared" si="129"/>
        <v>0</v>
      </c>
      <c r="AJ1072" s="31">
        <f t="shared" si="130"/>
        <v>0</v>
      </c>
      <c r="AK1072" s="31">
        <f t="shared" si="131"/>
        <v>0</v>
      </c>
      <c r="AL1072" s="31">
        <f t="shared" si="132"/>
        <v>0</v>
      </c>
    </row>
    <row r="1073" spans="1:38" hidden="1" x14ac:dyDescent="0.3">
      <c r="A1073" t="str">
        <f t="shared" si="126"/>
        <v>SAGMW</v>
      </c>
      <c r="B1073" s="70" t="s">
        <v>417</v>
      </c>
      <c r="C1073" s="5" t="s">
        <v>617</v>
      </c>
      <c r="D1073" s="5" t="s">
        <v>450</v>
      </c>
      <c r="E1073" s="5" t="s">
        <v>471</v>
      </c>
      <c r="F1073" s="5" t="s">
        <v>37</v>
      </c>
      <c r="G1073" s="5" t="s">
        <v>602</v>
      </c>
      <c r="H1073" s="5" t="s">
        <v>624</v>
      </c>
      <c r="I1073" s="5"/>
      <c r="J1073" s="5"/>
      <c r="K1073" s="5">
        <v>0.32400000000000001</v>
      </c>
      <c r="L1073" s="5"/>
      <c r="M1073" s="5"/>
      <c r="N1073" s="5">
        <v>0.54</v>
      </c>
      <c r="O1073" s="5"/>
      <c r="P1073" s="5">
        <v>0.32400000000000001</v>
      </c>
      <c r="Q1073" s="5"/>
      <c r="R1073" s="69">
        <v>0.13200000000000001</v>
      </c>
      <c r="S1073" s="69">
        <v>0</v>
      </c>
      <c r="T1073" s="69">
        <v>0</v>
      </c>
      <c r="U1073" s="69">
        <v>0</v>
      </c>
      <c r="V1073" s="69">
        <v>0</v>
      </c>
      <c r="W1073" s="69">
        <v>0</v>
      </c>
      <c r="X1073" s="69">
        <v>0</v>
      </c>
      <c r="Y1073" s="69">
        <v>0</v>
      </c>
      <c r="Z1073" s="69">
        <v>0</v>
      </c>
      <c r="AA1073" s="69">
        <v>0</v>
      </c>
      <c r="AB1073" s="69">
        <v>0</v>
      </c>
      <c r="AC1073" s="69">
        <v>0</v>
      </c>
      <c r="AD1073" s="69">
        <v>0</v>
      </c>
      <c r="AE1073" s="69">
        <v>0</v>
      </c>
      <c r="AF1073" s="69">
        <f t="shared" si="127"/>
        <v>0</v>
      </c>
      <c r="AH1073" s="31">
        <f t="shared" si="128"/>
        <v>0</v>
      </c>
      <c r="AI1073" s="31">
        <f t="shared" si="129"/>
        <v>0</v>
      </c>
      <c r="AJ1073" s="31">
        <f t="shared" si="130"/>
        <v>0</v>
      </c>
      <c r="AK1073" s="31">
        <f t="shared" si="131"/>
        <v>0</v>
      </c>
      <c r="AL1073" s="31">
        <f t="shared" si="132"/>
        <v>0</v>
      </c>
    </row>
    <row r="1074" spans="1:38" hidden="1" x14ac:dyDescent="0.3">
      <c r="A1074" t="str">
        <f t="shared" si="126"/>
        <v>SAGolden Brown</v>
      </c>
      <c r="B1074" s="70" t="s">
        <v>417</v>
      </c>
      <c r="C1074" s="5" t="s">
        <v>617</v>
      </c>
      <c r="D1074" s="5" t="s">
        <v>450</v>
      </c>
      <c r="E1074" s="5" t="s">
        <v>471</v>
      </c>
      <c r="F1074" s="5" t="s">
        <v>31</v>
      </c>
      <c r="G1074" s="5" t="s">
        <v>602</v>
      </c>
      <c r="H1074" s="5" t="s">
        <v>623</v>
      </c>
      <c r="I1074" s="5"/>
      <c r="J1074" s="5"/>
      <c r="K1074" s="5"/>
      <c r="L1074" s="5"/>
      <c r="M1074" s="5">
        <v>3.6</v>
      </c>
      <c r="N1074" s="5"/>
      <c r="O1074" s="5"/>
      <c r="P1074" s="5"/>
      <c r="Q1074" s="5">
        <v>2.4</v>
      </c>
      <c r="R1074" s="69">
        <v>0.66666666666666663</v>
      </c>
      <c r="S1074" s="69">
        <v>0</v>
      </c>
      <c r="T1074" s="69">
        <v>0</v>
      </c>
      <c r="U1074" s="69">
        <v>0</v>
      </c>
      <c r="V1074" s="69">
        <v>0</v>
      </c>
      <c r="W1074" s="69">
        <v>0</v>
      </c>
      <c r="X1074" s="69">
        <v>0</v>
      </c>
      <c r="Y1074" s="69">
        <v>0</v>
      </c>
      <c r="Z1074" s="69">
        <v>0</v>
      </c>
      <c r="AA1074" s="69">
        <v>0</v>
      </c>
      <c r="AB1074" s="69">
        <v>0</v>
      </c>
      <c r="AC1074" s="69">
        <v>0</v>
      </c>
      <c r="AD1074" s="69">
        <v>0</v>
      </c>
      <c r="AE1074" s="69">
        <v>0</v>
      </c>
      <c r="AF1074" s="69">
        <f t="shared" si="127"/>
        <v>0</v>
      </c>
      <c r="AH1074" s="31">
        <f t="shared" si="128"/>
        <v>0</v>
      </c>
      <c r="AI1074" s="31">
        <f t="shared" si="129"/>
        <v>0</v>
      </c>
      <c r="AJ1074" s="31">
        <f t="shared" si="130"/>
        <v>0</v>
      </c>
      <c r="AK1074" s="31">
        <f t="shared" si="131"/>
        <v>0</v>
      </c>
      <c r="AL1074" s="31">
        <f t="shared" si="132"/>
        <v>0</v>
      </c>
    </row>
    <row r="1075" spans="1:38" hidden="1" x14ac:dyDescent="0.3">
      <c r="A1075" t="str">
        <f t="shared" si="126"/>
        <v>SAICING</v>
      </c>
      <c r="B1075" s="70" t="s">
        <v>417</v>
      </c>
      <c r="C1075" s="5" t="s">
        <v>617</v>
      </c>
      <c r="D1075" s="5" t="s">
        <v>450</v>
      </c>
      <c r="E1075" s="5" t="s">
        <v>471</v>
      </c>
      <c r="F1075" s="5" t="s">
        <v>32</v>
      </c>
      <c r="G1075" s="5" t="s">
        <v>605</v>
      </c>
      <c r="H1075" s="5" t="s">
        <v>605</v>
      </c>
      <c r="I1075" s="5">
        <v>2.88</v>
      </c>
      <c r="J1075" s="5"/>
      <c r="K1075" s="5">
        <v>2.4</v>
      </c>
      <c r="L1075" s="5"/>
      <c r="M1075" s="5">
        <v>3.6</v>
      </c>
      <c r="N1075" s="5"/>
      <c r="O1075" s="5"/>
      <c r="P1075" s="5"/>
      <c r="Q1075" s="5">
        <v>2.4</v>
      </c>
      <c r="R1075" s="69">
        <v>1.2533333333333332</v>
      </c>
      <c r="S1075" s="69">
        <v>2</v>
      </c>
      <c r="T1075" s="69">
        <v>0</v>
      </c>
      <c r="U1075" s="69">
        <v>1</v>
      </c>
      <c r="V1075" s="69">
        <v>1</v>
      </c>
      <c r="W1075" s="69">
        <v>2</v>
      </c>
      <c r="X1075" s="69">
        <v>1</v>
      </c>
      <c r="Y1075" s="69">
        <v>1</v>
      </c>
      <c r="Z1075" s="69">
        <v>1</v>
      </c>
      <c r="AA1075" s="69">
        <v>1</v>
      </c>
      <c r="AB1075" s="69">
        <v>1</v>
      </c>
      <c r="AC1075" s="69">
        <v>1</v>
      </c>
      <c r="AD1075" s="69">
        <v>1</v>
      </c>
      <c r="AE1075" s="69">
        <v>1</v>
      </c>
      <c r="AF1075" s="69">
        <f t="shared" si="127"/>
        <v>12</v>
      </c>
      <c r="AH1075" s="31">
        <f t="shared" si="128"/>
        <v>2</v>
      </c>
      <c r="AI1075" s="31">
        <f t="shared" si="129"/>
        <v>4</v>
      </c>
      <c r="AJ1075" s="31">
        <f t="shared" si="130"/>
        <v>3</v>
      </c>
      <c r="AK1075" s="31">
        <f t="shared" si="131"/>
        <v>3</v>
      </c>
      <c r="AL1075" s="31">
        <f t="shared" si="132"/>
        <v>12</v>
      </c>
    </row>
    <row r="1076" spans="1:38" hidden="1" x14ac:dyDescent="0.3">
      <c r="A1076" t="str">
        <f t="shared" si="126"/>
        <v>SASTEVIA</v>
      </c>
      <c r="B1076" s="70" t="s">
        <v>417</v>
      </c>
      <c r="C1076" s="5" t="s">
        <v>617</v>
      </c>
      <c r="D1076" s="5" t="s">
        <v>450</v>
      </c>
      <c r="E1076" s="5" t="s">
        <v>471</v>
      </c>
      <c r="F1076" s="5" t="s">
        <v>48</v>
      </c>
      <c r="G1076" s="5" t="s">
        <v>608</v>
      </c>
      <c r="H1076" s="5" t="s">
        <v>608</v>
      </c>
      <c r="I1076" s="5"/>
      <c r="J1076" s="5"/>
      <c r="K1076" s="5"/>
      <c r="L1076" s="5"/>
      <c r="M1076" s="5"/>
      <c r="N1076" s="5">
        <v>0.15</v>
      </c>
      <c r="O1076" s="5"/>
      <c r="P1076" s="5"/>
      <c r="Q1076" s="5"/>
      <c r="R1076" s="69">
        <v>1.6666666666666666E-2</v>
      </c>
      <c r="S1076" s="69">
        <v>0</v>
      </c>
      <c r="T1076" s="69">
        <v>0</v>
      </c>
      <c r="U1076" s="69">
        <v>0</v>
      </c>
      <c r="V1076" s="69">
        <v>0</v>
      </c>
      <c r="W1076" s="69">
        <v>0</v>
      </c>
      <c r="X1076" s="69">
        <v>0</v>
      </c>
      <c r="Y1076" s="69">
        <v>0</v>
      </c>
      <c r="Z1076" s="69">
        <v>0</v>
      </c>
      <c r="AA1076" s="69">
        <v>0</v>
      </c>
      <c r="AB1076" s="69">
        <v>0</v>
      </c>
      <c r="AC1076" s="69">
        <v>0</v>
      </c>
      <c r="AD1076" s="69">
        <v>0</v>
      </c>
      <c r="AE1076" s="69">
        <v>0</v>
      </c>
      <c r="AF1076" s="69">
        <f t="shared" si="127"/>
        <v>0</v>
      </c>
      <c r="AH1076" s="31">
        <f t="shared" si="128"/>
        <v>0</v>
      </c>
      <c r="AI1076" s="31">
        <f t="shared" si="129"/>
        <v>0</v>
      </c>
      <c r="AJ1076" s="31">
        <f t="shared" si="130"/>
        <v>0</v>
      </c>
      <c r="AK1076" s="31">
        <f t="shared" si="131"/>
        <v>0</v>
      </c>
      <c r="AL1076" s="31">
        <f t="shared" si="132"/>
        <v>0</v>
      </c>
    </row>
    <row r="1077" spans="1:38" hidden="1" x14ac:dyDescent="0.3">
      <c r="A1077" t="str">
        <f t="shared" si="126"/>
        <v>SALG</v>
      </c>
      <c r="B1077" s="70" t="s">
        <v>417</v>
      </c>
      <c r="C1077" s="5" t="s">
        <v>617</v>
      </c>
      <c r="D1077" s="5" t="s">
        <v>450</v>
      </c>
      <c r="E1077" s="5" t="s">
        <v>471</v>
      </c>
      <c r="F1077" s="5" t="s">
        <v>33</v>
      </c>
      <c r="G1077" s="5" t="s">
        <v>601</v>
      </c>
      <c r="H1077" s="5" t="s">
        <v>621</v>
      </c>
      <c r="I1077" s="5">
        <v>0.6</v>
      </c>
      <c r="J1077" s="5"/>
      <c r="K1077" s="5">
        <v>6</v>
      </c>
      <c r="L1077" s="5">
        <v>24</v>
      </c>
      <c r="M1077" s="5"/>
      <c r="N1077" s="5"/>
      <c r="O1077" s="5"/>
      <c r="P1077" s="5"/>
      <c r="Q1077" s="5"/>
      <c r="R1077" s="69">
        <v>3.4000000000000004</v>
      </c>
      <c r="S1077" s="69">
        <v>0</v>
      </c>
      <c r="T1077" s="69">
        <v>12</v>
      </c>
      <c r="U1077" s="69">
        <v>12</v>
      </c>
      <c r="V1077" s="69">
        <v>12</v>
      </c>
      <c r="W1077" s="69">
        <v>12</v>
      </c>
      <c r="X1077" s="69">
        <v>13</v>
      </c>
      <c r="Y1077" s="69">
        <v>12</v>
      </c>
      <c r="Z1077" s="69">
        <v>16</v>
      </c>
      <c r="AA1077" s="69">
        <v>16</v>
      </c>
      <c r="AB1077" s="69">
        <v>16</v>
      </c>
      <c r="AC1077" s="69">
        <v>20</v>
      </c>
      <c r="AD1077" s="69">
        <v>20</v>
      </c>
      <c r="AE1077" s="69">
        <v>20</v>
      </c>
      <c r="AF1077" s="69">
        <f t="shared" si="127"/>
        <v>181</v>
      </c>
      <c r="AH1077" s="31">
        <f t="shared" si="128"/>
        <v>36</v>
      </c>
      <c r="AI1077" s="31">
        <f t="shared" si="129"/>
        <v>37</v>
      </c>
      <c r="AJ1077" s="31">
        <f t="shared" si="130"/>
        <v>48</v>
      </c>
      <c r="AK1077" s="31">
        <f t="shared" si="131"/>
        <v>60</v>
      </c>
      <c r="AL1077" s="31">
        <f t="shared" si="132"/>
        <v>181</v>
      </c>
    </row>
    <row r="1078" spans="1:38" hidden="1" x14ac:dyDescent="0.3">
      <c r="A1078" t="str">
        <f t="shared" si="126"/>
        <v>SALG</v>
      </c>
      <c r="B1078" s="70" t="s">
        <v>417</v>
      </c>
      <c r="C1078" s="5" t="s">
        <v>617</v>
      </c>
      <c r="D1078" s="5" t="s">
        <v>450</v>
      </c>
      <c r="E1078" s="5" t="s">
        <v>471</v>
      </c>
      <c r="F1078" s="5" t="s">
        <v>102</v>
      </c>
      <c r="G1078" s="5" t="s">
        <v>601</v>
      </c>
      <c r="H1078" s="5" t="s">
        <v>621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69"/>
      <c r="S1078" s="69"/>
      <c r="T1078" s="69"/>
      <c r="U1078" s="69"/>
      <c r="V1078" s="69">
        <v>0.54</v>
      </c>
      <c r="W1078" s="69"/>
      <c r="X1078" s="69"/>
      <c r="Y1078" s="69">
        <v>0.54</v>
      </c>
      <c r="Z1078" s="69"/>
      <c r="AA1078" s="69"/>
      <c r="AB1078" s="69">
        <v>0.54</v>
      </c>
      <c r="AC1078" s="69"/>
      <c r="AD1078" s="69"/>
      <c r="AE1078" s="69">
        <v>0.54</v>
      </c>
      <c r="AF1078" s="69">
        <f t="shared" si="127"/>
        <v>2.16</v>
      </c>
      <c r="AH1078" s="31">
        <f t="shared" si="128"/>
        <v>0.54</v>
      </c>
      <c r="AI1078" s="31">
        <f t="shared" si="129"/>
        <v>0.54</v>
      </c>
      <c r="AJ1078" s="31">
        <f t="shared" si="130"/>
        <v>0.54</v>
      </c>
      <c r="AK1078" s="31">
        <f t="shared" si="131"/>
        <v>0.54</v>
      </c>
      <c r="AL1078" s="31">
        <f t="shared" si="132"/>
        <v>2.16</v>
      </c>
    </row>
    <row r="1079" spans="1:38" hidden="1" x14ac:dyDescent="0.3">
      <c r="A1079" t="str">
        <f t="shared" si="126"/>
        <v>SASoft Brown</v>
      </c>
      <c r="B1079" s="70" t="s">
        <v>417</v>
      </c>
      <c r="C1079" s="5" t="s">
        <v>617</v>
      </c>
      <c r="D1079" s="5" t="s">
        <v>450</v>
      </c>
      <c r="E1079" s="5" t="s">
        <v>471</v>
      </c>
      <c r="F1079" s="5" t="s">
        <v>34</v>
      </c>
      <c r="G1079" s="5" t="s">
        <v>602</v>
      </c>
      <c r="H1079" s="5" t="s">
        <v>622</v>
      </c>
      <c r="I1079" s="5"/>
      <c r="J1079" s="5"/>
      <c r="K1079" s="5">
        <v>2.4</v>
      </c>
      <c r="L1079" s="5"/>
      <c r="M1079" s="5">
        <v>3.6</v>
      </c>
      <c r="N1079" s="5"/>
      <c r="O1079" s="5"/>
      <c r="P1079" s="5"/>
      <c r="Q1079" s="5">
        <v>2.4</v>
      </c>
      <c r="R1079" s="69">
        <v>0.93333333333333335</v>
      </c>
      <c r="S1079" s="69">
        <v>1</v>
      </c>
      <c r="T1079" s="69">
        <v>1</v>
      </c>
      <c r="U1079" s="69">
        <v>1</v>
      </c>
      <c r="V1079" s="69">
        <v>1</v>
      </c>
      <c r="W1079" s="69">
        <v>1</v>
      </c>
      <c r="X1079" s="69">
        <v>1</v>
      </c>
      <c r="Y1079" s="69">
        <v>1</v>
      </c>
      <c r="Z1079" s="69">
        <v>1</v>
      </c>
      <c r="AA1079" s="69">
        <v>1</v>
      </c>
      <c r="AB1079" s="69">
        <v>1</v>
      </c>
      <c r="AC1079" s="69">
        <v>1</v>
      </c>
      <c r="AD1079" s="69">
        <v>1</v>
      </c>
      <c r="AE1079" s="69">
        <v>1</v>
      </c>
      <c r="AF1079" s="69">
        <f t="shared" si="127"/>
        <v>12</v>
      </c>
      <c r="AH1079" s="31">
        <f t="shared" si="128"/>
        <v>3</v>
      </c>
      <c r="AI1079" s="31">
        <f t="shared" si="129"/>
        <v>3</v>
      </c>
      <c r="AJ1079" s="31">
        <f t="shared" si="130"/>
        <v>3</v>
      </c>
      <c r="AK1079" s="31">
        <f t="shared" si="131"/>
        <v>3</v>
      </c>
      <c r="AL1079" s="31">
        <f t="shared" si="132"/>
        <v>12</v>
      </c>
    </row>
    <row r="1080" spans="1:38" hidden="1" x14ac:dyDescent="0.3">
      <c r="A1080" t="str">
        <f t="shared" si="126"/>
        <v>SALG</v>
      </c>
      <c r="B1080" s="70" t="s">
        <v>417</v>
      </c>
      <c r="C1080" s="5" t="s">
        <v>617</v>
      </c>
      <c r="D1080" s="5" t="s">
        <v>450</v>
      </c>
      <c r="E1080" s="5" t="s">
        <v>471</v>
      </c>
      <c r="F1080" s="5" t="s">
        <v>35</v>
      </c>
      <c r="G1080" s="5" t="s">
        <v>601</v>
      </c>
      <c r="H1080" s="5" t="s">
        <v>621</v>
      </c>
      <c r="I1080" s="5"/>
      <c r="J1080" s="5"/>
      <c r="K1080" s="5"/>
      <c r="L1080" s="5"/>
      <c r="M1080" s="5"/>
      <c r="N1080" s="5"/>
      <c r="O1080" s="5"/>
      <c r="P1080" s="5">
        <v>0.6</v>
      </c>
      <c r="Q1080" s="5"/>
      <c r="R1080" s="69">
        <v>6.6666666666666666E-2</v>
      </c>
      <c r="S1080" s="69">
        <v>0</v>
      </c>
      <c r="T1080" s="69">
        <v>0.12</v>
      </c>
      <c r="U1080" s="69">
        <v>0</v>
      </c>
      <c r="V1080" s="69">
        <v>0</v>
      </c>
      <c r="W1080" s="69">
        <v>0.12</v>
      </c>
      <c r="X1080" s="69">
        <v>0</v>
      </c>
      <c r="Y1080" s="69">
        <v>0</v>
      </c>
      <c r="Z1080" s="69">
        <v>0.12</v>
      </c>
      <c r="AA1080" s="69">
        <v>0</v>
      </c>
      <c r="AB1080" s="69">
        <v>0</v>
      </c>
      <c r="AC1080" s="69">
        <v>0.12</v>
      </c>
      <c r="AD1080" s="69">
        <v>0</v>
      </c>
      <c r="AE1080" s="69">
        <v>0</v>
      </c>
      <c r="AF1080" s="69">
        <f t="shared" si="127"/>
        <v>0.48</v>
      </c>
      <c r="AH1080" s="31">
        <f t="shared" si="128"/>
        <v>0.12</v>
      </c>
      <c r="AI1080" s="31">
        <f t="shared" si="129"/>
        <v>0.12</v>
      </c>
      <c r="AJ1080" s="31">
        <f t="shared" si="130"/>
        <v>0.12</v>
      </c>
      <c r="AK1080" s="31">
        <f t="shared" si="131"/>
        <v>0.12</v>
      </c>
      <c r="AL1080" s="31">
        <f t="shared" si="132"/>
        <v>0.48</v>
      </c>
    </row>
    <row r="1081" spans="1:38" x14ac:dyDescent="0.3">
      <c r="A1081" t="str">
        <f t="shared" si="126"/>
        <v>SAC1 COARSE</v>
      </c>
      <c r="B1081" s="70" t="s">
        <v>417</v>
      </c>
      <c r="C1081" s="5" t="s">
        <v>617</v>
      </c>
      <c r="D1081" s="5" t="s">
        <v>450</v>
      </c>
      <c r="E1081" s="5" t="s">
        <v>472</v>
      </c>
      <c r="F1081" s="5" t="s">
        <v>423</v>
      </c>
      <c r="G1081" s="5" t="s">
        <v>603</v>
      </c>
      <c r="H1081" s="5" t="s">
        <v>619</v>
      </c>
      <c r="I1081" s="5">
        <v>7</v>
      </c>
      <c r="J1081" s="5"/>
      <c r="K1081" s="5"/>
      <c r="L1081" s="5"/>
      <c r="M1081" s="5"/>
      <c r="N1081" s="5"/>
      <c r="O1081" s="5">
        <v>6</v>
      </c>
      <c r="P1081" s="5"/>
      <c r="Q1081" s="5"/>
      <c r="R1081" s="69">
        <v>1.4444444444444444</v>
      </c>
      <c r="S1081" s="69">
        <v>0</v>
      </c>
      <c r="T1081" s="69">
        <v>0</v>
      </c>
      <c r="U1081" s="69">
        <v>1</v>
      </c>
      <c r="V1081" s="69">
        <v>1</v>
      </c>
      <c r="W1081" s="69">
        <v>0</v>
      </c>
      <c r="X1081" s="69">
        <v>1</v>
      </c>
      <c r="Y1081" s="69">
        <v>0</v>
      </c>
      <c r="Z1081" s="69">
        <v>0</v>
      </c>
      <c r="AA1081" s="69">
        <v>1</v>
      </c>
      <c r="AB1081" s="69">
        <v>0</v>
      </c>
      <c r="AC1081" s="69">
        <v>0</v>
      </c>
      <c r="AD1081" s="69">
        <v>1</v>
      </c>
      <c r="AE1081" s="69">
        <v>0</v>
      </c>
      <c r="AF1081" s="69">
        <f t="shared" si="127"/>
        <v>5</v>
      </c>
      <c r="AH1081" s="31">
        <f t="shared" si="128"/>
        <v>2</v>
      </c>
      <c r="AI1081" s="31">
        <f t="shared" si="129"/>
        <v>1</v>
      </c>
      <c r="AJ1081" s="31">
        <f t="shared" si="130"/>
        <v>1</v>
      </c>
      <c r="AK1081" s="31">
        <f t="shared" si="131"/>
        <v>1</v>
      </c>
      <c r="AL1081" s="31">
        <f t="shared" si="132"/>
        <v>5</v>
      </c>
    </row>
    <row r="1082" spans="1:38" x14ac:dyDescent="0.3">
      <c r="A1082" t="str">
        <f t="shared" si="126"/>
        <v>SAC1 COARSE</v>
      </c>
      <c r="B1082" s="70" t="s">
        <v>417</v>
      </c>
      <c r="C1082" s="5" t="s">
        <v>617</v>
      </c>
      <c r="D1082" s="5" t="s">
        <v>450</v>
      </c>
      <c r="E1082" s="5" t="s">
        <v>472</v>
      </c>
      <c r="F1082" s="5" t="s">
        <v>27</v>
      </c>
      <c r="G1082" s="5" t="s">
        <v>603</v>
      </c>
      <c r="H1082" s="5" t="s">
        <v>619</v>
      </c>
      <c r="I1082" s="5">
        <v>18</v>
      </c>
      <c r="J1082" s="5"/>
      <c r="K1082" s="5">
        <v>24</v>
      </c>
      <c r="L1082" s="5">
        <v>24.984000000000002</v>
      </c>
      <c r="M1082" s="5"/>
      <c r="N1082" s="5"/>
      <c r="O1082" s="5">
        <v>18.995999999999999</v>
      </c>
      <c r="P1082" s="5"/>
      <c r="Q1082" s="5"/>
      <c r="R1082" s="69">
        <v>9.5533333333333346</v>
      </c>
      <c r="S1082" s="69">
        <v>0</v>
      </c>
      <c r="T1082" s="69">
        <v>0</v>
      </c>
      <c r="U1082" s="69">
        <v>23</v>
      </c>
      <c r="V1082" s="69">
        <v>24</v>
      </c>
      <c r="W1082" s="69">
        <v>0</v>
      </c>
      <c r="X1082" s="69">
        <v>23</v>
      </c>
      <c r="Y1082" s="69">
        <v>0</v>
      </c>
      <c r="Z1082" s="69">
        <v>0</v>
      </c>
      <c r="AA1082" s="69">
        <v>23</v>
      </c>
      <c r="AB1082" s="69">
        <v>0</v>
      </c>
      <c r="AC1082" s="69">
        <v>0</v>
      </c>
      <c r="AD1082" s="69">
        <v>23</v>
      </c>
      <c r="AE1082" s="69">
        <v>0</v>
      </c>
      <c r="AF1082" s="69">
        <f t="shared" si="127"/>
        <v>116</v>
      </c>
      <c r="AH1082" s="31">
        <f t="shared" si="128"/>
        <v>47</v>
      </c>
      <c r="AI1082" s="31">
        <f t="shared" si="129"/>
        <v>23</v>
      </c>
      <c r="AJ1082" s="31">
        <f t="shared" si="130"/>
        <v>23</v>
      </c>
      <c r="AK1082" s="31">
        <f t="shared" si="131"/>
        <v>23</v>
      </c>
      <c r="AL1082" s="31">
        <f t="shared" si="132"/>
        <v>116</v>
      </c>
    </row>
    <row r="1083" spans="1:38" hidden="1" x14ac:dyDescent="0.3">
      <c r="A1083" t="str">
        <f t="shared" si="126"/>
        <v>SAC1 COARSE</v>
      </c>
      <c r="B1083" s="70" t="s">
        <v>417</v>
      </c>
      <c r="C1083" s="5" t="s">
        <v>617</v>
      </c>
      <c r="D1083" s="5" t="s">
        <v>270</v>
      </c>
      <c r="E1083" s="5" t="s">
        <v>473</v>
      </c>
      <c r="F1083" s="5" t="s">
        <v>27</v>
      </c>
      <c r="G1083" s="5" t="s">
        <v>603</v>
      </c>
      <c r="H1083" s="5" t="s">
        <v>619</v>
      </c>
      <c r="I1083" s="5"/>
      <c r="J1083" s="5"/>
      <c r="K1083" s="5"/>
      <c r="L1083" s="5"/>
      <c r="M1083" s="5"/>
      <c r="N1083" s="5">
        <v>720</v>
      </c>
      <c r="O1083" s="5">
        <v>801.99599999999998</v>
      </c>
      <c r="P1083" s="5">
        <v>528</v>
      </c>
      <c r="Q1083" s="5">
        <v>597.12</v>
      </c>
      <c r="R1083" s="69">
        <v>294.12400000000002</v>
      </c>
      <c r="S1083" s="69">
        <v>0</v>
      </c>
      <c r="T1083" s="69">
        <v>0</v>
      </c>
      <c r="U1083" s="69">
        <v>0</v>
      </c>
      <c r="V1083" s="69">
        <v>0</v>
      </c>
      <c r="W1083" s="69">
        <v>0</v>
      </c>
      <c r="X1083" s="69">
        <v>0</v>
      </c>
      <c r="Y1083" s="69">
        <v>0</v>
      </c>
      <c r="Z1083" s="69">
        <v>0</v>
      </c>
      <c r="AA1083" s="69">
        <v>0</v>
      </c>
      <c r="AB1083" s="69">
        <v>0</v>
      </c>
      <c r="AC1083" s="69">
        <v>0</v>
      </c>
      <c r="AD1083" s="69">
        <v>0</v>
      </c>
      <c r="AE1083" s="69">
        <v>0</v>
      </c>
      <c r="AF1083" s="69">
        <f t="shared" si="127"/>
        <v>0</v>
      </c>
      <c r="AH1083" s="31">
        <f t="shared" si="128"/>
        <v>0</v>
      </c>
      <c r="AI1083" s="31">
        <f t="shared" si="129"/>
        <v>0</v>
      </c>
      <c r="AJ1083" s="31">
        <f t="shared" si="130"/>
        <v>0</v>
      </c>
      <c r="AK1083" s="31">
        <f t="shared" si="131"/>
        <v>0</v>
      </c>
      <c r="AL1083" s="31">
        <f t="shared" si="132"/>
        <v>0</v>
      </c>
    </row>
    <row r="1084" spans="1:38" hidden="1" x14ac:dyDescent="0.3">
      <c r="A1084" t="str">
        <f t="shared" si="126"/>
        <v>SALG</v>
      </c>
      <c r="B1084" s="70" t="s">
        <v>417</v>
      </c>
      <c r="C1084" s="5" t="s">
        <v>617</v>
      </c>
      <c r="D1084" s="5" t="s">
        <v>270</v>
      </c>
      <c r="E1084" s="5" t="s">
        <v>473</v>
      </c>
      <c r="F1084" s="5" t="s">
        <v>33</v>
      </c>
      <c r="G1084" s="5" t="s">
        <v>601</v>
      </c>
      <c r="H1084" s="5" t="s">
        <v>621</v>
      </c>
      <c r="I1084" s="5"/>
      <c r="J1084" s="5"/>
      <c r="K1084" s="5"/>
      <c r="L1084" s="5"/>
      <c r="M1084" s="5"/>
      <c r="N1084" s="5"/>
      <c r="O1084" s="5">
        <v>14.004</v>
      </c>
      <c r="P1084" s="5"/>
      <c r="Q1084" s="5">
        <v>2.88</v>
      </c>
      <c r="R1084" s="69">
        <v>1.8760000000000001</v>
      </c>
      <c r="S1084" s="69">
        <v>0</v>
      </c>
      <c r="T1084" s="69">
        <v>0</v>
      </c>
      <c r="U1084" s="69">
        <v>0</v>
      </c>
      <c r="V1084" s="69">
        <v>0</v>
      </c>
      <c r="W1084" s="69">
        <v>0</v>
      </c>
      <c r="X1084" s="69">
        <v>0</v>
      </c>
      <c r="Y1084" s="69">
        <v>0</v>
      </c>
      <c r="Z1084" s="69">
        <v>0</v>
      </c>
      <c r="AA1084" s="69">
        <v>0</v>
      </c>
      <c r="AB1084" s="69">
        <v>0</v>
      </c>
      <c r="AC1084" s="69">
        <v>0</v>
      </c>
      <c r="AD1084" s="69">
        <v>0</v>
      </c>
      <c r="AE1084" s="69">
        <v>0</v>
      </c>
      <c r="AF1084" s="69">
        <f t="shared" si="127"/>
        <v>0</v>
      </c>
      <c r="AH1084" s="31">
        <f t="shared" si="128"/>
        <v>0</v>
      </c>
      <c r="AI1084" s="31">
        <f t="shared" si="129"/>
        <v>0</v>
      </c>
      <c r="AJ1084" s="31">
        <f t="shared" si="130"/>
        <v>0</v>
      </c>
      <c r="AK1084" s="31">
        <f t="shared" si="131"/>
        <v>0</v>
      </c>
      <c r="AL1084" s="31">
        <f t="shared" si="132"/>
        <v>0</v>
      </c>
    </row>
    <row r="1085" spans="1:38" hidden="1" x14ac:dyDescent="0.3">
      <c r="A1085" t="str">
        <f t="shared" si="126"/>
        <v>SACASTER</v>
      </c>
      <c r="B1085" s="70" t="s">
        <v>417</v>
      </c>
      <c r="C1085" s="5" t="s">
        <v>617</v>
      </c>
      <c r="D1085" s="5" t="s">
        <v>270</v>
      </c>
      <c r="E1085" s="5" t="s">
        <v>425</v>
      </c>
      <c r="F1085" s="5" t="s">
        <v>25</v>
      </c>
      <c r="G1085" s="5" t="s">
        <v>604</v>
      </c>
      <c r="H1085" s="5" t="s">
        <v>604</v>
      </c>
      <c r="I1085" s="5">
        <v>1.2</v>
      </c>
      <c r="J1085" s="5">
        <v>1.44</v>
      </c>
      <c r="K1085" s="5"/>
      <c r="L1085" s="5">
        <v>4.8</v>
      </c>
      <c r="M1085" s="5"/>
      <c r="N1085" s="5"/>
      <c r="O1085" s="5"/>
      <c r="P1085" s="5"/>
      <c r="Q1085" s="5"/>
      <c r="R1085" s="69">
        <v>0.82666666666666666</v>
      </c>
      <c r="S1085" s="69">
        <v>1</v>
      </c>
      <c r="T1085" s="69">
        <v>0</v>
      </c>
      <c r="U1085" s="69">
        <v>1</v>
      </c>
      <c r="V1085" s="69">
        <v>1</v>
      </c>
      <c r="W1085" s="69">
        <v>1</v>
      </c>
      <c r="X1085" s="69">
        <v>1</v>
      </c>
      <c r="Y1085" s="69">
        <v>1</v>
      </c>
      <c r="Z1085" s="69">
        <v>1</v>
      </c>
      <c r="AA1085" s="69">
        <v>1</v>
      </c>
      <c r="AB1085" s="69">
        <v>1</v>
      </c>
      <c r="AC1085" s="69">
        <v>1</v>
      </c>
      <c r="AD1085" s="69">
        <v>1</v>
      </c>
      <c r="AE1085" s="69">
        <v>1</v>
      </c>
      <c r="AF1085" s="69">
        <f t="shared" si="127"/>
        <v>11</v>
      </c>
      <c r="AH1085" s="31">
        <f t="shared" si="128"/>
        <v>2</v>
      </c>
      <c r="AI1085" s="31">
        <f t="shared" si="129"/>
        <v>3</v>
      </c>
      <c r="AJ1085" s="31">
        <f t="shared" si="130"/>
        <v>3</v>
      </c>
      <c r="AK1085" s="31">
        <f t="shared" si="131"/>
        <v>3</v>
      </c>
      <c r="AL1085" s="31">
        <f t="shared" si="132"/>
        <v>11</v>
      </c>
    </row>
    <row r="1086" spans="1:38" hidden="1" x14ac:dyDescent="0.3">
      <c r="A1086" t="str">
        <f t="shared" si="126"/>
        <v>SACoarse Brown</v>
      </c>
      <c r="B1086" s="70" t="s">
        <v>417</v>
      </c>
      <c r="C1086" s="5" t="s">
        <v>617</v>
      </c>
      <c r="D1086" s="5" t="s">
        <v>270</v>
      </c>
      <c r="E1086" s="5" t="s">
        <v>425</v>
      </c>
      <c r="F1086" s="5" t="s">
        <v>26</v>
      </c>
      <c r="G1086" s="5" t="s">
        <v>602</v>
      </c>
      <c r="H1086" s="5" t="s">
        <v>618</v>
      </c>
      <c r="I1086" s="5">
        <v>1.8</v>
      </c>
      <c r="J1086" s="5">
        <v>0</v>
      </c>
      <c r="K1086" s="5"/>
      <c r="L1086" s="5"/>
      <c r="M1086" s="5"/>
      <c r="N1086" s="5"/>
      <c r="O1086" s="5"/>
      <c r="P1086" s="5"/>
      <c r="Q1086" s="5"/>
      <c r="R1086" s="69">
        <v>0.2</v>
      </c>
      <c r="S1086" s="69">
        <v>0</v>
      </c>
      <c r="T1086" s="69">
        <v>0</v>
      </c>
      <c r="U1086" s="69">
        <v>0</v>
      </c>
      <c r="V1086" s="69">
        <v>0</v>
      </c>
      <c r="W1086" s="69">
        <v>0</v>
      </c>
      <c r="X1086" s="69">
        <v>0</v>
      </c>
      <c r="Y1086" s="69">
        <v>0</v>
      </c>
      <c r="Z1086" s="69">
        <v>0</v>
      </c>
      <c r="AA1086" s="69">
        <v>0</v>
      </c>
      <c r="AB1086" s="69">
        <v>0</v>
      </c>
      <c r="AC1086" s="69">
        <v>0</v>
      </c>
      <c r="AD1086" s="69">
        <v>0</v>
      </c>
      <c r="AE1086" s="69">
        <v>0</v>
      </c>
      <c r="AF1086" s="69">
        <f t="shared" si="127"/>
        <v>0</v>
      </c>
      <c r="AH1086" s="31">
        <f t="shared" si="128"/>
        <v>0</v>
      </c>
      <c r="AI1086" s="31">
        <f t="shared" si="129"/>
        <v>0</v>
      </c>
      <c r="AJ1086" s="31">
        <f t="shared" si="130"/>
        <v>0</v>
      </c>
      <c r="AK1086" s="31">
        <f t="shared" si="131"/>
        <v>0</v>
      </c>
      <c r="AL1086" s="31">
        <f t="shared" si="132"/>
        <v>0</v>
      </c>
    </row>
    <row r="1087" spans="1:38" hidden="1" x14ac:dyDescent="0.3">
      <c r="A1087" t="str">
        <f t="shared" si="126"/>
        <v>SAC1 COARSE</v>
      </c>
      <c r="B1087" s="70" t="s">
        <v>417</v>
      </c>
      <c r="C1087" s="5" t="s">
        <v>617</v>
      </c>
      <c r="D1087" s="5" t="s">
        <v>270</v>
      </c>
      <c r="E1087" s="5" t="s">
        <v>425</v>
      </c>
      <c r="F1087" s="5" t="s">
        <v>27</v>
      </c>
      <c r="G1087" s="5" t="s">
        <v>603</v>
      </c>
      <c r="H1087" s="5" t="s">
        <v>619</v>
      </c>
      <c r="I1087" s="5">
        <v>72</v>
      </c>
      <c r="J1087" s="5">
        <v>69.311999999999998</v>
      </c>
      <c r="K1087" s="5">
        <v>26.844000000000001</v>
      </c>
      <c r="L1087" s="5">
        <v>132.6</v>
      </c>
      <c r="M1087" s="5"/>
      <c r="N1087" s="5"/>
      <c r="O1087" s="5"/>
      <c r="P1087" s="5"/>
      <c r="Q1087" s="5"/>
      <c r="R1087" s="69">
        <v>33.417333333333332</v>
      </c>
      <c r="S1087" s="69">
        <v>24</v>
      </c>
      <c r="T1087" s="69">
        <v>24</v>
      </c>
      <c r="U1087" s="69">
        <v>19</v>
      </c>
      <c r="V1087" s="69">
        <v>34</v>
      </c>
      <c r="W1087" s="69">
        <v>34</v>
      </c>
      <c r="X1087" s="69">
        <v>16</v>
      </c>
      <c r="Y1087" s="69">
        <v>34</v>
      </c>
      <c r="Z1087" s="69">
        <v>34</v>
      </c>
      <c r="AA1087" s="69">
        <v>34</v>
      </c>
      <c r="AB1087" s="69">
        <v>34</v>
      </c>
      <c r="AC1087" s="69">
        <v>34</v>
      </c>
      <c r="AD1087" s="69">
        <v>34</v>
      </c>
      <c r="AE1087" s="69">
        <v>15</v>
      </c>
      <c r="AF1087" s="69">
        <f t="shared" si="127"/>
        <v>346</v>
      </c>
      <c r="AH1087" s="31">
        <f t="shared" si="128"/>
        <v>77</v>
      </c>
      <c r="AI1087" s="31">
        <f t="shared" si="129"/>
        <v>84</v>
      </c>
      <c r="AJ1087" s="31">
        <f t="shared" si="130"/>
        <v>102</v>
      </c>
      <c r="AK1087" s="31">
        <f t="shared" si="131"/>
        <v>83</v>
      </c>
      <c r="AL1087" s="31">
        <f t="shared" si="132"/>
        <v>346</v>
      </c>
    </row>
    <row r="1088" spans="1:38" hidden="1" x14ac:dyDescent="0.3">
      <c r="A1088" t="str">
        <f t="shared" si="126"/>
        <v>SAC1 COARSE</v>
      </c>
      <c r="B1088" s="70" t="s">
        <v>417</v>
      </c>
      <c r="C1088" s="5" t="s">
        <v>617</v>
      </c>
      <c r="D1088" s="5" t="s">
        <v>270</v>
      </c>
      <c r="E1088" s="5" t="s">
        <v>425</v>
      </c>
      <c r="F1088" s="5" t="s">
        <v>28</v>
      </c>
      <c r="G1088" s="5" t="s">
        <v>603</v>
      </c>
      <c r="H1088" s="5" t="s">
        <v>619</v>
      </c>
      <c r="I1088" s="5">
        <v>17.423999999999999</v>
      </c>
      <c r="J1088" s="5">
        <v>18</v>
      </c>
      <c r="K1088" s="5">
        <v>-2.6760000000000002</v>
      </c>
      <c r="L1088" s="5">
        <v>48</v>
      </c>
      <c r="M1088" s="5"/>
      <c r="N1088" s="5"/>
      <c r="O1088" s="5"/>
      <c r="P1088" s="5"/>
      <c r="Q1088" s="5"/>
      <c r="R1088" s="69">
        <v>8.9719999999999995</v>
      </c>
      <c r="S1088" s="69">
        <v>9</v>
      </c>
      <c r="T1088" s="69">
        <v>9</v>
      </c>
      <c r="U1088" s="69">
        <v>0</v>
      </c>
      <c r="V1088" s="69">
        <v>10</v>
      </c>
      <c r="W1088" s="69">
        <v>10</v>
      </c>
      <c r="X1088" s="69">
        <v>4</v>
      </c>
      <c r="Y1088" s="69">
        <v>10</v>
      </c>
      <c r="Z1088" s="69">
        <v>10</v>
      </c>
      <c r="AA1088" s="69">
        <v>10</v>
      </c>
      <c r="AB1088" s="69">
        <v>10</v>
      </c>
      <c r="AC1088" s="69">
        <v>10</v>
      </c>
      <c r="AD1088" s="69">
        <v>10</v>
      </c>
      <c r="AE1088" s="69">
        <v>4</v>
      </c>
      <c r="AF1088" s="69">
        <f t="shared" si="127"/>
        <v>97</v>
      </c>
      <c r="AH1088" s="31">
        <f t="shared" si="128"/>
        <v>19</v>
      </c>
      <c r="AI1088" s="31">
        <f t="shared" si="129"/>
        <v>24</v>
      </c>
      <c r="AJ1088" s="31">
        <f t="shared" si="130"/>
        <v>30</v>
      </c>
      <c r="AK1088" s="31">
        <f t="shared" si="131"/>
        <v>24</v>
      </c>
      <c r="AL1088" s="31">
        <f t="shared" si="132"/>
        <v>97</v>
      </c>
    </row>
    <row r="1089" spans="1:38" hidden="1" x14ac:dyDescent="0.3">
      <c r="A1089" t="str">
        <f t="shared" si="126"/>
        <v>SAA1</v>
      </c>
      <c r="B1089" s="70" t="s">
        <v>417</v>
      </c>
      <c r="C1089" s="5" t="s">
        <v>617</v>
      </c>
      <c r="D1089" s="5" t="s">
        <v>270</v>
      </c>
      <c r="E1089" s="5" t="s">
        <v>425</v>
      </c>
      <c r="F1089" s="5" t="s">
        <v>30</v>
      </c>
      <c r="G1089" s="5" t="s">
        <v>600</v>
      </c>
      <c r="H1089" s="5" t="s">
        <v>620</v>
      </c>
      <c r="I1089" s="5">
        <v>3.6</v>
      </c>
      <c r="J1089" s="5">
        <v>7.4399999999999995</v>
      </c>
      <c r="K1089" s="5"/>
      <c r="L1089" s="5"/>
      <c r="M1089" s="5"/>
      <c r="N1089" s="5"/>
      <c r="O1089" s="5"/>
      <c r="P1089" s="5"/>
      <c r="Q1089" s="5"/>
      <c r="R1089" s="69">
        <v>1.2266666666666666</v>
      </c>
      <c r="S1089" s="69">
        <v>1</v>
      </c>
      <c r="T1089" s="69">
        <v>0</v>
      </c>
      <c r="U1089" s="69">
        <v>1</v>
      </c>
      <c r="V1089" s="69">
        <v>1</v>
      </c>
      <c r="W1089" s="69">
        <v>1</v>
      </c>
      <c r="X1089" s="69"/>
      <c r="Y1089" s="69">
        <v>1</v>
      </c>
      <c r="Z1089" s="69">
        <v>1</v>
      </c>
      <c r="AA1089" s="69">
        <v>1</v>
      </c>
      <c r="AB1089" s="69">
        <v>1</v>
      </c>
      <c r="AC1089" s="69">
        <v>1</v>
      </c>
      <c r="AD1089" s="69">
        <v>1</v>
      </c>
      <c r="AE1089" s="69">
        <v>1</v>
      </c>
      <c r="AF1089" s="69">
        <f t="shared" si="127"/>
        <v>10</v>
      </c>
      <c r="AH1089" s="31">
        <f t="shared" si="128"/>
        <v>2</v>
      </c>
      <c r="AI1089" s="31">
        <f t="shared" si="129"/>
        <v>2</v>
      </c>
      <c r="AJ1089" s="31">
        <f t="shared" si="130"/>
        <v>3</v>
      </c>
      <c r="AK1089" s="31">
        <f t="shared" si="131"/>
        <v>3</v>
      </c>
      <c r="AL1089" s="31">
        <f t="shared" si="132"/>
        <v>10</v>
      </c>
    </row>
    <row r="1090" spans="1:38" hidden="1" x14ac:dyDescent="0.3">
      <c r="A1090" t="str">
        <f t="shared" si="126"/>
        <v>SAGolden Brown</v>
      </c>
      <c r="B1090" s="70" t="s">
        <v>417</v>
      </c>
      <c r="C1090" s="5" t="s">
        <v>617</v>
      </c>
      <c r="D1090" s="5" t="s">
        <v>270</v>
      </c>
      <c r="E1090" s="5" t="s">
        <v>425</v>
      </c>
      <c r="F1090" s="5" t="s">
        <v>31</v>
      </c>
      <c r="G1090" s="5" t="s">
        <v>602</v>
      </c>
      <c r="H1090" s="5" t="s">
        <v>623</v>
      </c>
      <c r="I1090" s="5"/>
      <c r="J1090" s="5"/>
      <c r="K1090" s="5"/>
      <c r="L1090" s="5">
        <v>1.2</v>
      </c>
      <c r="M1090" s="5"/>
      <c r="N1090" s="5"/>
      <c r="O1090" s="5"/>
      <c r="P1090" s="5"/>
      <c r="Q1090" s="5"/>
      <c r="R1090" s="69">
        <v>0.13333333333333333</v>
      </c>
      <c r="S1090" s="69">
        <v>0</v>
      </c>
      <c r="T1090" s="69">
        <v>0</v>
      </c>
      <c r="U1090" s="69">
        <v>0</v>
      </c>
      <c r="V1090" s="69">
        <v>0</v>
      </c>
      <c r="W1090" s="69">
        <v>0</v>
      </c>
      <c r="X1090" s="69">
        <v>0</v>
      </c>
      <c r="Y1090" s="69">
        <v>0</v>
      </c>
      <c r="Z1090" s="69">
        <v>0</v>
      </c>
      <c r="AA1090" s="69">
        <v>0</v>
      </c>
      <c r="AB1090" s="69">
        <v>0</v>
      </c>
      <c r="AC1090" s="69">
        <v>0</v>
      </c>
      <c r="AD1090" s="69">
        <v>0</v>
      </c>
      <c r="AE1090" s="69">
        <v>0</v>
      </c>
      <c r="AF1090" s="69">
        <f t="shared" si="127"/>
        <v>0</v>
      </c>
      <c r="AH1090" s="31">
        <f t="shared" si="128"/>
        <v>0</v>
      </c>
      <c r="AI1090" s="31">
        <f t="shared" si="129"/>
        <v>0</v>
      </c>
      <c r="AJ1090" s="31">
        <f t="shared" si="130"/>
        <v>0</v>
      </c>
      <c r="AK1090" s="31">
        <f t="shared" si="131"/>
        <v>0</v>
      </c>
      <c r="AL1090" s="31">
        <f t="shared" si="132"/>
        <v>0</v>
      </c>
    </row>
    <row r="1091" spans="1:38" hidden="1" x14ac:dyDescent="0.3">
      <c r="A1091" t="str">
        <f t="shared" ref="A1091:A1154" si="133">CONCATENATE(C1091,H1091)</f>
        <v>SALG</v>
      </c>
      <c r="B1091" s="70" t="s">
        <v>417</v>
      </c>
      <c r="C1091" s="5" t="s">
        <v>617</v>
      </c>
      <c r="D1091" s="5" t="s">
        <v>270</v>
      </c>
      <c r="E1091" s="5" t="s">
        <v>425</v>
      </c>
      <c r="F1091" s="5" t="s">
        <v>33</v>
      </c>
      <c r="G1091" s="5" t="s">
        <v>601</v>
      </c>
      <c r="H1091" s="5" t="s">
        <v>621</v>
      </c>
      <c r="I1091" s="5"/>
      <c r="J1091" s="5"/>
      <c r="K1091" s="5"/>
      <c r="L1091" s="5">
        <v>4.2</v>
      </c>
      <c r="M1091" s="5"/>
      <c r="N1091" s="5"/>
      <c r="O1091" s="5"/>
      <c r="P1091" s="5"/>
      <c r="Q1091" s="5"/>
      <c r="R1091" s="69">
        <v>0.46666666666666667</v>
      </c>
      <c r="S1091" s="69">
        <v>1.2</v>
      </c>
      <c r="T1091" s="69">
        <v>3.6</v>
      </c>
      <c r="U1091" s="69">
        <v>3.6</v>
      </c>
      <c r="V1091" s="69">
        <v>3.6</v>
      </c>
      <c r="W1091" s="69">
        <v>3.6</v>
      </c>
      <c r="X1091" s="69">
        <v>3.6</v>
      </c>
      <c r="Y1091" s="69">
        <v>3.6</v>
      </c>
      <c r="Z1091" s="69">
        <v>3.6</v>
      </c>
      <c r="AA1091" s="69">
        <v>3.6</v>
      </c>
      <c r="AB1091" s="69">
        <v>3.6</v>
      </c>
      <c r="AC1091" s="69">
        <v>3.6</v>
      </c>
      <c r="AD1091" s="69">
        <v>3.6</v>
      </c>
      <c r="AE1091" s="69">
        <v>3.6</v>
      </c>
      <c r="AF1091" s="69">
        <f t="shared" ref="AF1091:AF1154" si="134">SUM(T1091:AE1091)</f>
        <v>43.20000000000001</v>
      </c>
      <c r="AH1091" s="31">
        <f t="shared" ref="AH1091:AH1154" si="135">SUM(T1091:V1091)</f>
        <v>10.8</v>
      </c>
      <c r="AI1091" s="31">
        <f t="shared" ref="AI1091:AI1154" si="136">SUM(W1091:Y1091)</f>
        <v>10.8</v>
      </c>
      <c r="AJ1091" s="31">
        <f t="shared" ref="AJ1091:AJ1154" si="137">SUM(Z1091:AB1091)</f>
        <v>10.8</v>
      </c>
      <c r="AK1091" s="31">
        <f t="shared" ref="AK1091:AK1154" si="138">SUM(AC1091:AE1091)</f>
        <v>10.8</v>
      </c>
      <c r="AL1091" s="31">
        <f t="shared" ref="AL1091:AL1154" si="139">SUM(AH1091:AK1091)</f>
        <v>43.2</v>
      </c>
    </row>
    <row r="1092" spans="1:38" hidden="1" x14ac:dyDescent="0.3">
      <c r="A1092" t="str">
        <f t="shared" si="133"/>
        <v>SALG</v>
      </c>
      <c r="B1092" s="70" t="s">
        <v>417</v>
      </c>
      <c r="C1092" s="5" t="s">
        <v>617</v>
      </c>
      <c r="D1092" s="5" t="s">
        <v>270</v>
      </c>
      <c r="E1092" s="5" t="s">
        <v>425</v>
      </c>
      <c r="F1092" s="5" t="s">
        <v>102</v>
      </c>
      <c r="G1092" s="5" t="s">
        <v>601</v>
      </c>
      <c r="H1092" s="5" t="s">
        <v>621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69"/>
      <c r="S1092" s="69"/>
      <c r="T1092" s="69">
        <v>0.216</v>
      </c>
      <c r="U1092" s="69">
        <v>0.216</v>
      </c>
      <c r="V1092" s="69">
        <v>0.216</v>
      </c>
      <c r="W1092" s="69">
        <v>0.216</v>
      </c>
      <c r="X1092" s="69">
        <v>0.216</v>
      </c>
      <c r="Y1092" s="69">
        <v>0.216</v>
      </c>
      <c r="Z1092" s="69">
        <v>0.216</v>
      </c>
      <c r="AA1092" s="69">
        <v>0.216</v>
      </c>
      <c r="AB1092" s="69">
        <v>0.216</v>
      </c>
      <c r="AC1092" s="69">
        <v>0.216</v>
      </c>
      <c r="AD1092" s="69">
        <v>0.216</v>
      </c>
      <c r="AE1092" s="69">
        <v>0.216</v>
      </c>
      <c r="AF1092" s="69">
        <f t="shared" si="134"/>
        <v>2.5920000000000005</v>
      </c>
      <c r="AH1092" s="31">
        <f t="shared" si="135"/>
        <v>0.64800000000000002</v>
      </c>
      <c r="AI1092" s="31">
        <f t="shared" si="136"/>
        <v>0.64800000000000002</v>
      </c>
      <c r="AJ1092" s="31">
        <f t="shared" si="137"/>
        <v>0.64800000000000002</v>
      </c>
      <c r="AK1092" s="31">
        <f t="shared" si="138"/>
        <v>0.64800000000000002</v>
      </c>
      <c r="AL1092" s="31">
        <f t="shared" si="139"/>
        <v>2.5920000000000001</v>
      </c>
    </row>
    <row r="1093" spans="1:38" hidden="1" x14ac:dyDescent="0.3">
      <c r="A1093" t="str">
        <f t="shared" si="133"/>
        <v>SASoft Brown</v>
      </c>
      <c r="B1093" s="70" t="s">
        <v>417</v>
      </c>
      <c r="C1093" s="5" t="s">
        <v>617</v>
      </c>
      <c r="D1093" s="5" t="s">
        <v>270</v>
      </c>
      <c r="E1093" s="5" t="s">
        <v>425</v>
      </c>
      <c r="F1093" s="5" t="s">
        <v>34</v>
      </c>
      <c r="G1093" s="5" t="s">
        <v>602</v>
      </c>
      <c r="H1093" s="5" t="s">
        <v>622</v>
      </c>
      <c r="I1093" s="5"/>
      <c r="J1093" s="5"/>
      <c r="K1093" s="5"/>
      <c r="L1093" s="5">
        <v>1.2</v>
      </c>
      <c r="M1093" s="5"/>
      <c r="N1093" s="5"/>
      <c r="O1093" s="5"/>
      <c r="P1093" s="5"/>
      <c r="Q1093" s="5"/>
      <c r="R1093" s="69">
        <v>0.13333333333333333</v>
      </c>
      <c r="S1093" s="69">
        <v>0.06</v>
      </c>
      <c r="T1093" s="69">
        <v>0</v>
      </c>
      <c r="U1093" s="69">
        <v>0</v>
      </c>
      <c r="V1093" s="69">
        <v>0</v>
      </c>
      <c r="W1093" s="69">
        <v>0</v>
      </c>
      <c r="X1093" s="69">
        <v>0</v>
      </c>
      <c r="Y1093" s="69">
        <v>0</v>
      </c>
      <c r="Z1093" s="69">
        <v>0</v>
      </c>
      <c r="AA1093" s="69">
        <v>0</v>
      </c>
      <c r="AB1093" s="69">
        <v>0</v>
      </c>
      <c r="AC1093" s="69">
        <v>0</v>
      </c>
      <c r="AD1093" s="69">
        <v>0</v>
      </c>
      <c r="AE1093" s="69">
        <v>0</v>
      </c>
      <c r="AF1093" s="69">
        <f t="shared" si="134"/>
        <v>0</v>
      </c>
      <c r="AH1093" s="31">
        <f t="shared" si="135"/>
        <v>0</v>
      </c>
      <c r="AI1093" s="31">
        <f t="shared" si="136"/>
        <v>0</v>
      </c>
      <c r="AJ1093" s="31">
        <f t="shared" si="137"/>
        <v>0</v>
      </c>
      <c r="AK1093" s="31">
        <f t="shared" si="138"/>
        <v>0</v>
      </c>
      <c r="AL1093" s="31">
        <f t="shared" si="139"/>
        <v>0</v>
      </c>
    </row>
    <row r="1094" spans="1:38" hidden="1" x14ac:dyDescent="0.3">
      <c r="A1094" t="str">
        <f t="shared" si="133"/>
        <v>SAC1 COARSE</v>
      </c>
      <c r="B1094" s="5" t="s">
        <v>474</v>
      </c>
      <c r="C1094" s="5" t="s">
        <v>617</v>
      </c>
      <c r="D1094" s="65" t="s">
        <v>412</v>
      </c>
      <c r="E1094" s="65" t="s">
        <v>97</v>
      </c>
      <c r="F1094" s="5" t="s">
        <v>27</v>
      </c>
      <c r="G1094" s="5" t="s">
        <v>603</v>
      </c>
      <c r="H1094" s="5" t="s">
        <v>619</v>
      </c>
      <c r="I1094" s="31"/>
      <c r="J1094" s="31">
        <v>21.6</v>
      </c>
      <c r="K1094" s="31"/>
      <c r="L1094" s="31"/>
      <c r="M1094" s="31"/>
      <c r="N1094" s="31"/>
      <c r="O1094" s="31"/>
      <c r="P1094" s="31"/>
      <c r="Q1094" s="31"/>
      <c r="R1094" s="75">
        <f t="shared" ref="R1094:R1142" si="140">SUM(I1094:Q1094)/9</f>
        <v>2.4000000000000004</v>
      </c>
      <c r="S1094" s="69"/>
      <c r="T1094" s="69"/>
      <c r="U1094" s="69"/>
      <c r="V1094" s="69"/>
      <c r="W1094" s="69"/>
      <c r="X1094" s="69"/>
      <c r="Y1094" s="69"/>
      <c r="Z1094" s="69"/>
      <c r="AA1094" s="69"/>
      <c r="AB1094" s="69"/>
      <c r="AC1094" s="69"/>
      <c r="AD1094" s="69"/>
      <c r="AE1094" s="69"/>
      <c r="AF1094" s="69">
        <f t="shared" si="134"/>
        <v>0</v>
      </c>
      <c r="AH1094" s="31">
        <f t="shared" si="135"/>
        <v>0</v>
      </c>
      <c r="AI1094" s="31">
        <f t="shared" si="136"/>
        <v>0</v>
      </c>
      <c r="AJ1094" s="31">
        <f t="shared" si="137"/>
        <v>0</v>
      </c>
      <c r="AK1094" s="31">
        <f t="shared" si="138"/>
        <v>0</v>
      </c>
      <c r="AL1094" s="31">
        <f t="shared" si="139"/>
        <v>0</v>
      </c>
    </row>
    <row r="1095" spans="1:38" hidden="1" x14ac:dyDescent="0.3">
      <c r="A1095" t="str">
        <f t="shared" si="133"/>
        <v>SAA1</v>
      </c>
      <c r="B1095" s="5" t="s">
        <v>474</v>
      </c>
      <c r="C1095" s="5" t="s">
        <v>617</v>
      </c>
      <c r="D1095" s="65" t="s">
        <v>412</v>
      </c>
      <c r="E1095" s="65" t="s">
        <v>475</v>
      </c>
      <c r="F1095" s="5" t="s">
        <v>74</v>
      </c>
      <c r="G1095" s="5" t="s">
        <v>600</v>
      </c>
      <c r="H1095" s="5" t="s">
        <v>620</v>
      </c>
      <c r="I1095" s="31">
        <v>32</v>
      </c>
      <c r="J1095" s="31"/>
      <c r="K1095" s="31"/>
      <c r="L1095" s="31"/>
      <c r="M1095" s="31"/>
      <c r="N1095" s="31"/>
      <c r="O1095" s="31"/>
      <c r="P1095" s="31"/>
      <c r="Q1095" s="31"/>
      <c r="R1095" s="75">
        <f t="shared" si="140"/>
        <v>3.5555555555555554</v>
      </c>
      <c r="S1095" s="69"/>
      <c r="T1095" s="69"/>
      <c r="U1095" s="69"/>
      <c r="V1095" s="69"/>
      <c r="W1095" s="69"/>
      <c r="X1095" s="69"/>
      <c r="Y1095" s="69"/>
      <c r="Z1095" s="69"/>
      <c r="AA1095" s="69"/>
      <c r="AB1095" s="69"/>
      <c r="AC1095" s="69"/>
      <c r="AD1095" s="69"/>
      <c r="AE1095" s="69"/>
      <c r="AF1095" s="69">
        <f t="shared" si="134"/>
        <v>0</v>
      </c>
      <c r="AH1095" s="31">
        <f t="shared" si="135"/>
        <v>0</v>
      </c>
      <c r="AI1095" s="31">
        <f t="shared" si="136"/>
        <v>0</v>
      </c>
      <c r="AJ1095" s="31">
        <f t="shared" si="137"/>
        <v>0</v>
      </c>
      <c r="AK1095" s="31">
        <f t="shared" si="138"/>
        <v>0</v>
      </c>
      <c r="AL1095" s="31">
        <f t="shared" si="139"/>
        <v>0</v>
      </c>
    </row>
    <row r="1096" spans="1:38" hidden="1" x14ac:dyDescent="0.3">
      <c r="A1096" t="str">
        <f t="shared" si="133"/>
        <v>SAC1 COARSE</v>
      </c>
      <c r="B1096" s="5" t="s">
        <v>474</v>
      </c>
      <c r="C1096" s="5" t="s">
        <v>617</v>
      </c>
      <c r="D1096" s="65" t="s">
        <v>412</v>
      </c>
      <c r="E1096" s="65" t="s">
        <v>475</v>
      </c>
      <c r="F1096" s="5" t="s">
        <v>61</v>
      </c>
      <c r="G1096" s="5" t="s">
        <v>603</v>
      </c>
      <c r="H1096" s="5" t="s">
        <v>619</v>
      </c>
      <c r="I1096" s="31">
        <v>25</v>
      </c>
      <c r="J1096" s="31"/>
      <c r="K1096" s="31"/>
      <c r="L1096" s="31"/>
      <c r="M1096" s="31"/>
      <c r="N1096" s="31"/>
      <c r="O1096" s="31"/>
      <c r="P1096" s="31"/>
      <c r="Q1096" s="31"/>
      <c r="R1096" s="75">
        <f t="shared" si="140"/>
        <v>2.7777777777777777</v>
      </c>
      <c r="S1096" s="69"/>
      <c r="T1096" s="69"/>
      <c r="U1096" s="69"/>
      <c r="V1096" s="69"/>
      <c r="W1096" s="69"/>
      <c r="X1096" s="69"/>
      <c r="Y1096" s="69"/>
      <c r="Z1096" s="69"/>
      <c r="AA1096" s="69"/>
      <c r="AB1096" s="69"/>
      <c r="AC1096" s="69"/>
      <c r="AD1096" s="69"/>
      <c r="AE1096" s="69"/>
      <c r="AF1096" s="69">
        <f t="shared" si="134"/>
        <v>0</v>
      </c>
      <c r="AH1096" s="31">
        <f t="shared" si="135"/>
        <v>0</v>
      </c>
      <c r="AI1096" s="31">
        <f t="shared" si="136"/>
        <v>0</v>
      </c>
      <c r="AJ1096" s="31">
        <f t="shared" si="137"/>
        <v>0</v>
      </c>
      <c r="AK1096" s="31">
        <f t="shared" si="138"/>
        <v>0</v>
      </c>
      <c r="AL1096" s="31">
        <f t="shared" si="139"/>
        <v>0</v>
      </c>
    </row>
    <row r="1097" spans="1:38" hidden="1" x14ac:dyDescent="0.3">
      <c r="A1097" t="str">
        <f t="shared" si="133"/>
        <v>SACoarse Brown</v>
      </c>
      <c r="B1097" s="5" t="s">
        <v>474</v>
      </c>
      <c r="C1097" s="5" t="s">
        <v>617</v>
      </c>
      <c r="D1097" s="65" t="s">
        <v>412</v>
      </c>
      <c r="E1097" s="65" t="s">
        <v>475</v>
      </c>
      <c r="F1097" s="5" t="s">
        <v>91</v>
      </c>
      <c r="G1097" s="5" t="s">
        <v>602</v>
      </c>
      <c r="H1097" s="5" t="s">
        <v>618</v>
      </c>
      <c r="I1097" s="31">
        <v>5</v>
      </c>
      <c r="J1097" s="31"/>
      <c r="K1097" s="31"/>
      <c r="L1097" s="31"/>
      <c r="M1097" s="31"/>
      <c r="N1097" s="31"/>
      <c r="O1097" s="31"/>
      <c r="P1097" s="31"/>
      <c r="Q1097" s="31"/>
      <c r="R1097" s="75">
        <f t="shared" si="140"/>
        <v>0.55555555555555558</v>
      </c>
      <c r="S1097" s="69"/>
      <c r="T1097" s="69"/>
      <c r="U1097" s="69"/>
      <c r="V1097" s="69"/>
      <c r="W1097" s="69"/>
      <c r="X1097" s="69"/>
      <c r="Y1097" s="69"/>
      <c r="Z1097" s="69"/>
      <c r="AA1097" s="69"/>
      <c r="AB1097" s="69"/>
      <c r="AC1097" s="69"/>
      <c r="AD1097" s="69"/>
      <c r="AE1097" s="69"/>
      <c r="AF1097" s="69">
        <f t="shared" si="134"/>
        <v>0</v>
      </c>
      <c r="AH1097" s="31">
        <f t="shared" si="135"/>
        <v>0</v>
      </c>
      <c r="AI1097" s="31">
        <f t="shared" si="136"/>
        <v>0</v>
      </c>
      <c r="AJ1097" s="31">
        <f t="shared" si="137"/>
        <v>0</v>
      </c>
      <c r="AK1097" s="31">
        <f t="shared" si="138"/>
        <v>0</v>
      </c>
      <c r="AL1097" s="31">
        <f t="shared" si="139"/>
        <v>0</v>
      </c>
    </row>
    <row r="1098" spans="1:38" hidden="1" x14ac:dyDescent="0.3">
      <c r="A1098" t="str">
        <f t="shared" si="133"/>
        <v>SACoarse Brown</v>
      </c>
      <c r="B1098" s="5" t="s">
        <v>474</v>
      </c>
      <c r="C1098" s="5" t="s">
        <v>617</v>
      </c>
      <c r="D1098" s="65" t="s">
        <v>412</v>
      </c>
      <c r="E1098" s="65" t="s">
        <v>475</v>
      </c>
      <c r="F1098" s="5" t="s">
        <v>26</v>
      </c>
      <c r="G1098" s="5" t="s">
        <v>602</v>
      </c>
      <c r="H1098" s="5" t="s">
        <v>618</v>
      </c>
      <c r="I1098" s="31">
        <v>2.16</v>
      </c>
      <c r="J1098" s="31"/>
      <c r="K1098" s="31"/>
      <c r="L1098" s="31"/>
      <c r="M1098" s="31"/>
      <c r="N1098" s="31"/>
      <c r="O1098" s="31"/>
      <c r="P1098" s="31"/>
      <c r="Q1098" s="31"/>
      <c r="R1098" s="75">
        <f t="shared" si="140"/>
        <v>0.24000000000000002</v>
      </c>
      <c r="S1098" s="69"/>
      <c r="T1098" s="69"/>
      <c r="U1098" s="69"/>
      <c r="V1098" s="69"/>
      <c r="W1098" s="69"/>
      <c r="X1098" s="69"/>
      <c r="Y1098" s="69"/>
      <c r="Z1098" s="69"/>
      <c r="AA1098" s="69"/>
      <c r="AB1098" s="69"/>
      <c r="AC1098" s="69"/>
      <c r="AD1098" s="69"/>
      <c r="AE1098" s="69"/>
      <c r="AF1098" s="69">
        <f t="shared" si="134"/>
        <v>0</v>
      </c>
      <c r="AH1098" s="31">
        <f t="shared" si="135"/>
        <v>0</v>
      </c>
      <c r="AI1098" s="31">
        <f t="shared" si="136"/>
        <v>0</v>
      </c>
      <c r="AJ1098" s="31">
        <f t="shared" si="137"/>
        <v>0</v>
      </c>
      <c r="AK1098" s="31">
        <f t="shared" si="138"/>
        <v>0</v>
      </c>
      <c r="AL1098" s="31">
        <f t="shared" si="139"/>
        <v>0</v>
      </c>
    </row>
    <row r="1099" spans="1:38" hidden="1" x14ac:dyDescent="0.3">
      <c r="A1099" t="str">
        <f t="shared" si="133"/>
        <v>SAC1 COARSE</v>
      </c>
      <c r="B1099" s="5" t="s">
        <v>474</v>
      </c>
      <c r="C1099" s="5" t="s">
        <v>617</v>
      </c>
      <c r="D1099" s="65" t="s">
        <v>412</v>
      </c>
      <c r="E1099" s="65" t="s">
        <v>475</v>
      </c>
      <c r="F1099" s="5" t="s">
        <v>27</v>
      </c>
      <c r="G1099" s="5" t="s">
        <v>603</v>
      </c>
      <c r="H1099" s="5" t="s">
        <v>619</v>
      </c>
      <c r="I1099" s="31">
        <v>10.8</v>
      </c>
      <c r="J1099" s="31"/>
      <c r="K1099" s="31"/>
      <c r="L1099" s="31"/>
      <c r="M1099" s="31"/>
      <c r="N1099" s="31"/>
      <c r="O1099" s="31"/>
      <c r="P1099" s="31"/>
      <c r="Q1099" s="31"/>
      <c r="R1099" s="75">
        <f t="shared" si="140"/>
        <v>1.2000000000000002</v>
      </c>
      <c r="S1099" s="69"/>
      <c r="T1099" s="69"/>
      <c r="U1099" s="69"/>
      <c r="V1099" s="69"/>
      <c r="W1099" s="69"/>
      <c r="X1099" s="69"/>
      <c r="Y1099" s="69"/>
      <c r="Z1099" s="69"/>
      <c r="AA1099" s="69"/>
      <c r="AB1099" s="69"/>
      <c r="AC1099" s="69"/>
      <c r="AD1099" s="69"/>
      <c r="AE1099" s="69"/>
      <c r="AF1099" s="69">
        <f t="shared" si="134"/>
        <v>0</v>
      </c>
      <c r="AH1099" s="31">
        <f t="shared" si="135"/>
        <v>0</v>
      </c>
      <c r="AI1099" s="31">
        <f t="shared" si="136"/>
        <v>0</v>
      </c>
      <c r="AJ1099" s="31">
        <f t="shared" si="137"/>
        <v>0</v>
      </c>
      <c r="AK1099" s="31">
        <f t="shared" si="138"/>
        <v>0</v>
      </c>
      <c r="AL1099" s="31">
        <f t="shared" si="139"/>
        <v>0</v>
      </c>
    </row>
    <row r="1100" spans="1:38" hidden="1" x14ac:dyDescent="0.3">
      <c r="A1100" t="str">
        <f t="shared" si="133"/>
        <v>SAA1</v>
      </c>
      <c r="B1100" s="5" t="s">
        <v>474</v>
      </c>
      <c r="C1100" s="5" t="s">
        <v>617</v>
      </c>
      <c r="D1100" s="65" t="s">
        <v>412</v>
      </c>
      <c r="E1100" s="65" t="s">
        <v>475</v>
      </c>
      <c r="F1100" s="5" t="s">
        <v>30</v>
      </c>
      <c r="G1100" s="5" t="s">
        <v>600</v>
      </c>
      <c r="H1100" s="5" t="s">
        <v>620</v>
      </c>
      <c r="I1100" s="31">
        <v>21.6</v>
      </c>
      <c r="J1100" s="31"/>
      <c r="K1100" s="31"/>
      <c r="L1100" s="31"/>
      <c r="M1100" s="31"/>
      <c r="N1100" s="31"/>
      <c r="O1100" s="31"/>
      <c r="P1100" s="31"/>
      <c r="Q1100" s="31"/>
      <c r="R1100" s="75">
        <f t="shared" si="140"/>
        <v>2.4000000000000004</v>
      </c>
      <c r="S1100" s="69"/>
      <c r="T1100" s="69"/>
      <c r="U1100" s="69"/>
      <c r="V1100" s="69"/>
      <c r="W1100" s="69"/>
      <c r="X1100" s="69"/>
      <c r="Y1100" s="69"/>
      <c r="Z1100" s="69"/>
      <c r="AA1100" s="69"/>
      <c r="AB1100" s="69"/>
      <c r="AC1100" s="69"/>
      <c r="AD1100" s="69"/>
      <c r="AE1100" s="69"/>
      <c r="AF1100" s="69">
        <f t="shared" si="134"/>
        <v>0</v>
      </c>
      <c r="AH1100" s="31">
        <f t="shared" si="135"/>
        <v>0</v>
      </c>
      <c r="AI1100" s="31">
        <f t="shared" si="136"/>
        <v>0</v>
      </c>
      <c r="AJ1100" s="31">
        <f t="shared" si="137"/>
        <v>0</v>
      </c>
      <c r="AK1100" s="31">
        <f t="shared" si="138"/>
        <v>0</v>
      </c>
      <c r="AL1100" s="31">
        <f t="shared" si="139"/>
        <v>0</v>
      </c>
    </row>
    <row r="1101" spans="1:38" hidden="1" x14ac:dyDescent="0.3">
      <c r="A1101" t="str">
        <f t="shared" si="133"/>
        <v>SAC1 COARSE</v>
      </c>
      <c r="B1101" s="5" t="s">
        <v>474</v>
      </c>
      <c r="C1101" s="5" t="s">
        <v>617</v>
      </c>
      <c r="D1101" s="65" t="s">
        <v>412</v>
      </c>
      <c r="E1101" s="65" t="s">
        <v>413</v>
      </c>
      <c r="F1101" s="5" t="s">
        <v>27</v>
      </c>
      <c r="G1101" s="5" t="s">
        <v>603</v>
      </c>
      <c r="H1101" s="5" t="s">
        <v>619</v>
      </c>
      <c r="I1101" s="31"/>
      <c r="J1101" s="31"/>
      <c r="K1101" s="31"/>
      <c r="L1101" s="31"/>
      <c r="M1101" s="31">
        <v>32.4</v>
      </c>
      <c r="N1101" s="31"/>
      <c r="O1101" s="31"/>
      <c r="P1101" s="31">
        <v>32.64</v>
      </c>
      <c r="Q1101" s="31"/>
      <c r="R1101" s="75">
        <f t="shared" si="140"/>
        <v>7.2266666666666657</v>
      </c>
      <c r="S1101" s="69"/>
      <c r="T1101" s="69"/>
      <c r="U1101" s="69"/>
      <c r="V1101" s="69"/>
      <c r="W1101" s="69"/>
      <c r="X1101" s="69"/>
      <c r="Y1101" s="69"/>
      <c r="Z1101" s="69"/>
      <c r="AA1101" s="69"/>
      <c r="AB1101" s="69"/>
      <c r="AC1101" s="69"/>
      <c r="AD1101" s="69"/>
      <c r="AE1101" s="69"/>
      <c r="AF1101" s="69">
        <f t="shared" si="134"/>
        <v>0</v>
      </c>
      <c r="AH1101" s="31">
        <f t="shared" si="135"/>
        <v>0</v>
      </c>
      <c r="AI1101" s="31">
        <f t="shared" si="136"/>
        <v>0</v>
      </c>
      <c r="AJ1101" s="31">
        <f t="shared" si="137"/>
        <v>0</v>
      </c>
      <c r="AK1101" s="31">
        <f t="shared" si="138"/>
        <v>0</v>
      </c>
      <c r="AL1101" s="31">
        <f t="shared" si="139"/>
        <v>0</v>
      </c>
    </row>
    <row r="1102" spans="1:38" hidden="1" x14ac:dyDescent="0.3">
      <c r="A1102" t="str">
        <f t="shared" si="133"/>
        <v>SAC1 COARSE</v>
      </c>
      <c r="B1102" s="5" t="s">
        <v>474</v>
      </c>
      <c r="C1102" s="5" t="s">
        <v>617</v>
      </c>
      <c r="D1102" s="65" t="s">
        <v>412</v>
      </c>
      <c r="E1102" s="65" t="s">
        <v>476</v>
      </c>
      <c r="F1102" s="5" t="s">
        <v>27</v>
      </c>
      <c r="G1102" s="5" t="s">
        <v>603</v>
      </c>
      <c r="H1102" s="5" t="s">
        <v>619</v>
      </c>
      <c r="I1102" s="31"/>
      <c r="J1102" s="31">
        <v>5.4</v>
      </c>
      <c r="K1102" s="31"/>
      <c r="L1102" s="31"/>
      <c r="M1102" s="31"/>
      <c r="N1102" s="31"/>
      <c r="O1102" s="31"/>
      <c r="P1102" s="31"/>
      <c r="Q1102" s="31"/>
      <c r="R1102" s="75">
        <f t="shared" si="140"/>
        <v>0.60000000000000009</v>
      </c>
      <c r="S1102" s="69"/>
      <c r="T1102" s="69"/>
      <c r="U1102" s="69"/>
      <c r="V1102" s="69"/>
      <c r="W1102" s="69"/>
      <c r="X1102" s="69"/>
      <c r="Y1102" s="69"/>
      <c r="Z1102" s="69"/>
      <c r="AA1102" s="69"/>
      <c r="AB1102" s="69"/>
      <c r="AC1102" s="69"/>
      <c r="AD1102" s="69"/>
      <c r="AE1102" s="69"/>
      <c r="AF1102" s="69">
        <f t="shared" si="134"/>
        <v>0</v>
      </c>
      <c r="AH1102" s="31">
        <f t="shared" si="135"/>
        <v>0</v>
      </c>
      <c r="AI1102" s="31">
        <f t="shared" si="136"/>
        <v>0</v>
      </c>
      <c r="AJ1102" s="31">
        <f t="shared" si="137"/>
        <v>0</v>
      </c>
      <c r="AK1102" s="31">
        <f t="shared" si="138"/>
        <v>0</v>
      </c>
      <c r="AL1102" s="31">
        <f t="shared" si="139"/>
        <v>0</v>
      </c>
    </row>
    <row r="1103" spans="1:38" hidden="1" x14ac:dyDescent="0.3">
      <c r="A1103" t="str">
        <f t="shared" si="133"/>
        <v>SACoarse Brown</v>
      </c>
      <c r="B1103" s="5" t="s">
        <v>474</v>
      </c>
      <c r="C1103" s="5" t="s">
        <v>617</v>
      </c>
      <c r="D1103" s="65" t="s">
        <v>412</v>
      </c>
      <c r="E1103" s="65" t="s">
        <v>477</v>
      </c>
      <c r="F1103" s="5" t="s">
        <v>26</v>
      </c>
      <c r="G1103" s="5" t="s">
        <v>602</v>
      </c>
      <c r="H1103" s="5" t="s">
        <v>618</v>
      </c>
      <c r="I1103" s="31">
        <v>4.8</v>
      </c>
      <c r="J1103" s="31"/>
      <c r="K1103" s="31"/>
      <c r="L1103" s="31"/>
      <c r="M1103" s="31"/>
      <c r="N1103" s="31"/>
      <c r="O1103" s="31"/>
      <c r="P1103" s="31"/>
      <c r="Q1103" s="31"/>
      <c r="R1103" s="75">
        <f t="shared" si="140"/>
        <v>0.53333333333333333</v>
      </c>
      <c r="S1103" s="69"/>
      <c r="T1103" s="69"/>
      <c r="U1103" s="69"/>
      <c r="V1103" s="69"/>
      <c r="W1103" s="69"/>
      <c r="X1103" s="69"/>
      <c r="Y1103" s="69"/>
      <c r="Z1103" s="69"/>
      <c r="AA1103" s="69"/>
      <c r="AB1103" s="69"/>
      <c r="AC1103" s="69"/>
      <c r="AD1103" s="69"/>
      <c r="AE1103" s="69"/>
      <c r="AF1103" s="69">
        <f t="shared" si="134"/>
        <v>0</v>
      </c>
      <c r="AH1103" s="31">
        <f t="shared" si="135"/>
        <v>0</v>
      </c>
      <c r="AI1103" s="31">
        <f t="shared" si="136"/>
        <v>0</v>
      </c>
      <c r="AJ1103" s="31">
        <f t="shared" si="137"/>
        <v>0</v>
      </c>
      <c r="AK1103" s="31">
        <f t="shared" si="138"/>
        <v>0</v>
      </c>
      <c r="AL1103" s="31">
        <f t="shared" si="139"/>
        <v>0</v>
      </c>
    </row>
    <row r="1104" spans="1:38" hidden="1" x14ac:dyDescent="0.3">
      <c r="A1104" t="str">
        <f t="shared" si="133"/>
        <v>SACoarse Brown</v>
      </c>
      <c r="B1104" s="5" t="s">
        <v>474</v>
      </c>
      <c r="C1104" s="5" t="s">
        <v>617</v>
      </c>
      <c r="D1104" s="65" t="s">
        <v>412</v>
      </c>
      <c r="E1104" s="65" t="s">
        <v>477</v>
      </c>
      <c r="F1104" s="5" t="s">
        <v>44</v>
      </c>
      <c r="G1104" s="5" t="s">
        <v>602</v>
      </c>
      <c r="H1104" s="5" t="s">
        <v>618</v>
      </c>
      <c r="I1104" s="31">
        <v>0.18</v>
      </c>
      <c r="J1104" s="31"/>
      <c r="K1104" s="31"/>
      <c r="L1104" s="31"/>
      <c r="M1104" s="31"/>
      <c r="N1104" s="31"/>
      <c r="O1104" s="31"/>
      <c r="P1104" s="31"/>
      <c r="Q1104" s="31"/>
      <c r="R1104" s="75">
        <f t="shared" si="140"/>
        <v>0.02</v>
      </c>
      <c r="S1104" s="69"/>
      <c r="T1104" s="69"/>
      <c r="U1104" s="69"/>
      <c r="V1104" s="69"/>
      <c r="W1104" s="69"/>
      <c r="X1104" s="69"/>
      <c r="Y1104" s="69"/>
      <c r="Z1104" s="69"/>
      <c r="AA1104" s="69"/>
      <c r="AB1104" s="69"/>
      <c r="AC1104" s="69"/>
      <c r="AD1104" s="69"/>
      <c r="AE1104" s="69"/>
      <c r="AF1104" s="69">
        <f t="shared" si="134"/>
        <v>0</v>
      </c>
      <c r="AH1104" s="31">
        <f t="shared" si="135"/>
        <v>0</v>
      </c>
      <c r="AI1104" s="31">
        <f t="shared" si="136"/>
        <v>0</v>
      </c>
      <c r="AJ1104" s="31">
        <f t="shared" si="137"/>
        <v>0</v>
      </c>
      <c r="AK1104" s="31">
        <f t="shared" si="138"/>
        <v>0</v>
      </c>
      <c r="AL1104" s="31">
        <f t="shared" si="139"/>
        <v>0</v>
      </c>
    </row>
    <row r="1105" spans="1:38" hidden="1" x14ac:dyDescent="0.3">
      <c r="A1105" t="str">
        <f t="shared" si="133"/>
        <v>SAA1</v>
      </c>
      <c r="B1105" s="5" t="s">
        <v>474</v>
      </c>
      <c r="C1105" s="5" t="s">
        <v>617</v>
      </c>
      <c r="D1105" s="65" t="s">
        <v>412</v>
      </c>
      <c r="E1105" s="65" t="s">
        <v>477</v>
      </c>
      <c r="F1105" s="5" t="s">
        <v>45</v>
      </c>
      <c r="G1105" s="5" t="s">
        <v>600</v>
      </c>
      <c r="H1105" s="5" t="s">
        <v>620</v>
      </c>
      <c r="I1105" s="31">
        <v>0.18</v>
      </c>
      <c r="J1105" s="31"/>
      <c r="K1105" s="31"/>
      <c r="L1105" s="31"/>
      <c r="M1105" s="31"/>
      <c r="N1105" s="31"/>
      <c r="O1105" s="31"/>
      <c r="P1105" s="31"/>
      <c r="Q1105" s="31"/>
      <c r="R1105" s="75">
        <f t="shared" si="140"/>
        <v>0.02</v>
      </c>
      <c r="S1105" s="69"/>
      <c r="T1105" s="69"/>
      <c r="U1105" s="69"/>
      <c r="V1105" s="69"/>
      <c r="W1105" s="69"/>
      <c r="X1105" s="69"/>
      <c r="Y1105" s="69"/>
      <c r="Z1105" s="69"/>
      <c r="AA1105" s="69"/>
      <c r="AB1105" s="69"/>
      <c r="AC1105" s="69"/>
      <c r="AD1105" s="69"/>
      <c r="AE1105" s="69"/>
      <c r="AF1105" s="69">
        <f t="shared" si="134"/>
        <v>0</v>
      </c>
      <c r="AH1105" s="31">
        <f t="shared" si="135"/>
        <v>0</v>
      </c>
      <c r="AI1105" s="31">
        <f t="shared" si="136"/>
        <v>0</v>
      </c>
      <c r="AJ1105" s="31">
        <f t="shared" si="137"/>
        <v>0</v>
      </c>
      <c r="AK1105" s="31">
        <f t="shared" si="138"/>
        <v>0</v>
      </c>
      <c r="AL1105" s="31">
        <f t="shared" si="139"/>
        <v>0</v>
      </c>
    </row>
    <row r="1106" spans="1:38" hidden="1" x14ac:dyDescent="0.3">
      <c r="A1106" t="str">
        <f t="shared" si="133"/>
        <v>SAGolden Brown</v>
      </c>
      <c r="B1106" s="5" t="s">
        <v>474</v>
      </c>
      <c r="C1106" s="5" t="s">
        <v>617</v>
      </c>
      <c r="D1106" s="65" t="s">
        <v>412</v>
      </c>
      <c r="E1106" s="65" t="s">
        <v>477</v>
      </c>
      <c r="F1106" s="5" t="s">
        <v>46</v>
      </c>
      <c r="G1106" s="5" t="s">
        <v>602</v>
      </c>
      <c r="H1106" s="5" t="s">
        <v>623</v>
      </c>
      <c r="I1106" s="31">
        <v>1.08</v>
      </c>
      <c r="J1106" s="31"/>
      <c r="K1106" s="31"/>
      <c r="L1106" s="31"/>
      <c r="M1106" s="31"/>
      <c r="N1106" s="31"/>
      <c r="O1106" s="31"/>
      <c r="P1106" s="31"/>
      <c r="Q1106" s="31"/>
      <c r="R1106" s="75">
        <f t="shared" si="140"/>
        <v>0.12000000000000001</v>
      </c>
      <c r="S1106" s="69"/>
      <c r="T1106" s="69"/>
      <c r="U1106" s="69"/>
      <c r="V1106" s="69"/>
      <c r="W1106" s="69"/>
      <c r="X1106" s="69"/>
      <c r="Y1106" s="69"/>
      <c r="Z1106" s="69"/>
      <c r="AA1106" s="69"/>
      <c r="AB1106" s="69"/>
      <c r="AC1106" s="69"/>
      <c r="AD1106" s="69"/>
      <c r="AE1106" s="69"/>
      <c r="AF1106" s="69">
        <f t="shared" si="134"/>
        <v>0</v>
      </c>
      <c r="AH1106" s="31">
        <f t="shared" si="135"/>
        <v>0</v>
      </c>
      <c r="AI1106" s="31">
        <f t="shared" si="136"/>
        <v>0</v>
      </c>
      <c r="AJ1106" s="31">
        <f t="shared" si="137"/>
        <v>0</v>
      </c>
      <c r="AK1106" s="31">
        <f t="shared" si="138"/>
        <v>0</v>
      </c>
      <c r="AL1106" s="31">
        <f t="shared" si="139"/>
        <v>0</v>
      </c>
    </row>
    <row r="1107" spans="1:38" hidden="1" x14ac:dyDescent="0.3">
      <c r="A1107" t="str">
        <f t="shared" si="133"/>
        <v>PTLG</v>
      </c>
      <c r="B1107" s="5" t="s">
        <v>474</v>
      </c>
      <c r="C1107" s="5" t="s">
        <v>625</v>
      </c>
      <c r="D1107" s="65" t="s">
        <v>412</v>
      </c>
      <c r="E1107" s="65" t="s">
        <v>477</v>
      </c>
      <c r="F1107" s="5" t="s">
        <v>33</v>
      </c>
      <c r="G1107" s="5" t="s">
        <v>601</v>
      </c>
      <c r="H1107" s="5" t="s">
        <v>621</v>
      </c>
      <c r="I1107" s="31">
        <v>11.88</v>
      </c>
      <c r="J1107" s="31"/>
      <c r="K1107" s="31"/>
      <c r="L1107" s="31"/>
      <c r="M1107" s="31"/>
      <c r="N1107" s="31"/>
      <c r="O1107" s="31"/>
      <c r="P1107" s="31"/>
      <c r="Q1107" s="31"/>
      <c r="R1107" s="75">
        <f t="shared" si="140"/>
        <v>1.32</v>
      </c>
      <c r="S1107" s="69"/>
      <c r="T1107" s="69"/>
      <c r="U1107" s="69"/>
      <c r="V1107" s="69"/>
      <c r="W1107" s="69"/>
      <c r="X1107" s="69"/>
      <c r="Y1107" s="69"/>
      <c r="Z1107" s="69"/>
      <c r="AA1107" s="69"/>
      <c r="AB1107" s="69"/>
      <c r="AC1107" s="69"/>
      <c r="AD1107" s="69"/>
      <c r="AE1107" s="69"/>
      <c r="AF1107" s="69">
        <f t="shared" si="134"/>
        <v>0</v>
      </c>
      <c r="AH1107" s="31">
        <f t="shared" si="135"/>
        <v>0</v>
      </c>
      <c r="AI1107" s="31">
        <f t="shared" si="136"/>
        <v>0</v>
      </c>
      <c r="AJ1107" s="31">
        <f t="shared" si="137"/>
        <v>0</v>
      </c>
      <c r="AK1107" s="31">
        <f t="shared" si="138"/>
        <v>0</v>
      </c>
      <c r="AL1107" s="31">
        <f t="shared" si="139"/>
        <v>0</v>
      </c>
    </row>
    <row r="1108" spans="1:38" hidden="1" x14ac:dyDescent="0.3">
      <c r="A1108" t="str">
        <f t="shared" si="133"/>
        <v>SAC1 COARSE</v>
      </c>
      <c r="B1108" s="5" t="s">
        <v>474</v>
      </c>
      <c r="C1108" s="5" t="s">
        <v>617</v>
      </c>
      <c r="D1108" s="65" t="s">
        <v>412</v>
      </c>
      <c r="E1108" s="65" t="s">
        <v>478</v>
      </c>
      <c r="F1108" s="5" t="s">
        <v>61</v>
      </c>
      <c r="G1108" s="5" t="s">
        <v>603</v>
      </c>
      <c r="H1108" s="5" t="s">
        <v>619</v>
      </c>
      <c r="I1108" s="31">
        <v>3</v>
      </c>
      <c r="J1108" s="31"/>
      <c r="K1108" s="31"/>
      <c r="L1108" s="31"/>
      <c r="M1108" s="31"/>
      <c r="N1108" s="31"/>
      <c r="O1108" s="31"/>
      <c r="P1108" s="31"/>
      <c r="Q1108" s="31"/>
      <c r="R1108" s="75">
        <f t="shared" si="140"/>
        <v>0.33333333333333331</v>
      </c>
      <c r="S1108" s="69"/>
      <c r="T1108" s="69"/>
      <c r="U1108" s="69"/>
      <c r="V1108" s="69"/>
      <c r="W1108" s="69"/>
      <c r="X1108" s="69"/>
      <c r="Y1108" s="69"/>
      <c r="Z1108" s="69"/>
      <c r="AA1108" s="69"/>
      <c r="AB1108" s="69"/>
      <c r="AC1108" s="69"/>
      <c r="AD1108" s="69"/>
      <c r="AE1108" s="69"/>
      <c r="AF1108" s="69">
        <f t="shared" si="134"/>
        <v>0</v>
      </c>
      <c r="AH1108" s="31">
        <f t="shared" si="135"/>
        <v>0</v>
      </c>
      <c r="AI1108" s="31">
        <f t="shared" si="136"/>
        <v>0</v>
      </c>
      <c r="AJ1108" s="31">
        <f t="shared" si="137"/>
        <v>0</v>
      </c>
      <c r="AK1108" s="31">
        <f t="shared" si="138"/>
        <v>0</v>
      </c>
      <c r="AL1108" s="31">
        <f t="shared" si="139"/>
        <v>0</v>
      </c>
    </row>
    <row r="1109" spans="1:38" hidden="1" x14ac:dyDescent="0.3">
      <c r="A1109" t="str">
        <f t="shared" si="133"/>
        <v>SAC1 COARSE</v>
      </c>
      <c r="B1109" s="5" t="s">
        <v>474</v>
      </c>
      <c r="C1109" s="5" t="s">
        <v>617</v>
      </c>
      <c r="D1109" s="65" t="s">
        <v>412</v>
      </c>
      <c r="E1109" s="65" t="s">
        <v>478</v>
      </c>
      <c r="F1109" s="5" t="s">
        <v>27</v>
      </c>
      <c r="G1109" s="5" t="s">
        <v>603</v>
      </c>
      <c r="H1109" s="5" t="s">
        <v>619</v>
      </c>
      <c r="I1109" s="31">
        <v>50.76</v>
      </c>
      <c r="J1109" s="31"/>
      <c r="K1109" s="31"/>
      <c r="L1109" s="31"/>
      <c r="M1109" s="31"/>
      <c r="N1109" s="31"/>
      <c r="O1109" s="31"/>
      <c r="P1109" s="31"/>
      <c r="Q1109" s="31"/>
      <c r="R1109" s="75">
        <f t="shared" si="140"/>
        <v>5.64</v>
      </c>
      <c r="S1109" s="69"/>
      <c r="T1109" s="69"/>
      <c r="U1109" s="69"/>
      <c r="V1109" s="69"/>
      <c r="W1109" s="69"/>
      <c r="X1109" s="69"/>
      <c r="Y1109" s="69"/>
      <c r="Z1109" s="69"/>
      <c r="AA1109" s="69"/>
      <c r="AB1109" s="69"/>
      <c r="AC1109" s="69"/>
      <c r="AD1109" s="69"/>
      <c r="AE1109" s="69"/>
      <c r="AF1109" s="69">
        <f t="shared" si="134"/>
        <v>0</v>
      </c>
      <c r="AH1109" s="31">
        <f t="shared" si="135"/>
        <v>0</v>
      </c>
      <c r="AI1109" s="31">
        <f t="shared" si="136"/>
        <v>0</v>
      </c>
      <c r="AJ1109" s="31">
        <f t="shared" si="137"/>
        <v>0</v>
      </c>
      <c r="AK1109" s="31">
        <f t="shared" si="138"/>
        <v>0</v>
      </c>
      <c r="AL1109" s="31">
        <f t="shared" si="139"/>
        <v>0</v>
      </c>
    </row>
    <row r="1110" spans="1:38" hidden="1" x14ac:dyDescent="0.3">
      <c r="A1110" t="str">
        <f t="shared" si="133"/>
        <v>PTLG</v>
      </c>
      <c r="B1110" s="5" t="s">
        <v>474</v>
      </c>
      <c r="C1110" s="5" t="s">
        <v>625</v>
      </c>
      <c r="D1110" s="65" t="s">
        <v>72</v>
      </c>
      <c r="E1110" s="65" t="s">
        <v>479</v>
      </c>
      <c r="F1110" s="5" t="s">
        <v>33</v>
      </c>
      <c r="G1110" s="5" t="s">
        <v>601</v>
      </c>
      <c r="H1110" s="5" t="s">
        <v>621</v>
      </c>
      <c r="I1110" s="31"/>
      <c r="J1110" s="31"/>
      <c r="K1110" s="31"/>
      <c r="L1110" s="31"/>
      <c r="M1110" s="31"/>
      <c r="N1110" s="31">
        <v>5.4</v>
      </c>
      <c r="O1110" s="31"/>
      <c r="P1110" s="31"/>
      <c r="Q1110" s="31">
        <v>-2.4E-2</v>
      </c>
      <c r="R1110" s="75">
        <f t="shared" si="140"/>
        <v>0.59733333333333338</v>
      </c>
      <c r="S1110" s="69"/>
      <c r="T1110" s="69"/>
      <c r="U1110" s="69"/>
      <c r="V1110" s="69"/>
      <c r="W1110" s="69"/>
      <c r="X1110" s="69"/>
      <c r="Y1110" s="69"/>
      <c r="Z1110" s="69"/>
      <c r="AA1110" s="69"/>
      <c r="AB1110" s="69"/>
      <c r="AC1110" s="69"/>
      <c r="AD1110" s="69"/>
      <c r="AE1110" s="69"/>
      <c r="AF1110" s="69">
        <f t="shared" si="134"/>
        <v>0</v>
      </c>
      <c r="AH1110" s="31">
        <f t="shared" si="135"/>
        <v>0</v>
      </c>
      <c r="AI1110" s="31">
        <f t="shared" si="136"/>
        <v>0</v>
      </c>
      <c r="AJ1110" s="31">
        <f t="shared" si="137"/>
        <v>0</v>
      </c>
      <c r="AK1110" s="31">
        <f t="shared" si="138"/>
        <v>0</v>
      </c>
      <c r="AL1110" s="31">
        <f t="shared" si="139"/>
        <v>0</v>
      </c>
    </row>
    <row r="1111" spans="1:38" hidden="1" x14ac:dyDescent="0.3">
      <c r="A1111" t="str">
        <f t="shared" si="133"/>
        <v>SAA1</v>
      </c>
      <c r="B1111" s="5" t="s">
        <v>474</v>
      </c>
      <c r="C1111" s="5" t="s">
        <v>617</v>
      </c>
      <c r="D1111" s="65" t="s">
        <v>93</v>
      </c>
      <c r="E1111" s="65" t="s">
        <v>480</v>
      </c>
      <c r="F1111" s="5" t="s">
        <v>74</v>
      </c>
      <c r="G1111" s="5" t="s">
        <v>600</v>
      </c>
      <c r="H1111" s="5" t="s">
        <v>620</v>
      </c>
      <c r="I1111" s="31"/>
      <c r="J1111" s="31"/>
      <c r="K1111" s="31"/>
      <c r="L1111" s="31"/>
      <c r="M1111" s="31"/>
      <c r="N1111" s="31"/>
      <c r="O1111" s="31"/>
      <c r="P1111" s="31"/>
      <c r="Q1111" s="31"/>
      <c r="R1111" s="75">
        <f t="shared" si="140"/>
        <v>0</v>
      </c>
      <c r="S1111" s="69">
        <v>0.1</v>
      </c>
      <c r="T1111" s="69">
        <v>0.1</v>
      </c>
      <c r="U1111" s="69">
        <v>0.1</v>
      </c>
      <c r="V1111" s="69">
        <v>0.1</v>
      </c>
      <c r="W1111" s="69">
        <v>0.1</v>
      </c>
      <c r="X1111" s="69">
        <v>0.1</v>
      </c>
      <c r="Y1111" s="69">
        <v>0.1</v>
      </c>
      <c r="Z1111" s="69">
        <v>0.1</v>
      </c>
      <c r="AA1111" s="69">
        <v>0.1</v>
      </c>
      <c r="AB1111" s="69">
        <v>0.1</v>
      </c>
      <c r="AC1111" s="69">
        <v>0.1</v>
      </c>
      <c r="AD1111" s="69">
        <v>0.1</v>
      </c>
      <c r="AE1111" s="69">
        <v>0.1</v>
      </c>
      <c r="AF1111" s="69">
        <f t="shared" si="134"/>
        <v>1.2</v>
      </c>
      <c r="AH1111" s="31">
        <f t="shared" si="135"/>
        <v>0.30000000000000004</v>
      </c>
      <c r="AI1111" s="31">
        <f t="shared" si="136"/>
        <v>0.30000000000000004</v>
      </c>
      <c r="AJ1111" s="31">
        <f t="shared" si="137"/>
        <v>0.30000000000000004</v>
      </c>
      <c r="AK1111" s="31">
        <f t="shared" si="138"/>
        <v>0.30000000000000004</v>
      </c>
      <c r="AL1111" s="31">
        <f t="shared" si="139"/>
        <v>1.2000000000000002</v>
      </c>
    </row>
    <row r="1112" spans="1:38" hidden="1" x14ac:dyDescent="0.3">
      <c r="A1112" t="str">
        <f t="shared" si="133"/>
        <v>SAICING</v>
      </c>
      <c r="B1112" s="5" t="s">
        <v>474</v>
      </c>
      <c r="C1112" s="5" t="s">
        <v>617</v>
      </c>
      <c r="D1112" s="65" t="s">
        <v>93</v>
      </c>
      <c r="E1112" s="65" t="s">
        <v>480</v>
      </c>
      <c r="F1112" s="5" t="s">
        <v>47</v>
      </c>
      <c r="G1112" s="5" t="s">
        <v>605</v>
      </c>
      <c r="H1112" s="5" t="s">
        <v>605</v>
      </c>
      <c r="I1112" s="31"/>
      <c r="J1112" s="31"/>
      <c r="K1112" s="31"/>
      <c r="L1112" s="31"/>
      <c r="M1112" s="31"/>
      <c r="N1112" s="31"/>
      <c r="O1112" s="31"/>
      <c r="P1112" s="31"/>
      <c r="Q1112" s="31"/>
      <c r="R1112" s="75">
        <f t="shared" si="140"/>
        <v>0</v>
      </c>
      <c r="S1112" s="69">
        <v>2.5000000000000001E-2</v>
      </c>
      <c r="T1112" s="69">
        <v>2.5000000000000001E-2</v>
      </c>
      <c r="U1112" s="69">
        <v>2.5000000000000001E-2</v>
      </c>
      <c r="V1112" s="69">
        <v>2.5000000000000001E-2</v>
      </c>
      <c r="W1112" s="69">
        <v>2.5000000000000001E-2</v>
      </c>
      <c r="X1112" s="69">
        <v>2.5000000000000001E-2</v>
      </c>
      <c r="Y1112" s="69">
        <v>2.5000000000000001E-2</v>
      </c>
      <c r="Z1112" s="69">
        <v>2.5000000000000001E-2</v>
      </c>
      <c r="AA1112" s="69">
        <v>2.5000000000000001E-2</v>
      </c>
      <c r="AB1112" s="69">
        <v>2.5000000000000001E-2</v>
      </c>
      <c r="AC1112" s="69">
        <v>2.5000000000000001E-2</v>
      </c>
      <c r="AD1112" s="69">
        <v>2.5000000000000001E-2</v>
      </c>
      <c r="AE1112" s="69">
        <v>2.5000000000000001E-2</v>
      </c>
      <c r="AF1112" s="69">
        <f t="shared" si="134"/>
        <v>0.3</v>
      </c>
      <c r="AH1112" s="31">
        <f t="shared" si="135"/>
        <v>7.5000000000000011E-2</v>
      </c>
      <c r="AI1112" s="31">
        <f t="shared" si="136"/>
        <v>7.5000000000000011E-2</v>
      </c>
      <c r="AJ1112" s="31">
        <f t="shared" si="137"/>
        <v>7.5000000000000011E-2</v>
      </c>
      <c r="AK1112" s="31">
        <f t="shared" si="138"/>
        <v>7.5000000000000011E-2</v>
      </c>
      <c r="AL1112" s="31">
        <f t="shared" si="139"/>
        <v>0.30000000000000004</v>
      </c>
    </row>
    <row r="1113" spans="1:38" hidden="1" x14ac:dyDescent="0.3">
      <c r="A1113" t="str">
        <f t="shared" si="133"/>
        <v>PTLG</v>
      </c>
      <c r="B1113" s="5" t="s">
        <v>474</v>
      </c>
      <c r="C1113" s="5" t="s">
        <v>625</v>
      </c>
      <c r="D1113" s="65" t="s">
        <v>93</v>
      </c>
      <c r="E1113" s="65" t="s">
        <v>480</v>
      </c>
      <c r="F1113" s="5" t="s">
        <v>75</v>
      </c>
      <c r="G1113" s="5" t="s">
        <v>601</v>
      </c>
      <c r="H1113" s="5" t="s">
        <v>621</v>
      </c>
      <c r="I1113" s="31"/>
      <c r="J1113" s="31"/>
      <c r="K1113" s="31"/>
      <c r="L1113" s="31"/>
      <c r="M1113" s="31"/>
      <c r="N1113" s="31"/>
      <c r="O1113" s="31"/>
      <c r="P1113" s="31"/>
      <c r="Q1113" s="31"/>
      <c r="R1113" s="75">
        <f t="shared" si="140"/>
        <v>0</v>
      </c>
      <c r="S1113" s="69">
        <v>0.2</v>
      </c>
      <c r="T1113" s="69">
        <v>0.2</v>
      </c>
      <c r="U1113" s="69">
        <v>0.2</v>
      </c>
      <c r="V1113" s="69">
        <v>0.2</v>
      </c>
      <c r="W1113" s="69">
        <v>0.2</v>
      </c>
      <c r="X1113" s="69">
        <v>0.2</v>
      </c>
      <c r="Y1113" s="69">
        <v>0.2</v>
      </c>
      <c r="Z1113" s="69">
        <v>0.2</v>
      </c>
      <c r="AA1113" s="69">
        <v>0.2</v>
      </c>
      <c r="AB1113" s="69">
        <v>0.2</v>
      </c>
      <c r="AC1113" s="69">
        <v>0.2</v>
      </c>
      <c r="AD1113" s="69">
        <v>0.2</v>
      </c>
      <c r="AE1113" s="69">
        <v>0.2</v>
      </c>
      <c r="AF1113" s="69">
        <f t="shared" si="134"/>
        <v>2.4</v>
      </c>
      <c r="AH1113" s="31">
        <f t="shared" si="135"/>
        <v>0.60000000000000009</v>
      </c>
      <c r="AI1113" s="31">
        <f t="shared" si="136"/>
        <v>0.60000000000000009</v>
      </c>
      <c r="AJ1113" s="31">
        <f t="shared" si="137"/>
        <v>0.60000000000000009</v>
      </c>
      <c r="AK1113" s="31">
        <f t="shared" si="138"/>
        <v>0.60000000000000009</v>
      </c>
      <c r="AL1113" s="31">
        <f t="shared" si="139"/>
        <v>2.4000000000000004</v>
      </c>
    </row>
    <row r="1114" spans="1:38" hidden="1" x14ac:dyDescent="0.3">
      <c r="A1114" t="str">
        <f t="shared" si="133"/>
        <v>PTLG</v>
      </c>
      <c r="B1114" s="5" t="s">
        <v>474</v>
      </c>
      <c r="C1114" s="5" t="s">
        <v>625</v>
      </c>
      <c r="D1114" s="65" t="s">
        <v>93</v>
      </c>
      <c r="E1114" s="65" t="s">
        <v>481</v>
      </c>
      <c r="F1114" s="5" t="s">
        <v>102</v>
      </c>
      <c r="G1114" s="5" t="s">
        <v>601</v>
      </c>
      <c r="H1114" s="5" t="s">
        <v>621</v>
      </c>
      <c r="I1114" s="31"/>
      <c r="J1114" s="31"/>
      <c r="K1114" s="31"/>
      <c r="L1114" s="31"/>
      <c r="M1114" s="31"/>
      <c r="N1114" s="31"/>
      <c r="O1114" s="31"/>
      <c r="P1114" s="31"/>
      <c r="Q1114" s="31"/>
      <c r="R1114" s="75">
        <f t="shared" si="140"/>
        <v>0</v>
      </c>
      <c r="S1114" s="69">
        <v>1.26</v>
      </c>
      <c r="T1114" s="69">
        <v>2.16</v>
      </c>
      <c r="U1114" s="69">
        <v>2.16</v>
      </c>
      <c r="V1114" s="69">
        <v>2.16</v>
      </c>
      <c r="W1114" s="69">
        <v>4.32</v>
      </c>
      <c r="X1114" s="69">
        <v>4.32</v>
      </c>
      <c r="Y1114" s="69">
        <v>4.32</v>
      </c>
      <c r="Z1114" s="69">
        <v>5.4</v>
      </c>
      <c r="AA1114" s="69">
        <v>5.4</v>
      </c>
      <c r="AB1114" s="69">
        <v>5.4</v>
      </c>
      <c r="AC1114" s="69">
        <v>6.48</v>
      </c>
      <c r="AD1114" s="69">
        <v>6.48</v>
      </c>
      <c r="AE1114" s="69">
        <v>6.48</v>
      </c>
      <c r="AF1114" s="69">
        <f t="shared" si="134"/>
        <v>55.080000000000013</v>
      </c>
      <c r="AH1114" s="31">
        <f t="shared" si="135"/>
        <v>6.48</v>
      </c>
      <c r="AI1114" s="31">
        <f t="shared" si="136"/>
        <v>12.96</v>
      </c>
      <c r="AJ1114" s="31">
        <f t="shared" si="137"/>
        <v>16.200000000000003</v>
      </c>
      <c r="AK1114" s="31">
        <f t="shared" si="138"/>
        <v>19.440000000000001</v>
      </c>
      <c r="AL1114" s="31">
        <f t="shared" si="139"/>
        <v>55.08</v>
      </c>
    </row>
    <row r="1115" spans="1:38" hidden="1" x14ac:dyDescent="0.3">
      <c r="A1115" t="str">
        <f t="shared" si="133"/>
        <v>SAC1 COARSE</v>
      </c>
      <c r="B1115" s="5" t="s">
        <v>474</v>
      </c>
      <c r="C1115" s="5" t="s">
        <v>617</v>
      </c>
      <c r="D1115" s="65" t="s">
        <v>93</v>
      </c>
      <c r="E1115" s="65" t="s">
        <v>481</v>
      </c>
      <c r="F1115" s="5" t="s">
        <v>482</v>
      </c>
      <c r="G1115" s="5" t="s">
        <v>603</v>
      </c>
      <c r="H1115" s="5" t="s">
        <v>619</v>
      </c>
      <c r="I1115" s="31"/>
      <c r="J1115" s="31"/>
      <c r="K1115" s="31"/>
      <c r="L1115" s="31"/>
      <c r="M1115" s="31"/>
      <c r="N1115" s="31"/>
      <c r="O1115" s="31"/>
      <c r="P1115" s="31"/>
      <c r="Q1115" s="31"/>
      <c r="R1115" s="75">
        <f t="shared" si="140"/>
        <v>0</v>
      </c>
      <c r="S1115" s="69">
        <v>200</v>
      </c>
      <c r="T1115" s="69">
        <v>200</v>
      </c>
      <c r="U1115" s="69">
        <v>200</v>
      </c>
      <c r="V1115" s="69">
        <v>200</v>
      </c>
      <c r="W1115" s="69">
        <v>200</v>
      </c>
      <c r="X1115" s="69">
        <v>200</v>
      </c>
      <c r="Y1115" s="69">
        <v>200</v>
      </c>
      <c r="Z1115" s="69">
        <v>200</v>
      </c>
      <c r="AA1115" s="69">
        <v>200</v>
      </c>
      <c r="AB1115" s="69">
        <v>200</v>
      </c>
      <c r="AC1115" s="69">
        <v>200</v>
      </c>
      <c r="AD1115" s="69">
        <v>200</v>
      </c>
      <c r="AE1115" s="69">
        <v>200</v>
      </c>
      <c r="AF1115" s="69">
        <f t="shared" si="134"/>
        <v>2400</v>
      </c>
      <c r="AH1115" s="31">
        <f t="shared" si="135"/>
        <v>600</v>
      </c>
      <c r="AI1115" s="31">
        <f t="shared" si="136"/>
        <v>600</v>
      </c>
      <c r="AJ1115" s="31">
        <f t="shared" si="137"/>
        <v>600</v>
      </c>
      <c r="AK1115" s="31">
        <f t="shared" si="138"/>
        <v>600</v>
      </c>
      <c r="AL1115" s="31">
        <f t="shared" si="139"/>
        <v>2400</v>
      </c>
    </row>
    <row r="1116" spans="1:38" hidden="1" x14ac:dyDescent="0.3">
      <c r="A1116" t="str">
        <f t="shared" si="133"/>
        <v>SASoft Brown</v>
      </c>
      <c r="B1116" s="5" t="s">
        <v>474</v>
      </c>
      <c r="C1116" s="5" t="s">
        <v>617</v>
      </c>
      <c r="D1116" s="65" t="s">
        <v>93</v>
      </c>
      <c r="E1116" s="65" t="s">
        <v>481</v>
      </c>
      <c r="F1116" s="5" t="s">
        <v>49</v>
      </c>
      <c r="G1116" s="5" t="s">
        <v>602</v>
      </c>
      <c r="H1116" s="5" t="s">
        <v>622</v>
      </c>
      <c r="I1116" s="31"/>
      <c r="J1116" s="31"/>
      <c r="K1116" s="31"/>
      <c r="L1116" s="31"/>
      <c r="M1116" s="31"/>
      <c r="N1116" s="31"/>
      <c r="O1116" s="31"/>
      <c r="P1116" s="31"/>
      <c r="Q1116" s="31"/>
      <c r="R1116" s="75">
        <f t="shared" si="140"/>
        <v>0</v>
      </c>
      <c r="S1116" s="69">
        <v>0.64800000000000002</v>
      </c>
      <c r="T1116" s="69">
        <v>0.64800000000000002</v>
      </c>
      <c r="U1116" s="69">
        <v>0.64800000000000002</v>
      </c>
      <c r="V1116" s="69">
        <v>0.64800000000000002</v>
      </c>
      <c r="W1116" s="69">
        <v>0.64800000000000002</v>
      </c>
      <c r="X1116" s="69">
        <v>0.64800000000000002</v>
      </c>
      <c r="Y1116" s="69">
        <v>0.64800000000000002</v>
      </c>
      <c r="Z1116" s="69">
        <v>0.64800000000000002</v>
      </c>
      <c r="AA1116" s="69">
        <v>0.64800000000000002</v>
      </c>
      <c r="AB1116" s="69">
        <v>0.64800000000000002</v>
      </c>
      <c r="AC1116" s="69">
        <v>0.64800000000000002</v>
      </c>
      <c r="AD1116" s="69">
        <v>0.64800000000000002</v>
      </c>
      <c r="AE1116" s="69">
        <v>0.64800000000000002</v>
      </c>
      <c r="AF1116" s="69">
        <f t="shared" si="134"/>
        <v>7.7759999999999989</v>
      </c>
      <c r="AH1116" s="31">
        <f t="shared" si="135"/>
        <v>1.944</v>
      </c>
      <c r="AI1116" s="31">
        <f t="shared" si="136"/>
        <v>1.944</v>
      </c>
      <c r="AJ1116" s="31">
        <f t="shared" si="137"/>
        <v>1.944</v>
      </c>
      <c r="AK1116" s="31">
        <f t="shared" si="138"/>
        <v>1.944</v>
      </c>
      <c r="AL1116" s="31">
        <f t="shared" si="139"/>
        <v>7.7759999999999998</v>
      </c>
    </row>
    <row r="1117" spans="1:38" hidden="1" x14ac:dyDescent="0.3">
      <c r="A1117" t="str">
        <f t="shared" si="133"/>
        <v>SAC1 COARSE</v>
      </c>
      <c r="B1117" s="5" t="s">
        <v>474</v>
      </c>
      <c r="C1117" s="5" t="s">
        <v>617</v>
      </c>
      <c r="D1117" s="65" t="s">
        <v>93</v>
      </c>
      <c r="E1117" s="65" t="s">
        <v>473</v>
      </c>
      <c r="F1117" s="5" t="s">
        <v>27</v>
      </c>
      <c r="G1117" s="5" t="s">
        <v>603</v>
      </c>
      <c r="H1117" s="5" t="s">
        <v>619</v>
      </c>
      <c r="I1117" s="31"/>
      <c r="J1117" s="31"/>
      <c r="K1117" s="31"/>
      <c r="L1117" s="31"/>
      <c r="M1117" s="31"/>
      <c r="N1117" s="31"/>
      <c r="O1117" s="31">
        <v>23.76</v>
      </c>
      <c r="P1117" s="31"/>
      <c r="Q1117" s="31"/>
      <c r="R1117" s="75">
        <f t="shared" si="140"/>
        <v>2.64</v>
      </c>
      <c r="S1117" s="69">
        <v>2.64</v>
      </c>
      <c r="T1117" s="69">
        <v>2.64</v>
      </c>
      <c r="U1117" s="69">
        <v>2.64</v>
      </c>
      <c r="V1117" s="69">
        <v>2.64</v>
      </c>
      <c r="W1117" s="69">
        <v>2.64</v>
      </c>
      <c r="X1117" s="69">
        <v>2.64</v>
      </c>
      <c r="Y1117" s="69">
        <v>2.64</v>
      </c>
      <c r="Z1117" s="69">
        <v>2.64</v>
      </c>
      <c r="AA1117" s="69">
        <v>2.64</v>
      </c>
      <c r="AB1117" s="69">
        <v>2.64</v>
      </c>
      <c r="AC1117" s="69">
        <v>2.64</v>
      </c>
      <c r="AD1117" s="69">
        <v>2.64</v>
      </c>
      <c r="AE1117" s="69">
        <v>2.64</v>
      </c>
      <c r="AF1117" s="69">
        <f t="shared" si="134"/>
        <v>31.680000000000003</v>
      </c>
      <c r="AH1117" s="31">
        <f t="shared" si="135"/>
        <v>7.92</v>
      </c>
      <c r="AI1117" s="31">
        <f t="shared" si="136"/>
        <v>7.92</v>
      </c>
      <c r="AJ1117" s="31">
        <f t="shared" si="137"/>
        <v>7.92</v>
      </c>
      <c r="AK1117" s="31">
        <f t="shared" si="138"/>
        <v>7.92</v>
      </c>
      <c r="AL1117" s="31">
        <f t="shared" si="139"/>
        <v>31.68</v>
      </c>
    </row>
    <row r="1118" spans="1:38" hidden="1" x14ac:dyDescent="0.3">
      <c r="A1118" t="str">
        <f t="shared" si="133"/>
        <v>SAC1 COARSE</v>
      </c>
      <c r="B1118" s="5" t="s">
        <v>474</v>
      </c>
      <c r="C1118" s="5" t="s">
        <v>617</v>
      </c>
      <c r="D1118" s="65" t="s">
        <v>93</v>
      </c>
      <c r="E1118" s="65" t="s">
        <v>475</v>
      </c>
      <c r="F1118" s="5" t="s">
        <v>61</v>
      </c>
      <c r="G1118" s="5" t="s">
        <v>603</v>
      </c>
      <c r="H1118" s="5" t="s">
        <v>619</v>
      </c>
      <c r="I1118" s="31"/>
      <c r="J1118" s="31">
        <v>28</v>
      </c>
      <c r="K1118" s="31"/>
      <c r="L1118" s="31"/>
      <c r="M1118" s="31"/>
      <c r="N1118" s="31"/>
      <c r="O1118" s="31"/>
      <c r="P1118" s="31"/>
      <c r="Q1118" s="31"/>
      <c r="R1118" s="75">
        <f t="shared" si="140"/>
        <v>3.1111111111111112</v>
      </c>
      <c r="S1118" s="69"/>
      <c r="T1118" s="69"/>
      <c r="U1118" s="69"/>
      <c r="V1118" s="69"/>
      <c r="W1118" s="69"/>
      <c r="X1118" s="69"/>
      <c r="Y1118" s="69"/>
      <c r="Z1118" s="69"/>
      <c r="AA1118" s="69"/>
      <c r="AB1118" s="69"/>
      <c r="AC1118" s="69"/>
      <c r="AD1118" s="69"/>
      <c r="AE1118" s="69"/>
      <c r="AF1118" s="69">
        <f t="shared" si="134"/>
        <v>0</v>
      </c>
      <c r="AH1118" s="31">
        <f t="shared" si="135"/>
        <v>0</v>
      </c>
      <c r="AI1118" s="31">
        <f t="shared" si="136"/>
        <v>0</v>
      </c>
      <c r="AJ1118" s="31">
        <f t="shared" si="137"/>
        <v>0</v>
      </c>
      <c r="AK1118" s="31">
        <f t="shared" si="138"/>
        <v>0</v>
      </c>
      <c r="AL1118" s="31">
        <f t="shared" si="139"/>
        <v>0</v>
      </c>
    </row>
    <row r="1119" spans="1:38" hidden="1" x14ac:dyDescent="0.3">
      <c r="A1119" t="str">
        <f t="shared" si="133"/>
        <v>SASoft Brown</v>
      </c>
      <c r="B1119" s="5" t="s">
        <v>474</v>
      </c>
      <c r="C1119" s="5" t="s">
        <v>617</v>
      </c>
      <c r="D1119" s="65" t="s">
        <v>93</v>
      </c>
      <c r="E1119" s="65" t="s">
        <v>475</v>
      </c>
      <c r="F1119" s="5" t="s">
        <v>43</v>
      </c>
      <c r="G1119" s="5" t="s">
        <v>602</v>
      </c>
      <c r="H1119" s="5" t="s">
        <v>622</v>
      </c>
      <c r="I1119" s="31"/>
      <c r="J1119" s="31"/>
      <c r="K1119" s="31">
        <v>3</v>
      </c>
      <c r="L1119" s="31"/>
      <c r="M1119" s="31"/>
      <c r="N1119" s="31"/>
      <c r="O1119" s="31"/>
      <c r="P1119" s="31"/>
      <c r="Q1119" s="31"/>
      <c r="R1119" s="75">
        <f t="shared" si="140"/>
        <v>0.33333333333333331</v>
      </c>
      <c r="S1119" s="69"/>
      <c r="T1119" s="69"/>
      <c r="U1119" s="69"/>
      <c r="V1119" s="69"/>
      <c r="W1119" s="69"/>
      <c r="X1119" s="69"/>
      <c r="Y1119" s="69"/>
      <c r="Z1119" s="69"/>
      <c r="AA1119" s="69"/>
      <c r="AB1119" s="69"/>
      <c r="AC1119" s="69"/>
      <c r="AD1119" s="69"/>
      <c r="AE1119" s="69"/>
      <c r="AF1119" s="69">
        <f t="shared" si="134"/>
        <v>0</v>
      </c>
      <c r="AH1119" s="31">
        <f t="shared" si="135"/>
        <v>0</v>
      </c>
      <c r="AI1119" s="31">
        <f t="shared" si="136"/>
        <v>0</v>
      </c>
      <c r="AJ1119" s="31">
        <f t="shared" si="137"/>
        <v>0</v>
      </c>
      <c r="AK1119" s="31">
        <f t="shared" si="138"/>
        <v>0</v>
      </c>
      <c r="AL1119" s="31">
        <f t="shared" si="139"/>
        <v>0</v>
      </c>
    </row>
    <row r="1120" spans="1:38" hidden="1" x14ac:dyDescent="0.3">
      <c r="A1120" t="str">
        <f t="shared" si="133"/>
        <v>SAA1</v>
      </c>
      <c r="B1120" s="5" t="s">
        <v>474</v>
      </c>
      <c r="C1120" s="5" t="s">
        <v>617</v>
      </c>
      <c r="D1120" s="65" t="s">
        <v>93</v>
      </c>
      <c r="E1120" s="65" t="s">
        <v>475</v>
      </c>
      <c r="F1120" s="5" t="s">
        <v>30</v>
      </c>
      <c r="G1120" s="5" t="s">
        <v>600</v>
      </c>
      <c r="H1120" s="5" t="s">
        <v>620</v>
      </c>
      <c r="I1120" s="31"/>
      <c r="J1120" s="31">
        <v>5.4</v>
      </c>
      <c r="K1120" s="31"/>
      <c r="L1120" s="31"/>
      <c r="M1120" s="31"/>
      <c r="N1120" s="31"/>
      <c r="O1120" s="31"/>
      <c r="P1120" s="31"/>
      <c r="Q1120" s="31"/>
      <c r="R1120" s="75">
        <f t="shared" si="140"/>
        <v>0.60000000000000009</v>
      </c>
      <c r="S1120" s="69">
        <v>0.60000000000000009</v>
      </c>
      <c r="T1120" s="69">
        <v>0.60000000000000009</v>
      </c>
      <c r="U1120" s="69">
        <v>0.60000000000000009</v>
      </c>
      <c r="V1120" s="69">
        <v>0.60000000000000009</v>
      </c>
      <c r="W1120" s="69">
        <v>0.60000000000000009</v>
      </c>
      <c r="X1120" s="69">
        <v>0.60000000000000009</v>
      </c>
      <c r="Y1120" s="69">
        <v>0.60000000000000009</v>
      </c>
      <c r="Z1120" s="69">
        <v>0.60000000000000009</v>
      </c>
      <c r="AA1120" s="69">
        <v>0.60000000000000009</v>
      </c>
      <c r="AB1120" s="69">
        <v>0.60000000000000009</v>
      </c>
      <c r="AC1120" s="69">
        <v>0.60000000000000009</v>
      </c>
      <c r="AD1120" s="69">
        <v>0.60000000000000009</v>
      </c>
      <c r="AE1120" s="69">
        <v>0.60000000000000009</v>
      </c>
      <c r="AF1120" s="69">
        <f t="shared" si="134"/>
        <v>7.1999999999999993</v>
      </c>
      <c r="AH1120" s="31">
        <f t="shared" si="135"/>
        <v>1.8000000000000003</v>
      </c>
      <c r="AI1120" s="31">
        <f t="shared" si="136"/>
        <v>1.8000000000000003</v>
      </c>
      <c r="AJ1120" s="31">
        <f t="shared" si="137"/>
        <v>1.8000000000000003</v>
      </c>
      <c r="AK1120" s="31">
        <f t="shared" si="138"/>
        <v>1.8000000000000003</v>
      </c>
      <c r="AL1120" s="31">
        <f t="shared" si="139"/>
        <v>7.2000000000000011</v>
      </c>
    </row>
    <row r="1121" spans="1:38" hidden="1" x14ac:dyDescent="0.3">
      <c r="A1121" t="str">
        <f t="shared" si="133"/>
        <v>SAC1 COARSE</v>
      </c>
      <c r="B1121" s="5" t="s">
        <v>474</v>
      </c>
      <c r="C1121" s="5" t="s">
        <v>617</v>
      </c>
      <c r="D1121" s="65" t="s">
        <v>93</v>
      </c>
      <c r="E1121" s="65" t="s">
        <v>476</v>
      </c>
      <c r="F1121" s="5" t="s">
        <v>61</v>
      </c>
      <c r="G1121" s="5" t="s">
        <v>603</v>
      </c>
      <c r="H1121" s="5" t="s">
        <v>619</v>
      </c>
      <c r="I1121" s="31"/>
      <c r="J1121" s="31">
        <v>10</v>
      </c>
      <c r="K1121" s="31"/>
      <c r="L1121" s="31"/>
      <c r="M1121" s="31"/>
      <c r="N1121" s="31"/>
      <c r="O1121" s="31"/>
      <c r="P1121" s="31"/>
      <c r="Q1121" s="31">
        <v>20</v>
      </c>
      <c r="R1121" s="75">
        <f t="shared" si="140"/>
        <v>3.3333333333333335</v>
      </c>
      <c r="S1121" s="69">
        <v>3.3333333333333335</v>
      </c>
      <c r="T1121" s="69">
        <v>3.3333333333333335</v>
      </c>
      <c r="U1121" s="69">
        <v>3.3333333333333335</v>
      </c>
      <c r="V1121" s="69">
        <v>3.3333333333333335</v>
      </c>
      <c r="W1121" s="69">
        <v>3.3333333333333335</v>
      </c>
      <c r="X1121" s="69">
        <v>3.3333333333333335</v>
      </c>
      <c r="Y1121" s="69">
        <v>3.3333333333333335</v>
      </c>
      <c r="Z1121" s="69">
        <v>3.3333333333333335</v>
      </c>
      <c r="AA1121" s="69">
        <v>3.3333333333333335</v>
      </c>
      <c r="AB1121" s="69">
        <v>3.3333333333333335</v>
      </c>
      <c r="AC1121" s="69">
        <v>3.3333333333333335</v>
      </c>
      <c r="AD1121" s="69">
        <v>3.3333333333333335</v>
      </c>
      <c r="AE1121" s="69">
        <v>3.3333333333333335</v>
      </c>
      <c r="AF1121" s="69">
        <f t="shared" si="134"/>
        <v>40</v>
      </c>
      <c r="AH1121" s="31">
        <f t="shared" si="135"/>
        <v>10</v>
      </c>
      <c r="AI1121" s="31">
        <f t="shared" si="136"/>
        <v>10</v>
      </c>
      <c r="AJ1121" s="31">
        <f t="shared" si="137"/>
        <v>10</v>
      </c>
      <c r="AK1121" s="31">
        <f t="shared" si="138"/>
        <v>10</v>
      </c>
      <c r="AL1121" s="31">
        <f t="shared" si="139"/>
        <v>40</v>
      </c>
    </row>
    <row r="1122" spans="1:38" hidden="1" x14ac:dyDescent="0.3">
      <c r="A1122" t="str">
        <f t="shared" si="133"/>
        <v>SAC1 COARSE</v>
      </c>
      <c r="B1122" s="5" t="s">
        <v>474</v>
      </c>
      <c r="C1122" s="5" t="s">
        <v>617</v>
      </c>
      <c r="D1122" s="65" t="s">
        <v>93</v>
      </c>
      <c r="E1122" s="65" t="s">
        <v>483</v>
      </c>
      <c r="F1122" s="5" t="s">
        <v>27</v>
      </c>
      <c r="G1122" s="5" t="s">
        <v>603</v>
      </c>
      <c r="H1122" s="5" t="s">
        <v>619</v>
      </c>
      <c r="I1122" s="31"/>
      <c r="J1122" s="31"/>
      <c r="K1122" s="31"/>
      <c r="L1122" s="31"/>
      <c r="M1122" s="31"/>
      <c r="N1122" s="31"/>
      <c r="O1122" s="31"/>
      <c r="P1122" s="31"/>
      <c r="Q1122" s="31"/>
      <c r="R1122" s="75">
        <f t="shared" si="140"/>
        <v>0</v>
      </c>
      <c r="S1122" s="69">
        <v>90.72</v>
      </c>
      <c r="T1122" s="69">
        <v>90.72</v>
      </c>
      <c r="U1122" s="69">
        <v>90.72</v>
      </c>
      <c r="V1122" s="69">
        <v>90.72</v>
      </c>
      <c r="W1122" s="69">
        <v>90.72</v>
      </c>
      <c r="X1122" s="69">
        <v>90.72</v>
      </c>
      <c r="Y1122" s="69">
        <v>90.72</v>
      </c>
      <c r="Z1122" s="69">
        <v>90.72</v>
      </c>
      <c r="AA1122" s="69">
        <v>90.72</v>
      </c>
      <c r="AB1122" s="69">
        <v>90.72</v>
      </c>
      <c r="AC1122" s="69">
        <v>90.72</v>
      </c>
      <c r="AD1122" s="69">
        <v>90.72</v>
      </c>
      <c r="AE1122" s="69">
        <v>90.72</v>
      </c>
      <c r="AF1122" s="69">
        <f t="shared" si="134"/>
        <v>1088.6400000000001</v>
      </c>
      <c r="AH1122" s="31">
        <f t="shared" si="135"/>
        <v>272.15999999999997</v>
      </c>
      <c r="AI1122" s="31">
        <f t="shared" si="136"/>
        <v>272.15999999999997</v>
      </c>
      <c r="AJ1122" s="31">
        <f t="shared" si="137"/>
        <v>272.15999999999997</v>
      </c>
      <c r="AK1122" s="31">
        <f t="shared" si="138"/>
        <v>272.15999999999997</v>
      </c>
      <c r="AL1122" s="31">
        <f t="shared" si="139"/>
        <v>1088.6399999999999</v>
      </c>
    </row>
    <row r="1123" spans="1:38" hidden="1" x14ac:dyDescent="0.3">
      <c r="A1123" t="str">
        <f t="shared" si="133"/>
        <v>SAA1</v>
      </c>
      <c r="B1123" s="5" t="s">
        <v>474</v>
      </c>
      <c r="C1123" s="5" t="s">
        <v>617</v>
      </c>
      <c r="D1123" s="65" t="s">
        <v>93</v>
      </c>
      <c r="E1123" s="65" t="s">
        <v>484</v>
      </c>
      <c r="F1123" s="5" t="s">
        <v>30</v>
      </c>
      <c r="G1123" s="5" t="s">
        <v>600</v>
      </c>
      <c r="H1123" s="5" t="s">
        <v>620</v>
      </c>
      <c r="I1123" s="31">
        <v>3.6</v>
      </c>
      <c r="J1123" s="31"/>
      <c r="K1123" s="31">
        <v>3.6</v>
      </c>
      <c r="L1123" s="31"/>
      <c r="M1123" s="31"/>
      <c r="N1123" s="31"/>
      <c r="O1123" s="31"/>
      <c r="P1123" s="31">
        <v>3.6</v>
      </c>
      <c r="Q1123" s="31"/>
      <c r="R1123" s="75">
        <f t="shared" si="140"/>
        <v>1.2000000000000002</v>
      </c>
      <c r="S1123" s="69"/>
      <c r="T1123" s="69"/>
      <c r="U1123" s="69"/>
      <c r="V1123" s="69"/>
      <c r="W1123" s="69"/>
      <c r="X1123" s="69"/>
      <c r="Y1123" s="69"/>
      <c r="Z1123" s="69"/>
      <c r="AA1123" s="69"/>
      <c r="AB1123" s="69"/>
      <c r="AC1123" s="69"/>
      <c r="AD1123" s="69"/>
      <c r="AE1123" s="69"/>
      <c r="AF1123" s="69">
        <f t="shared" si="134"/>
        <v>0</v>
      </c>
      <c r="AH1123" s="31">
        <f t="shared" si="135"/>
        <v>0</v>
      </c>
      <c r="AI1123" s="31">
        <f t="shared" si="136"/>
        <v>0</v>
      </c>
      <c r="AJ1123" s="31">
        <f t="shared" si="137"/>
        <v>0</v>
      </c>
      <c r="AK1123" s="31">
        <f t="shared" si="138"/>
        <v>0</v>
      </c>
      <c r="AL1123" s="31">
        <f t="shared" si="139"/>
        <v>0</v>
      </c>
    </row>
    <row r="1124" spans="1:38" hidden="1" x14ac:dyDescent="0.3">
      <c r="A1124" t="str">
        <f t="shared" si="133"/>
        <v>SAC1 COARSE</v>
      </c>
      <c r="B1124" s="5" t="s">
        <v>474</v>
      </c>
      <c r="C1124" s="5" t="s">
        <v>617</v>
      </c>
      <c r="D1124" s="65" t="s">
        <v>93</v>
      </c>
      <c r="E1124" s="65" t="s">
        <v>485</v>
      </c>
      <c r="F1124" s="5" t="s">
        <v>27</v>
      </c>
      <c r="G1124" s="5" t="s">
        <v>603</v>
      </c>
      <c r="H1124" s="5" t="s">
        <v>619</v>
      </c>
      <c r="I1124" s="31">
        <v>20.52</v>
      </c>
      <c r="J1124" s="31"/>
      <c r="K1124" s="31"/>
      <c r="L1124" s="31"/>
      <c r="M1124" s="31"/>
      <c r="N1124" s="31"/>
      <c r="O1124" s="31"/>
      <c r="P1124" s="31"/>
      <c r="Q1124" s="31"/>
      <c r="R1124" s="75">
        <f t="shared" si="140"/>
        <v>2.2799999999999998</v>
      </c>
      <c r="S1124" s="69"/>
      <c r="T1124" s="69"/>
      <c r="U1124" s="69"/>
      <c r="V1124" s="69"/>
      <c r="W1124" s="69"/>
      <c r="X1124" s="69"/>
      <c r="Y1124" s="69"/>
      <c r="Z1124" s="69"/>
      <c r="AA1124" s="69"/>
      <c r="AB1124" s="69"/>
      <c r="AC1124" s="69"/>
      <c r="AD1124" s="69"/>
      <c r="AE1124" s="69"/>
      <c r="AF1124" s="69">
        <f t="shared" si="134"/>
        <v>0</v>
      </c>
      <c r="AH1124" s="31">
        <f t="shared" si="135"/>
        <v>0</v>
      </c>
      <c r="AI1124" s="31">
        <f t="shared" si="136"/>
        <v>0</v>
      </c>
      <c r="AJ1124" s="31">
        <f t="shared" si="137"/>
        <v>0</v>
      </c>
      <c r="AK1124" s="31">
        <f t="shared" si="138"/>
        <v>0</v>
      </c>
      <c r="AL1124" s="31">
        <f t="shared" si="139"/>
        <v>0</v>
      </c>
    </row>
    <row r="1125" spans="1:38" hidden="1" x14ac:dyDescent="0.3">
      <c r="A1125" t="str">
        <f t="shared" si="133"/>
        <v>SAA1</v>
      </c>
      <c r="B1125" s="5" t="s">
        <v>474</v>
      </c>
      <c r="C1125" s="5" t="s">
        <v>617</v>
      </c>
      <c r="D1125" s="65" t="s">
        <v>93</v>
      </c>
      <c r="E1125" s="65" t="s">
        <v>486</v>
      </c>
      <c r="F1125" s="5" t="s">
        <v>74</v>
      </c>
      <c r="G1125" s="5" t="s">
        <v>600</v>
      </c>
      <c r="H1125" s="5" t="s">
        <v>620</v>
      </c>
      <c r="I1125" s="31"/>
      <c r="J1125" s="31"/>
      <c r="K1125" s="31">
        <v>12.5</v>
      </c>
      <c r="L1125" s="31">
        <v>15</v>
      </c>
      <c r="M1125" s="31">
        <v>15</v>
      </c>
      <c r="N1125" s="31">
        <v>50</v>
      </c>
      <c r="O1125" s="31"/>
      <c r="P1125" s="31"/>
      <c r="Q1125" s="31"/>
      <c r="R1125" s="75">
        <f t="shared" si="140"/>
        <v>10.277777777777779</v>
      </c>
      <c r="S1125" s="69">
        <v>10.277777777777779</v>
      </c>
      <c r="T1125" s="69">
        <v>10.277777777777779</v>
      </c>
      <c r="U1125" s="69">
        <v>10.277777777777779</v>
      </c>
      <c r="V1125" s="69">
        <v>10.277777777777779</v>
      </c>
      <c r="W1125" s="69">
        <v>10.277777777777779</v>
      </c>
      <c r="X1125" s="69">
        <v>10.277777777777779</v>
      </c>
      <c r="Y1125" s="69">
        <v>10.277777777777779</v>
      </c>
      <c r="Z1125" s="69">
        <v>10.277777777777779</v>
      </c>
      <c r="AA1125" s="69">
        <v>10.277777777777779</v>
      </c>
      <c r="AB1125" s="69">
        <v>10.277777777777779</v>
      </c>
      <c r="AC1125" s="69">
        <v>10.277777777777779</v>
      </c>
      <c r="AD1125" s="69">
        <v>10.277777777777779</v>
      </c>
      <c r="AE1125" s="69">
        <v>10.277777777777779</v>
      </c>
      <c r="AF1125" s="69">
        <f t="shared" si="134"/>
        <v>123.33333333333331</v>
      </c>
      <c r="AH1125" s="31">
        <f t="shared" si="135"/>
        <v>30.833333333333336</v>
      </c>
      <c r="AI1125" s="31">
        <f t="shared" si="136"/>
        <v>30.833333333333336</v>
      </c>
      <c r="AJ1125" s="31">
        <f t="shared" si="137"/>
        <v>30.833333333333336</v>
      </c>
      <c r="AK1125" s="31">
        <f t="shared" si="138"/>
        <v>30.833333333333336</v>
      </c>
      <c r="AL1125" s="31">
        <f t="shared" si="139"/>
        <v>123.33333333333334</v>
      </c>
    </row>
    <row r="1126" spans="1:38" hidden="1" x14ac:dyDescent="0.3">
      <c r="A1126" t="str">
        <f t="shared" si="133"/>
        <v>SAC1 COARSE</v>
      </c>
      <c r="B1126" s="5" t="s">
        <v>474</v>
      </c>
      <c r="C1126" s="5" t="s">
        <v>617</v>
      </c>
      <c r="D1126" s="65" t="s">
        <v>93</v>
      </c>
      <c r="E1126" s="65" t="s">
        <v>486</v>
      </c>
      <c r="F1126" s="5" t="s">
        <v>61</v>
      </c>
      <c r="G1126" s="5" t="s">
        <v>603</v>
      </c>
      <c r="H1126" s="5" t="s">
        <v>619</v>
      </c>
      <c r="I1126" s="31"/>
      <c r="J1126" s="31"/>
      <c r="K1126" s="31"/>
      <c r="L1126" s="31">
        <v>52.5</v>
      </c>
      <c r="M1126" s="31">
        <v>10</v>
      </c>
      <c r="N1126" s="31">
        <v>55</v>
      </c>
      <c r="O1126" s="31"/>
      <c r="P1126" s="31"/>
      <c r="Q1126" s="31"/>
      <c r="R1126" s="75">
        <f t="shared" si="140"/>
        <v>13.055555555555555</v>
      </c>
      <c r="S1126" s="69">
        <v>13.055555555555555</v>
      </c>
      <c r="T1126" s="69">
        <v>13.055555555555555</v>
      </c>
      <c r="U1126" s="69">
        <v>13.055555555555555</v>
      </c>
      <c r="V1126" s="69">
        <v>13.055555555555555</v>
      </c>
      <c r="W1126" s="69">
        <v>13.055555555555555</v>
      </c>
      <c r="X1126" s="69">
        <v>13.055555555555555</v>
      </c>
      <c r="Y1126" s="69">
        <v>13.055555555555555</v>
      </c>
      <c r="Z1126" s="69">
        <v>13.055555555555555</v>
      </c>
      <c r="AA1126" s="69">
        <v>13.055555555555555</v>
      </c>
      <c r="AB1126" s="69">
        <v>13.055555555555555</v>
      </c>
      <c r="AC1126" s="69">
        <v>13.055555555555555</v>
      </c>
      <c r="AD1126" s="69">
        <v>13.055555555555555</v>
      </c>
      <c r="AE1126" s="69">
        <v>13.055555555555555</v>
      </c>
      <c r="AF1126" s="69">
        <f t="shared" si="134"/>
        <v>156.66666666666663</v>
      </c>
      <c r="AH1126" s="31">
        <f t="shared" si="135"/>
        <v>39.166666666666664</v>
      </c>
      <c r="AI1126" s="31">
        <f t="shared" si="136"/>
        <v>39.166666666666664</v>
      </c>
      <c r="AJ1126" s="31">
        <f t="shared" si="137"/>
        <v>39.166666666666664</v>
      </c>
      <c r="AK1126" s="31">
        <f t="shared" si="138"/>
        <v>39.166666666666664</v>
      </c>
      <c r="AL1126" s="31">
        <f t="shared" si="139"/>
        <v>156.66666666666666</v>
      </c>
    </row>
    <row r="1127" spans="1:38" hidden="1" x14ac:dyDescent="0.3">
      <c r="A1127" t="str">
        <f t="shared" si="133"/>
        <v>SAC1 COARSE</v>
      </c>
      <c r="B1127" s="5" t="s">
        <v>474</v>
      </c>
      <c r="C1127" s="5" t="s">
        <v>617</v>
      </c>
      <c r="D1127" s="65" t="s">
        <v>93</v>
      </c>
      <c r="E1127" s="65" t="s">
        <v>486</v>
      </c>
      <c r="F1127" s="5" t="s">
        <v>27</v>
      </c>
      <c r="G1127" s="5" t="s">
        <v>603</v>
      </c>
      <c r="H1127" s="5" t="s">
        <v>619</v>
      </c>
      <c r="I1127" s="31"/>
      <c r="J1127" s="31"/>
      <c r="K1127" s="31"/>
      <c r="L1127" s="31">
        <v>64.680000000000007</v>
      </c>
      <c r="M1127" s="31">
        <v>114.48</v>
      </c>
      <c r="N1127" s="31">
        <v>95.04</v>
      </c>
      <c r="O1127" s="31">
        <v>99.36</v>
      </c>
      <c r="P1127" s="31">
        <v>74.52</v>
      </c>
      <c r="Q1127" s="31">
        <v>124.2</v>
      </c>
      <c r="R1127" s="75">
        <f t="shared" si="140"/>
        <v>63.586666666666673</v>
      </c>
      <c r="S1127" s="69">
        <v>63.586666666666673</v>
      </c>
      <c r="T1127" s="69">
        <v>63.586666666666673</v>
      </c>
      <c r="U1127" s="69">
        <v>63.586666666666673</v>
      </c>
      <c r="V1127" s="69">
        <v>63.586666666666673</v>
      </c>
      <c r="W1127" s="69">
        <v>63.586666666666673</v>
      </c>
      <c r="X1127" s="69">
        <v>63.586666666666673</v>
      </c>
      <c r="Y1127" s="69">
        <v>63.586666666666673</v>
      </c>
      <c r="Z1127" s="69">
        <v>63.586666666666673</v>
      </c>
      <c r="AA1127" s="69">
        <v>63.586666666666673</v>
      </c>
      <c r="AB1127" s="69">
        <v>63.586666666666673</v>
      </c>
      <c r="AC1127" s="69">
        <v>63.586666666666673</v>
      </c>
      <c r="AD1127" s="69">
        <v>63.586666666666673</v>
      </c>
      <c r="AE1127" s="69">
        <v>63.586666666666673</v>
      </c>
      <c r="AF1127" s="69">
        <f t="shared" si="134"/>
        <v>763.0400000000003</v>
      </c>
      <c r="AH1127" s="31">
        <f t="shared" si="135"/>
        <v>190.76000000000002</v>
      </c>
      <c r="AI1127" s="31">
        <f t="shared" si="136"/>
        <v>190.76000000000002</v>
      </c>
      <c r="AJ1127" s="31">
        <f t="shared" si="137"/>
        <v>190.76000000000002</v>
      </c>
      <c r="AK1127" s="31">
        <f t="shared" si="138"/>
        <v>190.76000000000002</v>
      </c>
      <c r="AL1127" s="31">
        <f t="shared" si="139"/>
        <v>763.04000000000008</v>
      </c>
    </row>
    <row r="1128" spans="1:38" hidden="1" x14ac:dyDescent="0.3">
      <c r="A1128" t="str">
        <f t="shared" si="133"/>
        <v>SAC1 COARSE</v>
      </c>
      <c r="B1128" s="5" t="s">
        <v>474</v>
      </c>
      <c r="C1128" s="5" t="s">
        <v>617</v>
      </c>
      <c r="D1128" s="65" t="s">
        <v>93</v>
      </c>
      <c r="E1128" s="65" t="s">
        <v>486</v>
      </c>
      <c r="F1128" s="5" t="s">
        <v>433</v>
      </c>
      <c r="G1128" s="5" t="s">
        <v>603</v>
      </c>
      <c r="H1128" s="5" t="s">
        <v>619</v>
      </c>
      <c r="I1128" s="31"/>
      <c r="J1128" s="31"/>
      <c r="K1128" s="31">
        <v>62.400000000000006</v>
      </c>
      <c r="L1128" s="31">
        <v>42.96</v>
      </c>
      <c r="M1128" s="31"/>
      <c r="N1128" s="31"/>
      <c r="O1128" s="31"/>
      <c r="P1128" s="31"/>
      <c r="Q1128" s="31"/>
      <c r="R1128" s="75">
        <f t="shared" si="140"/>
        <v>11.706666666666669</v>
      </c>
      <c r="S1128" s="69">
        <v>11.706666666666669</v>
      </c>
      <c r="T1128" s="69">
        <v>11.706666666666669</v>
      </c>
      <c r="U1128" s="69">
        <v>11.706666666666669</v>
      </c>
      <c r="V1128" s="69">
        <v>11.706666666666669</v>
      </c>
      <c r="W1128" s="69">
        <v>11.706666666666669</v>
      </c>
      <c r="X1128" s="69">
        <v>11.706666666666669</v>
      </c>
      <c r="Y1128" s="69">
        <v>11.706666666666669</v>
      </c>
      <c r="Z1128" s="69">
        <v>11.706666666666669</v>
      </c>
      <c r="AA1128" s="69">
        <v>11.706666666666669</v>
      </c>
      <c r="AB1128" s="69">
        <v>11.706666666666669</v>
      </c>
      <c r="AC1128" s="69">
        <v>11.706666666666669</v>
      </c>
      <c r="AD1128" s="69">
        <v>11.706666666666669</v>
      </c>
      <c r="AE1128" s="69">
        <v>11.706666666666669</v>
      </c>
      <c r="AF1128" s="69">
        <f t="shared" si="134"/>
        <v>140.48000000000002</v>
      </c>
      <c r="AH1128" s="31">
        <f t="shared" si="135"/>
        <v>35.120000000000005</v>
      </c>
      <c r="AI1128" s="31">
        <f t="shared" si="136"/>
        <v>35.120000000000005</v>
      </c>
      <c r="AJ1128" s="31">
        <f t="shared" si="137"/>
        <v>35.120000000000005</v>
      </c>
      <c r="AK1128" s="31">
        <f t="shared" si="138"/>
        <v>35.120000000000005</v>
      </c>
      <c r="AL1128" s="31">
        <f t="shared" si="139"/>
        <v>140.48000000000002</v>
      </c>
    </row>
    <row r="1129" spans="1:38" hidden="1" x14ac:dyDescent="0.3">
      <c r="A1129" t="str">
        <f t="shared" si="133"/>
        <v>SAA1</v>
      </c>
      <c r="B1129" s="5" t="s">
        <v>474</v>
      </c>
      <c r="C1129" s="5" t="s">
        <v>617</v>
      </c>
      <c r="D1129" s="65" t="s">
        <v>93</v>
      </c>
      <c r="E1129" s="65" t="s">
        <v>486</v>
      </c>
      <c r="F1129" s="5" t="s">
        <v>30</v>
      </c>
      <c r="G1129" s="5" t="s">
        <v>600</v>
      </c>
      <c r="H1129" s="5" t="s">
        <v>620</v>
      </c>
      <c r="I1129" s="31"/>
      <c r="J1129" s="31"/>
      <c r="K1129" s="31"/>
      <c r="L1129" s="31"/>
      <c r="M1129" s="31"/>
      <c r="N1129" s="31"/>
      <c r="O1129" s="31"/>
      <c r="P1129" s="31"/>
      <c r="Q1129" s="31"/>
      <c r="R1129" s="75">
        <f t="shared" si="140"/>
        <v>0</v>
      </c>
      <c r="S1129" s="69"/>
      <c r="T1129" s="69"/>
      <c r="U1129" s="69"/>
      <c r="V1129" s="69"/>
      <c r="W1129" s="69"/>
      <c r="X1129" s="69"/>
      <c r="Y1129" s="69"/>
      <c r="Z1129" s="69"/>
      <c r="AA1129" s="69"/>
      <c r="AB1129" s="69"/>
      <c r="AC1129" s="69"/>
      <c r="AD1129" s="69"/>
      <c r="AE1129" s="69"/>
      <c r="AF1129" s="69">
        <f t="shared" si="134"/>
        <v>0</v>
      </c>
      <c r="AH1129" s="31">
        <f t="shared" si="135"/>
        <v>0</v>
      </c>
      <c r="AI1129" s="31">
        <f t="shared" si="136"/>
        <v>0</v>
      </c>
      <c r="AJ1129" s="31">
        <f t="shared" si="137"/>
        <v>0</v>
      </c>
      <c r="AK1129" s="31">
        <f t="shared" si="138"/>
        <v>0</v>
      </c>
      <c r="AL1129" s="31">
        <f t="shared" si="139"/>
        <v>0</v>
      </c>
    </row>
    <row r="1130" spans="1:38" hidden="1" x14ac:dyDescent="0.3">
      <c r="A1130" t="str">
        <f t="shared" si="133"/>
        <v>SAGolden Brown</v>
      </c>
      <c r="B1130" s="5" t="s">
        <v>474</v>
      </c>
      <c r="C1130" s="5" t="s">
        <v>617</v>
      </c>
      <c r="D1130" s="65" t="s">
        <v>93</v>
      </c>
      <c r="E1130" s="65" t="s">
        <v>486</v>
      </c>
      <c r="F1130" s="5" t="s">
        <v>31</v>
      </c>
      <c r="G1130" s="5" t="s">
        <v>602</v>
      </c>
      <c r="H1130" s="5" t="s">
        <v>623</v>
      </c>
      <c r="I1130" s="31"/>
      <c r="J1130" s="31"/>
      <c r="K1130" s="31"/>
      <c r="L1130" s="31"/>
      <c r="M1130" s="31"/>
      <c r="N1130" s="31"/>
      <c r="O1130" s="31"/>
      <c r="P1130" s="31"/>
      <c r="Q1130" s="31"/>
      <c r="R1130" s="75">
        <f t="shared" si="140"/>
        <v>0</v>
      </c>
      <c r="S1130" s="69"/>
      <c r="T1130" s="69"/>
      <c r="U1130" s="69"/>
      <c r="V1130" s="69"/>
      <c r="W1130" s="69"/>
      <c r="X1130" s="69"/>
      <c r="Y1130" s="69"/>
      <c r="Z1130" s="69"/>
      <c r="AA1130" s="69"/>
      <c r="AB1130" s="69"/>
      <c r="AC1130" s="69"/>
      <c r="AD1130" s="69"/>
      <c r="AE1130" s="69"/>
      <c r="AF1130" s="69">
        <f t="shared" si="134"/>
        <v>0</v>
      </c>
      <c r="AH1130" s="31">
        <f t="shared" si="135"/>
        <v>0</v>
      </c>
      <c r="AI1130" s="31">
        <f t="shared" si="136"/>
        <v>0</v>
      </c>
      <c r="AJ1130" s="31">
        <f t="shared" si="137"/>
        <v>0</v>
      </c>
      <c r="AK1130" s="31">
        <f t="shared" si="138"/>
        <v>0</v>
      </c>
      <c r="AL1130" s="31">
        <f t="shared" si="139"/>
        <v>0</v>
      </c>
    </row>
    <row r="1131" spans="1:38" hidden="1" x14ac:dyDescent="0.3">
      <c r="A1131" t="str">
        <f t="shared" si="133"/>
        <v>PTLG</v>
      </c>
      <c r="B1131" s="5" t="s">
        <v>474</v>
      </c>
      <c r="C1131" s="5" t="s">
        <v>625</v>
      </c>
      <c r="D1131" s="65" t="s">
        <v>93</v>
      </c>
      <c r="E1131" s="65" t="s">
        <v>486</v>
      </c>
      <c r="F1131" s="5" t="s">
        <v>33</v>
      </c>
      <c r="G1131" s="5" t="s">
        <v>601</v>
      </c>
      <c r="H1131" s="5" t="s">
        <v>621</v>
      </c>
      <c r="I1131" s="31"/>
      <c r="J1131" s="31"/>
      <c r="K1131" s="31"/>
      <c r="L1131" s="31"/>
      <c r="M1131" s="31"/>
      <c r="N1131" s="31"/>
      <c r="O1131" s="31"/>
      <c r="P1131" s="31"/>
      <c r="Q1131" s="31"/>
      <c r="R1131" s="75">
        <f t="shared" si="140"/>
        <v>0</v>
      </c>
      <c r="S1131" s="69">
        <v>1.08</v>
      </c>
      <c r="T1131" s="69">
        <v>1.08</v>
      </c>
      <c r="U1131" s="69">
        <v>1.08</v>
      </c>
      <c r="V1131" s="69">
        <v>1.08</v>
      </c>
      <c r="W1131" s="69">
        <v>2.16</v>
      </c>
      <c r="X1131" s="69">
        <v>2.16</v>
      </c>
      <c r="Y1131" s="69">
        <v>2.16</v>
      </c>
      <c r="Z1131" s="69">
        <v>2.16</v>
      </c>
      <c r="AA1131" s="69">
        <v>2.16</v>
      </c>
      <c r="AB1131" s="69">
        <v>2.16</v>
      </c>
      <c r="AC1131" s="69">
        <v>2.16</v>
      </c>
      <c r="AD1131" s="69">
        <v>2.16</v>
      </c>
      <c r="AE1131" s="69">
        <v>2.16</v>
      </c>
      <c r="AF1131" s="69">
        <f t="shared" si="134"/>
        <v>22.680000000000003</v>
      </c>
      <c r="AH1131" s="31">
        <f t="shared" si="135"/>
        <v>3.24</v>
      </c>
      <c r="AI1131" s="31">
        <f t="shared" si="136"/>
        <v>6.48</v>
      </c>
      <c r="AJ1131" s="31">
        <f t="shared" si="137"/>
        <v>6.48</v>
      </c>
      <c r="AK1131" s="31">
        <f t="shared" si="138"/>
        <v>6.48</v>
      </c>
      <c r="AL1131" s="31">
        <f t="shared" si="139"/>
        <v>22.680000000000003</v>
      </c>
    </row>
    <row r="1132" spans="1:38" hidden="1" x14ac:dyDescent="0.3">
      <c r="A1132" t="str">
        <f t="shared" si="133"/>
        <v>SAC1 COARSE</v>
      </c>
      <c r="B1132" s="5" t="s">
        <v>474</v>
      </c>
      <c r="C1132" s="5" t="s">
        <v>617</v>
      </c>
      <c r="D1132" s="65" t="s">
        <v>93</v>
      </c>
      <c r="E1132" s="65" t="s">
        <v>487</v>
      </c>
      <c r="F1132" s="5" t="s">
        <v>61</v>
      </c>
      <c r="G1132" s="5" t="s">
        <v>603</v>
      </c>
      <c r="H1132" s="5" t="s">
        <v>619</v>
      </c>
      <c r="I1132" s="31">
        <v>2</v>
      </c>
      <c r="J1132" s="31">
        <v>1</v>
      </c>
      <c r="K1132" s="31"/>
      <c r="L1132" s="31">
        <v>2</v>
      </c>
      <c r="M1132" s="31">
        <v>1</v>
      </c>
      <c r="N1132" s="31"/>
      <c r="O1132" s="31"/>
      <c r="P1132" s="31"/>
      <c r="Q1132" s="31"/>
      <c r="R1132" s="75">
        <f t="shared" si="140"/>
        <v>0.66666666666666663</v>
      </c>
      <c r="S1132" s="75">
        <v>0.66666666666666663</v>
      </c>
      <c r="T1132" s="75">
        <v>0.66666666666666663</v>
      </c>
      <c r="U1132" s="75">
        <v>0.66666666666666663</v>
      </c>
      <c r="V1132" s="75">
        <v>0.66666666666666663</v>
      </c>
      <c r="W1132" s="75">
        <v>0.66666666666666663</v>
      </c>
      <c r="X1132" s="75">
        <v>0.66666666666666663</v>
      </c>
      <c r="Y1132" s="75">
        <v>0.66666666666666663</v>
      </c>
      <c r="Z1132" s="75">
        <v>0.66666666666666663</v>
      </c>
      <c r="AA1132" s="75">
        <v>0.66666666666666663</v>
      </c>
      <c r="AB1132" s="75">
        <v>0.66666666666666663</v>
      </c>
      <c r="AC1132" s="75">
        <v>0.66666666666666663</v>
      </c>
      <c r="AD1132" s="75">
        <v>0.66666666666666663</v>
      </c>
      <c r="AE1132" s="75">
        <v>0.66666666666666663</v>
      </c>
      <c r="AF1132" s="69">
        <f t="shared" si="134"/>
        <v>8</v>
      </c>
      <c r="AH1132" s="31">
        <f t="shared" si="135"/>
        <v>2</v>
      </c>
      <c r="AI1132" s="31">
        <f t="shared" si="136"/>
        <v>2</v>
      </c>
      <c r="AJ1132" s="31">
        <f t="shared" si="137"/>
        <v>2</v>
      </c>
      <c r="AK1132" s="31">
        <f t="shared" si="138"/>
        <v>2</v>
      </c>
      <c r="AL1132" s="31">
        <f t="shared" si="139"/>
        <v>8</v>
      </c>
    </row>
    <row r="1133" spans="1:38" hidden="1" x14ac:dyDescent="0.3">
      <c r="A1133" t="str">
        <f t="shared" si="133"/>
        <v>SAC1 COARSE</v>
      </c>
      <c r="B1133" s="5" t="s">
        <v>474</v>
      </c>
      <c r="C1133" s="5" t="s">
        <v>617</v>
      </c>
      <c r="D1133" s="65" t="s">
        <v>93</v>
      </c>
      <c r="E1133" s="65" t="s">
        <v>487</v>
      </c>
      <c r="F1133" s="5" t="s">
        <v>27</v>
      </c>
      <c r="G1133" s="5" t="s">
        <v>603</v>
      </c>
      <c r="H1133" s="5" t="s">
        <v>619</v>
      </c>
      <c r="I1133" s="31">
        <v>2.1599999999999993</v>
      </c>
      <c r="J1133" s="31">
        <v>9.7200000000000006</v>
      </c>
      <c r="K1133" s="31"/>
      <c r="L1133" s="31">
        <v>8.64</v>
      </c>
      <c r="M1133" s="31">
        <v>9.7200000000000006</v>
      </c>
      <c r="N1133" s="31"/>
      <c r="O1133" s="31"/>
      <c r="P1133" s="31"/>
      <c r="Q1133" s="31"/>
      <c r="R1133" s="75">
        <f t="shared" si="140"/>
        <v>3.3600000000000003</v>
      </c>
      <c r="S1133" s="75">
        <v>3.3600000000000003</v>
      </c>
      <c r="T1133" s="75">
        <v>3.3600000000000003</v>
      </c>
      <c r="U1133" s="75">
        <v>3.3600000000000003</v>
      </c>
      <c r="V1133" s="75">
        <v>3.3600000000000003</v>
      </c>
      <c r="W1133" s="75">
        <v>3.3600000000000003</v>
      </c>
      <c r="X1133" s="75">
        <v>3.3600000000000003</v>
      </c>
      <c r="Y1133" s="75">
        <v>3.3600000000000003</v>
      </c>
      <c r="Z1133" s="75">
        <v>3.3600000000000003</v>
      </c>
      <c r="AA1133" s="75">
        <v>3.3600000000000003</v>
      </c>
      <c r="AB1133" s="75">
        <v>3.3600000000000003</v>
      </c>
      <c r="AC1133" s="75">
        <v>3.3600000000000003</v>
      </c>
      <c r="AD1133" s="75">
        <v>3.3600000000000003</v>
      </c>
      <c r="AE1133" s="75">
        <v>3.3600000000000003</v>
      </c>
      <c r="AF1133" s="69">
        <f t="shared" si="134"/>
        <v>40.32</v>
      </c>
      <c r="AH1133" s="31">
        <f t="shared" si="135"/>
        <v>10.080000000000002</v>
      </c>
      <c r="AI1133" s="31">
        <f t="shared" si="136"/>
        <v>10.080000000000002</v>
      </c>
      <c r="AJ1133" s="31">
        <f t="shared" si="137"/>
        <v>10.080000000000002</v>
      </c>
      <c r="AK1133" s="31">
        <f t="shared" si="138"/>
        <v>10.080000000000002</v>
      </c>
      <c r="AL1133" s="31">
        <f t="shared" si="139"/>
        <v>40.320000000000007</v>
      </c>
    </row>
    <row r="1134" spans="1:38" hidden="1" x14ac:dyDescent="0.3">
      <c r="A1134" t="str">
        <f t="shared" si="133"/>
        <v>SAGolden Brown</v>
      </c>
      <c r="B1134" s="5" t="s">
        <v>474</v>
      </c>
      <c r="C1134" s="5" t="s">
        <v>617</v>
      </c>
      <c r="D1134" s="65" t="s">
        <v>93</v>
      </c>
      <c r="E1134" s="65" t="s">
        <v>127</v>
      </c>
      <c r="F1134" s="5" t="s">
        <v>201</v>
      </c>
      <c r="G1134" s="5" t="s">
        <v>602</v>
      </c>
      <c r="H1134" s="5" t="s">
        <v>623</v>
      </c>
      <c r="I1134" s="31">
        <v>24</v>
      </c>
      <c r="J1134" s="31"/>
      <c r="K1134" s="31"/>
      <c r="L1134" s="31"/>
      <c r="M1134" s="31"/>
      <c r="N1134" s="31"/>
      <c r="O1134" s="31"/>
      <c r="P1134" s="31"/>
      <c r="Q1134" s="31">
        <v>5</v>
      </c>
      <c r="R1134" s="75">
        <f t="shared" si="140"/>
        <v>3.2222222222222223</v>
      </c>
      <c r="S1134" s="69">
        <v>3.2222222222222223</v>
      </c>
      <c r="T1134" s="69">
        <v>3.2222222222222223</v>
      </c>
      <c r="U1134" s="69">
        <v>3.2222222222222223</v>
      </c>
      <c r="V1134" s="69">
        <v>3.2222222222222223</v>
      </c>
      <c r="W1134" s="69">
        <v>3.2222222222222223</v>
      </c>
      <c r="X1134" s="69">
        <v>3.2222222222222223</v>
      </c>
      <c r="Y1134" s="69">
        <v>3.2222222222222223</v>
      </c>
      <c r="Z1134" s="69">
        <v>3.2222222222222223</v>
      </c>
      <c r="AA1134" s="69">
        <v>3.2222222222222223</v>
      </c>
      <c r="AB1134" s="69">
        <v>3.2222222222222223</v>
      </c>
      <c r="AC1134" s="69">
        <v>3.2222222222222223</v>
      </c>
      <c r="AD1134" s="69">
        <v>3.2222222222222223</v>
      </c>
      <c r="AE1134" s="69">
        <v>3.2222222222222223</v>
      </c>
      <c r="AF1134" s="69">
        <f t="shared" si="134"/>
        <v>38.666666666666664</v>
      </c>
      <c r="AH1134" s="31">
        <f t="shared" si="135"/>
        <v>9.6666666666666679</v>
      </c>
      <c r="AI1134" s="31">
        <f t="shared" si="136"/>
        <v>9.6666666666666679</v>
      </c>
      <c r="AJ1134" s="31">
        <f t="shared" si="137"/>
        <v>9.6666666666666679</v>
      </c>
      <c r="AK1134" s="31">
        <f t="shared" si="138"/>
        <v>9.6666666666666679</v>
      </c>
      <c r="AL1134" s="31">
        <f t="shared" si="139"/>
        <v>38.666666666666671</v>
      </c>
    </row>
    <row r="1135" spans="1:38" hidden="1" x14ac:dyDescent="0.3">
      <c r="A1135" t="str">
        <f t="shared" si="133"/>
        <v>SACASTER</v>
      </c>
      <c r="B1135" s="5" t="s">
        <v>474</v>
      </c>
      <c r="C1135" s="5" t="s">
        <v>617</v>
      </c>
      <c r="D1135" s="65" t="s">
        <v>93</v>
      </c>
      <c r="E1135" s="65" t="s">
        <v>127</v>
      </c>
      <c r="F1135" s="5" t="s">
        <v>25</v>
      </c>
      <c r="G1135" s="5" t="s">
        <v>604</v>
      </c>
      <c r="H1135" s="5" t="s">
        <v>604</v>
      </c>
      <c r="I1135" s="31"/>
      <c r="J1135" s="31">
        <v>2.16</v>
      </c>
      <c r="K1135" s="31"/>
      <c r="L1135" s="31">
        <v>2.16</v>
      </c>
      <c r="M1135" s="31">
        <v>9.7439999999999998</v>
      </c>
      <c r="N1135" s="31"/>
      <c r="O1135" s="31"/>
      <c r="P1135" s="31"/>
      <c r="Q1135" s="31">
        <v>3.5999999999999997E-2</v>
      </c>
      <c r="R1135" s="75">
        <f t="shared" si="140"/>
        <v>1.5666666666666667</v>
      </c>
      <c r="S1135" s="69">
        <v>1.5666666666666667</v>
      </c>
      <c r="T1135" s="69">
        <v>1.5666666666666667</v>
      </c>
      <c r="U1135" s="69">
        <v>1.5666666666666667</v>
      </c>
      <c r="V1135" s="69">
        <v>1.5666666666666667</v>
      </c>
      <c r="W1135" s="69">
        <v>1.5666666666666667</v>
      </c>
      <c r="X1135" s="69">
        <v>1.5666666666666667</v>
      </c>
      <c r="Y1135" s="69">
        <v>1.5666666666666667</v>
      </c>
      <c r="Z1135" s="69">
        <v>1.5666666666666667</v>
      </c>
      <c r="AA1135" s="69">
        <v>1.5666666666666667</v>
      </c>
      <c r="AB1135" s="69">
        <v>1.5666666666666667</v>
      </c>
      <c r="AC1135" s="69">
        <v>1.5666666666666667</v>
      </c>
      <c r="AD1135" s="69">
        <v>1.5666666666666667</v>
      </c>
      <c r="AE1135" s="69">
        <v>1.5666666666666667</v>
      </c>
      <c r="AF1135" s="69">
        <f t="shared" si="134"/>
        <v>18.8</v>
      </c>
      <c r="AH1135" s="31">
        <f t="shared" si="135"/>
        <v>4.7</v>
      </c>
      <c r="AI1135" s="31">
        <f t="shared" si="136"/>
        <v>4.7</v>
      </c>
      <c r="AJ1135" s="31">
        <f t="shared" si="137"/>
        <v>4.7</v>
      </c>
      <c r="AK1135" s="31">
        <f t="shared" si="138"/>
        <v>4.7</v>
      </c>
      <c r="AL1135" s="31">
        <f t="shared" si="139"/>
        <v>18.8</v>
      </c>
    </row>
    <row r="1136" spans="1:38" hidden="1" x14ac:dyDescent="0.3">
      <c r="A1136" t="str">
        <f t="shared" si="133"/>
        <v>SACoarse Brown</v>
      </c>
      <c r="B1136" s="5" t="s">
        <v>474</v>
      </c>
      <c r="C1136" s="5" t="s">
        <v>617</v>
      </c>
      <c r="D1136" s="65" t="s">
        <v>93</v>
      </c>
      <c r="E1136" s="65" t="s">
        <v>127</v>
      </c>
      <c r="F1136" s="5" t="s">
        <v>26</v>
      </c>
      <c r="G1136" s="5" t="s">
        <v>602</v>
      </c>
      <c r="H1136" s="5" t="s">
        <v>618</v>
      </c>
      <c r="I1136" s="31">
        <v>-0.252</v>
      </c>
      <c r="J1136" s="31">
        <v>-5.6000000000000001E-2</v>
      </c>
      <c r="K1136" s="31"/>
      <c r="L1136" s="31"/>
      <c r="M1136" s="31"/>
      <c r="N1136" s="31">
        <v>0.12</v>
      </c>
      <c r="O1136" s="31">
        <v>0.6</v>
      </c>
      <c r="P1136" s="31"/>
      <c r="Q1136" s="31"/>
      <c r="R1136" s="75">
        <f t="shared" si="140"/>
        <v>4.5777777777777778E-2</v>
      </c>
      <c r="S1136" s="69">
        <v>4.5777777777777778E-2</v>
      </c>
      <c r="T1136" s="69">
        <v>4.5777777777777778E-2</v>
      </c>
      <c r="U1136" s="69">
        <v>4.5777777777777778E-2</v>
      </c>
      <c r="V1136" s="69">
        <v>4.5777777777777778E-2</v>
      </c>
      <c r="W1136" s="69">
        <v>4.5777777777777778E-2</v>
      </c>
      <c r="X1136" s="69">
        <v>4.5777777777777778E-2</v>
      </c>
      <c r="Y1136" s="69">
        <v>4.5777777777777778E-2</v>
      </c>
      <c r="Z1136" s="69">
        <v>4.5777777777777778E-2</v>
      </c>
      <c r="AA1136" s="69">
        <v>4.5777777777777778E-2</v>
      </c>
      <c r="AB1136" s="69">
        <v>4.5777777777777778E-2</v>
      </c>
      <c r="AC1136" s="69">
        <v>4.5777777777777778E-2</v>
      </c>
      <c r="AD1136" s="69">
        <v>4.5777777777777778E-2</v>
      </c>
      <c r="AE1136" s="69">
        <v>4.5777777777777778E-2</v>
      </c>
      <c r="AF1136" s="69">
        <f t="shared" si="134"/>
        <v>0.54933333333333345</v>
      </c>
      <c r="AH1136" s="31">
        <f t="shared" si="135"/>
        <v>0.13733333333333334</v>
      </c>
      <c r="AI1136" s="31">
        <f t="shared" si="136"/>
        <v>0.13733333333333334</v>
      </c>
      <c r="AJ1136" s="31">
        <f t="shared" si="137"/>
        <v>0.13733333333333334</v>
      </c>
      <c r="AK1136" s="31">
        <f t="shared" si="138"/>
        <v>0.13733333333333334</v>
      </c>
      <c r="AL1136" s="31">
        <f t="shared" si="139"/>
        <v>0.54933333333333334</v>
      </c>
    </row>
    <row r="1137" spans="1:38" hidden="1" x14ac:dyDescent="0.3">
      <c r="A1137" t="str">
        <f t="shared" si="133"/>
        <v>SAC1 COARSE</v>
      </c>
      <c r="B1137" s="5" t="s">
        <v>474</v>
      </c>
      <c r="C1137" s="5" t="s">
        <v>617</v>
      </c>
      <c r="D1137" s="65" t="s">
        <v>93</v>
      </c>
      <c r="E1137" s="65" t="s">
        <v>127</v>
      </c>
      <c r="F1137" s="5" t="s">
        <v>27</v>
      </c>
      <c r="G1137" s="5" t="s">
        <v>603</v>
      </c>
      <c r="H1137" s="5" t="s">
        <v>619</v>
      </c>
      <c r="I1137" s="31">
        <v>189.48</v>
      </c>
      <c r="J1137" s="31">
        <v>1544.5920000000001</v>
      </c>
      <c r="K1137" s="31">
        <v>2131.44</v>
      </c>
      <c r="L1137" s="31">
        <v>1015.7939999999999</v>
      </c>
      <c r="M1137" s="31">
        <v>1561.64</v>
      </c>
      <c r="N1137" s="31">
        <v>967.23999999999978</v>
      </c>
      <c r="O1137" s="31">
        <v>1541.1599999999999</v>
      </c>
      <c r="P1137" s="31">
        <v>1172.9659999999997</v>
      </c>
      <c r="Q1137" s="31">
        <v>87.774000000000001</v>
      </c>
      <c r="R1137" s="75">
        <f t="shared" si="140"/>
        <v>1134.6762222222223</v>
      </c>
      <c r="S1137" s="69">
        <v>1280</v>
      </c>
      <c r="T1137" s="69">
        <v>450</v>
      </c>
      <c r="U1137" s="69">
        <v>640</v>
      </c>
      <c r="V1137" s="69">
        <v>848</v>
      </c>
      <c r="W1137" s="69">
        <v>795</v>
      </c>
      <c r="X1137" s="69">
        <v>435</v>
      </c>
      <c r="Y1137" s="69">
        <v>640</v>
      </c>
      <c r="Z1137" s="69">
        <v>730</v>
      </c>
      <c r="AA1137" s="69">
        <v>660</v>
      </c>
      <c r="AB1137" s="69">
        <v>680</v>
      </c>
      <c r="AC1137" s="69">
        <v>570</v>
      </c>
      <c r="AD1137" s="69">
        <v>600</v>
      </c>
      <c r="AE1137" s="69">
        <v>620</v>
      </c>
      <c r="AF1137" s="69">
        <f t="shared" si="134"/>
        <v>7668</v>
      </c>
      <c r="AH1137" s="31">
        <f t="shared" si="135"/>
        <v>1938</v>
      </c>
      <c r="AI1137" s="31">
        <f t="shared" si="136"/>
        <v>1870</v>
      </c>
      <c r="AJ1137" s="31">
        <f t="shared" si="137"/>
        <v>2070</v>
      </c>
      <c r="AK1137" s="31">
        <f t="shared" si="138"/>
        <v>1790</v>
      </c>
      <c r="AL1137" s="31">
        <f t="shared" si="139"/>
        <v>7668</v>
      </c>
    </row>
    <row r="1138" spans="1:38" hidden="1" x14ac:dyDescent="0.3">
      <c r="A1138" t="str">
        <f t="shared" si="133"/>
        <v>SAC1 COARSE</v>
      </c>
      <c r="B1138" s="5" t="s">
        <v>474</v>
      </c>
      <c r="C1138" s="5" t="s">
        <v>617</v>
      </c>
      <c r="D1138" s="65" t="s">
        <v>93</v>
      </c>
      <c r="E1138" s="65" t="s">
        <v>127</v>
      </c>
      <c r="F1138" s="5" t="s">
        <v>28</v>
      </c>
      <c r="G1138" s="5" t="s">
        <v>603</v>
      </c>
      <c r="H1138" s="5" t="s">
        <v>619</v>
      </c>
      <c r="I1138" s="31"/>
      <c r="J1138" s="31">
        <v>7.56</v>
      </c>
      <c r="K1138" s="31">
        <v>21.6</v>
      </c>
      <c r="L1138" s="31">
        <v>16.200000000000003</v>
      </c>
      <c r="M1138" s="31">
        <v>18.36</v>
      </c>
      <c r="N1138" s="31">
        <v>8.64</v>
      </c>
      <c r="O1138" s="31"/>
      <c r="P1138" s="31">
        <v>-8.2000000000000003E-2</v>
      </c>
      <c r="Q1138" s="31"/>
      <c r="R1138" s="75">
        <f t="shared" si="140"/>
        <v>8.0308888888888887</v>
      </c>
      <c r="S1138" s="69">
        <v>8.0308888888888887</v>
      </c>
      <c r="T1138" s="69">
        <v>8.0308888888888887</v>
      </c>
      <c r="U1138" s="69">
        <v>8.0308888888888887</v>
      </c>
      <c r="V1138" s="69">
        <v>8.0308888888888887</v>
      </c>
      <c r="W1138" s="69">
        <v>8.0308888888888887</v>
      </c>
      <c r="X1138" s="69">
        <v>8.0308888888888887</v>
      </c>
      <c r="Y1138" s="69">
        <v>8.0308888888888887</v>
      </c>
      <c r="Z1138" s="69">
        <v>8.0308888888888887</v>
      </c>
      <c r="AA1138" s="69">
        <v>8.0308888888888887</v>
      </c>
      <c r="AB1138" s="69">
        <v>8.0308888888888887</v>
      </c>
      <c r="AC1138" s="69">
        <v>8.0308888888888887</v>
      </c>
      <c r="AD1138" s="69">
        <v>8.0308888888888887</v>
      </c>
      <c r="AE1138" s="69">
        <v>8.0308888888888887</v>
      </c>
      <c r="AF1138" s="69">
        <f t="shared" si="134"/>
        <v>96.370666666666637</v>
      </c>
      <c r="AH1138" s="31">
        <f t="shared" si="135"/>
        <v>24.092666666666666</v>
      </c>
      <c r="AI1138" s="31">
        <f t="shared" si="136"/>
        <v>24.092666666666666</v>
      </c>
      <c r="AJ1138" s="31">
        <f t="shared" si="137"/>
        <v>24.092666666666666</v>
      </c>
      <c r="AK1138" s="31">
        <f t="shared" si="138"/>
        <v>24.092666666666666</v>
      </c>
      <c r="AL1138" s="31">
        <f t="shared" si="139"/>
        <v>96.370666666666665</v>
      </c>
    </row>
    <row r="1139" spans="1:38" hidden="1" x14ac:dyDescent="0.3">
      <c r="A1139" t="str">
        <f t="shared" si="133"/>
        <v>SACoarse Brown</v>
      </c>
      <c r="B1139" s="5" t="s">
        <v>474</v>
      </c>
      <c r="C1139" s="5" t="s">
        <v>617</v>
      </c>
      <c r="D1139" s="65" t="s">
        <v>93</v>
      </c>
      <c r="E1139" s="65" t="s">
        <v>127</v>
      </c>
      <c r="F1139" s="5" t="s">
        <v>488</v>
      </c>
      <c r="G1139" s="5" t="s">
        <v>602</v>
      </c>
      <c r="H1139" s="5" t="s">
        <v>618</v>
      </c>
      <c r="I1139" s="31">
        <v>1</v>
      </c>
      <c r="J1139" s="31">
        <v>-0.42000000000000004</v>
      </c>
      <c r="K1139" s="31">
        <v>0</v>
      </c>
      <c r="L1139" s="31"/>
      <c r="M1139" s="31">
        <v>-0.5</v>
      </c>
      <c r="N1139" s="31"/>
      <c r="O1139" s="31"/>
      <c r="P1139" s="31"/>
      <c r="Q1139" s="31"/>
      <c r="R1139" s="75">
        <f t="shared" si="140"/>
        <v>8.8888888888888837E-3</v>
      </c>
      <c r="S1139" s="69">
        <v>8.8888888888888837E-3</v>
      </c>
      <c r="T1139" s="69">
        <v>8.8888888888888837E-3</v>
      </c>
      <c r="U1139" s="69">
        <v>8.8888888888888837E-3</v>
      </c>
      <c r="V1139" s="69">
        <v>8.8888888888888837E-3</v>
      </c>
      <c r="W1139" s="69">
        <v>8.8888888888888837E-3</v>
      </c>
      <c r="X1139" s="69">
        <v>8.8888888888888837E-3</v>
      </c>
      <c r="Y1139" s="69">
        <v>8.8888888888888837E-3</v>
      </c>
      <c r="Z1139" s="69">
        <v>8.8888888888888837E-3</v>
      </c>
      <c r="AA1139" s="69">
        <v>8.8888888888888837E-3</v>
      </c>
      <c r="AB1139" s="69">
        <v>8.8888888888888837E-3</v>
      </c>
      <c r="AC1139" s="69">
        <v>8.8888888888888837E-3</v>
      </c>
      <c r="AD1139" s="69">
        <v>8.8888888888888837E-3</v>
      </c>
      <c r="AE1139" s="69">
        <v>8.8888888888888837E-3</v>
      </c>
      <c r="AF1139" s="69">
        <f t="shared" si="134"/>
        <v>0.10666666666666663</v>
      </c>
      <c r="AH1139" s="31">
        <f t="shared" si="135"/>
        <v>2.6666666666666651E-2</v>
      </c>
      <c r="AI1139" s="31">
        <f t="shared" si="136"/>
        <v>2.6666666666666651E-2</v>
      </c>
      <c r="AJ1139" s="31">
        <f t="shared" si="137"/>
        <v>2.6666666666666651E-2</v>
      </c>
      <c r="AK1139" s="31">
        <f t="shared" si="138"/>
        <v>2.6666666666666651E-2</v>
      </c>
      <c r="AL1139" s="31">
        <f t="shared" si="139"/>
        <v>0.1066666666666666</v>
      </c>
    </row>
    <row r="1140" spans="1:38" hidden="1" x14ac:dyDescent="0.3">
      <c r="A1140" t="str">
        <f t="shared" si="133"/>
        <v>SAA1</v>
      </c>
      <c r="B1140" s="5" t="s">
        <v>474</v>
      </c>
      <c r="C1140" s="5" t="s">
        <v>617</v>
      </c>
      <c r="D1140" s="65" t="s">
        <v>93</v>
      </c>
      <c r="E1140" s="65" t="s">
        <v>127</v>
      </c>
      <c r="F1140" s="5" t="s">
        <v>30</v>
      </c>
      <c r="G1140" s="5" t="s">
        <v>600</v>
      </c>
      <c r="H1140" s="5" t="s">
        <v>620</v>
      </c>
      <c r="I1140" s="31"/>
      <c r="J1140" s="31">
        <v>4.32</v>
      </c>
      <c r="K1140" s="31">
        <v>2.64</v>
      </c>
      <c r="L1140" s="31">
        <v>10.8</v>
      </c>
      <c r="M1140" s="31">
        <v>18.36</v>
      </c>
      <c r="N1140" s="31"/>
      <c r="O1140" s="31">
        <v>2.16</v>
      </c>
      <c r="P1140" s="31">
        <v>1.56</v>
      </c>
      <c r="Q1140" s="31">
        <v>2.16</v>
      </c>
      <c r="R1140" s="75">
        <f t="shared" si="140"/>
        <v>4.666666666666667</v>
      </c>
      <c r="S1140" s="69">
        <v>4.666666666666667</v>
      </c>
      <c r="T1140" s="69">
        <v>4.666666666666667</v>
      </c>
      <c r="U1140" s="69">
        <v>4.666666666666667</v>
      </c>
      <c r="V1140" s="69">
        <v>4.666666666666667</v>
      </c>
      <c r="W1140" s="69">
        <v>4.666666666666667</v>
      </c>
      <c r="X1140" s="69">
        <v>4.666666666666667</v>
      </c>
      <c r="Y1140" s="69">
        <v>4.666666666666667</v>
      </c>
      <c r="Z1140" s="69">
        <v>4.666666666666667</v>
      </c>
      <c r="AA1140" s="69">
        <v>4.666666666666667</v>
      </c>
      <c r="AB1140" s="69">
        <v>4.666666666666667</v>
      </c>
      <c r="AC1140" s="69">
        <v>4.666666666666667</v>
      </c>
      <c r="AD1140" s="69">
        <v>4.666666666666667</v>
      </c>
      <c r="AE1140" s="69">
        <v>4.666666666666667</v>
      </c>
      <c r="AF1140" s="69">
        <f t="shared" si="134"/>
        <v>55.999999999999993</v>
      </c>
      <c r="AH1140" s="31">
        <f t="shared" si="135"/>
        <v>14</v>
      </c>
      <c r="AI1140" s="31">
        <f t="shared" si="136"/>
        <v>14</v>
      </c>
      <c r="AJ1140" s="31">
        <f t="shared" si="137"/>
        <v>14</v>
      </c>
      <c r="AK1140" s="31">
        <f t="shared" si="138"/>
        <v>14</v>
      </c>
      <c r="AL1140" s="31">
        <f t="shared" si="139"/>
        <v>56</v>
      </c>
    </row>
    <row r="1141" spans="1:38" hidden="1" x14ac:dyDescent="0.3">
      <c r="A1141" t="str">
        <f t="shared" si="133"/>
        <v>SAGolden Brown</v>
      </c>
      <c r="B1141" s="5" t="s">
        <v>474</v>
      </c>
      <c r="C1141" s="5" t="s">
        <v>617</v>
      </c>
      <c r="D1141" s="65" t="s">
        <v>93</v>
      </c>
      <c r="E1141" s="65" t="s">
        <v>127</v>
      </c>
      <c r="F1141" s="5" t="s">
        <v>31</v>
      </c>
      <c r="G1141" s="5" t="s">
        <v>602</v>
      </c>
      <c r="H1141" s="5" t="s">
        <v>623</v>
      </c>
      <c r="I1141" s="31">
        <v>11.88</v>
      </c>
      <c r="J1141" s="31">
        <v>5.4</v>
      </c>
      <c r="K1141" s="31">
        <v>2.16</v>
      </c>
      <c r="L1141" s="31"/>
      <c r="M1141" s="31"/>
      <c r="N1141" s="31"/>
      <c r="O1141" s="31">
        <v>8.64</v>
      </c>
      <c r="P1141" s="31"/>
      <c r="Q1141" s="31"/>
      <c r="R1141" s="75">
        <f t="shared" si="140"/>
        <v>3.12</v>
      </c>
      <c r="S1141" s="69">
        <v>3.12</v>
      </c>
      <c r="T1141" s="69">
        <v>3.12</v>
      </c>
      <c r="U1141" s="69">
        <v>3.12</v>
      </c>
      <c r="V1141" s="69">
        <v>3.12</v>
      </c>
      <c r="W1141" s="69">
        <v>3.12</v>
      </c>
      <c r="X1141" s="69">
        <v>3.12</v>
      </c>
      <c r="Y1141" s="69">
        <v>3.12</v>
      </c>
      <c r="Z1141" s="69">
        <v>3.12</v>
      </c>
      <c r="AA1141" s="69">
        <v>3.12</v>
      </c>
      <c r="AB1141" s="69">
        <v>3.12</v>
      </c>
      <c r="AC1141" s="69">
        <v>3.12</v>
      </c>
      <c r="AD1141" s="69">
        <v>3.12</v>
      </c>
      <c r="AE1141" s="69">
        <v>3.12</v>
      </c>
      <c r="AF1141" s="69">
        <f t="shared" si="134"/>
        <v>37.440000000000005</v>
      </c>
      <c r="AH1141" s="31">
        <f t="shared" si="135"/>
        <v>9.36</v>
      </c>
      <c r="AI1141" s="31">
        <f t="shared" si="136"/>
        <v>9.36</v>
      </c>
      <c r="AJ1141" s="31">
        <f t="shared" si="137"/>
        <v>9.36</v>
      </c>
      <c r="AK1141" s="31">
        <f t="shared" si="138"/>
        <v>9.36</v>
      </c>
      <c r="AL1141" s="31">
        <f t="shared" si="139"/>
        <v>37.44</v>
      </c>
    </row>
    <row r="1142" spans="1:38" hidden="1" x14ac:dyDescent="0.3">
      <c r="A1142" t="str">
        <f t="shared" si="133"/>
        <v>SAICING</v>
      </c>
      <c r="B1142" s="5" t="s">
        <v>474</v>
      </c>
      <c r="C1142" s="5" t="s">
        <v>617</v>
      </c>
      <c r="D1142" s="65" t="s">
        <v>93</v>
      </c>
      <c r="E1142" s="65" t="s">
        <v>127</v>
      </c>
      <c r="F1142" s="5" t="s">
        <v>32</v>
      </c>
      <c r="G1142" s="5" t="s">
        <v>605</v>
      </c>
      <c r="H1142" s="5" t="s">
        <v>605</v>
      </c>
      <c r="I1142" s="31"/>
      <c r="J1142" s="31"/>
      <c r="K1142" s="31"/>
      <c r="L1142" s="31"/>
      <c r="M1142" s="31">
        <v>4.32</v>
      </c>
      <c r="N1142" s="31"/>
      <c r="O1142" s="31">
        <v>1.2</v>
      </c>
      <c r="P1142" s="31">
        <v>-6.6500000000000004E-2</v>
      </c>
      <c r="Q1142" s="31"/>
      <c r="R1142" s="75">
        <f t="shared" si="140"/>
        <v>0.6059444444444444</v>
      </c>
      <c r="S1142" s="69">
        <v>0.6059444444444444</v>
      </c>
      <c r="T1142" s="69">
        <v>0.6059444444444444</v>
      </c>
      <c r="U1142" s="69">
        <v>0.6059444444444444</v>
      </c>
      <c r="V1142" s="69">
        <v>0.6059444444444444</v>
      </c>
      <c r="W1142" s="69">
        <v>0.6059444444444444</v>
      </c>
      <c r="X1142" s="69">
        <v>0.6059444444444444</v>
      </c>
      <c r="Y1142" s="69">
        <v>0.6059444444444444</v>
      </c>
      <c r="Z1142" s="69">
        <v>0.6059444444444444</v>
      </c>
      <c r="AA1142" s="69">
        <v>0.6059444444444444</v>
      </c>
      <c r="AB1142" s="69">
        <v>0.6059444444444444</v>
      </c>
      <c r="AC1142" s="69">
        <v>0.6059444444444444</v>
      </c>
      <c r="AD1142" s="69">
        <v>0.6059444444444444</v>
      </c>
      <c r="AE1142" s="69">
        <v>0.6059444444444444</v>
      </c>
      <c r="AF1142" s="69">
        <f t="shared" si="134"/>
        <v>7.2713333333333345</v>
      </c>
      <c r="AH1142" s="31">
        <f t="shared" si="135"/>
        <v>1.8178333333333332</v>
      </c>
      <c r="AI1142" s="31">
        <f t="shared" si="136"/>
        <v>1.8178333333333332</v>
      </c>
      <c r="AJ1142" s="31">
        <f t="shared" si="137"/>
        <v>1.8178333333333332</v>
      </c>
      <c r="AK1142" s="31">
        <f t="shared" si="138"/>
        <v>1.8178333333333332</v>
      </c>
      <c r="AL1142" s="31">
        <f t="shared" si="139"/>
        <v>7.2713333333333328</v>
      </c>
    </row>
    <row r="1143" spans="1:38" hidden="1" x14ac:dyDescent="0.3">
      <c r="A1143" t="str">
        <f t="shared" si="133"/>
        <v>PTLG</v>
      </c>
      <c r="B1143" s="5" t="s">
        <v>474</v>
      </c>
      <c r="C1143" s="5" t="s">
        <v>625</v>
      </c>
      <c r="D1143" s="65" t="s">
        <v>93</v>
      </c>
      <c r="E1143" s="65" t="s">
        <v>127</v>
      </c>
      <c r="F1143" s="5" t="s">
        <v>102</v>
      </c>
      <c r="G1143" s="5" t="s">
        <v>601</v>
      </c>
      <c r="H1143" s="5" t="s">
        <v>621</v>
      </c>
      <c r="I1143" s="31"/>
      <c r="J1143" s="31"/>
      <c r="K1143" s="31"/>
      <c r="L1143" s="31"/>
      <c r="M1143" s="31"/>
      <c r="N1143" s="31"/>
      <c r="O1143" s="31"/>
      <c r="P1143" s="31"/>
      <c r="Q1143" s="31"/>
      <c r="R1143" s="75"/>
      <c r="S1143" s="69"/>
      <c r="T1143" s="69">
        <v>1.08</v>
      </c>
      <c r="U1143" s="69">
        <v>1.08</v>
      </c>
      <c r="V1143" s="69">
        <v>1.08</v>
      </c>
      <c r="W1143" s="69">
        <v>2.16</v>
      </c>
      <c r="X1143" s="69">
        <v>2.16</v>
      </c>
      <c r="Y1143" s="69">
        <v>2.16</v>
      </c>
      <c r="Z1143" s="69">
        <v>2.16</v>
      </c>
      <c r="AA1143" s="69">
        <v>2.16</v>
      </c>
      <c r="AB1143" s="69">
        <v>2.16</v>
      </c>
      <c r="AC1143" s="69">
        <v>3.24</v>
      </c>
      <c r="AD1143" s="69">
        <v>3.24</v>
      </c>
      <c r="AE1143" s="69">
        <v>3.24</v>
      </c>
      <c r="AF1143" s="69">
        <f t="shared" si="134"/>
        <v>25.920000000000009</v>
      </c>
      <c r="AH1143" s="31">
        <f t="shared" si="135"/>
        <v>3.24</v>
      </c>
      <c r="AI1143" s="31">
        <f t="shared" si="136"/>
        <v>6.48</v>
      </c>
      <c r="AJ1143" s="31">
        <f t="shared" si="137"/>
        <v>6.48</v>
      </c>
      <c r="AK1143" s="31">
        <f t="shared" si="138"/>
        <v>9.7200000000000006</v>
      </c>
      <c r="AL1143" s="31">
        <f t="shared" si="139"/>
        <v>25.92</v>
      </c>
    </row>
    <row r="1144" spans="1:38" hidden="1" x14ac:dyDescent="0.3">
      <c r="A1144" t="str">
        <f t="shared" si="133"/>
        <v>PTLG</v>
      </c>
      <c r="B1144" s="5" t="s">
        <v>474</v>
      </c>
      <c r="C1144" s="5" t="s">
        <v>625</v>
      </c>
      <c r="D1144" s="65" t="s">
        <v>93</v>
      </c>
      <c r="E1144" s="65" t="s">
        <v>127</v>
      </c>
      <c r="F1144" s="5" t="s">
        <v>33</v>
      </c>
      <c r="G1144" s="5" t="s">
        <v>601</v>
      </c>
      <c r="H1144" s="5" t="s">
        <v>621</v>
      </c>
      <c r="I1144" s="31"/>
      <c r="J1144" s="31"/>
      <c r="K1144" s="31"/>
      <c r="L1144" s="31"/>
      <c r="M1144" s="31"/>
      <c r="N1144" s="31">
        <v>0.504</v>
      </c>
      <c r="O1144" s="31"/>
      <c r="P1144" s="31"/>
      <c r="Q1144" s="31"/>
      <c r="R1144" s="75">
        <f t="shared" ref="R1144:R1191" si="141">SUM(I1144:Q1144)/9</f>
        <v>5.6000000000000001E-2</v>
      </c>
      <c r="S1144" s="69">
        <v>2.16</v>
      </c>
      <c r="T1144" s="69">
        <v>2.16</v>
      </c>
      <c r="U1144" s="69">
        <v>2.16</v>
      </c>
      <c r="V1144" s="69">
        <v>2.16</v>
      </c>
      <c r="W1144" s="69">
        <v>3.24</v>
      </c>
      <c r="X1144" s="69">
        <v>3.24</v>
      </c>
      <c r="Y1144" s="69">
        <v>3.24</v>
      </c>
      <c r="Z1144" s="69">
        <v>3.24</v>
      </c>
      <c r="AA1144" s="69">
        <v>3.24</v>
      </c>
      <c r="AB1144" s="69">
        <v>3.24</v>
      </c>
      <c r="AC1144" s="69">
        <v>5.4</v>
      </c>
      <c r="AD1144" s="69">
        <v>5.4</v>
      </c>
      <c r="AE1144" s="69">
        <v>5.4</v>
      </c>
      <c r="AF1144" s="69">
        <f t="shared" si="134"/>
        <v>42.120000000000005</v>
      </c>
      <c r="AH1144" s="31">
        <f t="shared" si="135"/>
        <v>6.48</v>
      </c>
      <c r="AI1144" s="31">
        <f t="shared" si="136"/>
        <v>9.7200000000000006</v>
      </c>
      <c r="AJ1144" s="31">
        <f t="shared" si="137"/>
        <v>9.7200000000000006</v>
      </c>
      <c r="AK1144" s="31">
        <f t="shared" si="138"/>
        <v>16.200000000000003</v>
      </c>
      <c r="AL1144" s="31">
        <f t="shared" si="139"/>
        <v>42.120000000000005</v>
      </c>
    </row>
    <row r="1145" spans="1:38" hidden="1" x14ac:dyDescent="0.3">
      <c r="A1145" t="str">
        <f t="shared" si="133"/>
        <v>SASoft Brown</v>
      </c>
      <c r="B1145" s="5" t="s">
        <v>474</v>
      </c>
      <c r="C1145" s="5" t="s">
        <v>617</v>
      </c>
      <c r="D1145" s="65" t="s">
        <v>93</v>
      </c>
      <c r="E1145" s="65" t="s">
        <v>127</v>
      </c>
      <c r="F1145" s="5" t="s">
        <v>34</v>
      </c>
      <c r="G1145" s="5" t="s">
        <v>602</v>
      </c>
      <c r="H1145" s="5" t="s">
        <v>622</v>
      </c>
      <c r="I1145" s="31"/>
      <c r="J1145" s="31"/>
      <c r="K1145" s="31"/>
      <c r="L1145" s="31">
        <v>12.72</v>
      </c>
      <c r="M1145" s="31">
        <v>16.200000000000003</v>
      </c>
      <c r="N1145" s="31">
        <v>5.4</v>
      </c>
      <c r="O1145" s="31">
        <v>2.16</v>
      </c>
      <c r="P1145" s="31">
        <v>1.04</v>
      </c>
      <c r="Q1145" s="31">
        <v>16.2</v>
      </c>
      <c r="R1145" s="75">
        <f t="shared" si="141"/>
        <v>5.9688888888888885</v>
      </c>
      <c r="S1145" s="69">
        <v>5.9688888888888885</v>
      </c>
      <c r="T1145" s="69">
        <v>5.9688888888888885</v>
      </c>
      <c r="U1145" s="69">
        <v>5.9688888888888885</v>
      </c>
      <c r="V1145" s="69">
        <v>5.9688888888888885</v>
      </c>
      <c r="W1145" s="69">
        <v>5.9688888888888885</v>
      </c>
      <c r="X1145" s="69">
        <v>5.9688888888888885</v>
      </c>
      <c r="Y1145" s="69">
        <v>5.9688888888888885</v>
      </c>
      <c r="Z1145" s="69">
        <v>5.9688888888888885</v>
      </c>
      <c r="AA1145" s="69">
        <v>5.9688888888888885</v>
      </c>
      <c r="AB1145" s="69">
        <v>5.9688888888888885</v>
      </c>
      <c r="AC1145" s="69">
        <v>5.9688888888888885</v>
      </c>
      <c r="AD1145" s="69">
        <v>5.9688888888888885</v>
      </c>
      <c r="AE1145" s="69">
        <v>5.9688888888888885</v>
      </c>
      <c r="AF1145" s="69">
        <f t="shared" si="134"/>
        <v>71.626666666666665</v>
      </c>
      <c r="AH1145" s="31">
        <f t="shared" si="135"/>
        <v>17.906666666666666</v>
      </c>
      <c r="AI1145" s="31">
        <f t="shared" si="136"/>
        <v>17.906666666666666</v>
      </c>
      <c r="AJ1145" s="31">
        <f t="shared" si="137"/>
        <v>17.906666666666666</v>
      </c>
      <c r="AK1145" s="31">
        <f t="shared" si="138"/>
        <v>17.906666666666666</v>
      </c>
      <c r="AL1145" s="31">
        <f t="shared" si="139"/>
        <v>71.626666666666665</v>
      </c>
    </row>
    <row r="1146" spans="1:38" hidden="1" x14ac:dyDescent="0.3">
      <c r="A1146" t="str">
        <f t="shared" si="133"/>
        <v>SAC1 COARSE</v>
      </c>
      <c r="B1146" s="5" t="s">
        <v>474</v>
      </c>
      <c r="C1146" s="5" t="s">
        <v>617</v>
      </c>
      <c r="D1146" s="65" t="s">
        <v>93</v>
      </c>
      <c r="E1146" s="65" t="s">
        <v>489</v>
      </c>
      <c r="F1146" s="5" t="s">
        <v>27</v>
      </c>
      <c r="G1146" s="5" t="s">
        <v>603</v>
      </c>
      <c r="H1146" s="5" t="s">
        <v>619</v>
      </c>
      <c r="I1146" s="31">
        <v>20.52</v>
      </c>
      <c r="J1146" s="31"/>
      <c r="K1146" s="31"/>
      <c r="L1146" s="31"/>
      <c r="M1146" s="31"/>
      <c r="N1146" s="31"/>
      <c r="O1146" s="31"/>
      <c r="P1146" s="31"/>
      <c r="Q1146" s="31"/>
      <c r="R1146" s="75">
        <f t="shared" si="141"/>
        <v>2.2799999999999998</v>
      </c>
      <c r="S1146" s="69"/>
      <c r="T1146" s="69"/>
      <c r="U1146" s="69"/>
      <c r="V1146" s="69"/>
      <c r="W1146" s="69"/>
      <c r="X1146" s="69"/>
      <c r="Y1146" s="69"/>
      <c r="Z1146" s="69"/>
      <c r="AA1146" s="69"/>
      <c r="AB1146" s="69"/>
      <c r="AC1146" s="69"/>
      <c r="AD1146" s="69"/>
      <c r="AE1146" s="69"/>
      <c r="AF1146" s="69">
        <f t="shared" si="134"/>
        <v>0</v>
      </c>
      <c r="AH1146" s="31">
        <f t="shared" si="135"/>
        <v>0</v>
      </c>
      <c r="AI1146" s="31">
        <f t="shared" si="136"/>
        <v>0</v>
      </c>
      <c r="AJ1146" s="31">
        <f t="shared" si="137"/>
        <v>0</v>
      </c>
      <c r="AK1146" s="31">
        <f t="shared" si="138"/>
        <v>0</v>
      </c>
      <c r="AL1146" s="31">
        <f t="shared" si="139"/>
        <v>0</v>
      </c>
    </row>
    <row r="1147" spans="1:38" hidden="1" x14ac:dyDescent="0.3">
      <c r="A1147" t="str">
        <f t="shared" si="133"/>
        <v>SACASTER</v>
      </c>
      <c r="B1147" s="5" t="s">
        <v>474</v>
      </c>
      <c r="C1147" s="5" t="s">
        <v>617</v>
      </c>
      <c r="D1147" s="65" t="s">
        <v>93</v>
      </c>
      <c r="E1147" s="65" t="s">
        <v>473</v>
      </c>
      <c r="F1147" s="5" t="s">
        <v>25</v>
      </c>
      <c r="G1147" s="5" t="s">
        <v>604</v>
      </c>
      <c r="H1147" s="5" t="s">
        <v>604</v>
      </c>
      <c r="I1147" s="31"/>
      <c r="J1147" s="31"/>
      <c r="K1147" s="31"/>
      <c r="L1147" s="31"/>
      <c r="M1147" s="31"/>
      <c r="N1147" s="31"/>
      <c r="O1147" s="31"/>
      <c r="P1147" s="31">
        <v>1.08</v>
      </c>
      <c r="Q1147" s="31"/>
      <c r="R1147" s="75">
        <f t="shared" si="141"/>
        <v>0.12000000000000001</v>
      </c>
      <c r="S1147" s="69">
        <v>0.12000000000000001</v>
      </c>
      <c r="T1147" s="69">
        <v>0.12000000000000001</v>
      </c>
      <c r="U1147" s="69">
        <v>0.12000000000000001</v>
      </c>
      <c r="V1147" s="69">
        <v>0.12000000000000001</v>
      </c>
      <c r="W1147" s="69">
        <v>0.12000000000000001</v>
      </c>
      <c r="X1147" s="69">
        <v>0.12000000000000001</v>
      </c>
      <c r="Y1147" s="69">
        <v>0.12000000000000001</v>
      </c>
      <c r="Z1147" s="69">
        <v>0.12000000000000001</v>
      </c>
      <c r="AA1147" s="69">
        <v>0.12000000000000001</v>
      </c>
      <c r="AB1147" s="69">
        <v>0.12000000000000001</v>
      </c>
      <c r="AC1147" s="69">
        <v>0.12000000000000001</v>
      </c>
      <c r="AD1147" s="69">
        <v>0.12000000000000001</v>
      </c>
      <c r="AE1147" s="69">
        <v>0.12000000000000001</v>
      </c>
      <c r="AF1147" s="69">
        <f t="shared" si="134"/>
        <v>1.4400000000000004</v>
      </c>
      <c r="AH1147" s="31">
        <f t="shared" si="135"/>
        <v>0.36000000000000004</v>
      </c>
      <c r="AI1147" s="31">
        <f t="shared" si="136"/>
        <v>0.36000000000000004</v>
      </c>
      <c r="AJ1147" s="31">
        <f t="shared" si="137"/>
        <v>0.36000000000000004</v>
      </c>
      <c r="AK1147" s="31">
        <f t="shared" si="138"/>
        <v>0.36000000000000004</v>
      </c>
      <c r="AL1147" s="31">
        <f t="shared" si="139"/>
        <v>1.4400000000000002</v>
      </c>
    </row>
    <row r="1148" spans="1:38" hidden="1" x14ac:dyDescent="0.3">
      <c r="A1148" t="str">
        <f t="shared" si="133"/>
        <v>SACoarse Brown</v>
      </c>
      <c r="B1148" s="5" t="s">
        <v>474</v>
      </c>
      <c r="C1148" s="5" t="s">
        <v>617</v>
      </c>
      <c r="D1148" s="65" t="s">
        <v>93</v>
      </c>
      <c r="E1148" s="65" t="s">
        <v>473</v>
      </c>
      <c r="F1148" s="5" t="s">
        <v>26</v>
      </c>
      <c r="G1148" s="5" t="s">
        <v>602</v>
      </c>
      <c r="H1148" s="5" t="s">
        <v>618</v>
      </c>
      <c r="I1148" s="31"/>
      <c r="J1148" s="31"/>
      <c r="K1148" s="31"/>
      <c r="L1148" s="31"/>
      <c r="M1148" s="31"/>
      <c r="N1148" s="31"/>
      <c r="O1148" s="31"/>
      <c r="P1148" s="31"/>
      <c r="Q1148" s="31"/>
      <c r="R1148" s="75">
        <f t="shared" si="141"/>
        <v>0</v>
      </c>
      <c r="S1148" s="69">
        <v>0</v>
      </c>
      <c r="T1148" s="69">
        <v>0</v>
      </c>
      <c r="U1148" s="69">
        <v>0</v>
      </c>
      <c r="V1148" s="69">
        <v>0</v>
      </c>
      <c r="W1148" s="69">
        <v>0</v>
      </c>
      <c r="X1148" s="69">
        <v>0</v>
      </c>
      <c r="Y1148" s="69">
        <v>0</v>
      </c>
      <c r="Z1148" s="69">
        <v>0</v>
      </c>
      <c r="AA1148" s="69">
        <v>0</v>
      </c>
      <c r="AB1148" s="69">
        <v>0</v>
      </c>
      <c r="AC1148" s="69">
        <v>0</v>
      </c>
      <c r="AD1148" s="69">
        <v>0</v>
      </c>
      <c r="AE1148" s="69">
        <v>0</v>
      </c>
      <c r="AF1148" s="69">
        <f t="shared" si="134"/>
        <v>0</v>
      </c>
      <c r="AH1148" s="31">
        <f t="shared" si="135"/>
        <v>0</v>
      </c>
      <c r="AI1148" s="31">
        <f t="shared" si="136"/>
        <v>0</v>
      </c>
      <c r="AJ1148" s="31">
        <f t="shared" si="137"/>
        <v>0</v>
      </c>
      <c r="AK1148" s="31">
        <f t="shared" si="138"/>
        <v>0</v>
      </c>
      <c r="AL1148" s="31">
        <f t="shared" si="139"/>
        <v>0</v>
      </c>
    </row>
    <row r="1149" spans="1:38" hidden="1" x14ac:dyDescent="0.3">
      <c r="A1149" t="str">
        <f t="shared" si="133"/>
        <v>SAC1 COARSE</v>
      </c>
      <c r="B1149" s="5" t="s">
        <v>474</v>
      </c>
      <c r="C1149" s="5" t="s">
        <v>617</v>
      </c>
      <c r="D1149" s="65" t="s">
        <v>93</v>
      </c>
      <c r="E1149" s="65" t="s">
        <v>473</v>
      </c>
      <c r="F1149" s="5" t="s">
        <v>27</v>
      </c>
      <c r="G1149" s="5" t="s">
        <v>603</v>
      </c>
      <c r="H1149" s="5" t="s">
        <v>619</v>
      </c>
      <c r="I1149" s="31"/>
      <c r="J1149" s="31"/>
      <c r="K1149" s="31"/>
      <c r="L1149" s="31"/>
      <c r="M1149" s="31"/>
      <c r="N1149" s="31"/>
      <c r="O1149" s="31"/>
      <c r="P1149" s="31">
        <v>41.040000000000006</v>
      </c>
      <c r="Q1149" s="31">
        <v>62.64</v>
      </c>
      <c r="R1149" s="75">
        <f t="shared" si="141"/>
        <v>11.520000000000001</v>
      </c>
      <c r="S1149" s="69">
        <v>11.520000000000001</v>
      </c>
      <c r="T1149" s="69">
        <v>11.520000000000001</v>
      </c>
      <c r="U1149" s="69">
        <v>11.520000000000001</v>
      </c>
      <c r="V1149" s="69">
        <v>11.520000000000001</v>
      </c>
      <c r="W1149" s="69">
        <v>11.520000000000001</v>
      </c>
      <c r="X1149" s="69">
        <v>11.520000000000001</v>
      </c>
      <c r="Y1149" s="69">
        <v>11.520000000000001</v>
      </c>
      <c r="Z1149" s="69">
        <v>11.520000000000001</v>
      </c>
      <c r="AA1149" s="69">
        <v>11.520000000000001</v>
      </c>
      <c r="AB1149" s="69">
        <v>11.520000000000001</v>
      </c>
      <c r="AC1149" s="69">
        <v>11.520000000000001</v>
      </c>
      <c r="AD1149" s="69">
        <v>11.520000000000001</v>
      </c>
      <c r="AE1149" s="69">
        <v>11.520000000000001</v>
      </c>
      <c r="AF1149" s="69">
        <f t="shared" si="134"/>
        <v>138.23999999999998</v>
      </c>
      <c r="AH1149" s="31">
        <f t="shared" si="135"/>
        <v>34.56</v>
      </c>
      <c r="AI1149" s="31">
        <f t="shared" si="136"/>
        <v>34.56</v>
      </c>
      <c r="AJ1149" s="31">
        <f t="shared" si="137"/>
        <v>34.56</v>
      </c>
      <c r="AK1149" s="31">
        <f t="shared" si="138"/>
        <v>34.56</v>
      </c>
      <c r="AL1149" s="31">
        <f t="shared" si="139"/>
        <v>138.24</v>
      </c>
    </row>
    <row r="1150" spans="1:38" hidden="1" x14ac:dyDescent="0.3">
      <c r="A1150" t="str">
        <f t="shared" si="133"/>
        <v>SAA1</v>
      </c>
      <c r="B1150" s="5" t="s">
        <v>474</v>
      </c>
      <c r="C1150" s="5" t="s">
        <v>617</v>
      </c>
      <c r="D1150" s="65" t="s">
        <v>93</v>
      </c>
      <c r="E1150" s="65" t="s">
        <v>473</v>
      </c>
      <c r="F1150" s="5" t="s">
        <v>30</v>
      </c>
      <c r="G1150" s="5" t="s">
        <v>600</v>
      </c>
      <c r="H1150" s="5" t="s">
        <v>620</v>
      </c>
      <c r="I1150" s="31"/>
      <c r="J1150" s="31"/>
      <c r="K1150" s="31"/>
      <c r="L1150" s="31"/>
      <c r="M1150" s="31"/>
      <c r="N1150" s="31"/>
      <c r="O1150" s="31"/>
      <c r="P1150" s="31">
        <v>1.08</v>
      </c>
      <c r="Q1150" s="31">
        <v>3.24</v>
      </c>
      <c r="R1150" s="75">
        <f t="shared" si="141"/>
        <v>0.48000000000000004</v>
      </c>
      <c r="S1150" s="69">
        <v>0.48000000000000004</v>
      </c>
      <c r="T1150" s="69">
        <v>0.48000000000000004</v>
      </c>
      <c r="U1150" s="69">
        <v>0.48000000000000004</v>
      </c>
      <c r="V1150" s="69">
        <v>0.48000000000000004</v>
      </c>
      <c r="W1150" s="69">
        <v>0.48000000000000004</v>
      </c>
      <c r="X1150" s="69">
        <v>0.48000000000000004</v>
      </c>
      <c r="Y1150" s="69">
        <v>0.48000000000000004</v>
      </c>
      <c r="Z1150" s="69">
        <v>0.48000000000000004</v>
      </c>
      <c r="AA1150" s="69">
        <v>0.48000000000000004</v>
      </c>
      <c r="AB1150" s="69">
        <v>0.48000000000000004</v>
      </c>
      <c r="AC1150" s="69">
        <v>0.48000000000000004</v>
      </c>
      <c r="AD1150" s="69">
        <v>0.48000000000000004</v>
      </c>
      <c r="AE1150" s="69">
        <v>0.48000000000000004</v>
      </c>
      <c r="AF1150" s="69">
        <f t="shared" si="134"/>
        <v>5.7600000000000016</v>
      </c>
      <c r="AH1150" s="31">
        <f t="shared" si="135"/>
        <v>1.4400000000000002</v>
      </c>
      <c r="AI1150" s="31">
        <f t="shared" si="136"/>
        <v>1.4400000000000002</v>
      </c>
      <c r="AJ1150" s="31">
        <f t="shared" si="137"/>
        <v>1.4400000000000002</v>
      </c>
      <c r="AK1150" s="31">
        <f t="shared" si="138"/>
        <v>1.4400000000000002</v>
      </c>
      <c r="AL1150" s="31">
        <f t="shared" si="139"/>
        <v>5.7600000000000007</v>
      </c>
    </row>
    <row r="1151" spans="1:38" hidden="1" x14ac:dyDescent="0.3">
      <c r="A1151" t="str">
        <f t="shared" si="133"/>
        <v>SAGMW</v>
      </c>
      <c r="B1151" s="5" t="s">
        <v>474</v>
      </c>
      <c r="C1151" s="5" t="s">
        <v>617</v>
      </c>
      <c r="D1151" s="65" t="s">
        <v>93</v>
      </c>
      <c r="E1151" s="65" t="s">
        <v>473</v>
      </c>
      <c r="F1151" s="5" t="s">
        <v>37</v>
      </c>
      <c r="G1151" s="5" t="s">
        <v>602</v>
      </c>
      <c r="H1151" s="5" t="s">
        <v>624</v>
      </c>
      <c r="I1151" s="31"/>
      <c r="J1151" s="31"/>
      <c r="K1151" s="31"/>
      <c r="L1151" s="31"/>
      <c r="M1151" s="31"/>
      <c r="N1151" s="31"/>
      <c r="O1151" s="31"/>
      <c r="P1151" s="31"/>
      <c r="Q1151" s="31"/>
      <c r="R1151" s="75">
        <f t="shared" si="141"/>
        <v>0</v>
      </c>
      <c r="S1151" s="69">
        <v>0</v>
      </c>
      <c r="T1151" s="69">
        <v>0</v>
      </c>
      <c r="U1151" s="69">
        <v>0</v>
      </c>
      <c r="V1151" s="69">
        <v>0</v>
      </c>
      <c r="W1151" s="69">
        <v>0</v>
      </c>
      <c r="X1151" s="69">
        <v>0</v>
      </c>
      <c r="Y1151" s="69">
        <v>0</v>
      </c>
      <c r="Z1151" s="69">
        <v>0</v>
      </c>
      <c r="AA1151" s="69">
        <v>0</v>
      </c>
      <c r="AB1151" s="69">
        <v>0</v>
      </c>
      <c r="AC1151" s="69">
        <v>0</v>
      </c>
      <c r="AD1151" s="69">
        <v>0</v>
      </c>
      <c r="AE1151" s="69">
        <v>0</v>
      </c>
      <c r="AF1151" s="69">
        <f t="shared" si="134"/>
        <v>0</v>
      </c>
      <c r="AH1151" s="31">
        <f t="shared" si="135"/>
        <v>0</v>
      </c>
      <c r="AI1151" s="31">
        <f t="shared" si="136"/>
        <v>0</v>
      </c>
      <c r="AJ1151" s="31">
        <f t="shared" si="137"/>
        <v>0</v>
      </c>
      <c r="AK1151" s="31">
        <f t="shared" si="138"/>
        <v>0</v>
      </c>
      <c r="AL1151" s="31">
        <f t="shared" si="139"/>
        <v>0</v>
      </c>
    </row>
    <row r="1152" spans="1:38" hidden="1" x14ac:dyDescent="0.3">
      <c r="A1152" t="str">
        <f t="shared" si="133"/>
        <v>SAICING</v>
      </c>
      <c r="B1152" s="5" t="s">
        <v>474</v>
      </c>
      <c r="C1152" s="5" t="s">
        <v>617</v>
      </c>
      <c r="D1152" s="65" t="s">
        <v>93</v>
      </c>
      <c r="E1152" s="65" t="s">
        <v>473</v>
      </c>
      <c r="F1152" s="5" t="s">
        <v>32</v>
      </c>
      <c r="G1152" s="5" t="s">
        <v>605</v>
      </c>
      <c r="H1152" s="5" t="s">
        <v>605</v>
      </c>
      <c r="I1152" s="31"/>
      <c r="J1152" s="31"/>
      <c r="K1152" s="31"/>
      <c r="L1152" s="31"/>
      <c r="M1152" s="31"/>
      <c r="N1152" s="31"/>
      <c r="O1152" s="31"/>
      <c r="P1152" s="31">
        <v>0.72</v>
      </c>
      <c r="Q1152" s="31">
        <v>2.16</v>
      </c>
      <c r="R1152" s="75">
        <f t="shared" si="141"/>
        <v>0.32</v>
      </c>
      <c r="S1152" s="69">
        <v>0.32</v>
      </c>
      <c r="T1152" s="69">
        <v>0.32</v>
      </c>
      <c r="U1152" s="69">
        <v>0.32</v>
      </c>
      <c r="V1152" s="69">
        <v>0.32</v>
      </c>
      <c r="W1152" s="69">
        <v>0.32</v>
      </c>
      <c r="X1152" s="69">
        <v>0.32</v>
      </c>
      <c r="Y1152" s="69">
        <v>0.32</v>
      </c>
      <c r="Z1152" s="69">
        <v>0.32</v>
      </c>
      <c r="AA1152" s="69">
        <v>0.32</v>
      </c>
      <c r="AB1152" s="69">
        <v>0.32</v>
      </c>
      <c r="AC1152" s="69">
        <v>0.32</v>
      </c>
      <c r="AD1152" s="69">
        <v>0.32</v>
      </c>
      <c r="AE1152" s="69">
        <v>0.32</v>
      </c>
      <c r="AF1152" s="69">
        <f t="shared" si="134"/>
        <v>3.8399999999999994</v>
      </c>
      <c r="AH1152" s="31">
        <f t="shared" si="135"/>
        <v>0.96</v>
      </c>
      <c r="AI1152" s="31">
        <f t="shared" si="136"/>
        <v>0.96</v>
      </c>
      <c r="AJ1152" s="31">
        <f t="shared" si="137"/>
        <v>0.96</v>
      </c>
      <c r="AK1152" s="31">
        <f t="shared" si="138"/>
        <v>0.96</v>
      </c>
      <c r="AL1152" s="31">
        <f t="shared" si="139"/>
        <v>3.84</v>
      </c>
    </row>
    <row r="1153" spans="1:38" hidden="1" x14ac:dyDescent="0.3">
      <c r="A1153" t="str">
        <f t="shared" si="133"/>
        <v>PTLG</v>
      </c>
      <c r="B1153" s="5" t="s">
        <v>474</v>
      </c>
      <c r="C1153" s="5" t="s">
        <v>625</v>
      </c>
      <c r="D1153" s="65" t="s">
        <v>93</v>
      </c>
      <c r="E1153" s="65" t="s">
        <v>473</v>
      </c>
      <c r="F1153" s="5" t="s">
        <v>33</v>
      </c>
      <c r="G1153" s="5" t="s">
        <v>601</v>
      </c>
      <c r="H1153" s="5" t="s">
        <v>621</v>
      </c>
      <c r="I1153" s="31"/>
      <c r="J1153" s="31"/>
      <c r="K1153" s="31"/>
      <c r="L1153" s="31"/>
      <c r="M1153" s="31"/>
      <c r="N1153" s="31"/>
      <c r="O1153" s="31"/>
      <c r="P1153" s="31">
        <v>1.08</v>
      </c>
      <c r="Q1153" s="31">
        <v>2.16</v>
      </c>
      <c r="R1153" s="75">
        <f t="shared" si="141"/>
        <v>0.36000000000000004</v>
      </c>
      <c r="S1153" s="69">
        <v>4.32</v>
      </c>
      <c r="T1153" s="69">
        <v>5.4</v>
      </c>
      <c r="U1153" s="69">
        <v>5.4</v>
      </c>
      <c r="V1153" s="69">
        <v>5.4</v>
      </c>
      <c r="W1153" s="69">
        <v>10.8</v>
      </c>
      <c r="X1153" s="69">
        <v>10.8</v>
      </c>
      <c r="Y1153" s="69">
        <v>10.8</v>
      </c>
      <c r="Z1153" s="69">
        <v>12.96</v>
      </c>
      <c r="AA1153" s="69">
        <v>12.96</v>
      </c>
      <c r="AB1153" s="69">
        <v>12.96</v>
      </c>
      <c r="AC1153" s="69">
        <v>15.12</v>
      </c>
      <c r="AD1153" s="69">
        <v>15.12</v>
      </c>
      <c r="AE1153" s="69">
        <v>15.12</v>
      </c>
      <c r="AF1153" s="69">
        <f t="shared" si="134"/>
        <v>132.84000000000003</v>
      </c>
      <c r="AH1153" s="31">
        <f t="shared" si="135"/>
        <v>16.200000000000003</v>
      </c>
      <c r="AI1153" s="31">
        <f t="shared" si="136"/>
        <v>32.400000000000006</v>
      </c>
      <c r="AJ1153" s="31">
        <f t="shared" si="137"/>
        <v>38.880000000000003</v>
      </c>
      <c r="AK1153" s="31">
        <f t="shared" si="138"/>
        <v>45.36</v>
      </c>
      <c r="AL1153" s="31">
        <f t="shared" si="139"/>
        <v>132.84000000000003</v>
      </c>
    </row>
    <row r="1154" spans="1:38" hidden="1" x14ac:dyDescent="0.3">
      <c r="A1154" t="str">
        <f t="shared" si="133"/>
        <v>PTLG</v>
      </c>
      <c r="B1154" s="5" t="s">
        <v>474</v>
      </c>
      <c r="C1154" s="5" t="s">
        <v>625</v>
      </c>
      <c r="D1154" s="65" t="s">
        <v>93</v>
      </c>
      <c r="E1154" s="65" t="s">
        <v>473</v>
      </c>
      <c r="F1154" s="5" t="s">
        <v>102</v>
      </c>
      <c r="G1154" s="5" t="s">
        <v>601</v>
      </c>
      <c r="H1154" s="5" t="s">
        <v>621</v>
      </c>
      <c r="I1154" s="31"/>
      <c r="J1154" s="31"/>
      <c r="K1154" s="31"/>
      <c r="L1154" s="31"/>
      <c r="M1154" s="31"/>
      <c r="N1154" s="31"/>
      <c r="O1154" s="31"/>
      <c r="P1154" s="31"/>
      <c r="Q1154" s="31"/>
      <c r="R1154" s="75">
        <f t="shared" si="141"/>
        <v>0</v>
      </c>
      <c r="S1154" s="69">
        <v>0</v>
      </c>
      <c r="T1154" s="69">
        <v>5.4</v>
      </c>
      <c r="U1154" s="69">
        <v>5.4</v>
      </c>
      <c r="V1154" s="69">
        <v>5.4</v>
      </c>
      <c r="W1154" s="69">
        <v>16.2</v>
      </c>
      <c r="X1154" s="69">
        <v>16.2</v>
      </c>
      <c r="Y1154" s="69">
        <v>16.2</v>
      </c>
      <c r="Z1154" s="69">
        <v>21.6</v>
      </c>
      <c r="AA1154" s="69">
        <v>21.6</v>
      </c>
      <c r="AB1154" s="69">
        <v>21.6</v>
      </c>
      <c r="AC1154" s="69">
        <v>27</v>
      </c>
      <c r="AD1154" s="69">
        <v>27</v>
      </c>
      <c r="AE1154" s="69">
        <v>27</v>
      </c>
      <c r="AF1154" s="69">
        <f t="shared" si="134"/>
        <v>210.6</v>
      </c>
      <c r="AH1154" s="31">
        <f t="shared" si="135"/>
        <v>16.200000000000003</v>
      </c>
      <c r="AI1154" s="31">
        <f t="shared" si="136"/>
        <v>48.599999999999994</v>
      </c>
      <c r="AJ1154" s="31">
        <f t="shared" si="137"/>
        <v>64.800000000000011</v>
      </c>
      <c r="AK1154" s="31">
        <f t="shared" si="138"/>
        <v>81</v>
      </c>
      <c r="AL1154" s="31">
        <f t="shared" si="139"/>
        <v>210.60000000000002</v>
      </c>
    </row>
    <row r="1155" spans="1:38" hidden="1" x14ac:dyDescent="0.3">
      <c r="A1155" t="str">
        <f t="shared" ref="A1155:A1218" si="142">CONCATENATE(C1155,H1155)</f>
        <v>SASoft Brown</v>
      </c>
      <c r="B1155" s="5" t="s">
        <v>474</v>
      </c>
      <c r="C1155" s="5" t="s">
        <v>617</v>
      </c>
      <c r="D1155" s="65" t="s">
        <v>93</v>
      </c>
      <c r="E1155" s="65" t="s">
        <v>473</v>
      </c>
      <c r="F1155" s="5" t="s">
        <v>34</v>
      </c>
      <c r="G1155" s="5" t="s">
        <v>602</v>
      </c>
      <c r="H1155" s="5" t="s">
        <v>622</v>
      </c>
      <c r="I1155" s="31"/>
      <c r="J1155" s="31"/>
      <c r="K1155" s="31"/>
      <c r="L1155" s="31"/>
      <c r="M1155" s="31"/>
      <c r="N1155" s="31"/>
      <c r="O1155" s="31"/>
      <c r="P1155" s="31">
        <v>1.08</v>
      </c>
      <c r="Q1155" s="31"/>
      <c r="R1155" s="75">
        <f t="shared" si="141"/>
        <v>0.12000000000000001</v>
      </c>
      <c r="S1155" s="69">
        <v>0.12000000000000001</v>
      </c>
      <c r="T1155" s="69">
        <v>0.12000000000000001</v>
      </c>
      <c r="U1155" s="69">
        <v>0.12000000000000001</v>
      </c>
      <c r="V1155" s="69">
        <v>0.12000000000000001</v>
      </c>
      <c r="W1155" s="69">
        <v>0.12000000000000001</v>
      </c>
      <c r="X1155" s="69">
        <v>0.12000000000000001</v>
      </c>
      <c r="Y1155" s="69">
        <v>0.12000000000000001</v>
      </c>
      <c r="Z1155" s="69">
        <v>0.12000000000000001</v>
      </c>
      <c r="AA1155" s="69">
        <v>0.12000000000000001</v>
      </c>
      <c r="AB1155" s="69">
        <v>0.12000000000000001</v>
      </c>
      <c r="AC1155" s="69">
        <v>0.12000000000000001</v>
      </c>
      <c r="AD1155" s="69">
        <v>0.12000000000000001</v>
      </c>
      <c r="AE1155" s="69">
        <v>0.12000000000000001</v>
      </c>
      <c r="AF1155" s="69">
        <f t="shared" ref="AF1155:AF1218" si="143">SUM(T1155:AE1155)</f>
        <v>1.4400000000000004</v>
      </c>
      <c r="AH1155" s="31">
        <f t="shared" ref="AH1155:AH1218" si="144">SUM(T1155:V1155)</f>
        <v>0.36000000000000004</v>
      </c>
      <c r="AI1155" s="31">
        <f t="shared" ref="AI1155:AI1218" si="145">SUM(W1155:Y1155)</f>
        <v>0.36000000000000004</v>
      </c>
      <c r="AJ1155" s="31">
        <f t="shared" ref="AJ1155:AJ1218" si="146">SUM(Z1155:AB1155)</f>
        <v>0.36000000000000004</v>
      </c>
      <c r="AK1155" s="31">
        <f t="shared" ref="AK1155:AK1218" si="147">SUM(AC1155:AE1155)</f>
        <v>0.36000000000000004</v>
      </c>
      <c r="AL1155" s="31">
        <f t="shared" ref="AL1155:AL1218" si="148">SUM(AH1155:AK1155)</f>
        <v>1.4400000000000002</v>
      </c>
    </row>
    <row r="1156" spans="1:38" hidden="1" x14ac:dyDescent="0.3">
      <c r="A1156" t="str">
        <f t="shared" si="142"/>
        <v>SASoft Brown</v>
      </c>
      <c r="B1156" s="5" t="s">
        <v>474</v>
      </c>
      <c r="C1156" s="5" t="s">
        <v>617</v>
      </c>
      <c r="D1156" s="65" t="s">
        <v>93</v>
      </c>
      <c r="E1156" s="65" t="s">
        <v>473</v>
      </c>
      <c r="F1156" s="5" t="s">
        <v>49</v>
      </c>
      <c r="G1156" s="5" t="s">
        <v>602</v>
      </c>
      <c r="H1156" s="5" t="s">
        <v>622</v>
      </c>
      <c r="I1156" s="31"/>
      <c r="J1156" s="31"/>
      <c r="K1156" s="31"/>
      <c r="L1156" s="31"/>
      <c r="M1156" s="31"/>
      <c r="N1156" s="31"/>
      <c r="O1156" s="31"/>
      <c r="P1156" s="31">
        <v>0.64800000000000002</v>
      </c>
      <c r="Q1156" s="31"/>
      <c r="R1156" s="75">
        <f t="shared" si="141"/>
        <v>7.2000000000000008E-2</v>
      </c>
      <c r="S1156" s="69">
        <v>7.2000000000000008E-2</v>
      </c>
      <c r="T1156" s="69">
        <v>7.2000000000000008E-2</v>
      </c>
      <c r="U1156" s="69">
        <v>7.2000000000000008E-2</v>
      </c>
      <c r="V1156" s="69">
        <v>7.2000000000000008E-2</v>
      </c>
      <c r="W1156" s="69">
        <v>7.2000000000000008E-2</v>
      </c>
      <c r="X1156" s="69">
        <v>7.2000000000000008E-2</v>
      </c>
      <c r="Y1156" s="69">
        <v>7.2000000000000008E-2</v>
      </c>
      <c r="Z1156" s="69">
        <v>7.2000000000000008E-2</v>
      </c>
      <c r="AA1156" s="69">
        <v>7.2000000000000008E-2</v>
      </c>
      <c r="AB1156" s="69">
        <v>7.2000000000000008E-2</v>
      </c>
      <c r="AC1156" s="69">
        <v>7.2000000000000008E-2</v>
      </c>
      <c r="AD1156" s="69">
        <v>7.2000000000000008E-2</v>
      </c>
      <c r="AE1156" s="69">
        <v>7.2000000000000008E-2</v>
      </c>
      <c r="AF1156" s="69">
        <f t="shared" si="143"/>
        <v>0.86400000000000032</v>
      </c>
      <c r="AH1156" s="31">
        <f t="shared" si="144"/>
        <v>0.21600000000000003</v>
      </c>
      <c r="AI1156" s="31">
        <f t="shared" si="145"/>
        <v>0.21600000000000003</v>
      </c>
      <c r="AJ1156" s="31">
        <f t="shared" si="146"/>
        <v>0.21600000000000003</v>
      </c>
      <c r="AK1156" s="31">
        <f t="shared" si="147"/>
        <v>0.21600000000000003</v>
      </c>
      <c r="AL1156" s="31">
        <f t="shared" si="148"/>
        <v>0.8640000000000001</v>
      </c>
    </row>
    <row r="1157" spans="1:38" hidden="1" x14ac:dyDescent="0.3">
      <c r="A1157" t="str">
        <f t="shared" si="142"/>
        <v>SAA1</v>
      </c>
      <c r="B1157" s="5" t="s">
        <v>474</v>
      </c>
      <c r="C1157" s="5" t="s">
        <v>617</v>
      </c>
      <c r="D1157" s="65" t="s">
        <v>93</v>
      </c>
      <c r="E1157" s="65" t="s">
        <v>490</v>
      </c>
      <c r="F1157" s="5" t="s">
        <v>74</v>
      </c>
      <c r="G1157" s="5" t="s">
        <v>600</v>
      </c>
      <c r="H1157" s="5" t="s">
        <v>620</v>
      </c>
      <c r="I1157" s="31">
        <v>1</v>
      </c>
      <c r="J1157" s="31">
        <v>3</v>
      </c>
      <c r="K1157" s="31"/>
      <c r="L1157" s="31"/>
      <c r="M1157" s="31"/>
      <c r="N1157" s="31"/>
      <c r="O1157" s="31"/>
      <c r="P1157" s="31"/>
      <c r="Q1157" s="31">
        <v>2</v>
      </c>
      <c r="R1157" s="75">
        <f t="shared" si="141"/>
        <v>0.66666666666666663</v>
      </c>
      <c r="S1157" s="69">
        <v>0.66666666666666663</v>
      </c>
      <c r="T1157" s="69">
        <v>0.66666666666666663</v>
      </c>
      <c r="U1157" s="69">
        <v>0.66666666666666663</v>
      </c>
      <c r="V1157" s="69">
        <v>0.66666666666666663</v>
      </c>
      <c r="W1157" s="69">
        <v>0.66666666666666663</v>
      </c>
      <c r="X1157" s="69">
        <v>0.66666666666666663</v>
      </c>
      <c r="Y1157" s="69">
        <v>0.66666666666666663</v>
      </c>
      <c r="Z1157" s="69">
        <v>0.66666666666666663</v>
      </c>
      <c r="AA1157" s="69">
        <v>0.66666666666666663</v>
      </c>
      <c r="AB1157" s="69">
        <v>0.66666666666666663</v>
      </c>
      <c r="AC1157" s="69">
        <v>0.66666666666666663</v>
      </c>
      <c r="AD1157" s="69">
        <v>0.66666666666666663</v>
      </c>
      <c r="AE1157" s="69">
        <v>0.66666666666666663</v>
      </c>
      <c r="AF1157" s="69">
        <f t="shared" si="143"/>
        <v>8</v>
      </c>
      <c r="AH1157" s="31">
        <f t="shared" si="144"/>
        <v>2</v>
      </c>
      <c r="AI1157" s="31">
        <f t="shared" si="145"/>
        <v>2</v>
      </c>
      <c r="AJ1157" s="31">
        <f t="shared" si="146"/>
        <v>2</v>
      </c>
      <c r="AK1157" s="31">
        <f t="shared" si="147"/>
        <v>2</v>
      </c>
      <c r="AL1157" s="31">
        <f t="shared" si="148"/>
        <v>8</v>
      </c>
    </row>
    <row r="1158" spans="1:38" hidden="1" x14ac:dyDescent="0.3">
      <c r="A1158" t="str">
        <f t="shared" si="142"/>
        <v>SAC1 COARSE</v>
      </c>
      <c r="B1158" s="5" t="s">
        <v>474</v>
      </c>
      <c r="C1158" s="5" t="s">
        <v>617</v>
      </c>
      <c r="D1158" s="65" t="s">
        <v>93</v>
      </c>
      <c r="E1158" s="65" t="s">
        <v>490</v>
      </c>
      <c r="F1158" s="5" t="s">
        <v>61</v>
      </c>
      <c r="G1158" s="5" t="s">
        <v>603</v>
      </c>
      <c r="H1158" s="5" t="s">
        <v>619</v>
      </c>
      <c r="I1158" s="31">
        <v>2</v>
      </c>
      <c r="J1158" s="31">
        <v>4</v>
      </c>
      <c r="K1158" s="31"/>
      <c r="L1158" s="31"/>
      <c r="M1158" s="31"/>
      <c r="N1158" s="31"/>
      <c r="O1158" s="31"/>
      <c r="P1158" s="31"/>
      <c r="Q1158" s="31">
        <v>7</v>
      </c>
      <c r="R1158" s="75">
        <f t="shared" si="141"/>
        <v>1.4444444444444444</v>
      </c>
      <c r="S1158" s="69">
        <v>1.4444444444444444</v>
      </c>
      <c r="T1158" s="69">
        <v>1.4444444444444444</v>
      </c>
      <c r="U1158" s="69">
        <v>1.4444444444444444</v>
      </c>
      <c r="V1158" s="69">
        <v>1.4444444444444444</v>
      </c>
      <c r="W1158" s="69">
        <v>1.4444444444444444</v>
      </c>
      <c r="X1158" s="69">
        <v>1.4444444444444444</v>
      </c>
      <c r="Y1158" s="69">
        <v>1.4444444444444444</v>
      </c>
      <c r="Z1158" s="69">
        <v>1.4444444444444444</v>
      </c>
      <c r="AA1158" s="69">
        <v>1.4444444444444444</v>
      </c>
      <c r="AB1158" s="69">
        <v>1.4444444444444444</v>
      </c>
      <c r="AC1158" s="69">
        <v>1.4444444444444444</v>
      </c>
      <c r="AD1158" s="69">
        <v>1.4444444444444444</v>
      </c>
      <c r="AE1158" s="69">
        <v>1.4444444444444444</v>
      </c>
      <c r="AF1158" s="69">
        <f t="shared" si="143"/>
        <v>17.333333333333332</v>
      </c>
      <c r="AH1158" s="31">
        <f t="shared" si="144"/>
        <v>4.333333333333333</v>
      </c>
      <c r="AI1158" s="31">
        <f t="shared" si="145"/>
        <v>4.333333333333333</v>
      </c>
      <c r="AJ1158" s="31">
        <f t="shared" si="146"/>
        <v>4.333333333333333</v>
      </c>
      <c r="AK1158" s="31">
        <f t="shared" si="147"/>
        <v>4.333333333333333</v>
      </c>
      <c r="AL1158" s="31">
        <f t="shared" si="148"/>
        <v>17.333333333333332</v>
      </c>
    </row>
    <row r="1159" spans="1:38" hidden="1" x14ac:dyDescent="0.3">
      <c r="A1159" t="str">
        <f t="shared" si="142"/>
        <v>SAC1 COARSE</v>
      </c>
      <c r="B1159" s="5" t="s">
        <v>474</v>
      </c>
      <c r="C1159" s="5" t="s">
        <v>617</v>
      </c>
      <c r="D1159" s="65" t="s">
        <v>93</v>
      </c>
      <c r="E1159" s="65" t="s">
        <v>490</v>
      </c>
      <c r="F1159" s="5" t="s">
        <v>27</v>
      </c>
      <c r="G1159" s="5" t="s">
        <v>603</v>
      </c>
      <c r="H1159" s="5" t="s">
        <v>619</v>
      </c>
      <c r="I1159" s="31">
        <v>22.68</v>
      </c>
      <c r="J1159" s="31">
        <v>49.680000000000007</v>
      </c>
      <c r="K1159" s="31"/>
      <c r="L1159" s="31"/>
      <c r="M1159" s="31"/>
      <c r="N1159" s="31"/>
      <c r="O1159" s="31"/>
      <c r="P1159" s="31"/>
      <c r="Q1159" s="31">
        <v>10.8</v>
      </c>
      <c r="R1159" s="75">
        <f t="shared" si="141"/>
        <v>9.240000000000002</v>
      </c>
      <c r="S1159" s="69">
        <v>9.240000000000002</v>
      </c>
      <c r="T1159" s="69">
        <v>9.240000000000002</v>
      </c>
      <c r="U1159" s="69">
        <v>9.240000000000002</v>
      </c>
      <c r="V1159" s="69">
        <v>9.240000000000002</v>
      </c>
      <c r="W1159" s="69">
        <v>9.240000000000002</v>
      </c>
      <c r="X1159" s="69">
        <v>9.240000000000002</v>
      </c>
      <c r="Y1159" s="69">
        <v>9.240000000000002</v>
      </c>
      <c r="Z1159" s="69">
        <v>9.240000000000002</v>
      </c>
      <c r="AA1159" s="69">
        <v>9.240000000000002</v>
      </c>
      <c r="AB1159" s="69">
        <v>9.240000000000002</v>
      </c>
      <c r="AC1159" s="69">
        <v>9.240000000000002</v>
      </c>
      <c r="AD1159" s="69">
        <v>9.240000000000002</v>
      </c>
      <c r="AE1159" s="69">
        <v>9.240000000000002</v>
      </c>
      <c r="AF1159" s="69">
        <f t="shared" si="143"/>
        <v>110.88000000000005</v>
      </c>
      <c r="AH1159" s="31">
        <f t="shared" si="144"/>
        <v>27.720000000000006</v>
      </c>
      <c r="AI1159" s="31">
        <f t="shared" si="145"/>
        <v>27.720000000000006</v>
      </c>
      <c r="AJ1159" s="31">
        <f t="shared" si="146"/>
        <v>27.720000000000006</v>
      </c>
      <c r="AK1159" s="31">
        <f t="shared" si="147"/>
        <v>27.720000000000006</v>
      </c>
      <c r="AL1159" s="31">
        <f t="shared" si="148"/>
        <v>110.88000000000002</v>
      </c>
    </row>
    <row r="1160" spans="1:38" hidden="1" x14ac:dyDescent="0.3">
      <c r="A1160" t="str">
        <f t="shared" si="142"/>
        <v>SAA1</v>
      </c>
      <c r="B1160" s="5" t="s">
        <v>474</v>
      </c>
      <c r="C1160" s="5" t="s">
        <v>617</v>
      </c>
      <c r="D1160" s="65" t="s">
        <v>93</v>
      </c>
      <c r="E1160" s="65" t="s">
        <v>490</v>
      </c>
      <c r="F1160" s="5" t="s">
        <v>30</v>
      </c>
      <c r="G1160" s="5" t="s">
        <v>600</v>
      </c>
      <c r="H1160" s="5" t="s">
        <v>620</v>
      </c>
      <c r="I1160" s="31">
        <v>1.08</v>
      </c>
      <c r="J1160" s="31">
        <v>1.08</v>
      </c>
      <c r="K1160" s="31"/>
      <c r="L1160" s="31"/>
      <c r="M1160" s="31"/>
      <c r="N1160" s="31"/>
      <c r="O1160" s="31"/>
      <c r="P1160" s="31">
        <v>1.08</v>
      </c>
      <c r="Q1160" s="31">
        <v>1.08</v>
      </c>
      <c r="R1160" s="75">
        <f t="shared" si="141"/>
        <v>0.48000000000000004</v>
      </c>
      <c r="S1160" s="69">
        <v>0.48000000000000004</v>
      </c>
      <c r="T1160" s="69">
        <v>0.48000000000000004</v>
      </c>
      <c r="U1160" s="69">
        <v>0.48000000000000004</v>
      </c>
      <c r="V1160" s="69">
        <v>0.48000000000000004</v>
      </c>
      <c r="W1160" s="69">
        <v>0.48000000000000004</v>
      </c>
      <c r="X1160" s="69">
        <v>0.48000000000000004</v>
      </c>
      <c r="Y1160" s="69">
        <v>0.48000000000000004</v>
      </c>
      <c r="Z1160" s="69">
        <v>0.48000000000000004</v>
      </c>
      <c r="AA1160" s="69">
        <v>0.48000000000000004</v>
      </c>
      <c r="AB1160" s="69">
        <v>0.48000000000000004</v>
      </c>
      <c r="AC1160" s="69">
        <v>0.48000000000000004</v>
      </c>
      <c r="AD1160" s="69">
        <v>0.48000000000000004</v>
      </c>
      <c r="AE1160" s="69">
        <v>0.48000000000000004</v>
      </c>
      <c r="AF1160" s="69">
        <f t="shared" si="143"/>
        <v>5.7600000000000016</v>
      </c>
      <c r="AH1160" s="31">
        <f t="shared" si="144"/>
        <v>1.4400000000000002</v>
      </c>
      <c r="AI1160" s="31">
        <f t="shared" si="145"/>
        <v>1.4400000000000002</v>
      </c>
      <c r="AJ1160" s="31">
        <f t="shared" si="146"/>
        <v>1.4400000000000002</v>
      </c>
      <c r="AK1160" s="31">
        <f t="shared" si="147"/>
        <v>1.4400000000000002</v>
      </c>
      <c r="AL1160" s="31">
        <f t="shared" si="148"/>
        <v>5.7600000000000007</v>
      </c>
    </row>
    <row r="1161" spans="1:38" hidden="1" x14ac:dyDescent="0.3">
      <c r="A1161" t="str">
        <f t="shared" si="142"/>
        <v>SAICING</v>
      </c>
      <c r="B1161" s="5" t="s">
        <v>474</v>
      </c>
      <c r="C1161" s="5" t="s">
        <v>617</v>
      </c>
      <c r="D1161" s="65" t="s">
        <v>93</v>
      </c>
      <c r="E1161" s="65" t="s">
        <v>490</v>
      </c>
      <c r="F1161" s="5" t="s">
        <v>47</v>
      </c>
      <c r="G1161" s="5" t="s">
        <v>605</v>
      </c>
      <c r="H1161" s="5" t="s">
        <v>605</v>
      </c>
      <c r="I1161" s="31">
        <v>0.5</v>
      </c>
      <c r="J1161" s="31">
        <v>1.5</v>
      </c>
      <c r="K1161" s="31"/>
      <c r="L1161" s="31"/>
      <c r="M1161" s="31"/>
      <c r="N1161" s="31"/>
      <c r="O1161" s="31"/>
      <c r="P1161" s="31">
        <v>1</v>
      </c>
      <c r="Q1161" s="31">
        <v>0.5</v>
      </c>
      <c r="R1161" s="75">
        <f t="shared" si="141"/>
        <v>0.3888888888888889</v>
      </c>
      <c r="S1161" s="69">
        <v>0.3888888888888889</v>
      </c>
      <c r="T1161" s="69">
        <v>0.3888888888888889</v>
      </c>
      <c r="U1161" s="69">
        <v>0.3888888888888889</v>
      </c>
      <c r="V1161" s="69">
        <v>0.3888888888888889</v>
      </c>
      <c r="W1161" s="69">
        <v>0.3888888888888889</v>
      </c>
      <c r="X1161" s="69">
        <v>0.3888888888888889</v>
      </c>
      <c r="Y1161" s="69">
        <v>0.3888888888888889</v>
      </c>
      <c r="Z1161" s="69">
        <v>0.3888888888888889</v>
      </c>
      <c r="AA1161" s="69">
        <v>0.3888888888888889</v>
      </c>
      <c r="AB1161" s="69">
        <v>0.3888888888888889</v>
      </c>
      <c r="AC1161" s="69">
        <v>0.3888888888888889</v>
      </c>
      <c r="AD1161" s="69">
        <v>0.3888888888888889</v>
      </c>
      <c r="AE1161" s="69">
        <v>0.3888888888888889</v>
      </c>
      <c r="AF1161" s="69">
        <f t="shared" si="143"/>
        <v>4.666666666666667</v>
      </c>
      <c r="AH1161" s="31">
        <f t="shared" si="144"/>
        <v>1.1666666666666667</v>
      </c>
      <c r="AI1161" s="31">
        <f t="shared" si="145"/>
        <v>1.1666666666666667</v>
      </c>
      <c r="AJ1161" s="31">
        <f t="shared" si="146"/>
        <v>1.1666666666666667</v>
      </c>
      <c r="AK1161" s="31">
        <f t="shared" si="147"/>
        <v>1.1666666666666667</v>
      </c>
      <c r="AL1161" s="31">
        <f t="shared" si="148"/>
        <v>4.666666666666667</v>
      </c>
    </row>
    <row r="1162" spans="1:38" hidden="1" x14ac:dyDescent="0.3">
      <c r="A1162" t="str">
        <f t="shared" si="142"/>
        <v>SASoft Brown</v>
      </c>
      <c r="B1162" s="5" t="s">
        <v>474</v>
      </c>
      <c r="C1162" s="5" t="s">
        <v>617</v>
      </c>
      <c r="D1162" s="65" t="s">
        <v>93</v>
      </c>
      <c r="E1162" s="65" t="s">
        <v>490</v>
      </c>
      <c r="F1162" s="5" t="s">
        <v>34</v>
      </c>
      <c r="G1162" s="5" t="s">
        <v>602</v>
      </c>
      <c r="H1162" s="5" t="s">
        <v>622</v>
      </c>
      <c r="I1162" s="31">
        <v>2.16</v>
      </c>
      <c r="J1162" s="31">
        <v>1.08</v>
      </c>
      <c r="K1162" s="31"/>
      <c r="L1162" s="31"/>
      <c r="M1162" s="31"/>
      <c r="N1162" s="31"/>
      <c r="O1162" s="31"/>
      <c r="P1162" s="31">
        <v>2.16</v>
      </c>
      <c r="Q1162" s="31">
        <v>1.08</v>
      </c>
      <c r="R1162" s="75">
        <f t="shared" si="141"/>
        <v>0.72000000000000008</v>
      </c>
      <c r="S1162" s="69">
        <v>0.72000000000000008</v>
      </c>
      <c r="T1162" s="69">
        <v>0.72000000000000008</v>
      </c>
      <c r="U1162" s="69">
        <v>0.72000000000000008</v>
      </c>
      <c r="V1162" s="69">
        <v>0.72000000000000008</v>
      </c>
      <c r="W1162" s="69">
        <v>0.72000000000000008</v>
      </c>
      <c r="X1162" s="69">
        <v>0.72000000000000008</v>
      </c>
      <c r="Y1162" s="69">
        <v>0.72000000000000008</v>
      </c>
      <c r="Z1162" s="69">
        <v>0.72000000000000008</v>
      </c>
      <c r="AA1162" s="69">
        <v>0.72000000000000008</v>
      </c>
      <c r="AB1162" s="69">
        <v>0.72000000000000008</v>
      </c>
      <c r="AC1162" s="69">
        <v>0.72000000000000008</v>
      </c>
      <c r="AD1162" s="69">
        <v>0.72000000000000008</v>
      </c>
      <c r="AE1162" s="69">
        <v>0.72000000000000008</v>
      </c>
      <c r="AF1162" s="69">
        <f t="shared" si="143"/>
        <v>8.6399999999999988</v>
      </c>
      <c r="AH1162" s="31">
        <f t="shared" si="144"/>
        <v>2.16</v>
      </c>
      <c r="AI1162" s="31">
        <f t="shared" si="145"/>
        <v>2.16</v>
      </c>
      <c r="AJ1162" s="31">
        <f t="shared" si="146"/>
        <v>2.16</v>
      </c>
      <c r="AK1162" s="31">
        <f t="shared" si="147"/>
        <v>2.16</v>
      </c>
      <c r="AL1162" s="31">
        <f t="shared" si="148"/>
        <v>8.64</v>
      </c>
    </row>
    <row r="1163" spans="1:38" hidden="1" x14ac:dyDescent="0.3">
      <c r="A1163" t="str">
        <f t="shared" si="142"/>
        <v>SAC1 COARSE</v>
      </c>
      <c r="B1163" s="5" t="s">
        <v>474</v>
      </c>
      <c r="C1163" s="5" t="s">
        <v>617</v>
      </c>
      <c r="D1163" s="65" t="s">
        <v>93</v>
      </c>
      <c r="E1163" s="65" t="s">
        <v>491</v>
      </c>
      <c r="F1163" s="5" t="s">
        <v>61</v>
      </c>
      <c r="G1163" s="5" t="s">
        <v>603</v>
      </c>
      <c r="H1163" s="5" t="s">
        <v>619</v>
      </c>
      <c r="I1163" s="31"/>
      <c r="J1163" s="31"/>
      <c r="K1163" s="31">
        <v>1</v>
      </c>
      <c r="L1163" s="31">
        <v>1</v>
      </c>
      <c r="M1163" s="31"/>
      <c r="N1163" s="31"/>
      <c r="O1163" s="31"/>
      <c r="P1163" s="31"/>
      <c r="Q1163" s="31">
        <v>2.5</v>
      </c>
      <c r="R1163" s="75">
        <f t="shared" si="141"/>
        <v>0.5</v>
      </c>
      <c r="S1163" s="69">
        <v>0.5</v>
      </c>
      <c r="T1163" s="69">
        <v>0.5</v>
      </c>
      <c r="U1163" s="69">
        <v>0.5</v>
      </c>
      <c r="V1163" s="69">
        <v>0.5</v>
      </c>
      <c r="W1163" s="69">
        <v>0.5</v>
      </c>
      <c r="X1163" s="69">
        <v>0.5</v>
      </c>
      <c r="Y1163" s="69">
        <v>0.5</v>
      </c>
      <c r="Z1163" s="69">
        <v>0.5</v>
      </c>
      <c r="AA1163" s="69">
        <v>0.5</v>
      </c>
      <c r="AB1163" s="69">
        <v>0.5</v>
      </c>
      <c r="AC1163" s="69">
        <v>0.5</v>
      </c>
      <c r="AD1163" s="69">
        <v>0.5</v>
      </c>
      <c r="AE1163" s="69">
        <v>0.5</v>
      </c>
      <c r="AF1163" s="69">
        <f t="shared" si="143"/>
        <v>6</v>
      </c>
      <c r="AH1163" s="31">
        <f t="shared" si="144"/>
        <v>1.5</v>
      </c>
      <c r="AI1163" s="31">
        <f t="shared" si="145"/>
        <v>1.5</v>
      </c>
      <c r="AJ1163" s="31">
        <f t="shared" si="146"/>
        <v>1.5</v>
      </c>
      <c r="AK1163" s="31">
        <f t="shared" si="147"/>
        <v>1.5</v>
      </c>
      <c r="AL1163" s="31">
        <f t="shared" si="148"/>
        <v>6</v>
      </c>
    </row>
    <row r="1164" spans="1:38" hidden="1" x14ac:dyDescent="0.3">
      <c r="A1164" t="str">
        <f t="shared" si="142"/>
        <v>SAC1 COARSE</v>
      </c>
      <c r="B1164" s="5" t="s">
        <v>474</v>
      </c>
      <c r="C1164" s="5" t="s">
        <v>617</v>
      </c>
      <c r="D1164" s="65" t="s">
        <v>93</v>
      </c>
      <c r="E1164" s="65" t="s">
        <v>491</v>
      </c>
      <c r="F1164" s="5" t="s">
        <v>27</v>
      </c>
      <c r="G1164" s="5" t="s">
        <v>603</v>
      </c>
      <c r="H1164" s="5" t="s">
        <v>619</v>
      </c>
      <c r="I1164" s="31"/>
      <c r="J1164" s="31">
        <v>30</v>
      </c>
      <c r="K1164" s="31">
        <v>29.04</v>
      </c>
      <c r="L1164" s="31">
        <v>20.52</v>
      </c>
      <c r="M1164" s="31"/>
      <c r="N1164" s="31">
        <v>32.335999999999999</v>
      </c>
      <c r="O1164" s="31">
        <v>21.6</v>
      </c>
      <c r="P1164" s="31"/>
      <c r="Q1164" s="31">
        <v>39.96</v>
      </c>
      <c r="R1164" s="75">
        <f t="shared" si="141"/>
        <v>19.27288888888889</v>
      </c>
      <c r="S1164" s="69">
        <v>19.27288888888889</v>
      </c>
      <c r="T1164" s="69">
        <v>19.27288888888889</v>
      </c>
      <c r="U1164" s="69">
        <v>19.27288888888889</v>
      </c>
      <c r="V1164" s="69">
        <v>19.27288888888889</v>
      </c>
      <c r="W1164" s="69">
        <v>19.27288888888889</v>
      </c>
      <c r="X1164" s="69">
        <v>19.27288888888889</v>
      </c>
      <c r="Y1164" s="69">
        <v>19.27288888888889</v>
      </c>
      <c r="Z1164" s="69">
        <v>19.27288888888889</v>
      </c>
      <c r="AA1164" s="69">
        <v>19.27288888888889</v>
      </c>
      <c r="AB1164" s="69">
        <v>19.27288888888889</v>
      </c>
      <c r="AC1164" s="69">
        <v>19.27288888888889</v>
      </c>
      <c r="AD1164" s="69">
        <v>19.27288888888889</v>
      </c>
      <c r="AE1164" s="69">
        <v>19.27288888888889</v>
      </c>
      <c r="AF1164" s="69">
        <f t="shared" si="143"/>
        <v>231.27466666666672</v>
      </c>
      <c r="AH1164" s="31">
        <f t="shared" si="144"/>
        <v>57.818666666666672</v>
      </c>
      <c r="AI1164" s="31">
        <f t="shared" si="145"/>
        <v>57.818666666666672</v>
      </c>
      <c r="AJ1164" s="31">
        <f t="shared" si="146"/>
        <v>57.818666666666672</v>
      </c>
      <c r="AK1164" s="31">
        <f t="shared" si="147"/>
        <v>57.818666666666672</v>
      </c>
      <c r="AL1164" s="31">
        <f t="shared" si="148"/>
        <v>231.27466666666669</v>
      </c>
    </row>
    <row r="1165" spans="1:38" hidden="1" x14ac:dyDescent="0.3">
      <c r="A1165" t="str">
        <f t="shared" si="142"/>
        <v>SASoft Brown</v>
      </c>
      <c r="B1165" s="5" t="s">
        <v>474</v>
      </c>
      <c r="C1165" s="5" t="s">
        <v>617</v>
      </c>
      <c r="D1165" s="65" t="s">
        <v>93</v>
      </c>
      <c r="E1165" s="65" t="s">
        <v>492</v>
      </c>
      <c r="F1165" s="5" t="s">
        <v>43</v>
      </c>
      <c r="G1165" s="5" t="s">
        <v>602</v>
      </c>
      <c r="H1165" s="5" t="s">
        <v>622</v>
      </c>
      <c r="I1165" s="31"/>
      <c r="J1165" s="31">
        <v>2.5</v>
      </c>
      <c r="K1165" s="31">
        <v>1.5</v>
      </c>
      <c r="L1165" s="31">
        <v>-0.95</v>
      </c>
      <c r="M1165" s="31">
        <v>4</v>
      </c>
      <c r="N1165" s="31">
        <v>3</v>
      </c>
      <c r="O1165" s="31"/>
      <c r="P1165" s="31"/>
      <c r="Q1165" s="31"/>
      <c r="R1165" s="75">
        <f t="shared" si="141"/>
        <v>1.1166666666666667</v>
      </c>
      <c r="S1165" s="69">
        <v>1.1166666666666667</v>
      </c>
      <c r="T1165" s="69">
        <v>1.1166666666666667</v>
      </c>
      <c r="U1165" s="69">
        <v>1.1166666666666667</v>
      </c>
      <c r="V1165" s="69">
        <v>1.1166666666666667</v>
      </c>
      <c r="W1165" s="69">
        <v>1.1166666666666667</v>
      </c>
      <c r="X1165" s="69">
        <v>1.1166666666666667</v>
      </c>
      <c r="Y1165" s="69">
        <v>1.1166666666666667</v>
      </c>
      <c r="Z1165" s="69">
        <v>1.1166666666666667</v>
      </c>
      <c r="AA1165" s="69">
        <v>1.1166666666666667</v>
      </c>
      <c r="AB1165" s="69">
        <v>1.1166666666666667</v>
      </c>
      <c r="AC1165" s="69">
        <v>1.1166666666666667</v>
      </c>
      <c r="AD1165" s="69">
        <v>1.1166666666666667</v>
      </c>
      <c r="AE1165" s="69">
        <v>1.1166666666666667</v>
      </c>
      <c r="AF1165" s="69">
        <f t="shared" si="143"/>
        <v>13.400000000000004</v>
      </c>
      <c r="AH1165" s="31">
        <f t="shared" si="144"/>
        <v>3.35</v>
      </c>
      <c r="AI1165" s="31">
        <f t="shared" si="145"/>
        <v>3.35</v>
      </c>
      <c r="AJ1165" s="31">
        <f t="shared" si="146"/>
        <v>3.35</v>
      </c>
      <c r="AK1165" s="31">
        <f t="shared" si="147"/>
        <v>3.35</v>
      </c>
      <c r="AL1165" s="31">
        <f t="shared" si="148"/>
        <v>13.4</v>
      </c>
    </row>
    <row r="1166" spans="1:38" hidden="1" x14ac:dyDescent="0.3">
      <c r="A1166" t="str">
        <f t="shared" si="142"/>
        <v>SAC1 COARSE</v>
      </c>
      <c r="B1166" s="5" t="s">
        <v>474</v>
      </c>
      <c r="C1166" s="5" t="s">
        <v>617</v>
      </c>
      <c r="D1166" s="65" t="s">
        <v>93</v>
      </c>
      <c r="E1166" s="65" t="s">
        <v>492</v>
      </c>
      <c r="F1166" s="5" t="s">
        <v>27</v>
      </c>
      <c r="G1166" s="5" t="s">
        <v>603</v>
      </c>
      <c r="H1166" s="5" t="s">
        <v>619</v>
      </c>
      <c r="I1166" s="31"/>
      <c r="J1166" s="31"/>
      <c r="K1166" s="31"/>
      <c r="L1166" s="31"/>
      <c r="M1166" s="31"/>
      <c r="N1166" s="31"/>
      <c r="O1166" s="31">
        <v>8.64</v>
      </c>
      <c r="P1166" s="31"/>
      <c r="Q1166" s="31">
        <v>10.8</v>
      </c>
      <c r="R1166" s="75">
        <f t="shared" si="141"/>
        <v>2.16</v>
      </c>
      <c r="S1166" s="69">
        <v>2.16</v>
      </c>
      <c r="T1166" s="69">
        <v>2.16</v>
      </c>
      <c r="U1166" s="69">
        <v>2.16</v>
      </c>
      <c r="V1166" s="69">
        <v>2.16</v>
      </c>
      <c r="W1166" s="69">
        <v>2.16</v>
      </c>
      <c r="X1166" s="69">
        <v>2.16</v>
      </c>
      <c r="Y1166" s="69">
        <v>2.16</v>
      </c>
      <c r="Z1166" s="69">
        <v>2.16</v>
      </c>
      <c r="AA1166" s="69">
        <v>2.16</v>
      </c>
      <c r="AB1166" s="69">
        <v>2.16</v>
      </c>
      <c r="AC1166" s="69">
        <v>2.16</v>
      </c>
      <c r="AD1166" s="69">
        <v>2.16</v>
      </c>
      <c r="AE1166" s="69">
        <v>2.16</v>
      </c>
      <c r="AF1166" s="69">
        <f t="shared" si="143"/>
        <v>25.92</v>
      </c>
      <c r="AH1166" s="31">
        <f t="shared" si="144"/>
        <v>6.48</v>
      </c>
      <c r="AI1166" s="31">
        <f t="shared" si="145"/>
        <v>6.48</v>
      </c>
      <c r="AJ1166" s="31">
        <f t="shared" si="146"/>
        <v>6.48</v>
      </c>
      <c r="AK1166" s="31">
        <f t="shared" si="147"/>
        <v>6.48</v>
      </c>
      <c r="AL1166" s="31">
        <f t="shared" si="148"/>
        <v>25.92</v>
      </c>
    </row>
    <row r="1167" spans="1:38" hidden="1" x14ac:dyDescent="0.3">
      <c r="A1167" t="str">
        <f t="shared" si="142"/>
        <v>SAC1 COARSE</v>
      </c>
      <c r="B1167" s="5" t="s">
        <v>474</v>
      </c>
      <c r="C1167" s="5" t="s">
        <v>617</v>
      </c>
      <c r="D1167" s="65" t="s">
        <v>93</v>
      </c>
      <c r="E1167" s="65" t="s">
        <v>493</v>
      </c>
      <c r="F1167" s="5" t="s">
        <v>61</v>
      </c>
      <c r="G1167" s="5" t="s">
        <v>603</v>
      </c>
      <c r="H1167" s="5" t="s">
        <v>619</v>
      </c>
      <c r="I1167" s="31"/>
      <c r="J1167" s="31"/>
      <c r="K1167" s="31"/>
      <c r="L1167" s="31"/>
      <c r="M1167" s="31">
        <v>2</v>
      </c>
      <c r="N1167" s="31"/>
      <c r="O1167" s="31"/>
      <c r="P1167" s="31"/>
      <c r="Q1167" s="31"/>
      <c r="R1167" s="75">
        <f t="shared" si="141"/>
        <v>0.22222222222222221</v>
      </c>
      <c r="S1167" s="69">
        <v>0.22222222222222221</v>
      </c>
      <c r="T1167" s="69">
        <v>0.22222222222222221</v>
      </c>
      <c r="U1167" s="69">
        <v>0.22222222222222221</v>
      </c>
      <c r="V1167" s="69">
        <v>0.22222222222222221</v>
      </c>
      <c r="W1167" s="69">
        <v>0.22222222222222221</v>
      </c>
      <c r="X1167" s="69">
        <v>0.22222222222222221</v>
      </c>
      <c r="Y1167" s="69">
        <v>0.22222222222222221</v>
      </c>
      <c r="Z1167" s="69">
        <v>0.22222222222222221</v>
      </c>
      <c r="AA1167" s="69">
        <v>0.22222222222222221</v>
      </c>
      <c r="AB1167" s="69">
        <v>0.22222222222222221</v>
      </c>
      <c r="AC1167" s="69">
        <v>0.22222222222222221</v>
      </c>
      <c r="AD1167" s="69">
        <v>0.22222222222222221</v>
      </c>
      <c r="AE1167" s="69">
        <v>0.22222222222222221</v>
      </c>
      <c r="AF1167" s="69">
        <f t="shared" si="143"/>
        <v>2.6666666666666674</v>
      </c>
      <c r="AH1167" s="31">
        <f t="shared" si="144"/>
        <v>0.66666666666666663</v>
      </c>
      <c r="AI1167" s="31">
        <f t="shared" si="145"/>
        <v>0.66666666666666663</v>
      </c>
      <c r="AJ1167" s="31">
        <f t="shared" si="146"/>
        <v>0.66666666666666663</v>
      </c>
      <c r="AK1167" s="31">
        <f t="shared" si="147"/>
        <v>0.66666666666666663</v>
      </c>
      <c r="AL1167" s="31">
        <f t="shared" si="148"/>
        <v>2.6666666666666665</v>
      </c>
    </row>
    <row r="1168" spans="1:38" hidden="1" x14ac:dyDescent="0.3">
      <c r="A1168" t="str">
        <f t="shared" si="142"/>
        <v>SAC1 COARSE</v>
      </c>
      <c r="B1168" s="5" t="s">
        <v>474</v>
      </c>
      <c r="C1168" s="5" t="s">
        <v>617</v>
      </c>
      <c r="D1168" s="65" t="s">
        <v>93</v>
      </c>
      <c r="E1168" s="65" t="s">
        <v>493</v>
      </c>
      <c r="F1168" s="5" t="s">
        <v>27</v>
      </c>
      <c r="G1168" s="5" t="s">
        <v>603</v>
      </c>
      <c r="H1168" s="5" t="s">
        <v>619</v>
      </c>
      <c r="I1168" s="31"/>
      <c r="J1168" s="31"/>
      <c r="K1168" s="31"/>
      <c r="L1168" s="31"/>
      <c r="M1168" s="31"/>
      <c r="N1168" s="31"/>
      <c r="O1168" s="31">
        <v>10.8</v>
      </c>
      <c r="P1168" s="31"/>
      <c r="Q1168" s="31">
        <v>10.8</v>
      </c>
      <c r="R1168" s="75">
        <f t="shared" si="141"/>
        <v>2.4000000000000004</v>
      </c>
      <c r="S1168" s="69">
        <v>2.4000000000000004</v>
      </c>
      <c r="T1168" s="69">
        <v>2.4000000000000004</v>
      </c>
      <c r="U1168" s="69">
        <v>2.4000000000000004</v>
      </c>
      <c r="V1168" s="69">
        <v>2.4000000000000004</v>
      </c>
      <c r="W1168" s="69">
        <v>2.4000000000000004</v>
      </c>
      <c r="X1168" s="69">
        <v>2.4000000000000004</v>
      </c>
      <c r="Y1168" s="69">
        <v>2.4000000000000004</v>
      </c>
      <c r="Z1168" s="69">
        <v>2.4000000000000004</v>
      </c>
      <c r="AA1168" s="69">
        <v>2.4000000000000004</v>
      </c>
      <c r="AB1168" s="69">
        <v>2.4000000000000004</v>
      </c>
      <c r="AC1168" s="69">
        <v>2.4000000000000004</v>
      </c>
      <c r="AD1168" s="69">
        <v>2.4000000000000004</v>
      </c>
      <c r="AE1168" s="69">
        <v>2.4000000000000004</v>
      </c>
      <c r="AF1168" s="69">
        <f t="shared" si="143"/>
        <v>28.799999999999997</v>
      </c>
      <c r="AH1168" s="31">
        <f t="shared" si="144"/>
        <v>7.2000000000000011</v>
      </c>
      <c r="AI1168" s="31">
        <f t="shared" si="145"/>
        <v>7.2000000000000011</v>
      </c>
      <c r="AJ1168" s="31">
        <f t="shared" si="146"/>
        <v>7.2000000000000011</v>
      </c>
      <c r="AK1168" s="31">
        <f t="shared" si="147"/>
        <v>7.2000000000000011</v>
      </c>
      <c r="AL1168" s="31">
        <f t="shared" si="148"/>
        <v>28.800000000000004</v>
      </c>
    </row>
    <row r="1169" spans="1:38" hidden="1" x14ac:dyDescent="0.3">
      <c r="A1169" t="str">
        <f t="shared" si="142"/>
        <v>SAGolden Brown</v>
      </c>
      <c r="B1169" s="5" t="s">
        <v>474</v>
      </c>
      <c r="C1169" s="5" t="s">
        <v>617</v>
      </c>
      <c r="D1169" s="65" t="s">
        <v>93</v>
      </c>
      <c r="E1169" s="65" t="s">
        <v>493</v>
      </c>
      <c r="F1169" s="5" t="s">
        <v>31</v>
      </c>
      <c r="G1169" s="5" t="s">
        <v>602</v>
      </c>
      <c r="H1169" s="5" t="s">
        <v>623</v>
      </c>
      <c r="I1169" s="31"/>
      <c r="J1169" s="31"/>
      <c r="K1169" s="31"/>
      <c r="L1169" s="31"/>
      <c r="M1169" s="31"/>
      <c r="N1169" s="31"/>
      <c r="O1169" s="31"/>
      <c r="P1169" s="31"/>
      <c r="Q1169" s="31">
        <v>0.24</v>
      </c>
      <c r="R1169" s="75">
        <f t="shared" si="141"/>
        <v>2.6666666666666665E-2</v>
      </c>
      <c r="S1169" s="69">
        <v>2.6666666666666665E-2</v>
      </c>
      <c r="T1169" s="69">
        <v>2.6666666666666665E-2</v>
      </c>
      <c r="U1169" s="69">
        <v>2.6666666666666665E-2</v>
      </c>
      <c r="V1169" s="69">
        <v>2.6666666666666665E-2</v>
      </c>
      <c r="W1169" s="69">
        <v>2.6666666666666665E-2</v>
      </c>
      <c r="X1169" s="69">
        <v>2.6666666666666665E-2</v>
      </c>
      <c r="Y1169" s="69">
        <v>2.6666666666666665E-2</v>
      </c>
      <c r="Z1169" s="69">
        <v>2.6666666666666665E-2</v>
      </c>
      <c r="AA1169" s="69">
        <v>2.6666666666666665E-2</v>
      </c>
      <c r="AB1169" s="69">
        <v>2.6666666666666665E-2</v>
      </c>
      <c r="AC1169" s="69">
        <v>2.6666666666666665E-2</v>
      </c>
      <c r="AD1169" s="69">
        <v>2.6666666666666665E-2</v>
      </c>
      <c r="AE1169" s="69">
        <v>2.6666666666666665E-2</v>
      </c>
      <c r="AF1169" s="69">
        <f t="shared" si="143"/>
        <v>0.32</v>
      </c>
      <c r="AH1169" s="31">
        <f t="shared" si="144"/>
        <v>7.9999999999999988E-2</v>
      </c>
      <c r="AI1169" s="31">
        <f t="shared" si="145"/>
        <v>7.9999999999999988E-2</v>
      </c>
      <c r="AJ1169" s="31">
        <f t="shared" si="146"/>
        <v>7.9999999999999988E-2</v>
      </c>
      <c r="AK1169" s="31">
        <f t="shared" si="147"/>
        <v>7.9999999999999988E-2</v>
      </c>
      <c r="AL1169" s="31">
        <f t="shared" si="148"/>
        <v>0.31999999999999995</v>
      </c>
    </row>
    <row r="1170" spans="1:38" hidden="1" x14ac:dyDescent="0.3">
      <c r="A1170" t="str">
        <f t="shared" si="142"/>
        <v>SAGolden Brown</v>
      </c>
      <c r="B1170" s="5" t="s">
        <v>474</v>
      </c>
      <c r="C1170" s="5" t="s">
        <v>617</v>
      </c>
      <c r="D1170" s="65" t="s">
        <v>93</v>
      </c>
      <c r="E1170" s="65" t="s">
        <v>493</v>
      </c>
      <c r="F1170" s="5" t="s">
        <v>46</v>
      </c>
      <c r="G1170" s="5" t="s">
        <v>602</v>
      </c>
      <c r="H1170" s="5" t="s">
        <v>623</v>
      </c>
      <c r="I1170" s="31"/>
      <c r="J1170" s="31"/>
      <c r="K1170" s="31"/>
      <c r="L1170" s="31"/>
      <c r="M1170" s="31"/>
      <c r="N1170" s="31"/>
      <c r="O1170" s="31">
        <v>0.43200000000000005</v>
      </c>
      <c r="P1170" s="31"/>
      <c r="Q1170" s="31">
        <v>-0.41039999999999999</v>
      </c>
      <c r="R1170" s="75">
        <f t="shared" si="141"/>
        <v>2.4000000000000072E-3</v>
      </c>
      <c r="S1170" s="69">
        <v>2.4000000000000072E-3</v>
      </c>
      <c r="T1170" s="69">
        <v>2.4000000000000072E-3</v>
      </c>
      <c r="U1170" s="69">
        <v>2.4000000000000072E-3</v>
      </c>
      <c r="V1170" s="69">
        <v>2.4000000000000072E-3</v>
      </c>
      <c r="W1170" s="69">
        <v>2.4000000000000072E-3</v>
      </c>
      <c r="X1170" s="69">
        <v>2.4000000000000072E-3</v>
      </c>
      <c r="Y1170" s="69">
        <v>2.4000000000000072E-3</v>
      </c>
      <c r="Z1170" s="69">
        <v>2.4000000000000072E-3</v>
      </c>
      <c r="AA1170" s="69">
        <v>2.4000000000000072E-3</v>
      </c>
      <c r="AB1170" s="69">
        <v>2.4000000000000072E-3</v>
      </c>
      <c r="AC1170" s="69">
        <v>2.4000000000000072E-3</v>
      </c>
      <c r="AD1170" s="69">
        <v>2.4000000000000072E-3</v>
      </c>
      <c r="AE1170" s="69">
        <v>2.4000000000000072E-3</v>
      </c>
      <c r="AF1170" s="69">
        <f t="shared" si="143"/>
        <v>2.8800000000000079E-2</v>
      </c>
      <c r="AH1170" s="31">
        <f t="shared" si="144"/>
        <v>7.2000000000000215E-3</v>
      </c>
      <c r="AI1170" s="31">
        <f t="shared" si="145"/>
        <v>7.2000000000000215E-3</v>
      </c>
      <c r="AJ1170" s="31">
        <f t="shared" si="146"/>
        <v>7.2000000000000215E-3</v>
      </c>
      <c r="AK1170" s="31">
        <f t="shared" si="147"/>
        <v>7.2000000000000215E-3</v>
      </c>
      <c r="AL1170" s="31">
        <f t="shared" si="148"/>
        <v>2.8800000000000086E-2</v>
      </c>
    </row>
    <row r="1171" spans="1:38" hidden="1" x14ac:dyDescent="0.3">
      <c r="A1171" t="str">
        <f t="shared" si="142"/>
        <v>SAICING</v>
      </c>
      <c r="B1171" s="5" t="s">
        <v>474</v>
      </c>
      <c r="C1171" s="5" t="s">
        <v>617</v>
      </c>
      <c r="D1171" s="65" t="s">
        <v>93</v>
      </c>
      <c r="E1171" s="65" t="s">
        <v>493</v>
      </c>
      <c r="F1171" s="5" t="s">
        <v>47</v>
      </c>
      <c r="G1171" s="5" t="s">
        <v>605</v>
      </c>
      <c r="H1171" s="5" t="s">
        <v>605</v>
      </c>
      <c r="I1171" s="31"/>
      <c r="J1171" s="31"/>
      <c r="K1171" s="31"/>
      <c r="L1171" s="31"/>
      <c r="M1171" s="31">
        <v>1</v>
      </c>
      <c r="N1171" s="31"/>
      <c r="O1171" s="31"/>
      <c r="P1171" s="31"/>
      <c r="Q1171" s="31"/>
      <c r="R1171" s="75">
        <f t="shared" si="141"/>
        <v>0.1111111111111111</v>
      </c>
      <c r="S1171" s="69">
        <v>0.1111111111111111</v>
      </c>
      <c r="T1171" s="69">
        <v>0.1111111111111111</v>
      </c>
      <c r="U1171" s="69">
        <v>0.1111111111111111</v>
      </c>
      <c r="V1171" s="69">
        <v>0.1111111111111111</v>
      </c>
      <c r="W1171" s="69">
        <v>0.1111111111111111</v>
      </c>
      <c r="X1171" s="69">
        <v>0.1111111111111111</v>
      </c>
      <c r="Y1171" s="69">
        <v>0.1111111111111111</v>
      </c>
      <c r="Z1171" s="69">
        <v>0.1111111111111111</v>
      </c>
      <c r="AA1171" s="69">
        <v>0.1111111111111111</v>
      </c>
      <c r="AB1171" s="69">
        <v>0.1111111111111111</v>
      </c>
      <c r="AC1171" s="69">
        <v>0.1111111111111111</v>
      </c>
      <c r="AD1171" s="69">
        <v>0.1111111111111111</v>
      </c>
      <c r="AE1171" s="69">
        <v>0.1111111111111111</v>
      </c>
      <c r="AF1171" s="69">
        <f t="shared" si="143"/>
        <v>1.3333333333333337</v>
      </c>
      <c r="AH1171" s="31">
        <f t="shared" si="144"/>
        <v>0.33333333333333331</v>
      </c>
      <c r="AI1171" s="31">
        <f t="shared" si="145"/>
        <v>0.33333333333333331</v>
      </c>
      <c r="AJ1171" s="31">
        <f t="shared" si="146"/>
        <v>0.33333333333333331</v>
      </c>
      <c r="AK1171" s="31">
        <f t="shared" si="147"/>
        <v>0.33333333333333331</v>
      </c>
      <c r="AL1171" s="31">
        <f t="shared" si="148"/>
        <v>1.3333333333333333</v>
      </c>
    </row>
    <row r="1172" spans="1:38" hidden="1" x14ac:dyDescent="0.3">
      <c r="A1172" t="str">
        <f t="shared" si="142"/>
        <v>PTLG</v>
      </c>
      <c r="B1172" s="5" t="s">
        <v>474</v>
      </c>
      <c r="C1172" s="5" t="s">
        <v>625</v>
      </c>
      <c r="D1172" s="65" t="s">
        <v>93</v>
      </c>
      <c r="E1172" s="65" t="s">
        <v>493</v>
      </c>
      <c r="F1172" s="5" t="s">
        <v>33</v>
      </c>
      <c r="G1172" s="5" t="s">
        <v>601</v>
      </c>
      <c r="H1172" s="5" t="s">
        <v>621</v>
      </c>
      <c r="I1172" s="31"/>
      <c r="J1172" s="31"/>
      <c r="K1172" s="31"/>
      <c r="L1172" s="31"/>
      <c r="M1172" s="31"/>
      <c r="N1172" s="31"/>
      <c r="O1172" s="31">
        <v>0.12</v>
      </c>
      <c r="P1172" s="31"/>
      <c r="Q1172" s="31">
        <v>0.24</v>
      </c>
      <c r="R1172" s="75">
        <f t="shared" si="141"/>
        <v>0.04</v>
      </c>
      <c r="S1172" s="69">
        <v>1.08</v>
      </c>
      <c r="T1172" s="69">
        <v>1.08</v>
      </c>
      <c r="U1172" s="69">
        <v>1.08</v>
      </c>
      <c r="V1172" s="69">
        <v>1.08</v>
      </c>
      <c r="W1172" s="69">
        <v>1.08</v>
      </c>
      <c r="X1172" s="69">
        <v>1.08</v>
      </c>
      <c r="Y1172" s="69">
        <v>1.08</v>
      </c>
      <c r="Z1172" s="69">
        <v>1.08</v>
      </c>
      <c r="AA1172" s="69">
        <v>1.08</v>
      </c>
      <c r="AB1172" s="69">
        <v>1.08</v>
      </c>
      <c r="AC1172" s="69">
        <v>1.08</v>
      </c>
      <c r="AD1172" s="69">
        <v>1.08</v>
      </c>
      <c r="AE1172" s="69">
        <v>1.08</v>
      </c>
      <c r="AF1172" s="69">
        <f t="shared" si="143"/>
        <v>12.96</v>
      </c>
      <c r="AH1172" s="31">
        <f t="shared" si="144"/>
        <v>3.24</v>
      </c>
      <c r="AI1172" s="31">
        <f t="shared" si="145"/>
        <v>3.24</v>
      </c>
      <c r="AJ1172" s="31">
        <f t="shared" si="146"/>
        <v>3.24</v>
      </c>
      <c r="AK1172" s="31">
        <f t="shared" si="147"/>
        <v>3.24</v>
      </c>
      <c r="AL1172" s="31">
        <f t="shared" si="148"/>
        <v>12.96</v>
      </c>
    </row>
    <row r="1173" spans="1:38" hidden="1" x14ac:dyDescent="0.3">
      <c r="A1173" t="str">
        <f t="shared" si="142"/>
        <v>SACoarse Brown</v>
      </c>
      <c r="B1173" s="5" t="s">
        <v>474</v>
      </c>
      <c r="C1173" s="5" t="s">
        <v>617</v>
      </c>
      <c r="D1173" s="65" t="s">
        <v>93</v>
      </c>
      <c r="E1173" s="65" t="s">
        <v>475</v>
      </c>
      <c r="F1173" s="5" t="s">
        <v>91</v>
      </c>
      <c r="G1173" s="5" t="s">
        <v>602</v>
      </c>
      <c r="H1173" s="5" t="s">
        <v>618</v>
      </c>
      <c r="I1173" s="31"/>
      <c r="J1173" s="31">
        <v>5</v>
      </c>
      <c r="K1173" s="31">
        <v>10</v>
      </c>
      <c r="L1173" s="31"/>
      <c r="M1173" s="31"/>
      <c r="N1173" s="31"/>
      <c r="O1173" s="31"/>
      <c r="P1173" s="31"/>
      <c r="Q1173" s="31"/>
      <c r="R1173" s="75">
        <f t="shared" si="141"/>
        <v>1.6666666666666667</v>
      </c>
      <c r="S1173" s="69"/>
      <c r="T1173" s="69"/>
      <c r="U1173" s="69"/>
      <c r="V1173" s="69"/>
      <c r="W1173" s="69"/>
      <c r="X1173" s="69"/>
      <c r="Y1173" s="69"/>
      <c r="Z1173" s="69"/>
      <c r="AA1173" s="69"/>
      <c r="AB1173" s="69"/>
      <c r="AC1173" s="69"/>
      <c r="AD1173" s="69"/>
      <c r="AE1173" s="69"/>
      <c r="AF1173" s="69">
        <f t="shared" si="143"/>
        <v>0</v>
      </c>
      <c r="AH1173" s="31">
        <f t="shared" si="144"/>
        <v>0</v>
      </c>
      <c r="AI1173" s="31">
        <f t="shared" si="145"/>
        <v>0</v>
      </c>
      <c r="AJ1173" s="31">
        <f t="shared" si="146"/>
        <v>0</v>
      </c>
      <c r="AK1173" s="31">
        <f t="shared" si="147"/>
        <v>0</v>
      </c>
      <c r="AL1173" s="31">
        <f t="shared" si="148"/>
        <v>0</v>
      </c>
    </row>
    <row r="1174" spans="1:38" hidden="1" x14ac:dyDescent="0.3">
      <c r="A1174" t="str">
        <f t="shared" si="142"/>
        <v>SAA1</v>
      </c>
      <c r="B1174" s="5" t="s">
        <v>474</v>
      </c>
      <c r="C1174" s="5" t="s">
        <v>617</v>
      </c>
      <c r="D1174" s="65" t="s">
        <v>93</v>
      </c>
      <c r="E1174" s="65" t="s">
        <v>475</v>
      </c>
      <c r="F1174" s="5" t="s">
        <v>30</v>
      </c>
      <c r="G1174" s="5" t="s">
        <v>600</v>
      </c>
      <c r="H1174" s="5" t="s">
        <v>620</v>
      </c>
      <c r="I1174" s="31"/>
      <c r="J1174" s="31"/>
      <c r="K1174" s="31">
        <v>27</v>
      </c>
      <c r="L1174" s="31"/>
      <c r="M1174" s="31"/>
      <c r="N1174" s="31"/>
      <c r="O1174" s="31"/>
      <c r="P1174" s="31"/>
      <c r="Q1174" s="31"/>
      <c r="R1174" s="75">
        <f t="shared" si="141"/>
        <v>3</v>
      </c>
      <c r="S1174" s="69">
        <v>3</v>
      </c>
      <c r="T1174" s="69">
        <v>3</v>
      </c>
      <c r="U1174" s="69">
        <v>3</v>
      </c>
      <c r="V1174" s="69">
        <v>3</v>
      </c>
      <c r="W1174" s="69">
        <v>3</v>
      </c>
      <c r="X1174" s="69">
        <v>3</v>
      </c>
      <c r="Y1174" s="69">
        <v>3</v>
      </c>
      <c r="Z1174" s="69">
        <v>3</v>
      </c>
      <c r="AA1174" s="69">
        <v>3</v>
      </c>
      <c r="AB1174" s="69">
        <v>3</v>
      </c>
      <c r="AC1174" s="69">
        <v>3</v>
      </c>
      <c r="AD1174" s="69">
        <v>3</v>
      </c>
      <c r="AE1174" s="69">
        <v>3</v>
      </c>
      <c r="AF1174" s="69">
        <f t="shared" si="143"/>
        <v>36</v>
      </c>
      <c r="AH1174" s="31">
        <f t="shared" si="144"/>
        <v>9</v>
      </c>
      <c r="AI1174" s="31">
        <f t="shared" si="145"/>
        <v>9</v>
      </c>
      <c r="AJ1174" s="31">
        <f t="shared" si="146"/>
        <v>9</v>
      </c>
      <c r="AK1174" s="31">
        <f t="shared" si="147"/>
        <v>9</v>
      </c>
      <c r="AL1174" s="31">
        <f t="shared" si="148"/>
        <v>36</v>
      </c>
    </row>
    <row r="1175" spans="1:38" hidden="1" x14ac:dyDescent="0.3">
      <c r="A1175" t="str">
        <f t="shared" si="142"/>
        <v>SAA1</v>
      </c>
      <c r="B1175" s="5" t="s">
        <v>474</v>
      </c>
      <c r="C1175" s="5" t="s">
        <v>617</v>
      </c>
      <c r="D1175" s="65" t="s">
        <v>93</v>
      </c>
      <c r="E1175" s="65" t="s">
        <v>414</v>
      </c>
      <c r="F1175" s="5" t="s">
        <v>74</v>
      </c>
      <c r="G1175" s="5" t="s">
        <v>600</v>
      </c>
      <c r="H1175" s="5" t="s">
        <v>620</v>
      </c>
      <c r="I1175" s="31"/>
      <c r="J1175" s="31"/>
      <c r="K1175" s="31"/>
      <c r="L1175" s="31">
        <v>330</v>
      </c>
      <c r="M1175" s="31">
        <v>467</v>
      </c>
      <c r="N1175" s="31">
        <v>210</v>
      </c>
      <c r="O1175" s="31">
        <v>194.95</v>
      </c>
      <c r="P1175" s="31">
        <v>346.95</v>
      </c>
      <c r="Q1175" s="31">
        <v>219</v>
      </c>
      <c r="R1175" s="75">
        <f t="shared" si="141"/>
        <v>196.43333333333334</v>
      </c>
      <c r="S1175" s="69"/>
      <c r="T1175" s="69"/>
      <c r="U1175" s="69"/>
      <c r="V1175" s="69"/>
      <c r="W1175" s="69"/>
      <c r="X1175" s="69"/>
      <c r="Y1175" s="69"/>
      <c r="Z1175" s="69"/>
      <c r="AA1175" s="69"/>
      <c r="AB1175" s="69"/>
      <c r="AC1175" s="69"/>
      <c r="AD1175" s="69"/>
      <c r="AE1175" s="69"/>
      <c r="AF1175" s="69">
        <f t="shared" si="143"/>
        <v>0</v>
      </c>
      <c r="AH1175" s="31">
        <f t="shared" si="144"/>
        <v>0</v>
      </c>
      <c r="AI1175" s="31">
        <f t="shared" si="145"/>
        <v>0</v>
      </c>
      <c r="AJ1175" s="31">
        <f t="shared" si="146"/>
        <v>0</v>
      </c>
      <c r="AK1175" s="31">
        <f t="shared" si="147"/>
        <v>0</v>
      </c>
      <c r="AL1175" s="31">
        <f t="shared" si="148"/>
        <v>0</v>
      </c>
    </row>
    <row r="1176" spans="1:38" hidden="1" x14ac:dyDescent="0.3">
      <c r="A1176" t="str">
        <f t="shared" si="142"/>
        <v>SAA1</v>
      </c>
      <c r="B1176" s="5" t="s">
        <v>474</v>
      </c>
      <c r="C1176" s="5" t="s">
        <v>617</v>
      </c>
      <c r="D1176" s="65" t="s">
        <v>93</v>
      </c>
      <c r="E1176" s="65" t="s">
        <v>414</v>
      </c>
      <c r="F1176" s="5" t="s">
        <v>161</v>
      </c>
      <c r="G1176" s="5" t="s">
        <v>600</v>
      </c>
      <c r="H1176" s="5" t="s">
        <v>620</v>
      </c>
      <c r="I1176" s="31"/>
      <c r="J1176" s="31"/>
      <c r="K1176" s="31"/>
      <c r="L1176" s="31"/>
      <c r="M1176" s="31"/>
      <c r="N1176" s="31">
        <v>49</v>
      </c>
      <c r="O1176" s="31">
        <v>78</v>
      </c>
      <c r="P1176" s="31">
        <v>44</v>
      </c>
      <c r="Q1176" s="31">
        <v>48</v>
      </c>
      <c r="R1176" s="75">
        <f t="shared" si="141"/>
        <v>24.333333333333332</v>
      </c>
      <c r="S1176" s="69"/>
      <c r="T1176" s="69"/>
      <c r="U1176" s="69"/>
      <c r="V1176" s="69"/>
      <c r="W1176" s="69"/>
      <c r="X1176" s="69"/>
      <c r="Y1176" s="69"/>
      <c r="Z1176" s="69"/>
      <c r="AA1176" s="69"/>
      <c r="AB1176" s="69"/>
      <c r="AC1176" s="69"/>
      <c r="AD1176" s="69"/>
      <c r="AE1176" s="69"/>
      <c r="AF1176" s="69">
        <f t="shared" si="143"/>
        <v>0</v>
      </c>
      <c r="AH1176" s="31">
        <f t="shared" si="144"/>
        <v>0</v>
      </c>
      <c r="AI1176" s="31">
        <f t="shared" si="145"/>
        <v>0</v>
      </c>
      <c r="AJ1176" s="31">
        <f t="shared" si="146"/>
        <v>0</v>
      </c>
      <c r="AK1176" s="31">
        <f t="shared" si="147"/>
        <v>0</v>
      </c>
      <c r="AL1176" s="31">
        <f t="shared" si="148"/>
        <v>0</v>
      </c>
    </row>
    <row r="1177" spans="1:38" hidden="1" x14ac:dyDescent="0.3">
      <c r="A1177" t="str">
        <f t="shared" si="142"/>
        <v>SAC1 COARSE</v>
      </c>
      <c r="B1177" s="5" t="s">
        <v>474</v>
      </c>
      <c r="C1177" s="5" t="s">
        <v>617</v>
      </c>
      <c r="D1177" s="65" t="s">
        <v>93</v>
      </c>
      <c r="E1177" s="65" t="s">
        <v>414</v>
      </c>
      <c r="F1177" s="5" t="s">
        <v>61</v>
      </c>
      <c r="G1177" s="5" t="s">
        <v>603</v>
      </c>
      <c r="H1177" s="5" t="s">
        <v>619</v>
      </c>
      <c r="I1177" s="31"/>
      <c r="J1177" s="31"/>
      <c r="K1177" s="31"/>
      <c r="L1177" s="31">
        <v>312</v>
      </c>
      <c r="M1177" s="31">
        <v>590.5</v>
      </c>
      <c r="N1177" s="31">
        <v>230.45</v>
      </c>
      <c r="O1177" s="31">
        <v>300.45</v>
      </c>
      <c r="P1177" s="31">
        <v>424.8</v>
      </c>
      <c r="Q1177" s="31">
        <v>465</v>
      </c>
      <c r="R1177" s="75">
        <f t="shared" si="141"/>
        <v>258.13333333333333</v>
      </c>
      <c r="S1177" s="69"/>
      <c r="T1177" s="69"/>
      <c r="U1177" s="69"/>
      <c r="V1177" s="69"/>
      <c r="W1177" s="69"/>
      <c r="X1177" s="69"/>
      <c r="Y1177" s="69"/>
      <c r="Z1177" s="69"/>
      <c r="AA1177" s="69"/>
      <c r="AB1177" s="69"/>
      <c r="AC1177" s="69"/>
      <c r="AD1177" s="69"/>
      <c r="AE1177" s="69"/>
      <c r="AF1177" s="69">
        <f t="shared" si="143"/>
        <v>0</v>
      </c>
      <c r="AH1177" s="31">
        <f t="shared" si="144"/>
        <v>0</v>
      </c>
      <c r="AI1177" s="31">
        <f t="shared" si="145"/>
        <v>0</v>
      </c>
      <c r="AJ1177" s="31">
        <f t="shared" si="146"/>
        <v>0</v>
      </c>
      <c r="AK1177" s="31">
        <f t="shared" si="147"/>
        <v>0</v>
      </c>
      <c r="AL1177" s="31">
        <f t="shared" si="148"/>
        <v>0</v>
      </c>
    </row>
    <row r="1178" spans="1:38" hidden="1" x14ac:dyDescent="0.3">
      <c r="A1178" t="str">
        <f t="shared" si="142"/>
        <v>SACASTER</v>
      </c>
      <c r="B1178" s="5" t="s">
        <v>474</v>
      </c>
      <c r="C1178" s="5" t="s">
        <v>617</v>
      </c>
      <c r="D1178" s="65" t="s">
        <v>93</v>
      </c>
      <c r="E1178" s="65" t="s">
        <v>414</v>
      </c>
      <c r="F1178" s="5" t="s">
        <v>42</v>
      </c>
      <c r="G1178" s="5" t="s">
        <v>604</v>
      </c>
      <c r="H1178" s="5" t="s">
        <v>604</v>
      </c>
      <c r="I1178" s="31"/>
      <c r="J1178" s="31"/>
      <c r="K1178" s="31"/>
      <c r="L1178" s="31">
        <v>1</v>
      </c>
      <c r="M1178" s="31"/>
      <c r="N1178" s="31">
        <v>1.5</v>
      </c>
      <c r="O1178" s="31"/>
      <c r="P1178" s="31">
        <v>0.5</v>
      </c>
      <c r="Q1178" s="31">
        <v>0.5</v>
      </c>
      <c r="R1178" s="75">
        <f t="shared" si="141"/>
        <v>0.3888888888888889</v>
      </c>
      <c r="S1178" s="69"/>
      <c r="T1178" s="69"/>
      <c r="U1178" s="69"/>
      <c r="V1178" s="69"/>
      <c r="W1178" s="69"/>
      <c r="X1178" s="69"/>
      <c r="Y1178" s="69"/>
      <c r="Z1178" s="69"/>
      <c r="AA1178" s="69"/>
      <c r="AB1178" s="69"/>
      <c r="AC1178" s="69"/>
      <c r="AD1178" s="69"/>
      <c r="AE1178" s="69"/>
      <c r="AF1178" s="69">
        <f t="shared" si="143"/>
        <v>0</v>
      </c>
      <c r="AH1178" s="31">
        <f t="shared" si="144"/>
        <v>0</v>
      </c>
      <c r="AI1178" s="31">
        <f t="shared" si="145"/>
        <v>0</v>
      </c>
      <c r="AJ1178" s="31">
        <f t="shared" si="146"/>
        <v>0</v>
      </c>
      <c r="AK1178" s="31">
        <f t="shared" si="147"/>
        <v>0</v>
      </c>
      <c r="AL1178" s="31">
        <f t="shared" si="148"/>
        <v>0</v>
      </c>
    </row>
    <row r="1179" spans="1:38" hidden="1" x14ac:dyDescent="0.3">
      <c r="A1179" t="str">
        <f t="shared" si="142"/>
        <v>SACoarse Brown</v>
      </c>
      <c r="B1179" s="5" t="s">
        <v>474</v>
      </c>
      <c r="C1179" s="5" t="s">
        <v>617</v>
      </c>
      <c r="D1179" s="65" t="s">
        <v>93</v>
      </c>
      <c r="E1179" s="65" t="s">
        <v>414</v>
      </c>
      <c r="F1179" s="5" t="s">
        <v>91</v>
      </c>
      <c r="G1179" s="5" t="s">
        <v>602</v>
      </c>
      <c r="H1179" s="5" t="s">
        <v>618</v>
      </c>
      <c r="I1179" s="31"/>
      <c r="J1179" s="31"/>
      <c r="K1179" s="31"/>
      <c r="L1179" s="31"/>
      <c r="M1179" s="31"/>
      <c r="N1179" s="31"/>
      <c r="O1179" s="31"/>
      <c r="P1179" s="31">
        <v>5</v>
      </c>
      <c r="Q1179" s="31"/>
      <c r="R1179" s="75">
        <f t="shared" si="141"/>
        <v>0.55555555555555558</v>
      </c>
      <c r="S1179" s="69"/>
      <c r="T1179" s="69"/>
      <c r="U1179" s="69"/>
      <c r="V1179" s="69"/>
      <c r="W1179" s="69"/>
      <c r="X1179" s="69"/>
      <c r="Y1179" s="69"/>
      <c r="Z1179" s="69"/>
      <c r="AA1179" s="69"/>
      <c r="AB1179" s="69"/>
      <c r="AC1179" s="69"/>
      <c r="AD1179" s="69"/>
      <c r="AE1179" s="69"/>
      <c r="AF1179" s="69">
        <f t="shared" si="143"/>
        <v>0</v>
      </c>
      <c r="AH1179" s="31">
        <f t="shared" si="144"/>
        <v>0</v>
      </c>
      <c r="AI1179" s="31">
        <f t="shared" si="145"/>
        <v>0</v>
      </c>
      <c r="AJ1179" s="31">
        <f t="shared" si="146"/>
        <v>0</v>
      </c>
      <c r="AK1179" s="31">
        <f t="shared" si="147"/>
        <v>0</v>
      </c>
      <c r="AL1179" s="31">
        <f t="shared" si="148"/>
        <v>0</v>
      </c>
    </row>
    <row r="1180" spans="1:38" hidden="1" x14ac:dyDescent="0.3">
      <c r="A1180" t="str">
        <f t="shared" si="142"/>
        <v>SAIG</v>
      </c>
      <c r="B1180" s="5" t="s">
        <v>474</v>
      </c>
      <c r="C1180" s="5" t="s">
        <v>617</v>
      </c>
      <c r="D1180" s="65" t="s">
        <v>93</v>
      </c>
      <c r="E1180" s="65" t="s">
        <v>414</v>
      </c>
      <c r="F1180" s="5" t="s">
        <v>164</v>
      </c>
      <c r="G1180" s="5" t="s">
        <v>606</v>
      </c>
      <c r="H1180" s="5" t="s">
        <v>626</v>
      </c>
      <c r="I1180" s="31"/>
      <c r="J1180" s="31"/>
      <c r="K1180" s="31"/>
      <c r="L1180" s="31">
        <v>50</v>
      </c>
      <c r="M1180" s="31">
        <v>215</v>
      </c>
      <c r="N1180" s="31">
        <v>15</v>
      </c>
      <c r="O1180" s="31">
        <v>30</v>
      </c>
      <c r="P1180" s="31"/>
      <c r="Q1180" s="31">
        <v>60</v>
      </c>
      <c r="R1180" s="75">
        <f t="shared" si="141"/>
        <v>41.111111111111114</v>
      </c>
      <c r="S1180" s="69"/>
      <c r="T1180" s="69"/>
      <c r="U1180" s="69"/>
      <c r="V1180" s="69"/>
      <c r="W1180" s="69"/>
      <c r="X1180" s="69"/>
      <c r="Y1180" s="69"/>
      <c r="Z1180" s="69"/>
      <c r="AA1180" s="69"/>
      <c r="AB1180" s="69"/>
      <c r="AC1180" s="69"/>
      <c r="AD1180" s="69"/>
      <c r="AE1180" s="69"/>
      <c r="AF1180" s="69">
        <f t="shared" si="143"/>
        <v>0</v>
      </c>
      <c r="AH1180" s="31">
        <f t="shared" si="144"/>
        <v>0</v>
      </c>
      <c r="AI1180" s="31">
        <f t="shared" si="145"/>
        <v>0</v>
      </c>
      <c r="AJ1180" s="31">
        <f t="shared" si="146"/>
        <v>0</v>
      </c>
      <c r="AK1180" s="31">
        <f t="shared" si="147"/>
        <v>0</v>
      </c>
      <c r="AL1180" s="31">
        <f t="shared" si="148"/>
        <v>0</v>
      </c>
    </row>
    <row r="1181" spans="1:38" hidden="1" x14ac:dyDescent="0.3">
      <c r="A1181" t="str">
        <f t="shared" si="142"/>
        <v>SASoft Brown</v>
      </c>
      <c r="B1181" s="5" t="s">
        <v>474</v>
      </c>
      <c r="C1181" s="5" t="s">
        <v>617</v>
      </c>
      <c r="D1181" s="65" t="s">
        <v>93</v>
      </c>
      <c r="E1181" s="65" t="s">
        <v>414</v>
      </c>
      <c r="F1181" s="5" t="s">
        <v>43</v>
      </c>
      <c r="G1181" s="5" t="s">
        <v>602</v>
      </c>
      <c r="H1181" s="5" t="s">
        <v>622</v>
      </c>
      <c r="I1181" s="31"/>
      <c r="J1181" s="31"/>
      <c r="K1181" s="31"/>
      <c r="L1181" s="31">
        <v>12.5</v>
      </c>
      <c r="M1181" s="31">
        <v>10</v>
      </c>
      <c r="N1181" s="31">
        <v>2</v>
      </c>
      <c r="O1181" s="31">
        <v>7.4</v>
      </c>
      <c r="P1181" s="31">
        <v>6</v>
      </c>
      <c r="Q1181" s="31">
        <v>5.5</v>
      </c>
      <c r="R1181" s="75">
        <f t="shared" si="141"/>
        <v>4.822222222222222</v>
      </c>
      <c r="S1181" s="69"/>
      <c r="T1181" s="69"/>
      <c r="U1181" s="69"/>
      <c r="V1181" s="69"/>
      <c r="W1181" s="69"/>
      <c r="X1181" s="69"/>
      <c r="Y1181" s="69"/>
      <c r="Z1181" s="69"/>
      <c r="AA1181" s="69"/>
      <c r="AB1181" s="69"/>
      <c r="AC1181" s="69"/>
      <c r="AD1181" s="69"/>
      <c r="AE1181" s="69"/>
      <c r="AF1181" s="69">
        <f t="shared" si="143"/>
        <v>0</v>
      </c>
      <c r="AH1181" s="31">
        <f t="shared" si="144"/>
        <v>0</v>
      </c>
      <c r="AI1181" s="31">
        <f t="shared" si="145"/>
        <v>0</v>
      </c>
      <c r="AJ1181" s="31">
        <f t="shared" si="146"/>
        <v>0</v>
      </c>
      <c r="AK1181" s="31">
        <f t="shared" si="147"/>
        <v>0</v>
      </c>
      <c r="AL1181" s="31">
        <f t="shared" si="148"/>
        <v>0</v>
      </c>
    </row>
    <row r="1182" spans="1:38" hidden="1" x14ac:dyDescent="0.3">
      <c r="A1182" t="str">
        <f t="shared" si="142"/>
        <v>SACASTER</v>
      </c>
      <c r="B1182" s="5" t="s">
        <v>474</v>
      </c>
      <c r="C1182" s="5" t="s">
        <v>617</v>
      </c>
      <c r="D1182" s="65" t="s">
        <v>93</v>
      </c>
      <c r="E1182" s="65" t="s">
        <v>414</v>
      </c>
      <c r="F1182" s="5" t="s">
        <v>25</v>
      </c>
      <c r="G1182" s="5" t="s">
        <v>604</v>
      </c>
      <c r="H1182" s="5" t="s">
        <v>604</v>
      </c>
      <c r="I1182" s="31"/>
      <c r="J1182" s="31"/>
      <c r="K1182" s="31"/>
      <c r="L1182" s="31">
        <v>0.36</v>
      </c>
      <c r="M1182" s="31"/>
      <c r="N1182" s="31"/>
      <c r="O1182" s="31">
        <v>0.6</v>
      </c>
      <c r="P1182" s="31"/>
      <c r="Q1182" s="31"/>
      <c r="R1182" s="75">
        <f t="shared" si="141"/>
        <v>0.10666666666666666</v>
      </c>
      <c r="S1182" s="69">
        <v>0.10666666666666666</v>
      </c>
      <c r="T1182" s="69">
        <v>0.10666666666666666</v>
      </c>
      <c r="U1182" s="69">
        <v>0.10666666666666666</v>
      </c>
      <c r="V1182" s="69">
        <v>0.10666666666666666</v>
      </c>
      <c r="W1182" s="69">
        <v>0.10666666666666666</v>
      </c>
      <c r="X1182" s="69">
        <v>0.10666666666666666</v>
      </c>
      <c r="Y1182" s="69">
        <v>0.10666666666666666</v>
      </c>
      <c r="Z1182" s="69">
        <v>0.10666666666666666</v>
      </c>
      <c r="AA1182" s="69">
        <v>0.10666666666666666</v>
      </c>
      <c r="AB1182" s="69">
        <v>0.10666666666666666</v>
      </c>
      <c r="AC1182" s="69">
        <v>0.10666666666666666</v>
      </c>
      <c r="AD1182" s="69">
        <v>0.10666666666666666</v>
      </c>
      <c r="AE1182" s="69">
        <v>0.10666666666666666</v>
      </c>
      <c r="AF1182" s="69">
        <f t="shared" si="143"/>
        <v>1.28</v>
      </c>
      <c r="AH1182" s="31">
        <f t="shared" si="144"/>
        <v>0.31999999999999995</v>
      </c>
      <c r="AI1182" s="31">
        <f t="shared" si="145"/>
        <v>0.31999999999999995</v>
      </c>
      <c r="AJ1182" s="31">
        <f t="shared" si="146"/>
        <v>0.31999999999999995</v>
      </c>
      <c r="AK1182" s="31">
        <f t="shared" si="147"/>
        <v>0.31999999999999995</v>
      </c>
      <c r="AL1182" s="31">
        <f t="shared" si="148"/>
        <v>1.2799999999999998</v>
      </c>
    </row>
    <row r="1183" spans="1:38" hidden="1" x14ac:dyDescent="0.3">
      <c r="A1183" t="str">
        <f t="shared" si="142"/>
        <v>SACoarse Brown</v>
      </c>
      <c r="B1183" s="5" t="s">
        <v>474</v>
      </c>
      <c r="C1183" s="5" t="s">
        <v>617</v>
      </c>
      <c r="D1183" s="65" t="s">
        <v>93</v>
      </c>
      <c r="E1183" s="65" t="s">
        <v>414</v>
      </c>
      <c r="F1183" s="5" t="s">
        <v>26</v>
      </c>
      <c r="G1183" s="5" t="s">
        <v>602</v>
      </c>
      <c r="H1183" s="5" t="s">
        <v>618</v>
      </c>
      <c r="I1183" s="31"/>
      <c r="J1183" s="31"/>
      <c r="K1183" s="31"/>
      <c r="L1183" s="31">
        <v>3.12</v>
      </c>
      <c r="M1183" s="31">
        <v>4.2</v>
      </c>
      <c r="N1183" s="31">
        <v>0.48</v>
      </c>
      <c r="O1183" s="31">
        <v>-1.68</v>
      </c>
      <c r="P1183" s="31">
        <v>4.8000000000000001E-2</v>
      </c>
      <c r="Q1183" s="31">
        <v>0</v>
      </c>
      <c r="R1183" s="75">
        <f t="shared" si="141"/>
        <v>0.68533333333333346</v>
      </c>
      <c r="S1183" s="69">
        <v>0.68533333333333346</v>
      </c>
      <c r="T1183" s="69">
        <v>0.68533333333333346</v>
      </c>
      <c r="U1183" s="69">
        <v>0.68533333333333346</v>
      </c>
      <c r="V1183" s="69">
        <v>0.68533333333333346</v>
      </c>
      <c r="W1183" s="69">
        <v>0.68533333333333346</v>
      </c>
      <c r="X1183" s="69">
        <v>0.68533333333333346</v>
      </c>
      <c r="Y1183" s="69">
        <v>0.68533333333333346</v>
      </c>
      <c r="Z1183" s="69">
        <v>0.68533333333333346</v>
      </c>
      <c r="AA1183" s="69">
        <v>0.68533333333333346</v>
      </c>
      <c r="AB1183" s="69">
        <v>0.68533333333333346</v>
      </c>
      <c r="AC1183" s="69">
        <v>0.68533333333333346</v>
      </c>
      <c r="AD1183" s="69">
        <v>0.68533333333333346</v>
      </c>
      <c r="AE1183" s="69">
        <v>0.68533333333333346</v>
      </c>
      <c r="AF1183" s="69">
        <f t="shared" si="143"/>
        <v>8.224000000000002</v>
      </c>
      <c r="AH1183" s="31">
        <f t="shared" si="144"/>
        <v>2.0560000000000005</v>
      </c>
      <c r="AI1183" s="31">
        <f t="shared" si="145"/>
        <v>2.0560000000000005</v>
      </c>
      <c r="AJ1183" s="31">
        <f t="shared" si="146"/>
        <v>2.0560000000000005</v>
      </c>
      <c r="AK1183" s="31">
        <f t="shared" si="147"/>
        <v>2.0560000000000005</v>
      </c>
      <c r="AL1183" s="31">
        <f t="shared" si="148"/>
        <v>8.224000000000002</v>
      </c>
    </row>
    <row r="1184" spans="1:38" hidden="1" x14ac:dyDescent="0.3">
      <c r="A1184" t="str">
        <f t="shared" si="142"/>
        <v>SACoarse Brown</v>
      </c>
      <c r="B1184" s="5" t="s">
        <v>474</v>
      </c>
      <c r="C1184" s="5" t="s">
        <v>617</v>
      </c>
      <c r="D1184" s="65" t="s">
        <v>93</v>
      </c>
      <c r="E1184" s="65" t="s">
        <v>414</v>
      </c>
      <c r="F1184" s="5" t="s">
        <v>44</v>
      </c>
      <c r="G1184" s="5" t="s">
        <v>602</v>
      </c>
      <c r="H1184" s="5" t="s">
        <v>618</v>
      </c>
      <c r="I1184" s="31"/>
      <c r="J1184" s="31"/>
      <c r="K1184" s="31"/>
      <c r="L1184" s="31"/>
      <c r="M1184" s="31">
        <v>6.0000000000000001E-3</v>
      </c>
      <c r="N1184" s="31"/>
      <c r="O1184" s="31"/>
      <c r="P1184" s="31"/>
      <c r="Q1184" s="31"/>
      <c r="R1184" s="75">
        <f t="shared" si="141"/>
        <v>6.6666666666666664E-4</v>
      </c>
      <c r="S1184" s="69">
        <v>6.6666666666666664E-4</v>
      </c>
      <c r="T1184" s="69">
        <v>6.6666666666666664E-4</v>
      </c>
      <c r="U1184" s="69">
        <v>6.6666666666666664E-4</v>
      </c>
      <c r="V1184" s="69">
        <v>6.6666666666666664E-4</v>
      </c>
      <c r="W1184" s="69">
        <v>6.6666666666666664E-4</v>
      </c>
      <c r="X1184" s="69">
        <v>6.6666666666666664E-4</v>
      </c>
      <c r="Y1184" s="69">
        <v>6.6666666666666664E-4</v>
      </c>
      <c r="Z1184" s="69">
        <v>6.6666666666666664E-4</v>
      </c>
      <c r="AA1184" s="69">
        <v>6.6666666666666664E-4</v>
      </c>
      <c r="AB1184" s="69">
        <v>6.6666666666666664E-4</v>
      </c>
      <c r="AC1184" s="69">
        <v>6.6666666666666664E-4</v>
      </c>
      <c r="AD1184" s="69">
        <v>6.6666666666666664E-4</v>
      </c>
      <c r="AE1184" s="69">
        <v>6.6666666666666664E-4</v>
      </c>
      <c r="AF1184" s="69">
        <f t="shared" si="143"/>
        <v>8.0000000000000019E-3</v>
      </c>
      <c r="AH1184" s="31">
        <f t="shared" si="144"/>
        <v>2E-3</v>
      </c>
      <c r="AI1184" s="31">
        <f t="shared" si="145"/>
        <v>2E-3</v>
      </c>
      <c r="AJ1184" s="31">
        <f t="shared" si="146"/>
        <v>2E-3</v>
      </c>
      <c r="AK1184" s="31">
        <f t="shared" si="147"/>
        <v>2E-3</v>
      </c>
      <c r="AL1184" s="31">
        <f t="shared" si="148"/>
        <v>8.0000000000000002E-3</v>
      </c>
    </row>
    <row r="1185" spans="1:38" hidden="1" x14ac:dyDescent="0.3">
      <c r="A1185" t="str">
        <f t="shared" si="142"/>
        <v>SAC1 COARSE</v>
      </c>
      <c r="B1185" s="5" t="s">
        <v>474</v>
      </c>
      <c r="C1185" s="5" t="s">
        <v>617</v>
      </c>
      <c r="D1185" s="65" t="s">
        <v>93</v>
      </c>
      <c r="E1185" s="65" t="s">
        <v>414</v>
      </c>
      <c r="F1185" s="5" t="s">
        <v>27</v>
      </c>
      <c r="G1185" s="5" t="s">
        <v>603</v>
      </c>
      <c r="H1185" s="5" t="s">
        <v>619</v>
      </c>
      <c r="I1185" s="31"/>
      <c r="J1185" s="31"/>
      <c r="K1185" s="31"/>
      <c r="L1185" s="31">
        <v>670.77600000000007</v>
      </c>
      <c r="M1185" s="31">
        <v>368.28000000000009</v>
      </c>
      <c r="N1185" s="31">
        <v>282</v>
      </c>
      <c r="O1185" s="31">
        <v>214.8</v>
      </c>
      <c r="P1185" s="31">
        <v>492.36000000000007</v>
      </c>
      <c r="Q1185" s="31">
        <v>355.17600000000004</v>
      </c>
      <c r="R1185" s="75">
        <f t="shared" si="141"/>
        <v>264.82133333333337</v>
      </c>
      <c r="S1185" s="69">
        <v>264.82133333333337</v>
      </c>
      <c r="T1185" s="69">
        <v>264.82133333333337</v>
      </c>
      <c r="U1185" s="69">
        <v>264.82133333333337</v>
      </c>
      <c r="V1185" s="69">
        <v>264.82133333333337</v>
      </c>
      <c r="W1185" s="69">
        <v>264.82133333333337</v>
      </c>
      <c r="X1185" s="69">
        <v>264.82133333333337</v>
      </c>
      <c r="Y1185" s="69">
        <v>264.82133333333337</v>
      </c>
      <c r="Z1185" s="69">
        <v>264.82133333333337</v>
      </c>
      <c r="AA1185" s="69">
        <v>264.82133333333337</v>
      </c>
      <c r="AB1185" s="69">
        <v>264.82133333333337</v>
      </c>
      <c r="AC1185" s="69">
        <v>264.82133333333337</v>
      </c>
      <c r="AD1185" s="69">
        <v>264.82133333333337</v>
      </c>
      <c r="AE1185" s="69">
        <v>264.82133333333337</v>
      </c>
      <c r="AF1185" s="69">
        <f t="shared" si="143"/>
        <v>3177.8560000000002</v>
      </c>
      <c r="AH1185" s="31">
        <f t="shared" si="144"/>
        <v>794.46400000000017</v>
      </c>
      <c r="AI1185" s="31">
        <f t="shared" si="145"/>
        <v>794.46400000000017</v>
      </c>
      <c r="AJ1185" s="31">
        <f t="shared" si="146"/>
        <v>794.46400000000017</v>
      </c>
      <c r="AK1185" s="31">
        <f t="shared" si="147"/>
        <v>794.46400000000017</v>
      </c>
      <c r="AL1185" s="31">
        <f t="shared" si="148"/>
        <v>3177.8560000000007</v>
      </c>
    </row>
    <row r="1186" spans="1:38" hidden="1" x14ac:dyDescent="0.3">
      <c r="A1186" t="str">
        <f t="shared" si="142"/>
        <v>SAC1 COARSE</v>
      </c>
      <c r="B1186" s="5" t="s">
        <v>474</v>
      </c>
      <c r="C1186" s="5" t="s">
        <v>617</v>
      </c>
      <c r="D1186" s="65" t="s">
        <v>93</v>
      </c>
      <c r="E1186" s="65" t="s">
        <v>414</v>
      </c>
      <c r="F1186" s="5" t="s">
        <v>28</v>
      </c>
      <c r="G1186" s="5" t="s">
        <v>603</v>
      </c>
      <c r="H1186" s="5" t="s">
        <v>619</v>
      </c>
      <c r="I1186" s="31"/>
      <c r="J1186" s="31"/>
      <c r="K1186" s="31"/>
      <c r="L1186" s="31"/>
      <c r="M1186" s="31">
        <v>0.36</v>
      </c>
      <c r="N1186" s="31">
        <v>2.16</v>
      </c>
      <c r="O1186" s="31"/>
      <c r="P1186" s="31">
        <v>2.16</v>
      </c>
      <c r="Q1186" s="31">
        <v>1.08</v>
      </c>
      <c r="R1186" s="75">
        <f t="shared" si="141"/>
        <v>0.64</v>
      </c>
      <c r="S1186" s="69">
        <v>0.64</v>
      </c>
      <c r="T1186" s="69">
        <v>0.64</v>
      </c>
      <c r="U1186" s="69">
        <v>0.64</v>
      </c>
      <c r="V1186" s="69">
        <v>0.64</v>
      </c>
      <c r="W1186" s="69">
        <v>0.64</v>
      </c>
      <c r="X1186" s="69">
        <v>0.64</v>
      </c>
      <c r="Y1186" s="69">
        <v>0.64</v>
      </c>
      <c r="Z1186" s="69">
        <v>0.64</v>
      </c>
      <c r="AA1186" s="69">
        <v>0.64</v>
      </c>
      <c r="AB1186" s="69">
        <v>0.64</v>
      </c>
      <c r="AC1186" s="69">
        <v>0.64</v>
      </c>
      <c r="AD1186" s="69">
        <v>0.64</v>
      </c>
      <c r="AE1186" s="69">
        <v>0.64</v>
      </c>
      <c r="AF1186" s="69">
        <f t="shared" si="143"/>
        <v>7.6799999999999988</v>
      </c>
      <c r="AH1186" s="31">
        <f t="shared" si="144"/>
        <v>1.92</v>
      </c>
      <c r="AI1186" s="31">
        <f t="shared" si="145"/>
        <v>1.92</v>
      </c>
      <c r="AJ1186" s="31">
        <f t="shared" si="146"/>
        <v>1.92</v>
      </c>
      <c r="AK1186" s="31">
        <f t="shared" si="147"/>
        <v>1.92</v>
      </c>
      <c r="AL1186" s="31">
        <f t="shared" si="148"/>
        <v>7.68</v>
      </c>
    </row>
    <row r="1187" spans="1:38" hidden="1" x14ac:dyDescent="0.3">
      <c r="A1187" t="str">
        <f t="shared" si="142"/>
        <v>SAA1</v>
      </c>
      <c r="B1187" s="5" t="s">
        <v>474</v>
      </c>
      <c r="C1187" s="5" t="s">
        <v>617</v>
      </c>
      <c r="D1187" s="65" t="s">
        <v>93</v>
      </c>
      <c r="E1187" s="65" t="s">
        <v>414</v>
      </c>
      <c r="F1187" s="5" t="s">
        <v>30</v>
      </c>
      <c r="G1187" s="5" t="s">
        <v>600</v>
      </c>
      <c r="H1187" s="5" t="s">
        <v>620</v>
      </c>
      <c r="I1187" s="31"/>
      <c r="J1187" s="31"/>
      <c r="K1187" s="31"/>
      <c r="L1187" s="31">
        <v>2.16</v>
      </c>
      <c r="M1187" s="31">
        <v>5.4</v>
      </c>
      <c r="N1187" s="31">
        <v>4.32</v>
      </c>
      <c r="O1187" s="31">
        <v>3.24</v>
      </c>
      <c r="P1187" s="31">
        <v>3.4800000000000004</v>
      </c>
      <c r="Q1187" s="31">
        <v>2.16</v>
      </c>
      <c r="R1187" s="75">
        <f t="shared" si="141"/>
        <v>2.3066666666666666</v>
      </c>
      <c r="S1187" s="69">
        <v>2.3066666666666666</v>
      </c>
      <c r="T1187" s="69">
        <v>2.3066666666666666</v>
      </c>
      <c r="U1187" s="69">
        <v>2.3066666666666666</v>
      </c>
      <c r="V1187" s="69">
        <v>2.3066666666666666</v>
      </c>
      <c r="W1187" s="69">
        <v>2.3066666666666666</v>
      </c>
      <c r="X1187" s="69">
        <v>2.3066666666666666</v>
      </c>
      <c r="Y1187" s="69">
        <v>2.3066666666666666</v>
      </c>
      <c r="Z1187" s="69">
        <v>2.3066666666666666</v>
      </c>
      <c r="AA1187" s="69">
        <v>2.3066666666666666</v>
      </c>
      <c r="AB1187" s="69">
        <v>2.3066666666666666</v>
      </c>
      <c r="AC1187" s="69">
        <v>2.3066666666666666</v>
      </c>
      <c r="AD1187" s="69">
        <v>2.3066666666666666</v>
      </c>
      <c r="AE1187" s="69">
        <v>2.3066666666666666</v>
      </c>
      <c r="AF1187" s="69">
        <f t="shared" si="143"/>
        <v>27.679999999999993</v>
      </c>
      <c r="AH1187" s="31">
        <f t="shared" si="144"/>
        <v>6.92</v>
      </c>
      <c r="AI1187" s="31">
        <f t="shared" si="145"/>
        <v>6.92</v>
      </c>
      <c r="AJ1187" s="31">
        <f t="shared" si="146"/>
        <v>6.92</v>
      </c>
      <c r="AK1187" s="31">
        <f t="shared" si="147"/>
        <v>6.92</v>
      </c>
      <c r="AL1187" s="31">
        <f t="shared" si="148"/>
        <v>27.68</v>
      </c>
    </row>
    <row r="1188" spans="1:38" hidden="1" x14ac:dyDescent="0.3">
      <c r="A1188" t="str">
        <f t="shared" si="142"/>
        <v>SAA1</v>
      </c>
      <c r="B1188" s="5" t="s">
        <v>474</v>
      </c>
      <c r="C1188" s="5" t="s">
        <v>617</v>
      </c>
      <c r="D1188" s="65" t="s">
        <v>93</v>
      </c>
      <c r="E1188" s="65" t="s">
        <v>414</v>
      </c>
      <c r="F1188" s="5" t="s">
        <v>45</v>
      </c>
      <c r="G1188" s="5" t="s">
        <v>600</v>
      </c>
      <c r="H1188" s="5" t="s">
        <v>620</v>
      </c>
      <c r="I1188" s="31"/>
      <c r="J1188" s="31"/>
      <c r="K1188" s="31"/>
      <c r="L1188" s="31"/>
      <c r="M1188" s="31">
        <v>6.0000000000000001E-3</v>
      </c>
      <c r="N1188" s="31"/>
      <c r="O1188" s="31"/>
      <c r="P1188" s="31"/>
      <c r="Q1188" s="31"/>
      <c r="R1188" s="75">
        <f t="shared" si="141"/>
        <v>6.6666666666666664E-4</v>
      </c>
      <c r="S1188" s="69">
        <v>6.6666666666666664E-4</v>
      </c>
      <c r="T1188" s="69">
        <v>6.6666666666666664E-4</v>
      </c>
      <c r="U1188" s="69">
        <v>6.6666666666666664E-4</v>
      </c>
      <c r="V1188" s="69">
        <v>6.6666666666666664E-4</v>
      </c>
      <c r="W1188" s="69">
        <v>6.6666666666666664E-4</v>
      </c>
      <c r="X1188" s="69">
        <v>6.6666666666666664E-4</v>
      </c>
      <c r="Y1188" s="69">
        <v>6.6666666666666664E-4</v>
      </c>
      <c r="Z1188" s="69">
        <v>6.6666666666666664E-4</v>
      </c>
      <c r="AA1188" s="69">
        <v>6.6666666666666664E-4</v>
      </c>
      <c r="AB1188" s="69">
        <v>6.6666666666666664E-4</v>
      </c>
      <c r="AC1188" s="69">
        <v>6.6666666666666664E-4</v>
      </c>
      <c r="AD1188" s="69">
        <v>6.6666666666666664E-4</v>
      </c>
      <c r="AE1188" s="69">
        <v>6.6666666666666664E-4</v>
      </c>
      <c r="AF1188" s="69">
        <f t="shared" si="143"/>
        <v>8.0000000000000019E-3</v>
      </c>
      <c r="AH1188" s="31">
        <f t="shared" si="144"/>
        <v>2E-3</v>
      </c>
      <c r="AI1188" s="31">
        <f t="shared" si="145"/>
        <v>2E-3</v>
      </c>
      <c r="AJ1188" s="31">
        <f t="shared" si="146"/>
        <v>2E-3</v>
      </c>
      <c r="AK1188" s="31">
        <f t="shared" si="147"/>
        <v>2E-3</v>
      </c>
      <c r="AL1188" s="31">
        <f t="shared" si="148"/>
        <v>8.0000000000000002E-3</v>
      </c>
    </row>
    <row r="1189" spans="1:38" hidden="1" x14ac:dyDescent="0.3">
      <c r="A1189" t="str">
        <f t="shared" si="142"/>
        <v>SAGolden Brown</v>
      </c>
      <c r="B1189" s="5" t="s">
        <v>474</v>
      </c>
      <c r="C1189" s="5" t="s">
        <v>617</v>
      </c>
      <c r="D1189" s="65" t="s">
        <v>93</v>
      </c>
      <c r="E1189" s="65" t="s">
        <v>414</v>
      </c>
      <c r="F1189" s="5" t="s">
        <v>31</v>
      </c>
      <c r="G1189" s="5" t="s">
        <v>602</v>
      </c>
      <c r="H1189" s="5" t="s">
        <v>623</v>
      </c>
      <c r="I1189" s="31"/>
      <c r="J1189" s="31"/>
      <c r="K1189" s="31"/>
      <c r="L1189" s="31">
        <v>1.08</v>
      </c>
      <c r="M1189" s="31"/>
      <c r="N1189" s="31">
        <v>1.08</v>
      </c>
      <c r="O1189" s="31"/>
      <c r="P1189" s="31">
        <v>0.24</v>
      </c>
      <c r="Q1189" s="31">
        <v>0</v>
      </c>
      <c r="R1189" s="75">
        <f t="shared" si="141"/>
        <v>0.26666666666666672</v>
      </c>
      <c r="S1189" s="69">
        <v>0.26666666666666672</v>
      </c>
      <c r="T1189" s="69">
        <v>0.26666666666666672</v>
      </c>
      <c r="U1189" s="69">
        <v>0.26666666666666672</v>
      </c>
      <c r="V1189" s="69">
        <v>0.26666666666666672</v>
      </c>
      <c r="W1189" s="69">
        <v>0.26666666666666672</v>
      </c>
      <c r="X1189" s="69">
        <v>0.26666666666666672</v>
      </c>
      <c r="Y1189" s="69">
        <v>0.26666666666666672</v>
      </c>
      <c r="Z1189" s="69">
        <v>0.26666666666666672</v>
      </c>
      <c r="AA1189" s="69">
        <v>0.26666666666666672</v>
      </c>
      <c r="AB1189" s="69">
        <v>0.26666666666666672</v>
      </c>
      <c r="AC1189" s="69">
        <v>0.26666666666666672</v>
      </c>
      <c r="AD1189" s="69">
        <v>0.26666666666666672</v>
      </c>
      <c r="AE1189" s="69">
        <v>0.26666666666666672</v>
      </c>
      <c r="AF1189" s="69">
        <f t="shared" si="143"/>
        <v>3.1999999999999997</v>
      </c>
      <c r="AH1189" s="31">
        <f t="shared" si="144"/>
        <v>0.80000000000000016</v>
      </c>
      <c r="AI1189" s="31">
        <f t="shared" si="145"/>
        <v>0.80000000000000016</v>
      </c>
      <c r="AJ1189" s="31">
        <f t="shared" si="146"/>
        <v>0.80000000000000016</v>
      </c>
      <c r="AK1189" s="31">
        <f t="shared" si="147"/>
        <v>0.80000000000000016</v>
      </c>
      <c r="AL1189" s="31">
        <f t="shared" si="148"/>
        <v>3.2000000000000006</v>
      </c>
    </row>
    <row r="1190" spans="1:38" hidden="1" x14ac:dyDescent="0.3">
      <c r="A1190" t="str">
        <f t="shared" si="142"/>
        <v>SAICING</v>
      </c>
      <c r="B1190" s="5" t="s">
        <v>474</v>
      </c>
      <c r="C1190" s="5" t="s">
        <v>617</v>
      </c>
      <c r="D1190" s="65" t="s">
        <v>93</v>
      </c>
      <c r="E1190" s="65" t="s">
        <v>414</v>
      </c>
      <c r="F1190" s="5" t="s">
        <v>47</v>
      </c>
      <c r="G1190" s="5" t="s">
        <v>605</v>
      </c>
      <c r="H1190" s="5" t="s">
        <v>605</v>
      </c>
      <c r="I1190" s="31"/>
      <c r="J1190" s="31"/>
      <c r="K1190" s="31"/>
      <c r="L1190" s="31">
        <v>25.5</v>
      </c>
      <c r="M1190" s="31">
        <v>20.5</v>
      </c>
      <c r="N1190" s="31">
        <v>1.25</v>
      </c>
      <c r="O1190" s="31">
        <v>3.9750000000000001</v>
      </c>
      <c r="P1190" s="31">
        <v>2.375</v>
      </c>
      <c r="Q1190" s="31">
        <v>5.5</v>
      </c>
      <c r="R1190" s="75">
        <f t="shared" si="141"/>
        <v>6.5666666666666664</v>
      </c>
      <c r="S1190" s="69">
        <v>6.5666666666666664</v>
      </c>
      <c r="T1190" s="69">
        <v>6.5666666666666664</v>
      </c>
      <c r="U1190" s="69">
        <v>6.5666666666666664</v>
      </c>
      <c r="V1190" s="69">
        <v>6.5666666666666664</v>
      </c>
      <c r="W1190" s="69">
        <v>6.5666666666666664</v>
      </c>
      <c r="X1190" s="69">
        <v>6.5666666666666664</v>
      </c>
      <c r="Y1190" s="69">
        <v>6.5666666666666664</v>
      </c>
      <c r="Z1190" s="69">
        <v>6.5666666666666664</v>
      </c>
      <c r="AA1190" s="69">
        <v>6.5666666666666664</v>
      </c>
      <c r="AB1190" s="69">
        <v>6.5666666666666664</v>
      </c>
      <c r="AC1190" s="69">
        <v>6.5666666666666664</v>
      </c>
      <c r="AD1190" s="69">
        <v>6.5666666666666664</v>
      </c>
      <c r="AE1190" s="69">
        <v>6.5666666666666664</v>
      </c>
      <c r="AF1190" s="69">
        <f t="shared" si="143"/>
        <v>78.799999999999969</v>
      </c>
      <c r="AH1190" s="31">
        <f t="shared" si="144"/>
        <v>19.7</v>
      </c>
      <c r="AI1190" s="31">
        <f t="shared" si="145"/>
        <v>19.7</v>
      </c>
      <c r="AJ1190" s="31">
        <f t="shared" si="146"/>
        <v>19.7</v>
      </c>
      <c r="AK1190" s="31">
        <f t="shared" si="147"/>
        <v>19.7</v>
      </c>
      <c r="AL1190" s="31">
        <f t="shared" si="148"/>
        <v>78.8</v>
      </c>
    </row>
    <row r="1191" spans="1:38" hidden="1" x14ac:dyDescent="0.3">
      <c r="A1191" t="str">
        <f t="shared" si="142"/>
        <v>SAICING</v>
      </c>
      <c r="B1191" s="5" t="s">
        <v>474</v>
      </c>
      <c r="C1191" s="5" t="s">
        <v>617</v>
      </c>
      <c r="D1191" s="65" t="s">
        <v>93</v>
      </c>
      <c r="E1191" s="65" t="s">
        <v>414</v>
      </c>
      <c r="F1191" s="5" t="s">
        <v>32</v>
      </c>
      <c r="G1191" s="5" t="s">
        <v>605</v>
      </c>
      <c r="H1191" s="5" t="s">
        <v>605</v>
      </c>
      <c r="I1191" s="31"/>
      <c r="J1191" s="31"/>
      <c r="K1191" s="31"/>
      <c r="L1191" s="31"/>
      <c r="M1191" s="31"/>
      <c r="N1191" s="31">
        <v>0.24</v>
      </c>
      <c r="O1191" s="31"/>
      <c r="P1191" s="31"/>
      <c r="Q1191" s="31"/>
      <c r="R1191" s="75">
        <f t="shared" si="141"/>
        <v>2.6666666666666665E-2</v>
      </c>
      <c r="S1191" s="69">
        <v>2.6666666666666665E-2</v>
      </c>
      <c r="T1191" s="69">
        <v>2.6666666666666665E-2</v>
      </c>
      <c r="U1191" s="69">
        <v>2.6666666666666665E-2</v>
      </c>
      <c r="V1191" s="69">
        <v>2.6666666666666665E-2</v>
      </c>
      <c r="W1191" s="69">
        <v>2.6666666666666665E-2</v>
      </c>
      <c r="X1191" s="69">
        <v>2.6666666666666665E-2</v>
      </c>
      <c r="Y1191" s="69">
        <v>2.6666666666666665E-2</v>
      </c>
      <c r="Z1191" s="69">
        <v>2.6666666666666665E-2</v>
      </c>
      <c r="AA1191" s="69">
        <v>2.6666666666666665E-2</v>
      </c>
      <c r="AB1191" s="69">
        <v>2.6666666666666665E-2</v>
      </c>
      <c r="AC1191" s="69">
        <v>2.6666666666666665E-2</v>
      </c>
      <c r="AD1191" s="69">
        <v>2.6666666666666665E-2</v>
      </c>
      <c r="AE1191" s="69">
        <v>2.6666666666666665E-2</v>
      </c>
      <c r="AF1191" s="69">
        <f t="shared" si="143"/>
        <v>0.32</v>
      </c>
      <c r="AH1191" s="31">
        <f t="shared" si="144"/>
        <v>7.9999999999999988E-2</v>
      </c>
      <c r="AI1191" s="31">
        <f t="shared" si="145"/>
        <v>7.9999999999999988E-2</v>
      </c>
      <c r="AJ1191" s="31">
        <f t="shared" si="146"/>
        <v>7.9999999999999988E-2</v>
      </c>
      <c r="AK1191" s="31">
        <f t="shared" si="147"/>
        <v>7.9999999999999988E-2</v>
      </c>
      <c r="AL1191" s="31">
        <f t="shared" si="148"/>
        <v>0.31999999999999995</v>
      </c>
    </row>
    <row r="1192" spans="1:38" hidden="1" x14ac:dyDescent="0.3">
      <c r="A1192" t="str">
        <f t="shared" si="142"/>
        <v>PTLG</v>
      </c>
      <c r="B1192" s="5" t="s">
        <v>474</v>
      </c>
      <c r="C1192" s="5" t="s">
        <v>625</v>
      </c>
      <c r="D1192" s="65" t="s">
        <v>93</v>
      </c>
      <c r="E1192" s="65" t="s">
        <v>414</v>
      </c>
      <c r="F1192" s="5" t="s">
        <v>33</v>
      </c>
      <c r="G1192" s="5" t="s">
        <v>601</v>
      </c>
      <c r="H1192" s="5" t="s">
        <v>621</v>
      </c>
      <c r="I1192" s="31"/>
      <c r="J1192" s="31"/>
      <c r="K1192" s="31"/>
      <c r="L1192" s="31"/>
      <c r="M1192" s="31"/>
      <c r="N1192" s="31"/>
      <c r="O1192" s="31"/>
      <c r="P1192" s="31"/>
      <c r="Q1192" s="31"/>
      <c r="R1192" s="75"/>
      <c r="S1192" s="69">
        <v>1.08</v>
      </c>
      <c r="T1192" s="69">
        <v>1.08</v>
      </c>
      <c r="U1192" s="69">
        <v>1.08</v>
      </c>
      <c r="V1192" s="69">
        <v>1.08</v>
      </c>
      <c r="W1192" s="69">
        <v>2.16</v>
      </c>
      <c r="X1192" s="69">
        <v>2.16</v>
      </c>
      <c r="Y1192" s="69">
        <v>2.16</v>
      </c>
      <c r="Z1192" s="69">
        <v>2.16</v>
      </c>
      <c r="AA1192" s="69">
        <v>2.16</v>
      </c>
      <c r="AB1192" s="69">
        <v>2.16</v>
      </c>
      <c r="AC1192" s="69">
        <v>2.16</v>
      </c>
      <c r="AD1192" s="69">
        <v>2.16</v>
      </c>
      <c r="AE1192" s="69">
        <v>2.16</v>
      </c>
      <c r="AF1192" s="69">
        <f t="shared" si="143"/>
        <v>22.680000000000003</v>
      </c>
      <c r="AH1192" s="31">
        <f t="shared" si="144"/>
        <v>3.24</v>
      </c>
      <c r="AI1192" s="31">
        <f t="shared" si="145"/>
        <v>6.48</v>
      </c>
      <c r="AJ1192" s="31">
        <f t="shared" si="146"/>
        <v>6.48</v>
      </c>
      <c r="AK1192" s="31">
        <f t="shared" si="147"/>
        <v>6.48</v>
      </c>
      <c r="AL1192" s="31">
        <f t="shared" si="148"/>
        <v>22.680000000000003</v>
      </c>
    </row>
    <row r="1193" spans="1:38" hidden="1" x14ac:dyDescent="0.3">
      <c r="A1193" t="str">
        <f t="shared" si="142"/>
        <v>PTLG</v>
      </c>
      <c r="B1193" s="5" t="s">
        <v>474</v>
      </c>
      <c r="C1193" s="5" t="s">
        <v>625</v>
      </c>
      <c r="D1193" s="65" t="s">
        <v>93</v>
      </c>
      <c r="E1193" s="65" t="s">
        <v>414</v>
      </c>
      <c r="F1193" s="5" t="s">
        <v>102</v>
      </c>
      <c r="G1193" s="5" t="s">
        <v>601</v>
      </c>
      <c r="H1193" s="5" t="s">
        <v>621</v>
      </c>
      <c r="I1193" s="31"/>
      <c r="J1193" s="31"/>
      <c r="K1193" s="31"/>
      <c r="L1193" s="31"/>
      <c r="M1193" s="31"/>
      <c r="N1193" s="31"/>
      <c r="O1193" s="31"/>
      <c r="P1193" s="31"/>
      <c r="Q1193" s="31"/>
      <c r="R1193" s="75"/>
      <c r="S1193" s="69">
        <v>2.16</v>
      </c>
      <c r="T1193" s="69">
        <v>2.16</v>
      </c>
      <c r="U1193" s="69">
        <v>2.16</v>
      </c>
      <c r="V1193" s="69">
        <v>2.16</v>
      </c>
      <c r="W1193" s="69">
        <v>2.16</v>
      </c>
      <c r="X1193" s="69">
        <v>2.16</v>
      </c>
      <c r="Y1193" s="69">
        <v>2.16</v>
      </c>
      <c r="Z1193" s="69">
        <v>3.24</v>
      </c>
      <c r="AA1193" s="69">
        <v>3.24</v>
      </c>
      <c r="AB1193" s="69">
        <v>3.24</v>
      </c>
      <c r="AC1193" s="69">
        <v>5.4</v>
      </c>
      <c r="AD1193" s="69">
        <v>5.4</v>
      </c>
      <c r="AE1193" s="69">
        <v>5.4</v>
      </c>
      <c r="AF1193" s="69">
        <f t="shared" si="143"/>
        <v>38.880000000000003</v>
      </c>
      <c r="AH1193" s="31">
        <f t="shared" si="144"/>
        <v>6.48</v>
      </c>
      <c r="AI1193" s="31">
        <f t="shared" si="145"/>
        <v>6.48</v>
      </c>
      <c r="AJ1193" s="31">
        <f t="shared" si="146"/>
        <v>9.7200000000000006</v>
      </c>
      <c r="AK1193" s="31">
        <f t="shared" si="147"/>
        <v>16.200000000000003</v>
      </c>
      <c r="AL1193" s="31">
        <f t="shared" si="148"/>
        <v>38.880000000000003</v>
      </c>
    </row>
    <row r="1194" spans="1:38" hidden="1" x14ac:dyDescent="0.3">
      <c r="A1194" t="str">
        <f t="shared" si="142"/>
        <v>SASoft Brown</v>
      </c>
      <c r="B1194" s="5" t="s">
        <v>474</v>
      </c>
      <c r="C1194" s="5" t="s">
        <v>617</v>
      </c>
      <c r="D1194" s="65" t="s">
        <v>93</v>
      </c>
      <c r="E1194" s="65" t="s">
        <v>414</v>
      </c>
      <c r="F1194" s="5" t="s">
        <v>34</v>
      </c>
      <c r="G1194" s="5" t="s">
        <v>602</v>
      </c>
      <c r="H1194" s="5" t="s">
        <v>622</v>
      </c>
      <c r="I1194" s="31"/>
      <c r="J1194" s="31"/>
      <c r="K1194" s="31"/>
      <c r="L1194" s="31">
        <v>0.96</v>
      </c>
      <c r="M1194" s="31">
        <v>0.6</v>
      </c>
      <c r="N1194" s="31">
        <v>2.04</v>
      </c>
      <c r="O1194" s="31"/>
      <c r="P1194" s="31">
        <v>2.64</v>
      </c>
      <c r="Q1194" s="31"/>
      <c r="R1194" s="75">
        <f t="shared" ref="R1194:R1213" si="149">SUM(I1194:Q1194)/9</f>
        <v>0.69333333333333336</v>
      </c>
      <c r="S1194" s="69">
        <v>0.69333333333333336</v>
      </c>
      <c r="T1194" s="69">
        <v>0.69333333333333336</v>
      </c>
      <c r="U1194" s="69">
        <v>0.69333333333333336</v>
      </c>
      <c r="V1194" s="69">
        <v>0.69333333333333336</v>
      </c>
      <c r="W1194" s="69">
        <v>0.69333333333333336</v>
      </c>
      <c r="X1194" s="69">
        <v>0.69333333333333336</v>
      </c>
      <c r="Y1194" s="69">
        <v>0.69333333333333336</v>
      </c>
      <c r="Z1194" s="69">
        <v>0.69333333333333336</v>
      </c>
      <c r="AA1194" s="69">
        <v>0.69333333333333336</v>
      </c>
      <c r="AB1194" s="69">
        <v>0.69333333333333336</v>
      </c>
      <c r="AC1194" s="69">
        <v>0.69333333333333336</v>
      </c>
      <c r="AD1194" s="69">
        <v>0.69333333333333336</v>
      </c>
      <c r="AE1194" s="69">
        <v>0.69333333333333336</v>
      </c>
      <c r="AF1194" s="69">
        <f t="shared" si="143"/>
        <v>8.32</v>
      </c>
      <c r="AH1194" s="31">
        <f t="shared" si="144"/>
        <v>2.08</v>
      </c>
      <c r="AI1194" s="31">
        <f t="shared" si="145"/>
        <v>2.08</v>
      </c>
      <c r="AJ1194" s="31">
        <f t="shared" si="146"/>
        <v>2.08</v>
      </c>
      <c r="AK1194" s="31">
        <f t="shared" si="147"/>
        <v>2.08</v>
      </c>
      <c r="AL1194" s="31">
        <f t="shared" si="148"/>
        <v>8.32</v>
      </c>
    </row>
    <row r="1195" spans="1:38" hidden="1" x14ac:dyDescent="0.3">
      <c r="A1195" t="str">
        <f t="shared" si="142"/>
        <v>SAC1 COARSE</v>
      </c>
      <c r="B1195" s="5" t="s">
        <v>474</v>
      </c>
      <c r="C1195" s="5" t="s">
        <v>617</v>
      </c>
      <c r="D1195" s="65" t="s">
        <v>93</v>
      </c>
      <c r="E1195" s="65" t="s">
        <v>413</v>
      </c>
      <c r="F1195" s="5" t="s">
        <v>27</v>
      </c>
      <c r="G1195" s="5" t="s">
        <v>603</v>
      </c>
      <c r="H1195" s="5" t="s">
        <v>619</v>
      </c>
      <c r="I1195" s="31"/>
      <c r="J1195" s="31"/>
      <c r="K1195" s="31"/>
      <c r="L1195" s="31"/>
      <c r="M1195" s="31"/>
      <c r="N1195" s="31"/>
      <c r="O1195" s="31">
        <v>10.8</v>
      </c>
      <c r="P1195" s="31"/>
      <c r="Q1195" s="31"/>
      <c r="R1195" s="75">
        <f t="shared" si="149"/>
        <v>1.2000000000000002</v>
      </c>
      <c r="S1195" s="69">
        <v>1.2000000000000002</v>
      </c>
      <c r="T1195" s="69">
        <v>1.2000000000000002</v>
      </c>
      <c r="U1195" s="69">
        <v>1.2000000000000002</v>
      </c>
      <c r="V1195" s="69">
        <v>1.2000000000000002</v>
      </c>
      <c r="W1195" s="69">
        <v>1.2000000000000002</v>
      </c>
      <c r="X1195" s="69">
        <v>1.2000000000000002</v>
      </c>
      <c r="Y1195" s="69">
        <v>1.2000000000000002</v>
      </c>
      <c r="Z1195" s="69">
        <v>1.2000000000000002</v>
      </c>
      <c r="AA1195" s="69">
        <v>1.2000000000000002</v>
      </c>
      <c r="AB1195" s="69">
        <v>1.2000000000000002</v>
      </c>
      <c r="AC1195" s="69">
        <v>1.2000000000000002</v>
      </c>
      <c r="AD1195" s="69">
        <v>1.2000000000000002</v>
      </c>
      <c r="AE1195" s="69">
        <v>1.2000000000000002</v>
      </c>
      <c r="AF1195" s="69">
        <f t="shared" si="143"/>
        <v>14.399999999999999</v>
      </c>
      <c r="AH1195" s="31">
        <f t="shared" si="144"/>
        <v>3.6000000000000005</v>
      </c>
      <c r="AI1195" s="31">
        <f t="shared" si="145"/>
        <v>3.6000000000000005</v>
      </c>
      <c r="AJ1195" s="31">
        <f t="shared" si="146"/>
        <v>3.6000000000000005</v>
      </c>
      <c r="AK1195" s="31">
        <f t="shared" si="147"/>
        <v>3.6000000000000005</v>
      </c>
      <c r="AL1195" s="31">
        <f t="shared" si="148"/>
        <v>14.400000000000002</v>
      </c>
    </row>
    <row r="1196" spans="1:38" hidden="1" x14ac:dyDescent="0.3">
      <c r="A1196" t="str">
        <f t="shared" si="142"/>
        <v>SAA1</v>
      </c>
      <c r="B1196" s="5" t="s">
        <v>474</v>
      </c>
      <c r="C1196" s="5" t="s">
        <v>617</v>
      </c>
      <c r="D1196" s="65" t="s">
        <v>93</v>
      </c>
      <c r="E1196" s="65" t="s">
        <v>494</v>
      </c>
      <c r="F1196" s="5" t="s">
        <v>74</v>
      </c>
      <c r="G1196" s="5" t="s">
        <v>600</v>
      </c>
      <c r="H1196" s="5" t="s">
        <v>620</v>
      </c>
      <c r="I1196" s="31"/>
      <c r="J1196" s="31">
        <v>1</v>
      </c>
      <c r="K1196" s="31">
        <v>6</v>
      </c>
      <c r="L1196" s="31"/>
      <c r="M1196" s="31"/>
      <c r="N1196" s="31"/>
      <c r="O1196" s="31">
        <v>1.5</v>
      </c>
      <c r="P1196" s="31">
        <v>3.5</v>
      </c>
      <c r="Q1196" s="31"/>
      <c r="R1196" s="75">
        <f t="shared" si="149"/>
        <v>1.3333333333333333</v>
      </c>
      <c r="S1196" s="69">
        <v>1.3333333333333333</v>
      </c>
      <c r="T1196" s="69">
        <v>1.3333333333333333</v>
      </c>
      <c r="U1196" s="69">
        <v>1.3333333333333333</v>
      </c>
      <c r="V1196" s="69">
        <v>1.3333333333333333</v>
      </c>
      <c r="W1196" s="69">
        <v>1.3333333333333333</v>
      </c>
      <c r="X1196" s="69">
        <v>1.3333333333333333</v>
      </c>
      <c r="Y1196" s="69">
        <v>1.3333333333333333</v>
      </c>
      <c r="Z1196" s="69">
        <v>1.3333333333333333</v>
      </c>
      <c r="AA1196" s="69">
        <v>1.3333333333333333</v>
      </c>
      <c r="AB1196" s="69">
        <v>1.3333333333333333</v>
      </c>
      <c r="AC1196" s="69">
        <v>1.3333333333333333</v>
      </c>
      <c r="AD1196" s="69">
        <v>1.3333333333333333</v>
      </c>
      <c r="AE1196" s="69">
        <v>1.3333333333333333</v>
      </c>
      <c r="AF1196" s="69">
        <f t="shared" si="143"/>
        <v>16</v>
      </c>
      <c r="AH1196" s="31">
        <f t="shared" si="144"/>
        <v>4</v>
      </c>
      <c r="AI1196" s="31">
        <f t="shared" si="145"/>
        <v>4</v>
      </c>
      <c r="AJ1196" s="31">
        <f t="shared" si="146"/>
        <v>4</v>
      </c>
      <c r="AK1196" s="31">
        <f t="shared" si="147"/>
        <v>4</v>
      </c>
      <c r="AL1196" s="31">
        <f t="shared" si="148"/>
        <v>16</v>
      </c>
    </row>
    <row r="1197" spans="1:38" hidden="1" x14ac:dyDescent="0.3">
      <c r="A1197" t="str">
        <f t="shared" si="142"/>
        <v>SAC1 COARSE</v>
      </c>
      <c r="B1197" s="5" t="s">
        <v>474</v>
      </c>
      <c r="C1197" s="5" t="s">
        <v>617</v>
      </c>
      <c r="D1197" s="65" t="s">
        <v>93</v>
      </c>
      <c r="E1197" s="65" t="s">
        <v>494</v>
      </c>
      <c r="F1197" s="5" t="s">
        <v>61</v>
      </c>
      <c r="G1197" s="5" t="s">
        <v>603</v>
      </c>
      <c r="H1197" s="5" t="s">
        <v>619</v>
      </c>
      <c r="I1197" s="31">
        <v>13.5</v>
      </c>
      <c r="J1197" s="31">
        <v>11</v>
      </c>
      <c r="K1197" s="31">
        <v>10</v>
      </c>
      <c r="L1197" s="31">
        <v>5</v>
      </c>
      <c r="M1197" s="31"/>
      <c r="N1197" s="31"/>
      <c r="O1197" s="31">
        <v>3.5</v>
      </c>
      <c r="P1197" s="31">
        <v>9</v>
      </c>
      <c r="Q1197" s="31"/>
      <c r="R1197" s="75">
        <f t="shared" si="149"/>
        <v>5.7777777777777777</v>
      </c>
      <c r="S1197" s="69">
        <v>5.7777777777777777</v>
      </c>
      <c r="T1197" s="69">
        <v>5.7777777777777777</v>
      </c>
      <c r="U1197" s="69">
        <v>5.7777777777777777</v>
      </c>
      <c r="V1197" s="69">
        <v>5.7777777777777777</v>
      </c>
      <c r="W1197" s="69">
        <v>5.7777777777777777</v>
      </c>
      <c r="X1197" s="69">
        <v>5.7777777777777777</v>
      </c>
      <c r="Y1197" s="69">
        <v>5.7777777777777777</v>
      </c>
      <c r="Z1197" s="69">
        <v>5.7777777777777777</v>
      </c>
      <c r="AA1197" s="69">
        <v>5.7777777777777777</v>
      </c>
      <c r="AB1197" s="69">
        <v>5.7777777777777777</v>
      </c>
      <c r="AC1197" s="69">
        <v>5.7777777777777777</v>
      </c>
      <c r="AD1197" s="69">
        <v>5.7777777777777777</v>
      </c>
      <c r="AE1197" s="69">
        <v>5.7777777777777777</v>
      </c>
      <c r="AF1197" s="69">
        <f t="shared" si="143"/>
        <v>69.333333333333329</v>
      </c>
      <c r="AH1197" s="31">
        <f t="shared" si="144"/>
        <v>17.333333333333332</v>
      </c>
      <c r="AI1197" s="31">
        <f t="shared" si="145"/>
        <v>17.333333333333332</v>
      </c>
      <c r="AJ1197" s="31">
        <f t="shared" si="146"/>
        <v>17.333333333333332</v>
      </c>
      <c r="AK1197" s="31">
        <f t="shared" si="147"/>
        <v>17.333333333333332</v>
      </c>
      <c r="AL1197" s="31">
        <f t="shared" si="148"/>
        <v>69.333333333333329</v>
      </c>
    </row>
    <row r="1198" spans="1:38" hidden="1" x14ac:dyDescent="0.3">
      <c r="A1198" t="str">
        <f t="shared" si="142"/>
        <v>SACASTER</v>
      </c>
      <c r="B1198" s="5" t="s">
        <v>474</v>
      </c>
      <c r="C1198" s="5" t="s">
        <v>617</v>
      </c>
      <c r="D1198" s="65" t="s">
        <v>93</v>
      </c>
      <c r="E1198" s="65" t="s">
        <v>494</v>
      </c>
      <c r="F1198" s="5" t="s">
        <v>42</v>
      </c>
      <c r="G1198" s="5" t="s">
        <v>604</v>
      </c>
      <c r="H1198" s="5" t="s">
        <v>604</v>
      </c>
      <c r="I1198" s="31">
        <v>0.2</v>
      </c>
      <c r="J1198" s="31">
        <v>1.5</v>
      </c>
      <c r="K1198" s="31"/>
      <c r="L1198" s="31"/>
      <c r="M1198" s="31"/>
      <c r="N1198" s="31"/>
      <c r="O1198" s="31"/>
      <c r="P1198" s="31"/>
      <c r="Q1198" s="31"/>
      <c r="R1198" s="75">
        <f t="shared" si="149"/>
        <v>0.18888888888888888</v>
      </c>
      <c r="S1198" s="69">
        <v>0.18888888888888888</v>
      </c>
      <c r="T1198" s="69">
        <v>0.18888888888888888</v>
      </c>
      <c r="U1198" s="69">
        <v>0.18888888888888888</v>
      </c>
      <c r="V1198" s="69">
        <v>0.18888888888888888</v>
      </c>
      <c r="W1198" s="69">
        <v>0.18888888888888888</v>
      </c>
      <c r="X1198" s="69">
        <v>0.18888888888888888</v>
      </c>
      <c r="Y1198" s="69">
        <v>0.18888888888888888</v>
      </c>
      <c r="Z1198" s="69">
        <v>0.18888888888888888</v>
      </c>
      <c r="AA1198" s="69">
        <v>0.18888888888888888</v>
      </c>
      <c r="AB1198" s="69">
        <v>0.18888888888888888</v>
      </c>
      <c r="AC1198" s="69">
        <v>0.18888888888888888</v>
      </c>
      <c r="AD1198" s="69">
        <v>0.18888888888888888</v>
      </c>
      <c r="AE1198" s="69">
        <v>0.18888888888888888</v>
      </c>
      <c r="AF1198" s="69">
        <f t="shared" si="143"/>
        <v>2.2666666666666666</v>
      </c>
      <c r="AH1198" s="31">
        <f t="shared" si="144"/>
        <v>0.56666666666666665</v>
      </c>
      <c r="AI1198" s="31">
        <f t="shared" si="145"/>
        <v>0.56666666666666665</v>
      </c>
      <c r="AJ1198" s="31">
        <f t="shared" si="146"/>
        <v>0.56666666666666665</v>
      </c>
      <c r="AK1198" s="31">
        <f t="shared" si="147"/>
        <v>0.56666666666666665</v>
      </c>
      <c r="AL1198" s="31">
        <f t="shared" si="148"/>
        <v>2.2666666666666666</v>
      </c>
    </row>
    <row r="1199" spans="1:38" hidden="1" x14ac:dyDescent="0.3">
      <c r="A1199" t="str">
        <f t="shared" si="142"/>
        <v>SACoarse Brown</v>
      </c>
      <c r="B1199" s="5" t="s">
        <v>474</v>
      </c>
      <c r="C1199" s="5" t="s">
        <v>617</v>
      </c>
      <c r="D1199" s="65" t="s">
        <v>93</v>
      </c>
      <c r="E1199" s="65" t="s">
        <v>494</v>
      </c>
      <c r="F1199" s="5" t="s">
        <v>91</v>
      </c>
      <c r="G1199" s="5" t="s">
        <v>602</v>
      </c>
      <c r="H1199" s="5" t="s">
        <v>618</v>
      </c>
      <c r="I1199" s="31"/>
      <c r="J1199" s="31">
        <v>1</v>
      </c>
      <c r="K1199" s="31"/>
      <c r="L1199" s="31"/>
      <c r="M1199" s="31"/>
      <c r="N1199" s="31"/>
      <c r="O1199" s="31"/>
      <c r="P1199" s="31"/>
      <c r="Q1199" s="31"/>
      <c r="R1199" s="75">
        <f t="shared" si="149"/>
        <v>0.1111111111111111</v>
      </c>
      <c r="S1199" s="69">
        <v>0.1111111111111111</v>
      </c>
      <c r="T1199" s="69">
        <v>0.1111111111111111</v>
      </c>
      <c r="U1199" s="69">
        <v>0.1111111111111111</v>
      </c>
      <c r="V1199" s="69">
        <v>0.1111111111111111</v>
      </c>
      <c r="W1199" s="69">
        <v>0.1111111111111111</v>
      </c>
      <c r="X1199" s="69">
        <v>0.1111111111111111</v>
      </c>
      <c r="Y1199" s="69">
        <v>0.1111111111111111</v>
      </c>
      <c r="Z1199" s="69">
        <v>0.1111111111111111</v>
      </c>
      <c r="AA1199" s="69">
        <v>0.1111111111111111</v>
      </c>
      <c r="AB1199" s="69">
        <v>0.1111111111111111</v>
      </c>
      <c r="AC1199" s="69">
        <v>0.1111111111111111</v>
      </c>
      <c r="AD1199" s="69">
        <v>0.1111111111111111</v>
      </c>
      <c r="AE1199" s="69">
        <v>0.1111111111111111</v>
      </c>
      <c r="AF1199" s="69">
        <f t="shared" si="143"/>
        <v>1.3333333333333337</v>
      </c>
      <c r="AH1199" s="31">
        <f t="shared" si="144"/>
        <v>0.33333333333333331</v>
      </c>
      <c r="AI1199" s="31">
        <f t="shared" si="145"/>
        <v>0.33333333333333331</v>
      </c>
      <c r="AJ1199" s="31">
        <f t="shared" si="146"/>
        <v>0.33333333333333331</v>
      </c>
      <c r="AK1199" s="31">
        <f t="shared" si="147"/>
        <v>0.33333333333333331</v>
      </c>
      <c r="AL1199" s="31">
        <f t="shared" si="148"/>
        <v>1.3333333333333333</v>
      </c>
    </row>
    <row r="1200" spans="1:38" hidden="1" x14ac:dyDescent="0.3">
      <c r="A1200" t="str">
        <f t="shared" si="142"/>
        <v>SASoft Brown</v>
      </c>
      <c r="B1200" s="5" t="s">
        <v>474</v>
      </c>
      <c r="C1200" s="5" t="s">
        <v>617</v>
      </c>
      <c r="D1200" s="65" t="s">
        <v>93</v>
      </c>
      <c r="E1200" s="65" t="s">
        <v>494</v>
      </c>
      <c r="F1200" s="5" t="s">
        <v>43</v>
      </c>
      <c r="G1200" s="5" t="s">
        <v>602</v>
      </c>
      <c r="H1200" s="5" t="s">
        <v>622</v>
      </c>
      <c r="I1200" s="31"/>
      <c r="J1200" s="31"/>
      <c r="K1200" s="31">
        <v>1</v>
      </c>
      <c r="L1200" s="31"/>
      <c r="M1200" s="31"/>
      <c r="N1200" s="31"/>
      <c r="O1200" s="31"/>
      <c r="P1200" s="31"/>
      <c r="Q1200" s="31"/>
      <c r="R1200" s="75">
        <f t="shared" si="149"/>
        <v>0.1111111111111111</v>
      </c>
      <c r="S1200" s="69">
        <v>0.1111111111111111</v>
      </c>
      <c r="T1200" s="69">
        <v>0.1111111111111111</v>
      </c>
      <c r="U1200" s="69">
        <v>0.1111111111111111</v>
      </c>
      <c r="V1200" s="69">
        <v>0.1111111111111111</v>
      </c>
      <c r="W1200" s="69">
        <v>0.1111111111111111</v>
      </c>
      <c r="X1200" s="69">
        <v>0.1111111111111111</v>
      </c>
      <c r="Y1200" s="69">
        <v>0.1111111111111111</v>
      </c>
      <c r="Z1200" s="69">
        <v>0.1111111111111111</v>
      </c>
      <c r="AA1200" s="69">
        <v>0.1111111111111111</v>
      </c>
      <c r="AB1200" s="69">
        <v>0.1111111111111111</v>
      </c>
      <c r="AC1200" s="69">
        <v>0.1111111111111111</v>
      </c>
      <c r="AD1200" s="69">
        <v>0.1111111111111111</v>
      </c>
      <c r="AE1200" s="69">
        <v>0.1111111111111111</v>
      </c>
      <c r="AF1200" s="69">
        <f t="shared" si="143"/>
        <v>1.3333333333333337</v>
      </c>
      <c r="AH1200" s="31">
        <f t="shared" si="144"/>
        <v>0.33333333333333331</v>
      </c>
      <c r="AI1200" s="31">
        <f t="shared" si="145"/>
        <v>0.33333333333333331</v>
      </c>
      <c r="AJ1200" s="31">
        <f t="shared" si="146"/>
        <v>0.33333333333333331</v>
      </c>
      <c r="AK1200" s="31">
        <f t="shared" si="147"/>
        <v>0.33333333333333331</v>
      </c>
      <c r="AL1200" s="31">
        <f t="shared" si="148"/>
        <v>1.3333333333333333</v>
      </c>
    </row>
    <row r="1201" spans="1:38" hidden="1" x14ac:dyDescent="0.3">
      <c r="A1201" t="str">
        <f t="shared" si="142"/>
        <v>SACASTER</v>
      </c>
      <c r="B1201" s="5" t="s">
        <v>474</v>
      </c>
      <c r="C1201" s="5" t="s">
        <v>617</v>
      </c>
      <c r="D1201" s="65" t="s">
        <v>93</v>
      </c>
      <c r="E1201" s="65" t="s">
        <v>494</v>
      </c>
      <c r="F1201" s="5" t="s">
        <v>25</v>
      </c>
      <c r="G1201" s="5" t="s">
        <v>604</v>
      </c>
      <c r="H1201" s="5" t="s">
        <v>604</v>
      </c>
      <c r="I1201" s="31"/>
      <c r="J1201" s="31"/>
      <c r="K1201" s="31">
        <v>0.12</v>
      </c>
      <c r="L1201" s="31"/>
      <c r="M1201" s="31"/>
      <c r="N1201" s="31"/>
      <c r="O1201" s="31"/>
      <c r="P1201" s="31"/>
      <c r="Q1201" s="31"/>
      <c r="R1201" s="75">
        <f t="shared" si="149"/>
        <v>1.3333333333333332E-2</v>
      </c>
      <c r="S1201" s="69">
        <v>1.3333333333333332E-2</v>
      </c>
      <c r="T1201" s="69">
        <v>1.3333333333333332E-2</v>
      </c>
      <c r="U1201" s="69">
        <v>1.3333333333333332E-2</v>
      </c>
      <c r="V1201" s="69">
        <v>1.3333333333333332E-2</v>
      </c>
      <c r="W1201" s="69">
        <v>1.3333333333333332E-2</v>
      </c>
      <c r="X1201" s="69">
        <v>1.3333333333333332E-2</v>
      </c>
      <c r="Y1201" s="69">
        <v>1.3333333333333332E-2</v>
      </c>
      <c r="Z1201" s="69">
        <v>1.3333333333333332E-2</v>
      </c>
      <c r="AA1201" s="69">
        <v>1.3333333333333332E-2</v>
      </c>
      <c r="AB1201" s="69">
        <v>1.3333333333333332E-2</v>
      </c>
      <c r="AC1201" s="69">
        <v>1.3333333333333332E-2</v>
      </c>
      <c r="AD1201" s="69">
        <v>1.3333333333333332E-2</v>
      </c>
      <c r="AE1201" s="69">
        <v>1.3333333333333332E-2</v>
      </c>
      <c r="AF1201" s="69">
        <f t="shared" si="143"/>
        <v>0.16</v>
      </c>
      <c r="AH1201" s="31">
        <f t="shared" si="144"/>
        <v>3.9999999999999994E-2</v>
      </c>
      <c r="AI1201" s="31">
        <f t="shared" si="145"/>
        <v>3.9999999999999994E-2</v>
      </c>
      <c r="AJ1201" s="31">
        <f t="shared" si="146"/>
        <v>3.9999999999999994E-2</v>
      </c>
      <c r="AK1201" s="31">
        <f t="shared" si="147"/>
        <v>3.9999999999999994E-2</v>
      </c>
      <c r="AL1201" s="31">
        <f t="shared" si="148"/>
        <v>0.15999999999999998</v>
      </c>
    </row>
    <row r="1202" spans="1:38" hidden="1" x14ac:dyDescent="0.3">
      <c r="A1202" t="str">
        <f t="shared" si="142"/>
        <v>SAC1 COARSE</v>
      </c>
      <c r="B1202" s="5" t="s">
        <v>474</v>
      </c>
      <c r="C1202" s="5" t="s">
        <v>617</v>
      </c>
      <c r="D1202" s="65" t="s">
        <v>93</v>
      </c>
      <c r="E1202" s="65" t="s">
        <v>494</v>
      </c>
      <c r="F1202" s="5" t="s">
        <v>27</v>
      </c>
      <c r="G1202" s="5" t="s">
        <v>603</v>
      </c>
      <c r="H1202" s="5" t="s">
        <v>619</v>
      </c>
      <c r="I1202" s="31">
        <v>6.48</v>
      </c>
      <c r="J1202" s="31">
        <v>12.96</v>
      </c>
      <c r="K1202" s="31">
        <v>8.64</v>
      </c>
      <c r="L1202" s="31">
        <v>6.48</v>
      </c>
      <c r="M1202" s="31"/>
      <c r="N1202" s="31"/>
      <c r="O1202" s="31">
        <v>6.48</v>
      </c>
      <c r="P1202" s="31">
        <v>9.7200000000000006</v>
      </c>
      <c r="Q1202" s="31"/>
      <c r="R1202" s="75">
        <f t="shared" si="149"/>
        <v>5.6400000000000006</v>
      </c>
      <c r="S1202" s="69">
        <v>5.6400000000000006</v>
      </c>
      <c r="T1202" s="69">
        <v>5.6400000000000006</v>
      </c>
      <c r="U1202" s="69">
        <v>5.6400000000000006</v>
      </c>
      <c r="V1202" s="69">
        <v>5.6400000000000006</v>
      </c>
      <c r="W1202" s="69">
        <v>5.6400000000000006</v>
      </c>
      <c r="X1202" s="69">
        <v>5.6400000000000006</v>
      </c>
      <c r="Y1202" s="69">
        <v>5.6400000000000006</v>
      </c>
      <c r="Z1202" s="69">
        <v>5.6400000000000006</v>
      </c>
      <c r="AA1202" s="69">
        <v>5.6400000000000006</v>
      </c>
      <c r="AB1202" s="69">
        <v>5.6400000000000006</v>
      </c>
      <c r="AC1202" s="69">
        <v>5.6400000000000006</v>
      </c>
      <c r="AD1202" s="69">
        <v>5.6400000000000006</v>
      </c>
      <c r="AE1202" s="69">
        <v>5.6400000000000006</v>
      </c>
      <c r="AF1202" s="69">
        <f t="shared" si="143"/>
        <v>67.680000000000007</v>
      </c>
      <c r="AH1202" s="31">
        <f t="shared" si="144"/>
        <v>16.920000000000002</v>
      </c>
      <c r="AI1202" s="31">
        <f t="shared" si="145"/>
        <v>16.920000000000002</v>
      </c>
      <c r="AJ1202" s="31">
        <f t="shared" si="146"/>
        <v>16.920000000000002</v>
      </c>
      <c r="AK1202" s="31">
        <f t="shared" si="147"/>
        <v>16.920000000000002</v>
      </c>
      <c r="AL1202" s="31">
        <f t="shared" si="148"/>
        <v>67.680000000000007</v>
      </c>
    </row>
    <row r="1203" spans="1:38" hidden="1" x14ac:dyDescent="0.3">
      <c r="A1203" t="str">
        <f t="shared" si="142"/>
        <v>SAA1</v>
      </c>
      <c r="B1203" s="5" t="s">
        <v>474</v>
      </c>
      <c r="C1203" s="5" t="s">
        <v>617</v>
      </c>
      <c r="D1203" s="65" t="s">
        <v>93</v>
      </c>
      <c r="E1203" s="65" t="s">
        <v>494</v>
      </c>
      <c r="F1203" s="5" t="s">
        <v>30</v>
      </c>
      <c r="G1203" s="5" t="s">
        <v>600</v>
      </c>
      <c r="H1203" s="5" t="s">
        <v>620</v>
      </c>
      <c r="I1203" s="31"/>
      <c r="J1203" s="31">
        <v>1.08</v>
      </c>
      <c r="K1203" s="31">
        <v>2.16</v>
      </c>
      <c r="L1203" s="31"/>
      <c r="M1203" s="31"/>
      <c r="N1203" s="31"/>
      <c r="O1203" s="31">
        <v>1.08</v>
      </c>
      <c r="P1203" s="31"/>
      <c r="Q1203" s="31"/>
      <c r="R1203" s="75">
        <f t="shared" si="149"/>
        <v>0.48000000000000004</v>
      </c>
      <c r="S1203" s="69">
        <v>0.48000000000000004</v>
      </c>
      <c r="T1203" s="69">
        <v>0.48000000000000004</v>
      </c>
      <c r="U1203" s="69">
        <v>0.48000000000000004</v>
      </c>
      <c r="V1203" s="69">
        <v>0.48000000000000004</v>
      </c>
      <c r="W1203" s="69">
        <v>0.48000000000000004</v>
      </c>
      <c r="X1203" s="69">
        <v>0.48000000000000004</v>
      </c>
      <c r="Y1203" s="69">
        <v>0.48000000000000004</v>
      </c>
      <c r="Z1203" s="69">
        <v>0.48000000000000004</v>
      </c>
      <c r="AA1203" s="69">
        <v>0.48000000000000004</v>
      </c>
      <c r="AB1203" s="69">
        <v>0.48000000000000004</v>
      </c>
      <c r="AC1203" s="69">
        <v>0.48000000000000004</v>
      </c>
      <c r="AD1203" s="69">
        <v>0.48000000000000004</v>
      </c>
      <c r="AE1203" s="69">
        <v>0.48000000000000004</v>
      </c>
      <c r="AF1203" s="69">
        <f t="shared" si="143"/>
        <v>5.7600000000000016</v>
      </c>
      <c r="AH1203" s="31">
        <f t="shared" si="144"/>
        <v>1.4400000000000002</v>
      </c>
      <c r="AI1203" s="31">
        <f t="shared" si="145"/>
        <v>1.4400000000000002</v>
      </c>
      <c r="AJ1203" s="31">
        <f t="shared" si="146"/>
        <v>1.4400000000000002</v>
      </c>
      <c r="AK1203" s="31">
        <f t="shared" si="147"/>
        <v>1.4400000000000002</v>
      </c>
      <c r="AL1203" s="31">
        <f t="shared" si="148"/>
        <v>5.7600000000000007</v>
      </c>
    </row>
    <row r="1204" spans="1:38" hidden="1" x14ac:dyDescent="0.3">
      <c r="A1204" t="str">
        <f t="shared" si="142"/>
        <v>SAGolden Brown</v>
      </c>
      <c r="B1204" s="5" t="s">
        <v>474</v>
      </c>
      <c r="C1204" s="5" t="s">
        <v>617</v>
      </c>
      <c r="D1204" s="65" t="s">
        <v>93</v>
      </c>
      <c r="E1204" s="65" t="s">
        <v>494</v>
      </c>
      <c r="F1204" s="5" t="s">
        <v>31</v>
      </c>
      <c r="G1204" s="5" t="s">
        <v>602</v>
      </c>
      <c r="H1204" s="5" t="s">
        <v>623</v>
      </c>
      <c r="I1204" s="31">
        <v>0.24</v>
      </c>
      <c r="J1204" s="31"/>
      <c r="K1204" s="31">
        <v>0.24</v>
      </c>
      <c r="L1204" s="31"/>
      <c r="M1204" s="31"/>
      <c r="N1204" s="31"/>
      <c r="O1204" s="31"/>
      <c r="P1204" s="31"/>
      <c r="Q1204" s="31"/>
      <c r="R1204" s="75">
        <f t="shared" si="149"/>
        <v>5.333333333333333E-2</v>
      </c>
      <c r="S1204" s="69">
        <v>5.333333333333333E-2</v>
      </c>
      <c r="T1204" s="69">
        <v>5.333333333333333E-2</v>
      </c>
      <c r="U1204" s="69">
        <v>5.333333333333333E-2</v>
      </c>
      <c r="V1204" s="69">
        <v>5.333333333333333E-2</v>
      </c>
      <c r="W1204" s="69">
        <v>5.333333333333333E-2</v>
      </c>
      <c r="X1204" s="69">
        <v>5.333333333333333E-2</v>
      </c>
      <c r="Y1204" s="69">
        <v>5.333333333333333E-2</v>
      </c>
      <c r="Z1204" s="69">
        <v>5.333333333333333E-2</v>
      </c>
      <c r="AA1204" s="69">
        <v>5.333333333333333E-2</v>
      </c>
      <c r="AB1204" s="69">
        <v>5.333333333333333E-2</v>
      </c>
      <c r="AC1204" s="69">
        <v>5.333333333333333E-2</v>
      </c>
      <c r="AD1204" s="69">
        <v>5.333333333333333E-2</v>
      </c>
      <c r="AE1204" s="69">
        <v>5.333333333333333E-2</v>
      </c>
      <c r="AF1204" s="69">
        <f t="shared" si="143"/>
        <v>0.64</v>
      </c>
      <c r="AH1204" s="31">
        <f t="shared" si="144"/>
        <v>0.15999999999999998</v>
      </c>
      <c r="AI1204" s="31">
        <f t="shared" si="145"/>
        <v>0.15999999999999998</v>
      </c>
      <c r="AJ1204" s="31">
        <f t="shared" si="146"/>
        <v>0.15999999999999998</v>
      </c>
      <c r="AK1204" s="31">
        <f t="shared" si="147"/>
        <v>0.15999999999999998</v>
      </c>
      <c r="AL1204" s="31">
        <f t="shared" si="148"/>
        <v>0.6399999999999999</v>
      </c>
    </row>
    <row r="1205" spans="1:38" hidden="1" x14ac:dyDescent="0.3">
      <c r="A1205" t="str">
        <f t="shared" si="142"/>
        <v>SAICING</v>
      </c>
      <c r="B1205" s="5" t="s">
        <v>474</v>
      </c>
      <c r="C1205" s="5" t="s">
        <v>617</v>
      </c>
      <c r="D1205" s="65" t="s">
        <v>93</v>
      </c>
      <c r="E1205" s="65" t="s">
        <v>494</v>
      </c>
      <c r="F1205" s="5" t="s">
        <v>47</v>
      </c>
      <c r="G1205" s="5" t="s">
        <v>605</v>
      </c>
      <c r="H1205" s="5" t="s">
        <v>605</v>
      </c>
      <c r="I1205" s="31">
        <v>0.5</v>
      </c>
      <c r="J1205" s="31">
        <v>1</v>
      </c>
      <c r="K1205" s="31">
        <v>3.25</v>
      </c>
      <c r="L1205" s="31"/>
      <c r="M1205" s="31"/>
      <c r="N1205" s="31"/>
      <c r="O1205" s="31"/>
      <c r="P1205" s="31"/>
      <c r="Q1205" s="31"/>
      <c r="R1205" s="75">
        <f t="shared" si="149"/>
        <v>0.52777777777777779</v>
      </c>
      <c r="S1205" s="69">
        <v>0.52777777777777779</v>
      </c>
      <c r="T1205" s="69">
        <v>0.52777777777777779</v>
      </c>
      <c r="U1205" s="69">
        <v>0.52777777777777779</v>
      </c>
      <c r="V1205" s="69">
        <v>0.52777777777777779</v>
      </c>
      <c r="W1205" s="69">
        <v>0.52777777777777779</v>
      </c>
      <c r="X1205" s="69">
        <v>0.52777777777777779</v>
      </c>
      <c r="Y1205" s="69">
        <v>0.52777777777777779</v>
      </c>
      <c r="Z1205" s="69">
        <v>0.52777777777777779</v>
      </c>
      <c r="AA1205" s="69">
        <v>0.52777777777777779</v>
      </c>
      <c r="AB1205" s="69">
        <v>0.52777777777777779</v>
      </c>
      <c r="AC1205" s="69">
        <v>0.52777777777777779</v>
      </c>
      <c r="AD1205" s="69">
        <v>0.52777777777777779</v>
      </c>
      <c r="AE1205" s="69">
        <v>0.52777777777777779</v>
      </c>
      <c r="AF1205" s="69">
        <f t="shared" si="143"/>
        <v>6.333333333333333</v>
      </c>
      <c r="AH1205" s="31">
        <f t="shared" si="144"/>
        <v>1.5833333333333335</v>
      </c>
      <c r="AI1205" s="31">
        <f t="shared" si="145"/>
        <v>1.5833333333333335</v>
      </c>
      <c r="AJ1205" s="31">
        <f t="shared" si="146"/>
        <v>1.5833333333333335</v>
      </c>
      <c r="AK1205" s="31">
        <f t="shared" si="147"/>
        <v>1.5833333333333335</v>
      </c>
      <c r="AL1205" s="31">
        <f t="shared" si="148"/>
        <v>6.3333333333333339</v>
      </c>
    </row>
    <row r="1206" spans="1:38" hidden="1" x14ac:dyDescent="0.3">
      <c r="A1206" t="str">
        <f t="shared" si="142"/>
        <v>SAICING</v>
      </c>
      <c r="B1206" s="5" t="s">
        <v>474</v>
      </c>
      <c r="C1206" s="5" t="s">
        <v>617</v>
      </c>
      <c r="D1206" s="65" t="s">
        <v>93</v>
      </c>
      <c r="E1206" s="65" t="s">
        <v>494</v>
      </c>
      <c r="F1206" s="5" t="s">
        <v>32</v>
      </c>
      <c r="G1206" s="5" t="s">
        <v>605</v>
      </c>
      <c r="H1206" s="5" t="s">
        <v>605</v>
      </c>
      <c r="I1206" s="31"/>
      <c r="J1206" s="31"/>
      <c r="K1206" s="31"/>
      <c r="L1206" s="31"/>
      <c r="M1206" s="31"/>
      <c r="N1206" s="31"/>
      <c r="O1206" s="31"/>
      <c r="P1206" s="31"/>
      <c r="Q1206" s="31"/>
      <c r="R1206" s="75">
        <f t="shared" si="149"/>
        <v>0</v>
      </c>
      <c r="S1206" s="69">
        <v>0</v>
      </c>
      <c r="T1206" s="69">
        <v>0</v>
      </c>
      <c r="U1206" s="69">
        <v>0</v>
      </c>
      <c r="V1206" s="69">
        <v>0</v>
      </c>
      <c r="W1206" s="69">
        <v>0</v>
      </c>
      <c r="X1206" s="69">
        <v>0</v>
      </c>
      <c r="Y1206" s="69">
        <v>0</v>
      </c>
      <c r="Z1206" s="69">
        <v>0</v>
      </c>
      <c r="AA1206" s="69">
        <v>0</v>
      </c>
      <c r="AB1206" s="69">
        <v>0</v>
      </c>
      <c r="AC1206" s="69">
        <v>0</v>
      </c>
      <c r="AD1206" s="69">
        <v>0</v>
      </c>
      <c r="AE1206" s="69">
        <v>0</v>
      </c>
      <c r="AF1206" s="69">
        <f t="shared" si="143"/>
        <v>0</v>
      </c>
      <c r="AH1206" s="31">
        <f t="shared" si="144"/>
        <v>0</v>
      </c>
      <c r="AI1206" s="31">
        <f t="shared" si="145"/>
        <v>0</v>
      </c>
      <c r="AJ1206" s="31">
        <f t="shared" si="146"/>
        <v>0</v>
      </c>
      <c r="AK1206" s="31">
        <f t="shared" si="147"/>
        <v>0</v>
      </c>
      <c r="AL1206" s="31">
        <f t="shared" si="148"/>
        <v>0</v>
      </c>
    </row>
    <row r="1207" spans="1:38" hidden="1" x14ac:dyDescent="0.3">
      <c r="A1207" t="str">
        <f t="shared" si="142"/>
        <v>SASoft Brown</v>
      </c>
      <c r="B1207" s="5" t="s">
        <v>474</v>
      </c>
      <c r="C1207" s="5" t="s">
        <v>617</v>
      </c>
      <c r="D1207" s="65" t="s">
        <v>93</v>
      </c>
      <c r="E1207" s="65" t="s">
        <v>494</v>
      </c>
      <c r="F1207" s="5" t="s">
        <v>34</v>
      </c>
      <c r="G1207" s="5" t="s">
        <v>602</v>
      </c>
      <c r="H1207" s="5" t="s">
        <v>622</v>
      </c>
      <c r="I1207" s="31">
        <v>0.6</v>
      </c>
      <c r="J1207" s="31"/>
      <c r="K1207" s="31">
        <v>0.36</v>
      </c>
      <c r="L1207" s="31">
        <v>0.36</v>
      </c>
      <c r="M1207" s="31"/>
      <c r="N1207" s="31"/>
      <c r="O1207" s="31"/>
      <c r="P1207" s="31"/>
      <c r="Q1207" s="31"/>
      <c r="R1207" s="75">
        <f t="shared" si="149"/>
        <v>0.14666666666666664</v>
      </c>
      <c r="S1207" s="69">
        <v>0.14666666666666664</v>
      </c>
      <c r="T1207" s="69">
        <v>0.14666666666666664</v>
      </c>
      <c r="U1207" s="69">
        <v>0.14666666666666664</v>
      </c>
      <c r="V1207" s="69">
        <v>0.14666666666666664</v>
      </c>
      <c r="W1207" s="69">
        <v>0.14666666666666664</v>
      </c>
      <c r="X1207" s="69">
        <v>0.14666666666666664</v>
      </c>
      <c r="Y1207" s="69">
        <v>0.14666666666666664</v>
      </c>
      <c r="Z1207" s="69">
        <v>0.14666666666666664</v>
      </c>
      <c r="AA1207" s="69">
        <v>0.14666666666666664</v>
      </c>
      <c r="AB1207" s="69">
        <v>0.14666666666666664</v>
      </c>
      <c r="AC1207" s="69">
        <v>0.14666666666666664</v>
      </c>
      <c r="AD1207" s="69">
        <v>0.14666666666666664</v>
      </c>
      <c r="AE1207" s="69">
        <v>0.14666666666666664</v>
      </c>
      <c r="AF1207" s="69">
        <f t="shared" si="143"/>
        <v>1.76</v>
      </c>
      <c r="AH1207" s="31">
        <f t="shared" si="144"/>
        <v>0.43999999999999995</v>
      </c>
      <c r="AI1207" s="31">
        <f t="shared" si="145"/>
        <v>0.43999999999999995</v>
      </c>
      <c r="AJ1207" s="31">
        <f t="shared" si="146"/>
        <v>0.43999999999999995</v>
      </c>
      <c r="AK1207" s="31">
        <f t="shared" si="147"/>
        <v>0.43999999999999995</v>
      </c>
      <c r="AL1207" s="31">
        <f t="shared" si="148"/>
        <v>1.7599999999999998</v>
      </c>
    </row>
    <row r="1208" spans="1:38" hidden="1" x14ac:dyDescent="0.3">
      <c r="A1208" t="str">
        <f t="shared" si="142"/>
        <v>SAC1 COARSE</v>
      </c>
      <c r="B1208" s="5" t="s">
        <v>474</v>
      </c>
      <c r="C1208" s="5" t="s">
        <v>617</v>
      </c>
      <c r="D1208" s="65" t="s">
        <v>93</v>
      </c>
      <c r="E1208" s="65" t="s">
        <v>495</v>
      </c>
      <c r="F1208" s="5" t="s">
        <v>61</v>
      </c>
      <c r="G1208" s="5" t="s">
        <v>603</v>
      </c>
      <c r="H1208" s="5" t="s">
        <v>619</v>
      </c>
      <c r="I1208" s="31"/>
      <c r="J1208" s="31">
        <v>7.5</v>
      </c>
      <c r="K1208" s="31">
        <v>2.5</v>
      </c>
      <c r="L1208" s="31">
        <v>4</v>
      </c>
      <c r="M1208" s="31"/>
      <c r="N1208" s="31"/>
      <c r="O1208" s="31">
        <v>1.5</v>
      </c>
      <c r="P1208" s="31"/>
      <c r="Q1208" s="31">
        <v>2</v>
      </c>
      <c r="R1208" s="75">
        <f t="shared" si="149"/>
        <v>1.9444444444444444</v>
      </c>
      <c r="S1208" s="69">
        <v>1.9444444444444444</v>
      </c>
      <c r="T1208" s="69">
        <v>1.9444444444444444</v>
      </c>
      <c r="U1208" s="69">
        <v>1.9444444444444444</v>
      </c>
      <c r="V1208" s="69">
        <v>1.9444444444444444</v>
      </c>
      <c r="W1208" s="69">
        <v>1.9444444444444444</v>
      </c>
      <c r="X1208" s="69">
        <v>1.9444444444444444</v>
      </c>
      <c r="Y1208" s="69">
        <v>1.9444444444444444</v>
      </c>
      <c r="Z1208" s="69">
        <v>1.9444444444444444</v>
      </c>
      <c r="AA1208" s="69">
        <v>1.9444444444444444</v>
      </c>
      <c r="AB1208" s="69">
        <v>1.9444444444444444</v>
      </c>
      <c r="AC1208" s="69">
        <v>1.9444444444444444</v>
      </c>
      <c r="AD1208" s="69">
        <v>1.9444444444444444</v>
      </c>
      <c r="AE1208" s="69">
        <v>1.9444444444444444</v>
      </c>
      <c r="AF1208" s="69">
        <f t="shared" si="143"/>
        <v>23.333333333333329</v>
      </c>
      <c r="AH1208" s="31">
        <f t="shared" si="144"/>
        <v>5.833333333333333</v>
      </c>
      <c r="AI1208" s="31">
        <f t="shared" si="145"/>
        <v>5.833333333333333</v>
      </c>
      <c r="AJ1208" s="31">
        <f t="shared" si="146"/>
        <v>5.833333333333333</v>
      </c>
      <c r="AK1208" s="31">
        <f t="shared" si="147"/>
        <v>5.833333333333333</v>
      </c>
      <c r="AL1208" s="31">
        <f t="shared" si="148"/>
        <v>23.333333333333332</v>
      </c>
    </row>
    <row r="1209" spans="1:38" hidden="1" x14ac:dyDescent="0.3">
      <c r="A1209" t="str">
        <f t="shared" si="142"/>
        <v>SACASTER</v>
      </c>
      <c r="B1209" s="5" t="s">
        <v>474</v>
      </c>
      <c r="C1209" s="5" t="s">
        <v>617</v>
      </c>
      <c r="D1209" s="65" t="s">
        <v>93</v>
      </c>
      <c r="E1209" s="65" t="s">
        <v>495</v>
      </c>
      <c r="F1209" s="5" t="s">
        <v>25</v>
      </c>
      <c r="G1209" s="5" t="s">
        <v>604</v>
      </c>
      <c r="H1209" s="5" t="s">
        <v>604</v>
      </c>
      <c r="I1209" s="31"/>
      <c r="J1209" s="31"/>
      <c r="K1209" s="31"/>
      <c r="L1209" s="31">
        <v>0.36</v>
      </c>
      <c r="M1209" s="31">
        <v>-0.36</v>
      </c>
      <c r="N1209" s="31"/>
      <c r="O1209" s="31"/>
      <c r="P1209" s="31"/>
      <c r="Q1209" s="31"/>
      <c r="R1209" s="75">
        <f t="shared" si="149"/>
        <v>0</v>
      </c>
      <c r="S1209" s="69">
        <v>0</v>
      </c>
      <c r="T1209" s="69">
        <v>0</v>
      </c>
      <c r="U1209" s="69">
        <v>0</v>
      </c>
      <c r="V1209" s="69">
        <v>0</v>
      </c>
      <c r="W1209" s="69">
        <v>0</v>
      </c>
      <c r="X1209" s="69">
        <v>0</v>
      </c>
      <c r="Y1209" s="69">
        <v>0</v>
      </c>
      <c r="Z1209" s="69">
        <v>0</v>
      </c>
      <c r="AA1209" s="69">
        <v>0</v>
      </c>
      <c r="AB1209" s="69">
        <v>0</v>
      </c>
      <c r="AC1209" s="69">
        <v>0</v>
      </c>
      <c r="AD1209" s="69">
        <v>0</v>
      </c>
      <c r="AE1209" s="69">
        <v>0</v>
      </c>
      <c r="AF1209" s="69">
        <f t="shared" si="143"/>
        <v>0</v>
      </c>
      <c r="AH1209" s="31">
        <f t="shared" si="144"/>
        <v>0</v>
      </c>
      <c r="AI1209" s="31">
        <f t="shared" si="145"/>
        <v>0</v>
      </c>
      <c r="AJ1209" s="31">
        <f t="shared" si="146"/>
        <v>0</v>
      </c>
      <c r="AK1209" s="31">
        <f t="shared" si="147"/>
        <v>0</v>
      </c>
      <c r="AL1209" s="31">
        <f t="shared" si="148"/>
        <v>0</v>
      </c>
    </row>
    <row r="1210" spans="1:38" hidden="1" x14ac:dyDescent="0.3">
      <c r="A1210" t="str">
        <f t="shared" si="142"/>
        <v>SACoarse Brown</v>
      </c>
      <c r="B1210" s="5" t="s">
        <v>474</v>
      </c>
      <c r="C1210" s="5" t="s">
        <v>617</v>
      </c>
      <c r="D1210" s="65" t="s">
        <v>93</v>
      </c>
      <c r="E1210" s="65" t="s">
        <v>495</v>
      </c>
      <c r="F1210" s="5" t="s">
        <v>26</v>
      </c>
      <c r="G1210" s="5" t="s">
        <v>602</v>
      </c>
      <c r="H1210" s="5" t="s">
        <v>618</v>
      </c>
      <c r="I1210" s="31"/>
      <c r="J1210" s="31">
        <v>1.08</v>
      </c>
      <c r="K1210" s="31"/>
      <c r="L1210" s="31">
        <v>1.08</v>
      </c>
      <c r="M1210" s="31"/>
      <c r="N1210" s="31"/>
      <c r="O1210" s="31"/>
      <c r="P1210" s="31"/>
      <c r="Q1210" s="31"/>
      <c r="R1210" s="75">
        <f t="shared" si="149"/>
        <v>0.24000000000000002</v>
      </c>
      <c r="S1210" s="69">
        <v>0.24000000000000002</v>
      </c>
      <c r="T1210" s="69">
        <v>0.24000000000000002</v>
      </c>
      <c r="U1210" s="69">
        <v>0.24000000000000002</v>
      </c>
      <c r="V1210" s="69">
        <v>0.24000000000000002</v>
      </c>
      <c r="W1210" s="69">
        <v>0.24000000000000002</v>
      </c>
      <c r="X1210" s="69">
        <v>0.24000000000000002</v>
      </c>
      <c r="Y1210" s="69">
        <v>0.24000000000000002</v>
      </c>
      <c r="Z1210" s="69">
        <v>0.24000000000000002</v>
      </c>
      <c r="AA1210" s="69">
        <v>0.24000000000000002</v>
      </c>
      <c r="AB1210" s="69">
        <v>0.24000000000000002</v>
      </c>
      <c r="AC1210" s="69">
        <v>0.24000000000000002</v>
      </c>
      <c r="AD1210" s="69">
        <v>0.24000000000000002</v>
      </c>
      <c r="AE1210" s="69">
        <v>0.24000000000000002</v>
      </c>
      <c r="AF1210" s="69">
        <f t="shared" si="143"/>
        <v>2.8800000000000008</v>
      </c>
      <c r="AH1210" s="31">
        <f t="shared" si="144"/>
        <v>0.72000000000000008</v>
      </c>
      <c r="AI1210" s="31">
        <f t="shared" si="145"/>
        <v>0.72000000000000008</v>
      </c>
      <c r="AJ1210" s="31">
        <f t="shared" si="146"/>
        <v>0.72000000000000008</v>
      </c>
      <c r="AK1210" s="31">
        <f t="shared" si="147"/>
        <v>0.72000000000000008</v>
      </c>
      <c r="AL1210" s="31">
        <f t="shared" si="148"/>
        <v>2.8800000000000003</v>
      </c>
    </row>
    <row r="1211" spans="1:38" hidden="1" x14ac:dyDescent="0.3">
      <c r="A1211" t="str">
        <f t="shared" si="142"/>
        <v>SAC1 COARSE</v>
      </c>
      <c r="B1211" s="5" t="s">
        <v>474</v>
      </c>
      <c r="C1211" s="5" t="s">
        <v>617</v>
      </c>
      <c r="D1211" s="65" t="s">
        <v>93</v>
      </c>
      <c r="E1211" s="65" t="s">
        <v>495</v>
      </c>
      <c r="F1211" s="5" t="s">
        <v>27</v>
      </c>
      <c r="G1211" s="5" t="s">
        <v>603</v>
      </c>
      <c r="H1211" s="5" t="s">
        <v>619</v>
      </c>
      <c r="I1211" s="31"/>
      <c r="J1211" s="31">
        <v>52.92</v>
      </c>
      <c r="K1211" s="31">
        <v>47.52</v>
      </c>
      <c r="L1211" s="31">
        <v>46.44</v>
      </c>
      <c r="M1211" s="31">
        <v>64.800000000000011</v>
      </c>
      <c r="N1211" s="31"/>
      <c r="O1211" s="31">
        <v>62.64</v>
      </c>
      <c r="P1211" s="31"/>
      <c r="Q1211" s="31">
        <v>47.52</v>
      </c>
      <c r="R1211" s="75">
        <f t="shared" si="149"/>
        <v>35.76</v>
      </c>
      <c r="S1211" s="69">
        <v>35.76</v>
      </c>
      <c r="T1211" s="69">
        <v>35.76</v>
      </c>
      <c r="U1211" s="69">
        <v>35.76</v>
      </c>
      <c r="V1211" s="69">
        <v>35.76</v>
      </c>
      <c r="W1211" s="69">
        <v>35.76</v>
      </c>
      <c r="X1211" s="69">
        <v>35.76</v>
      </c>
      <c r="Y1211" s="69">
        <v>35.76</v>
      </c>
      <c r="Z1211" s="69">
        <v>35.76</v>
      </c>
      <c r="AA1211" s="69">
        <v>35.76</v>
      </c>
      <c r="AB1211" s="69">
        <v>35.76</v>
      </c>
      <c r="AC1211" s="69">
        <v>35.76</v>
      </c>
      <c r="AD1211" s="69">
        <v>35.76</v>
      </c>
      <c r="AE1211" s="69">
        <v>35.76</v>
      </c>
      <c r="AF1211" s="69">
        <f t="shared" si="143"/>
        <v>429.11999999999995</v>
      </c>
      <c r="AH1211" s="31">
        <f t="shared" si="144"/>
        <v>107.28</v>
      </c>
      <c r="AI1211" s="31">
        <f t="shared" si="145"/>
        <v>107.28</v>
      </c>
      <c r="AJ1211" s="31">
        <f t="shared" si="146"/>
        <v>107.28</v>
      </c>
      <c r="AK1211" s="31">
        <f t="shared" si="147"/>
        <v>107.28</v>
      </c>
      <c r="AL1211" s="31">
        <f t="shared" si="148"/>
        <v>429.12</v>
      </c>
    </row>
    <row r="1212" spans="1:38" hidden="1" x14ac:dyDescent="0.3">
      <c r="A1212" t="str">
        <f t="shared" si="142"/>
        <v>SAGMW</v>
      </c>
      <c r="B1212" s="5" t="s">
        <v>474</v>
      </c>
      <c r="C1212" s="5" t="s">
        <v>617</v>
      </c>
      <c r="D1212" s="65" t="s">
        <v>93</v>
      </c>
      <c r="E1212" s="65" t="s">
        <v>495</v>
      </c>
      <c r="F1212" s="5" t="s">
        <v>37</v>
      </c>
      <c r="G1212" s="5" t="s">
        <v>602</v>
      </c>
      <c r="H1212" s="5" t="s">
        <v>624</v>
      </c>
      <c r="I1212" s="31"/>
      <c r="J1212" s="31"/>
      <c r="K1212" s="31"/>
      <c r="L1212" s="31">
        <v>0.10800000000000001</v>
      </c>
      <c r="M1212" s="31"/>
      <c r="N1212" s="31"/>
      <c r="O1212" s="31"/>
      <c r="P1212" s="31"/>
      <c r="Q1212" s="31"/>
      <c r="R1212" s="75">
        <f t="shared" si="149"/>
        <v>1.2000000000000002E-2</v>
      </c>
      <c r="S1212" s="69">
        <v>1.2000000000000002E-2</v>
      </c>
      <c r="T1212" s="69">
        <v>1.2000000000000002E-2</v>
      </c>
      <c r="U1212" s="69">
        <v>1.2000000000000002E-2</v>
      </c>
      <c r="V1212" s="69">
        <v>1.2000000000000002E-2</v>
      </c>
      <c r="W1212" s="69">
        <v>1.2000000000000002E-2</v>
      </c>
      <c r="X1212" s="69">
        <v>1.2000000000000002E-2</v>
      </c>
      <c r="Y1212" s="69">
        <v>1.2000000000000002E-2</v>
      </c>
      <c r="Z1212" s="69">
        <v>1.2000000000000002E-2</v>
      </c>
      <c r="AA1212" s="69">
        <v>1.2000000000000002E-2</v>
      </c>
      <c r="AB1212" s="69">
        <v>1.2000000000000002E-2</v>
      </c>
      <c r="AC1212" s="69">
        <v>1.2000000000000002E-2</v>
      </c>
      <c r="AD1212" s="69">
        <v>1.2000000000000002E-2</v>
      </c>
      <c r="AE1212" s="69">
        <v>1.2000000000000002E-2</v>
      </c>
      <c r="AF1212" s="69">
        <f t="shared" si="143"/>
        <v>0.14400000000000002</v>
      </c>
      <c r="AH1212" s="31">
        <f t="shared" si="144"/>
        <v>3.6000000000000004E-2</v>
      </c>
      <c r="AI1212" s="31">
        <f t="shared" si="145"/>
        <v>3.6000000000000004E-2</v>
      </c>
      <c r="AJ1212" s="31">
        <f t="shared" si="146"/>
        <v>3.6000000000000004E-2</v>
      </c>
      <c r="AK1212" s="31">
        <f t="shared" si="147"/>
        <v>3.6000000000000004E-2</v>
      </c>
      <c r="AL1212" s="31">
        <f t="shared" si="148"/>
        <v>0.14400000000000002</v>
      </c>
    </row>
    <row r="1213" spans="1:38" hidden="1" x14ac:dyDescent="0.3">
      <c r="A1213" t="str">
        <f t="shared" si="142"/>
        <v>SAICING</v>
      </c>
      <c r="B1213" s="5" t="s">
        <v>474</v>
      </c>
      <c r="C1213" s="5" t="s">
        <v>617</v>
      </c>
      <c r="D1213" s="65" t="s">
        <v>93</v>
      </c>
      <c r="E1213" s="65" t="s">
        <v>495</v>
      </c>
      <c r="F1213" s="5" t="s">
        <v>32</v>
      </c>
      <c r="G1213" s="5" t="s">
        <v>605</v>
      </c>
      <c r="H1213" s="5" t="s">
        <v>605</v>
      </c>
      <c r="I1213" s="31"/>
      <c r="J1213" s="31"/>
      <c r="K1213" s="31"/>
      <c r="L1213" s="31">
        <v>0.12</v>
      </c>
      <c r="M1213" s="31"/>
      <c r="N1213" s="31"/>
      <c r="O1213" s="31"/>
      <c r="P1213" s="31"/>
      <c r="Q1213" s="31"/>
      <c r="R1213" s="75">
        <f t="shared" si="149"/>
        <v>1.3333333333333332E-2</v>
      </c>
      <c r="S1213" s="69">
        <v>1.3333333333333332E-2</v>
      </c>
      <c r="T1213" s="69">
        <v>1.3333333333333332E-2</v>
      </c>
      <c r="U1213" s="69">
        <v>1.3333333333333332E-2</v>
      </c>
      <c r="V1213" s="69">
        <v>1.3333333333333332E-2</v>
      </c>
      <c r="W1213" s="69">
        <v>1.3333333333333332E-2</v>
      </c>
      <c r="X1213" s="69">
        <v>1.3333333333333332E-2</v>
      </c>
      <c r="Y1213" s="69">
        <v>1.3333333333333332E-2</v>
      </c>
      <c r="Z1213" s="69">
        <v>1.3333333333333332E-2</v>
      </c>
      <c r="AA1213" s="69">
        <v>1.3333333333333332E-2</v>
      </c>
      <c r="AB1213" s="69">
        <v>1.3333333333333332E-2</v>
      </c>
      <c r="AC1213" s="69">
        <v>1.3333333333333332E-2</v>
      </c>
      <c r="AD1213" s="69">
        <v>1.3333333333333332E-2</v>
      </c>
      <c r="AE1213" s="69">
        <v>1.3333333333333332E-2</v>
      </c>
      <c r="AF1213" s="69">
        <f t="shared" si="143"/>
        <v>0.16</v>
      </c>
      <c r="AH1213" s="31">
        <f t="shared" si="144"/>
        <v>3.9999999999999994E-2</v>
      </c>
      <c r="AI1213" s="31">
        <f t="shared" si="145"/>
        <v>3.9999999999999994E-2</v>
      </c>
      <c r="AJ1213" s="31">
        <f t="shared" si="146"/>
        <v>3.9999999999999994E-2</v>
      </c>
      <c r="AK1213" s="31">
        <f t="shared" si="147"/>
        <v>3.9999999999999994E-2</v>
      </c>
      <c r="AL1213" s="31">
        <f t="shared" si="148"/>
        <v>0.15999999999999998</v>
      </c>
    </row>
    <row r="1214" spans="1:38" hidden="1" x14ac:dyDescent="0.3">
      <c r="A1214" t="str">
        <f t="shared" si="142"/>
        <v>PTLG</v>
      </c>
      <c r="B1214" s="5" t="s">
        <v>474</v>
      </c>
      <c r="C1214" s="5" t="s">
        <v>625</v>
      </c>
      <c r="D1214" s="65" t="s">
        <v>93</v>
      </c>
      <c r="E1214" s="65" t="s">
        <v>495</v>
      </c>
      <c r="F1214" s="5" t="s">
        <v>102</v>
      </c>
      <c r="G1214" s="5" t="s">
        <v>601</v>
      </c>
      <c r="H1214" s="5" t="s">
        <v>621</v>
      </c>
      <c r="I1214" s="31"/>
      <c r="J1214" s="31"/>
      <c r="K1214" s="31"/>
      <c r="L1214" s="31"/>
      <c r="M1214" s="31"/>
      <c r="N1214" s="31"/>
      <c r="O1214" s="31"/>
      <c r="P1214" s="31"/>
      <c r="Q1214" s="31"/>
      <c r="R1214" s="75"/>
      <c r="S1214" s="69">
        <v>1.08</v>
      </c>
      <c r="T1214" s="69">
        <v>1.08</v>
      </c>
      <c r="U1214" s="69">
        <v>1.08</v>
      </c>
      <c r="V1214" s="69">
        <v>1.08</v>
      </c>
      <c r="W1214" s="69">
        <v>2.16</v>
      </c>
      <c r="X1214" s="69">
        <v>2.16</v>
      </c>
      <c r="Y1214" s="69">
        <v>2.16</v>
      </c>
      <c r="Z1214" s="69">
        <v>3.24</v>
      </c>
      <c r="AA1214" s="69">
        <v>3.24</v>
      </c>
      <c r="AB1214" s="69">
        <v>3.24</v>
      </c>
      <c r="AC1214" s="69">
        <v>5.4</v>
      </c>
      <c r="AD1214" s="69">
        <v>5.4</v>
      </c>
      <c r="AE1214" s="69">
        <v>5.4</v>
      </c>
      <c r="AF1214" s="69">
        <f t="shared" si="143"/>
        <v>35.64</v>
      </c>
      <c r="AH1214" s="31">
        <f t="shared" si="144"/>
        <v>3.24</v>
      </c>
      <c r="AI1214" s="31">
        <f t="shared" si="145"/>
        <v>6.48</v>
      </c>
      <c r="AJ1214" s="31">
        <f t="shared" si="146"/>
        <v>9.7200000000000006</v>
      </c>
      <c r="AK1214" s="31">
        <f t="shared" si="147"/>
        <v>16.200000000000003</v>
      </c>
      <c r="AL1214" s="31">
        <f t="shared" si="148"/>
        <v>35.64</v>
      </c>
    </row>
    <row r="1215" spans="1:38" hidden="1" x14ac:dyDescent="0.3">
      <c r="A1215" t="str">
        <f t="shared" si="142"/>
        <v>PTLG</v>
      </c>
      <c r="B1215" s="5" t="s">
        <v>474</v>
      </c>
      <c r="C1215" s="5" t="s">
        <v>625</v>
      </c>
      <c r="D1215" s="65" t="s">
        <v>93</v>
      </c>
      <c r="E1215" s="65" t="s">
        <v>495</v>
      </c>
      <c r="F1215" s="5" t="s">
        <v>33</v>
      </c>
      <c r="G1215" s="5" t="s">
        <v>601</v>
      </c>
      <c r="H1215" s="5" t="s">
        <v>621</v>
      </c>
      <c r="I1215" s="31"/>
      <c r="J1215" s="31"/>
      <c r="K1215" s="31"/>
      <c r="L1215" s="31"/>
      <c r="M1215" s="31"/>
      <c r="N1215" s="31"/>
      <c r="O1215" s="31">
        <v>0.12</v>
      </c>
      <c r="P1215" s="31"/>
      <c r="Q1215" s="31">
        <v>1.08</v>
      </c>
      <c r="R1215" s="75">
        <f t="shared" ref="R1215:R1231" si="150">SUM(I1215:Q1215)/9</f>
        <v>0.13333333333333336</v>
      </c>
      <c r="S1215" s="69">
        <v>1.08</v>
      </c>
      <c r="T1215" s="69">
        <v>1.08</v>
      </c>
      <c r="U1215" s="69">
        <v>1.08</v>
      </c>
      <c r="V1215" s="69">
        <v>1.08</v>
      </c>
      <c r="W1215" s="69">
        <v>2.16</v>
      </c>
      <c r="X1215" s="69">
        <v>2.16</v>
      </c>
      <c r="Y1215" s="69">
        <v>2.16</v>
      </c>
      <c r="Z1215" s="69">
        <v>3.24</v>
      </c>
      <c r="AA1215" s="69">
        <v>3.24</v>
      </c>
      <c r="AB1215" s="69">
        <v>3.24</v>
      </c>
      <c r="AC1215" s="69">
        <v>5.4</v>
      </c>
      <c r="AD1215" s="69">
        <v>5.4</v>
      </c>
      <c r="AE1215" s="69">
        <v>5.4</v>
      </c>
      <c r="AF1215" s="69">
        <f t="shared" si="143"/>
        <v>35.64</v>
      </c>
      <c r="AH1215" s="31">
        <f t="shared" si="144"/>
        <v>3.24</v>
      </c>
      <c r="AI1215" s="31">
        <f t="shared" si="145"/>
        <v>6.48</v>
      </c>
      <c r="AJ1215" s="31">
        <f t="shared" si="146"/>
        <v>9.7200000000000006</v>
      </c>
      <c r="AK1215" s="31">
        <f t="shared" si="147"/>
        <v>16.200000000000003</v>
      </c>
      <c r="AL1215" s="31">
        <f t="shared" si="148"/>
        <v>35.64</v>
      </c>
    </row>
    <row r="1216" spans="1:38" hidden="1" x14ac:dyDescent="0.3">
      <c r="A1216" t="str">
        <f t="shared" si="142"/>
        <v>SACoarse Brown</v>
      </c>
      <c r="B1216" s="5" t="s">
        <v>474</v>
      </c>
      <c r="C1216" s="5" t="s">
        <v>617</v>
      </c>
      <c r="D1216" s="65" t="s">
        <v>93</v>
      </c>
      <c r="E1216" s="65" t="s">
        <v>496</v>
      </c>
      <c r="F1216" s="5" t="s">
        <v>91</v>
      </c>
      <c r="G1216" s="5" t="s">
        <v>602</v>
      </c>
      <c r="H1216" s="5" t="s">
        <v>618</v>
      </c>
      <c r="I1216" s="31">
        <v>0.3</v>
      </c>
      <c r="J1216" s="31">
        <v>0.7</v>
      </c>
      <c r="K1216" s="31"/>
      <c r="L1216" s="31"/>
      <c r="M1216" s="31"/>
      <c r="N1216" s="31"/>
      <c r="O1216" s="31"/>
      <c r="P1216" s="31"/>
      <c r="Q1216" s="31"/>
      <c r="R1216" s="75">
        <f t="shared" si="150"/>
        <v>0.1111111111111111</v>
      </c>
      <c r="S1216" s="69">
        <v>0.1111111111111111</v>
      </c>
      <c r="T1216" s="69">
        <v>0.1111111111111111</v>
      </c>
      <c r="U1216" s="69">
        <v>0.1111111111111111</v>
      </c>
      <c r="V1216" s="69">
        <v>0.1111111111111111</v>
      </c>
      <c r="W1216" s="69">
        <v>0.1111111111111111</v>
      </c>
      <c r="X1216" s="69">
        <v>0.1111111111111111</v>
      </c>
      <c r="Y1216" s="69">
        <v>0.1111111111111111</v>
      </c>
      <c r="Z1216" s="69">
        <v>0.1111111111111111</v>
      </c>
      <c r="AA1216" s="69">
        <v>0.1111111111111111</v>
      </c>
      <c r="AB1216" s="69">
        <v>0.1111111111111111</v>
      </c>
      <c r="AC1216" s="69">
        <v>0.1111111111111111</v>
      </c>
      <c r="AD1216" s="69">
        <v>0.1111111111111111</v>
      </c>
      <c r="AE1216" s="69">
        <v>0.1111111111111111</v>
      </c>
      <c r="AF1216" s="69">
        <f t="shared" si="143"/>
        <v>1.3333333333333337</v>
      </c>
      <c r="AH1216" s="31">
        <f t="shared" si="144"/>
        <v>0.33333333333333331</v>
      </c>
      <c r="AI1216" s="31">
        <f t="shared" si="145"/>
        <v>0.33333333333333331</v>
      </c>
      <c r="AJ1216" s="31">
        <f t="shared" si="146"/>
        <v>0.33333333333333331</v>
      </c>
      <c r="AK1216" s="31">
        <f t="shared" si="147"/>
        <v>0.33333333333333331</v>
      </c>
      <c r="AL1216" s="31">
        <f t="shared" si="148"/>
        <v>1.3333333333333333</v>
      </c>
    </row>
    <row r="1217" spans="1:38" hidden="1" x14ac:dyDescent="0.3">
      <c r="A1217" t="str">
        <f t="shared" si="142"/>
        <v>SACASTER</v>
      </c>
      <c r="B1217" s="5" t="s">
        <v>474</v>
      </c>
      <c r="C1217" s="5" t="s">
        <v>617</v>
      </c>
      <c r="D1217" s="65" t="s">
        <v>93</v>
      </c>
      <c r="E1217" s="65" t="s">
        <v>496</v>
      </c>
      <c r="F1217" s="5" t="s">
        <v>25</v>
      </c>
      <c r="G1217" s="5" t="s">
        <v>604</v>
      </c>
      <c r="H1217" s="5" t="s">
        <v>604</v>
      </c>
      <c r="I1217" s="31">
        <v>0.24</v>
      </c>
      <c r="J1217" s="31"/>
      <c r="K1217" s="31"/>
      <c r="L1217" s="31"/>
      <c r="M1217" s="31"/>
      <c r="N1217" s="31"/>
      <c r="O1217" s="31"/>
      <c r="P1217" s="31"/>
      <c r="Q1217" s="31"/>
      <c r="R1217" s="75">
        <f t="shared" si="150"/>
        <v>2.6666666666666665E-2</v>
      </c>
      <c r="S1217" s="69">
        <v>2.6666666666666665E-2</v>
      </c>
      <c r="T1217" s="69">
        <v>2.6666666666666665E-2</v>
      </c>
      <c r="U1217" s="69">
        <v>2.6666666666666665E-2</v>
      </c>
      <c r="V1217" s="69">
        <v>2.6666666666666665E-2</v>
      </c>
      <c r="W1217" s="69">
        <v>2.6666666666666665E-2</v>
      </c>
      <c r="X1217" s="69">
        <v>2.6666666666666665E-2</v>
      </c>
      <c r="Y1217" s="69">
        <v>2.6666666666666665E-2</v>
      </c>
      <c r="Z1217" s="69">
        <v>2.6666666666666665E-2</v>
      </c>
      <c r="AA1217" s="69">
        <v>2.6666666666666665E-2</v>
      </c>
      <c r="AB1217" s="69">
        <v>2.6666666666666665E-2</v>
      </c>
      <c r="AC1217" s="69">
        <v>2.6666666666666665E-2</v>
      </c>
      <c r="AD1217" s="69">
        <v>2.6666666666666665E-2</v>
      </c>
      <c r="AE1217" s="69">
        <v>2.6666666666666665E-2</v>
      </c>
      <c r="AF1217" s="69">
        <f t="shared" si="143"/>
        <v>0.32</v>
      </c>
      <c r="AH1217" s="31">
        <f t="shared" si="144"/>
        <v>7.9999999999999988E-2</v>
      </c>
      <c r="AI1217" s="31">
        <f t="shared" si="145"/>
        <v>7.9999999999999988E-2</v>
      </c>
      <c r="AJ1217" s="31">
        <f t="shared" si="146"/>
        <v>7.9999999999999988E-2</v>
      </c>
      <c r="AK1217" s="31">
        <f t="shared" si="147"/>
        <v>7.9999999999999988E-2</v>
      </c>
      <c r="AL1217" s="31">
        <f t="shared" si="148"/>
        <v>0.31999999999999995</v>
      </c>
    </row>
    <row r="1218" spans="1:38" hidden="1" x14ac:dyDescent="0.3">
      <c r="A1218" t="str">
        <f t="shared" si="142"/>
        <v>SACoarse Brown</v>
      </c>
      <c r="B1218" s="5" t="s">
        <v>474</v>
      </c>
      <c r="C1218" s="5" t="s">
        <v>617</v>
      </c>
      <c r="D1218" s="65" t="s">
        <v>93</v>
      </c>
      <c r="E1218" s="65" t="s">
        <v>496</v>
      </c>
      <c r="F1218" s="5" t="s">
        <v>26</v>
      </c>
      <c r="G1218" s="5" t="s">
        <v>602</v>
      </c>
      <c r="H1218" s="5" t="s">
        <v>618</v>
      </c>
      <c r="I1218" s="31">
        <v>0.24</v>
      </c>
      <c r="J1218" s="31">
        <v>0.24</v>
      </c>
      <c r="K1218" s="31"/>
      <c r="L1218" s="31"/>
      <c r="M1218" s="31"/>
      <c r="N1218" s="31"/>
      <c r="O1218" s="31"/>
      <c r="P1218" s="31"/>
      <c r="Q1218" s="31"/>
      <c r="R1218" s="75">
        <f t="shared" si="150"/>
        <v>5.333333333333333E-2</v>
      </c>
      <c r="S1218" s="69">
        <v>5.333333333333333E-2</v>
      </c>
      <c r="T1218" s="69">
        <v>5.333333333333333E-2</v>
      </c>
      <c r="U1218" s="69">
        <v>5.333333333333333E-2</v>
      </c>
      <c r="V1218" s="69">
        <v>5.333333333333333E-2</v>
      </c>
      <c r="W1218" s="69">
        <v>5.333333333333333E-2</v>
      </c>
      <c r="X1218" s="69">
        <v>5.333333333333333E-2</v>
      </c>
      <c r="Y1218" s="69">
        <v>5.333333333333333E-2</v>
      </c>
      <c r="Z1218" s="69">
        <v>5.333333333333333E-2</v>
      </c>
      <c r="AA1218" s="69">
        <v>5.333333333333333E-2</v>
      </c>
      <c r="AB1218" s="69">
        <v>5.333333333333333E-2</v>
      </c>
      <c r="AC1218" s="69">
        <v>5.333333333333333E-2</v>
      </c>
      <c r="AD1218" s="69">
        <v>5.333333333333333E-2</v>
      </c>
      <c r="AE1218" s="69">
        <v>5.333333333333333E-2</v>
      </c>
      <c r="AF1218" s="69">
        <f t="shared" si="143"/>
        <v>0.64</v>
      </c>
      <c r="AH1218" s="31">
        <f t="shared" si="144"/>
        <v>0.15999999999999998</v>
      </c>
      <c r="AI1218" s="31">
        <f t="shared" si="145"/>
        <v>0.15999999999999998</v>
      </c>
      <c r="AJ1218" s="31">
        <f t="shared" si="146"/>
        <v>0.15999999999999998</v>
      </c>
      <c r="AK1218" s="31">
        <f t="shared" si="147"/>
        <v>0.15999999999999998</v>
      </c>
      <c r="AL1218" s="31">
        <f t="shared" si="148"/>
        <v>0.6399999999999999</v>
      </c>
    </row>
    <row r="1219" spans="1:38" hidden="1" x14ac:dyDescent="0.3">
      <c r="A1219" t="str">
        <f t="shared" ref="A1219:A1282" si="151">CONCATENATE(C1219,H1219)</f>
        <v>SAA1</v>
      </c>
      <c r="B1219" s="5" t="s">
        <v>474</v>
      </c>
      <c r="C1219" s="5" t="s">
        <v>617</v>
      </c>
      <c r="D1219" s="65" t="s">
        <v>93</v>
      </c>
      <c r="E1219" s="65" t="s">
        <v>496</v>
      </c>
      <c r="F1219" s="5" t="s">
        <v>30</v>
      </c>
      <c r="G1219" s="5" t="s">
        <v>600</v>
      </c>
      <c r="H1219" s="5" t="s">
        <v>620</v>
      </c>
      <c r="I1219" s="31">
        <v>1.08</v>
      </c>
      <c r="J1219" s="31">
        <v>1.08</v>
      </c>
      <c r="K1219" s="31"/>
      <c r="L1219" s="31"/>
      <c r="M1219" s="31"/>
      <c r="N1219" s="31"/>
      <c r="O1219" s="31"/>
      <c r="P1219" s="31"/>
      <c r="Q1219" s="31"/>
      <c r="R1219" s="75">
        <f t="shared" si="150"/>
        <v>0.24000000000000002</v>
      </c>
      <c r="S1219" s="69">
        <v>0.24000000000000002</v>
      </c>
      <c r="T1219" s="69">
        <v>0.24000000000000002</v>
      </c>
      <c r="U1219" s="69">
        <v>0.24000000000000002</v>
      </c>
      <c r="V1219" s="69">
        <v>0.24000000000000002</v>
      </c>
      <c r="W1219" s="69">
        <v>0.24000000000000002</v>
      </c>
      <c r="X1219" s="69">
        <v>0.24000000000000002</v>
      </c>
      <c r="Y1219" s="69">
        <v>0.24000000000000002</v>
      </c>
      <c r="Z1219" s="69">
        <v>0.24000000000000002</v>
      </c>
      <c r="AA1219" s="69">
        <v>0.24000000000000002</v>
      </c>
      <c r="AB1219" s="69">
        <v>0.24000000000000002</v>
      </c>
      <c r="AC1219" s="69">
        <v>0.24000000000000002</v>
      </c>
      <c r="AD1219" s="69">
        <v>0.24000000000000002</v>
      </c>
      <c r="AE1219" s="69">
        <v>0.24000000000000002</v>
      </c>
      <c r="AF1219" s="69">
        <f t="shared" ref="AF1219:AF1282" si="152">SUM(T1219:AE1219)</f>
        <v>2.8800000000000008</v>
      </c>
      <c r="AH1219" s="31">
        <f t="shared" ref="AH1219:AH1282" si="153">SUM(T1219:V1219)</f>
        <v>0.72000000000000008</v>
      </c>
      <c r="AI1219" s="31">
        <f t="shared" ref="AI1219:AI1282" si="154">SUM(W1219:Y1219)</f>
        <v>0.72000000000000008</v>
      </c>
      <c r="AJ1219" s="31">
        <f t="shared" ref="AJ1219:AJ1282" si="155">SUM(Z1219:AB1219)</f>
        <v>0.72000000000000008</v>
      </c>
      <c r="AK1219" s="31">
        <f t="shared" ref="AK1219:AK1282" si="156">SUM(AC1219:AE1219)</f>
        <v>0.72000000000000008</v>
      </c>
      <c r="AL1219" s="31">
        <f t="shared" ref="AL1219:AL1282" si="157">SUM(AH1219:AK1219)</f>
        <v>2.8800000000000003</v>
      </c>
    </row>
    <row r="1220" spans="1:38" hidden="1" x14ac:dyDescent="0.3">
      <c r="A1220" t="str">
        <f t="shared" si="151"/>
        <v>SAICING</v>
      </c>
      <c r="B1220" s="5" t="s">
        <v>474</v>
      </c>
      <c r="C1220" s="5" t="s">
        <v>617</v>
      </c>
      <c r="D1220" s="65" t="s">
        <v>93</v>
      </c>
      <c r="E1220" s="65" t="s">
        <v>496</v>
      </c>
      <c r="F1220" s="5" t="s">
        <v>47</v>
      </c>
      <c r="G1220" s="5" t="s">
        <v>605</v>
      </c>
      <c r="H1220" s="5" t="s">
        <v>605</v>
      </c>
      <c r="I1220" s="31">
        <v>2.5</v>
      </c>
      <c r="J1220" s="31">
        <v>5</v>
      </c>
      <c r="K1220" s="31"/>
      <c r="L1220" s="31"/>
      <c r="M1220" s="31"/>
      <c r="N1220" s="31"/>
      <c r="O1220" s="31"/>
      <c r="P1220" s="31"/>
      <c r="Q1220" s="31"/>
      <c r="R1220" s="75">
        <f t="shared" si="150"/>
        <v>0.83333333333333337</v>
      </c>
      <c r="S1220" s="69">
        <v>0.83333333333333337</v>
      </c>
      <c r="T1220" s="69">
        <v>0.83333333333333337</v>
      </c>
      <c r="U1220" s="69">
        <v>0.83333333333333337</v>
      </c>
      <c r="V1220" s="69">
        <v>0.83333333333333337</v>
      </c>
      <c r="W1220" s="69">
        <v>0.83333333333333337</v>
      </c>
      <c r="X1220" s="69">
        <v>0.83333333333333337</v>
      </c>
      <c r="Y1220" s="69">
        <v>0.83333333333333337</v>
      </c>
      <c r="Z1220" s="69">
        <v>0.83333333333333337</v>
      </c>
      <c r="AA1220" s="69">
        <v>0.83333333333333337</v>
      </c>
      <c r="AB1220" s="69">
        <v>0.83333333333333337</v>
      </c>
      <c r="AC1220" s="69">
        <v>0.83333333333333337</v>
      </c>
      <c r="AD1220" s="69">
        <v>0.83333333333333337</v>
      </c>
      <c r="AE1220" s="69">
        <v>0.83333333333333337</v>
      </c>
      <c r="AF1220" s="69">
        <f t="shared" si="152"/>
        <v>10</v>
      </c>
      <c r="AH1220" s="31">
        <f t="shared" si="153"/>
        <v>2.5</v>
      </c>
      <c r="AI1220" s="31">
        <f t="shared" si="154"/>
        <v>2.5</v>
      </c>
      <c r="AJ1220" s="31">
        <f t="shared" si="155"/>
        <v>2.5</v>
      </c>
      <c r="AK1220" s="31">
        <f t="shared" si="156"/>
        <v>2.5</v>
      </c>
      <c r="AL1220" s="31">
        <f t="shared" si="157"/>
        <v>10</v>
      </c>
    </row>
    <row r="1221" spans="1:38" hidden="1" x14ac:dyDescent="0.3">
      <c r="A1221" t="str">
        <f t="shared" si="151"/>
        <v>SASoft Brown</v>
      </c>
      <c r="B1221" s="5" t="s">
        <v>474</v>
      </c>
      <c r="C1221" s="5" t="s">
        <v>617</v>
      </c>
      <c r="D1221" s="65" t="s">
        <v>93</v>
      </c>
      <c r="E1221" s="65" t="s">
        <v>496</v>
      </c>
      <c r="F1221" s="5" t="s">
        <v>34</v>
      </c>
      <c r="G1221" s="5" t="s">
        <v>602</v>
      </c>
      <c r="H1221" s="5" t="s">
        <v>622</v>
      </c>
      <c r="I1221" s="31">
        <v>0.12</v>
      </c>
      <c r="J1221" s="31"/>
      <c r="K1221" s="31"/>
      <c r="L1221" s="31"/>
      <c r="M1221" s="31"/>
      <c r="N1221" s="31"/>
      <c r="O1221" s="31"/>
      <c r="P1221" s="31"/>
      <c r="Q1221" s="31"/>
      <c r="R1221" s="75">
        <f t="shared" si="150"/>
        <v>1.3333333333333332E-2</v>
      </c>
      <c r="S1221" s="69">
        <v>1.3333333333333332E-2</v>
      </c>
      <c r="T1221" s="69">
        <v>1.3333333333333332E-2</v>
      </c>
      <c r="U1221" s="69">
        <v>1.3333333333333332E-2</v>
      </c>
      <c r="V1221" s="69">
        <v>1.3333333333333332E-2</v>
      </c>
      <c r="W1221" s="69">
        <v>1.3333333333333332E-2</v>
      </c>
      <c r="X1221" s="69">
        <v>1.3333333333333332E-2</v>
      </c>
      <c r="Y1221" s="69">
        <v>1.3333333333333332E-2</v>
      </c>
      <c r="Z1221" s="69">
        <v>1.3333333333333332E-2</v>
      </c>
      <c r="AA1221" s="69">
        <v>1.3333333333333332E-2</v>
      </c>
      <c r="AB1221" s="69">
        <v>1.3333333333333332E-2</v>
      </c>
      <c r="AC1221" s="69">
        <v>1.3333333333333332E-2</v>
      </c>
      <c r="AD1221" s="69">
        <v>1.3333333333333332E-2</v>
      </c>
      <c r="AE1221" s="69">
        <v>1.3333333333333332E-2</v>
      </c>
      <c r="AF1221" s="69">
        <f t="shared" si="152"/>
        <v>0.16</v>
      </c>
      <c r="AH1221" s="31">
        <f t="shared" si="153"/>
        <v>3.9999999999999994E-2</v>
      </c>
      <c r="AI1221" s="31">
        <f t="shared" si="154"/>
        <v>3.9999999999999994E-2</v>
      </c>
      <c r="AJ1221" s="31">
        <f t="shared" si="155"/>
        <v>3.9999999999999994E-2</v>
      </c>
      <c r="AK1221" s="31">
        <f t="shared" si="156"/>
        <v>3.9999999999999994E-2</v>
      </c>
      <c r="AL1221" s="31">
        <f t="shared" si="157"/>
        <v>0.15999999999999998</v>
      </c>
    </row>
    <row r="1222" spans="1:38" hidden="1" x14ac:dyDescent="0.3">
      <c r="A1222" t="str">
        <f t="shared" si="151"/>
        <v>SAA1</v>
      </c>
      <c r="B1222" s="5" t="s">
        <v>474</v>
      </c>
      <c r="C1222" s="5" t="s">
        <v>617</v>
      </c>
      <c r="D1222" s="65" t="s">
        <v>93</v>
      </c>
      <c r="E1222" s="65" t="s">
        <v>497</v>
      </c>
      <c r="F1222" s="5" t="s">
        <v>74</v>
      </c>
      <c r="G1222" s="5" t="s">
        <v>600</v>
      </c>
      <c r="H1222" s="5" t="s">
        <v>620</v>
      </c>
      <c r="I1222" s="31"/>
      <c r="J1222" s="31"/>
      <c r="K1222" s="31"/>
      <c r="L1222" s="31"/>
      <c r="M1222" s="31"/>
      <c r="N1222" s="31"/>
      <c r="O1222" s="31"/>
      <c r="P1222" s="31">
        <v>12.5</v>
      </c>
      <c r="Q1222" s="31">
        <v>25</v>
      </c>
      <c r="R1222" s="75">
        <f t="shared" si="150"/>
        <v>4.166666666666667</v>
      </c>
      <c r="S1222" s="69">
        <v>4.166666666666667</v>
      </c>
      <c r="T1222" s="69">
        <v>4.166666666666667</v>
      </c>
      <c r="U1222" s="69">
        <v>4.166666666666667</v>
      </c>
      <c r="V1222" s="69">
        <v>4.166666666666667</v>
      </c>
      <c r="W1222" s="69">
        <v>4.166666666666667</v>
      </c>
      <c r="X1222" s="69">
        <v>4.166666666666667</v>
      </c>
      <c r="Y1222" s="69">
        <v>4.166666666666667</v>
      </c>
      <c r="Z1222" s="69">
        <v>4.166666666666667</v>
      </c>
      <c r="AA1222" s="69">
        <v>4.166666666666667</v>
      </c>
      <c r="AB1222" s="69">
        <v>4.166666666666667</v>
      </c>
      <c r="AC1222" s="69">
        <v>4.166666666666667</v>
      </c>
      <c r="AD1222" s="69">
        <v>4.166666666666667</v>
      </c>
      <c r="AE1222" s="69">
        <v>4.166666666666667</v>
      </c>
      <c r="AF1222" s="69">
        <f t="shared" si="152"/>
        <v>49.999999999999993</v>
      </c>
      <c r="AH1222" s="31">
        <f t="shared" si="153"/>
        <v>12.5</v>
      </c>
      <c r="AI1222" s="31">
        <f t="shared" si="154"/>
        <v>12.5</v>
      </c>
      <c r="AJ1222" s="31">
        <f t="shared" si="155"/>
        <v>12.5</v>
      </c>
      <c r="AK1222" s="31">
        <f t="shared" si="156"/>
        <v>12.5</v>
      </c>
      <c r="AL1222" s="31">
        <f t="shared" si="157"/>
        <v>50</v>
      </c>
    </row>
    <row r="1223" spans="1:38" hidden="1" x14ac:dyDescent="0.3">
      <c r="A1223" t="str">
        <f t="shared" si="151"/>
        <v>SAC1 COARSE</v>
      </c>
      <c r="B1223" s="5" t="s">
        <v>474</v>
      </c>
      <c r="C1223" s="5" t="s">
        <v>617</v>
      </c>
      <c r="D1223" s="65" t="s">
        <v>93</v>
      </c>
      <c r="E1223" s="65" t="s">
        <v>497</v>
      </c>
      <c r="F1223" s="5" t="s">
        <v>61</v>
      </c>
      <c r="G1223" s="5" t="s">
        <v>603</v>
      </c>
      <c r="H1223" s="5" t="s">
        <v>619</v>
      </c>
      <c r="I1223" s="31"/>
      <c r="J1223" s="31"/>
      <c r="K1223" s="31"/>
      <c r="L1223" s="31"/>
      <c r="M1223" s="31"/>
      <c r="N1223" s="31"/>
      <c r="O1223" s="31"/>
      <c r="P1223" s="31">
        <v>5</v>
      </c>
      <c r="Q1223" s="31">
        <v>15</v>
      </c>
      <c r="R1223" s="75">
        <f t="shared" si="150"/>
        <v>2.2222222222222223</v>
      </c>
      <c r="S1223" s="69">
        <v>2.2222222222222223</v>
      </c>
      <c r="T1223" s="69">
        <v>2.2222222222222223</v>
      </c>
      <c r="U1223" s="69">
        <v>2.2222222222222223</v>
      </c>
      <c r="V1223" s="69">
        <v>2.2222222222222223</v>
      </c>
      <c r="W1223" s="69">
        <v>2.2222222222222223</v>
      </c>
      <c r="X1223" s="69">
        <v>2.2222222222222223</v>
      </c>
      <c r="Y1223" s="69">
        <v>2.2222222222222223</v>
      </c>
      <c r="Z1223" s="69">
        <v>2.2222222222222223</v>
      </c>
      <c r="AA1223" s="69">
        <v>2.2222222222222223</v>
      </c>
      <c r="AB1223" s="69">
        <v>2.2222222222222223</v>
      </c>
      <c r="AC1223" s="69">
        <v>2.2222222222222223</v>
      </c>
      <c r="AD1223" s="69">
        <v>2.2222222222222223</v>
      </c>
      <c r="AE1223" s="69">
        <v>2.2222222222222223</v>
      </c>
      <c r="AF1223" s="69">
        <f t="shared" si="152"/>
        <v>26.666666666666661</v>
      </c>
      <c r="AH1223" s="31">
        <f t="shared" si="153"/>
        <v>6.666666666666667</v>
      </c>
      <c r="AI1223" s="31">
        <f t="shared" si="154"/>
        <v>6.666666666666667</v>
      </c>
      <c r="AJ1223" s="31">
        <f t="shared" si="155"/>
        <v>6.666666666666667</v>
      </c>
      <c r="AK1223" s="31">
        <f t="shared" si="156"/>
        <v>6.666666666666667</v>
      </c>
      <c r="AL1223" s="31">
        <f t="shared" si="157"/>
        <v>26.666666666666668</v>
      </c>
    </row>
    <row r="1224" spans="1:38" hidden="1" x14ac:dyDescent="0.3">
      <c r="A1224" t="str">
        <f t="shared" si="151"/>
        <v>SASoft Brown</v>
      </c>
      <c r="B1224" s="5" t="s">
        <v>474</v>
      </c>
      <c r="C1224" s="5" t="s">
        <v>617</v>
      </c>
      <c r="D1224" s="65" t="s">
        <v>93</v>
      </c>
      <c r="E1224" s="65" t="s">
        <v>497</v>
      </c>
      <c r="F1224" s="5" t="s">
        <v>43</v>
      </c>
      <c r="G1224" s="5" t="s">
        <v>602</v>
      </c>
      <c r="H1224" s="5" t="s">
        <v>622</v>
      </c>
      <c r="I1224" s="31"/>
      <c r="J1224" s="31"/>
      <c r="K1224" s="31"/>
      <c r="L1224" s="31"/>
      <c r="M1224" s="31"/>
      <c r="N1224" s="31"/>
      <c r="O1224" s="31"/>
      <c r="P1224" s="31"/>
      <c r="Q1224" s="31">
        <v>2</v>
      </c>
      <c r="R1224" s="75">
        <f t="shared" si="150"/>
        <v>0.22222222222222221</v>
      </c>
      <c r="S1224" s="69">
        <v>0.22222222222222221</v>
      </c>
      <c r="T1224" s="69">
        <v>0.22222222222222221</v>
      </c>
      <c r="U1224" s="69">
        <v>0.22222222222222221</v>
      </c>
      <c r="V1224" s="69">
        <v>0.22222222222222221</v>
      </c>
      <c r="W1224" s="69">
        <v>0.22222222222222221</v>
      </c>
      <c r="X1224" s="69">
        <v>0.22222222222222221</v>
      </c>
      <c r="Y1224" s="69">
        <v>0.22222222222222221</v>
      </c>
      <c r="Z1224" s="69">
        <v>0.22222222222222221</v>
      </c>
      <c r="AA1224" s="69">
        <v>0.22222222222222221</v>
      </c>
      <c r="AB1224" s="69">
        <v>0.22222222222222221</v>
      </c>
      <c r="AC1224" s="69">
        <v>0.22222222222222221</v>
      </c>
      <c r="AD1224" s="69">
        <v>0.22222222222222221</v>
      </c>
      <c r="AE1224" s="69">
        <v>0.22222222222222221</v>
      </c>
      <c r="AF1224" s="69">
        <f t="shared" si="152"/>
        <v>2.6666666666666674</v>
      </c>
      <c r="AH1224" s="31">
        <f t="shared" si="153"/>
        <v>0.66666666666666663</v>
      </c>
      <c r="AI1224" s="31">
        <f t="shared" si="154"/>
        <v>0.66666666666666663</v>
      </c>
      <c r="AJ1224" s="31">
        <f t="shared" si="155"/>
        <v>0.66666666666666663</v>
      </c>
      <c r="AK1224" s="31">
        <f t="shared" si="156"/>
        <v>0.66666666666666663</v>
      </c>
      <c r="AL1224" s="31">
        <f t="shared" si="157"/>
        <v>2.6666666666666665</v>
      </c>
    </row>
    <row r="1225" spans="1:38" hidden="1" x14ac:dyDescent="0.3">
      <c r="A1225" t="str">
        <f t="shared" si="151"/>
        <v>SACASTER</v>
      </c>
      <c r="B1225" s="5" t="s">
        <v>474</v>
      </c>
      <c r="C1225" s="5" t="s">
        <v>617</v>
      </c>
      <c r="D1225" s="65" t="s">
        <v>93</v>
      </c>
      <c r="E1225" s="65" t="s">
        <v>497</v>
      </c>
      <c r="F1225" s="5" t="s">
        <v>25</v>
      </c>
      <c r="G1225" s="5" t="s">
        <v>604</v>
      </c>
      <c r="H1225" s="5" t="s">
        <v>604</v>
      </c>
      <c r="I1225" s="31"/>
      <c r="J1225" s="31"/>
      <c r="K1225" s="31"/>
      <c r="L1225" s="31"/>
      <c r="M1225" s="31"/>
      <c r="N1225" s="31"/>
      <c r="O1225" s="31"/>
      <c r="P1225" s="31">
        <v>1.08</v>
      </c>
      <c r="Q1225" s="31"/>
      <c r="R1225" s="75">
        <f t="shared" si="150"/>
        <v>0.12000000000000001</v>
      </c>
      <c r="S1225" s="69">
        <v>0.12000000000000001</v>
      </c>
      <c r="T1225" s="69">
        <v>0.12000000000000001</v>
      </c>
      <c r="U1225" s="69">
        <v>0.12000000000000001</v>
      </c>
      <c r="V1225" s="69">
        <v>0.12000000000000001</v>
      </c>
      <c r="W1225" s="69">
        <v>0.12000000000000001</v>
      </c>
      <c r="X1225" s="69">
        <v>0.12000000000000001</v>
      </c>
      <c r="Y1225" s="69">
        <v>0.12000000000000001</v>
      </c>
      <c r="Z1225" s="69">
        <v>0.12000000000000001</v>
      </c>
      <c r="AA1225" s="69">
        <v>0.12000000000000001</v>
      </c>
      <c r="AB1225" s="69">
        <v>0.12000000000000001</v>
      </c>
      <c r="AC1225" s="69">
        <v>0.12000000000000001</v>
      </c>
      <c r="AD1225" s="69">
        <v>0.12000000000000001</v>
      </c>
      <c r="AE1225" s="69">
        <v>0.12000000000000001</v>
      </c>
      <c r="AF1225" s="69">
        <f t="shared" si="152"/>
        <v>1.4400000000000004</v>
      </c>
      <c r="AH1225" s="31">
        <f t="shared" si="153"/>
        <v>0.36000000000000004</v>
      </c>
      <c r="AI1225" s="31">
        <f t="shared" si="154"/>
        <v>0.36000000000000004</v>
      </c>
      <c r="AJ1225" s="31">
        <f t="shared" si="155"/>
        <v>0.36000000000000004</v>
      </c>
      <c r="AK1225" s="31">
        <f t="shared" si="156"/>
        <v>0.36000000000000004</v>
      </c>
      <c r="AL1225" s="31">
        <f t="shared" si="157"/>
        <v>1.4400000000000002</v>
      </c>
    </row>
    <row r="1226" spans="1:38" hidden="1" x14ac:dyDescent="0.3">
      <c r="A1226" t="str">
        <f t="shared" si="151"/>
        <v>SACoarse Brown</v>
      </c>
      <c r="B1226" s="5" t="s">
        <v>474</v>
      </c>
      <c r="C1226" s="5" t="s">
        <v>617</v>
      </c>
      <c r="D1226" s="65" t="s">
        <v>93</v>
      </c>
      <c r="E1226" s="65" t="s">
        <v>497</v>
      </c>
      <c r="F1226" s="5" t="s">
        <v>44</v>
      </c>
      <c r="G1226" s="5" t="s">
        <v>602</v>
      </c>
      <c r="H1226" s="5" t="s">
        <v>618</v>
      </c>
      <c r="I1226" s="31"/>
      <c r="J1226" s="31"/>
      <c r="K1226" s="31"/>
      <c r="L1226" s="31"/>
      <c r="M1226" s="31"/>
      <c r="N1226" s="31"/>
      <c r="O1226" s="31"/>
      <c r="P1226" s="31">
        <v>1.7999999999999999E-2</v>
      </c>
      <c r="Q1226" s="31"/>
      <c r="R1226" s="75">
        <f t="shared" si="150"/>
        <v>2E-3</v>
      </c>
      <c r="S1226" s="69">
        <v>2E-3</v>
      </c>
      <c r="T1226" s="69">
        <v>2E-3</v>
      </c>
      <c r="U1226" s="69">
        <v>2E-3</v>
      </c>
      <c r="V1226" s="69">
        <v>2E-3</v>
      </c>
      <c r="W1226" s="69">
        <v>2E-3</v>
      </c>
      <c r="X1226" s="69">
        <v>2E-3</v>
      </c>
      <c r="Y1226" s="69">
        <v>2E-3</v>
      </c>
      <c r="Z1226" s="69">
        <v>2E-3</v>
      </c>
      <c r="AA1226" s="69">
        <v>2E-3</v>
      </c>
      <c r="AB1226" s="69">
        <v>2E-3</v>
      </c>
      <c r="AC1226" s="69">
        <v>2E-3</v>
      </c>
      <c r="AD1226" s="69">
        <v>2E-3</v>
      </c>
      <c r="AE1226" s="69">
        <v>2E-3</v>
      </c>
      <c r="AF1226" s="69">
        <f t="shared" si="152"/>
        <v>2.4000000000000007E-2</v>
      </c>
      <c r="AH1226" s="31">
        <f t="shared" si="153"/>
        <v>6.0000000000000001E-3</v>
      </c>
      <c r="AI1226" s="31">
        <f t="shared" si="154"/>
        <v>6.0000000000000001E-3</v>
      </c>
      <c r="AJ1226" s="31">
        <f t="shared" si="155"/>
        <v>6.0000000000000001E-3</v>
      </c>
      <c r="AK1226" s="31">
        <f t="shared" si="156"/>
        <v>6.0000000000000001E-3</v>
      </c>
      <c r="AL1226" s="31">
        <f t="shared" si="157"/>
        <v>2.4E-2</v>
      </c>
    </row>
    <row r="1227" spans="1:38" hidden="1" x14ac:dyDescent="0.3">
      <c r="A1227" t="str">
        <f t="shared" si="151"/>
        <v>SAA1</v>
      </c>
      <c r="B1227" s="5" t="s">
        <v>474</v>
      </c>
      <c r="C1227" s="5" t="s">
        <v>617</v>
      </c>
      <c r="D1227" s="65" t="s">
        <v>93</v>
      </c>
      <c r="E1227" s="65" t="s">
        <v>497</v>
      </c>
      <c r="F1227" s="5" t="s">
        <v>30</v>
      </c>
      <c r="G1227" s="5" t="s">
        <v>600</v>
      </c>
      <c r="H1227" s="5" t="s">
        <v>620</v>
      </c>
      <c r="I1227" s="31"/>
      <c r="J1227" s="31"/>
      <c r="K1227" s="31"/>
      <c r="L1227" s="31"/>
      <c r="M1227" s="31"/>
      <c r="N1227" s="31"/>
      <c r="O1227" s="31"/>
      <c r="P1227" s="31">
        <v>2.16</v>
      </c>
      <c r="Q1227" s="31">
        <v>1.08</v>
      </c>
      <c r="R1227" s="75">
        <f t="shared" si="150"/>
        <v>0.36000000000000004</v>
      </c>
      <c r="S1227" s="69">
        <v>0.36000000000000004</v>
      </c>
      <c r="T1227" s="69">
        <v>0.36000000000000004</v>
      </c>
      <c r="U1227" s="69">
        <v>0.36000000000000004</v>
      </c>
      <c r="V1227" s="69">
        <v>0.36000000000000004</v>
      </c>
      <c r="W1227" s="69">
        <v>0.36000000000000004</v>
      </c>
      <c r="X1227" s="69">
        <v>0.36000000000000004</v>
      </c>
      <c r="Y1227" s="69">
        <v>0.36000000000000004</v>
      </c>
      <c r="Z1227" s="69">
        <v>0.36000000000000004</v>
      </c>
      <c r="AA1227" s="69">
        <v>0.36000000000000004</v>
      </c>
      <c r="AB1227" s="69">
        <v>0.36000000000000004</v>
      </c>
      <c r="AC1227" s="69">
        <v>0.36000000000000004</v>
      </c>
      <c r="AD1227" s="69">
        <v>0.36000000000000004</v>
      </c>
      <c r="AE1227" s="69">
        <v>0.36000000000000004</v>
      </c>
      <c r="AF1227" s="69">
        <f t="shared" si="152"/>
        <v>4.3199999999999994</v>
      </c>
      <c r="AH1227" s="31">
        <f t="shared" si="153"/>
        <v>1.08</v>
      </c>
      <c r="AI1227" s="31">
        <f t="shared" si="154"/>
        <v>1.08</v>
      </c>
      <c r="AJ1227" s="31">
        <f t="shared" si="155"/>
        <v>1.08</v>
      </c>
      <c r="AK1227" s="31">
        <f t="shared" si="156"/>
        <v>1.08</v>
      </c>
      <c r="AL1227" s="31">
        <f t="shared" si="157"/>
        <v>4.32</v>
      </c>
    </row>
    <row r="1228" spans="1:38" hidden="1" x14ac:dyDescent="0.3">
      <c r="A1228" t="str">
        <f t="shared" si="151"/>
        <v>SAICING</v>
      </c>
      <c r="B1228" s="5" t="s">
        <v>474</v>
      </c>
      <c r="C1228" s="5" t="s">
        <v>617</v>
      </c>
      <c r="D1228" s="65" t="s">
        <v>93</v>
      </c>
      <c r="E1228" s="65" t="s">
        <v>497</v>
      </c>
      <c r="F1228" s="5" t="s">
        <v>47</v>
      </c>
      <c r="G1228" s="5" t="s">
        <v>605</v>
      </c>
      <c r="H1228" s="5" t="s">
        <v>605</v>
      </c>
      <c r="I1228" s="31"/>
      <c r="J1228" s="31"/>
      <c r="K1228" s="31"/>
      <c r="L1228" s="31"/>
      <c r="M1228" s="31"/>
      <c r="N1228" s="31"/>
      <c r="O1228" s="31"/>
      <c r="P1228" s="31"/>
      <c r="Q1228" s="31">
        <v>2.5</v>
      </c>
      <c r="R1228" s="75">
        <f t="shared" si="150"/>
        <v>0.27777777777777779</v>
      </c>
      <c r="S1228" s="69">
        <v>0.27777777777777779</v>
      </c>
      <c r="T1228" s="69">
        <v>0.27777777777777779</v>
      </c>
      <c r="U1228" s="69">
        <v>0.27777777777777779</v>
      </c>
      <c r="V1228" s="69">
        <v>0.27777777777777779</v>
      </c>
      <c r="W1228" s="69">
        <v>0.27777777777777779</v>
      </c>
      <c r="X1228" s="69">
        <v>0.27777777777777779</v>
      </c>
      <c r="Y1228" s="69">
        <v>0.27777777777777779</v>
      </c>
      <c r="Z1228" s="69">
        <v>0.27777777777777779</v>
      </c>
      <c r="AA1228" s="69">
        <v>0.27777777777777779</v>
      </c>
      <c r="AB1228" s="69">
        <v>0.27777777777777779</v>
      </c>
      <c r="AC1228" s="69">
        <v>0.27777777777777779</v>
      </c>
      <c r="AD1228" s="69">
        <v>0.27777777777777779</v>
      </c>
      <c r="AE1228" s="69">
        <v>0.27777777777777779</v>
      </c>
      <c r="AF1228" s="69">
        <f t="shared" si="152"/>
        <v>3.3333333333333326</v>
      </c>
      <c r="AH1228" s="31">
        <f t="shared" si="153"/>
        <v>0.83333333333333337</v>
      </c>
      <c r="AI1228" s="31">
        <f t="shared" si="154"/>
        <v>0.83333333333333337</v>
      </c>
      <c r="AJ1228" s="31">
        <f t="shared" si="155"/>
        <v>0.83333333333333337</v>
      </c>
      <c r="AK1228" s="31">
        <f t="shared" si="156"/>
        <v>0.83333333333333337</v>
      </c>
      <c r="AL1228" s="31">
        <f t="shared" si="157"/>
        <v>3.3333333333333335</v>
      </c>
    </row>
    <row r="1229" spans="1:38" hidden="1" x14ac:dyDescent="0.3">
      <c r="A1229" t="str">
        <f t="shared" si="151"/>
        <v>SAC1 COARSE</v>
      </c>
      <c r="B1229" s="5" t="s">
        <v>474</v>
      </c>
      <c r="C1229" s="5" t="s">
        <v>617</v>
      </c>
      <c r="D1229" s="65" t="s">
        <v>93</v>
      </c>
      <c r="E1229" s="65" t="s">
        <v>498</v>
      </c>
      <c r="F1229" s="5" t="s">
        <v>27</v>
      </c>
      <c r="G1229" s="5" t="s">
        <v>603</v>
      </c>
      <c r="H1229" s="5" t="s">
        <v>619</v>
      </c>
      <c r="I1229" s="31">
        <v>5.4</v>
      </c>
      <c r="J1229" s="31">
        <v>5.4</v>
      </c>
      <c r="K1229" s="31"/>
      <c r="L1229" s="31">
        <v>5.4</v>
      </c>
      <c r="M1229" s="31"/>
      <c r="N1229" s="31"/>
      <c r="O1229" s="31">
        <v>5.4</v>
      </c>
      <c r="P1229" s="31"/>
      <c r="Q1229" s="31"/>
      <c r="R1229" s="75">
        <f t="shared" si="150"/>
        <v>2.4000000000000004</v>
      </c>
      <c r="S1229" s="69"/>
      <c r="T1229" s="69"/>
      <c r="U1229" s="69"/>
      <c r="V1229" s="69"/>
      <c r="W1229" s="69"/>
      <c r="X1229" s="69"/>
      <c r="Y1229" s="69"/>
      <c r="Z1229" s="69"/>
      <c r="AA1229" s="69"/>
      <c r="AB1229" s="69"/>
      <c r="AC1229" s="69"/>
      <c r="AD1229" s="69"/>
      <c r="AE1229" s="69"/>
      <c r="AF1229" s="69">
        <f t="shared" si="152"/>
        <v>0</v>
      </c>
      <c r="AH1229" s="31">
        <f t="shared" si="153"/>
        <v>0</v>
      </c>
      <c r="AI1229" s="31">
        <f t="shared" si="154"/>
        <v>0</v>
      </c>
      <c r="AJ1229" s="31">
        <f t="shared" si="155"/>
        <v>0</v>
      </c>
      <c r="AK1229" s="31">
        <f t="shared" si="156"/>
        <v>0</v>
      </c>
      <c r="AL1229" s="31">
        <f t="shared" si="157"/>
        <v>0</v>
      </c>
    </row>
    <row r="1230" spans="1:38" hidden="1" x14ac:dyDescent="0.3">
      <c r="A1230" t="str">
        <f t="shared" si="151"/>
        <v>SAC1 COARSE</v>
      </c>
      <c r="B1230" s="5" t="s">
        <v>474</v>
      </c>
      <c r="C1230" s="5" t="s">
        <v>617</v>
      </c>
      <c r="D1230" s="65" t="s">
        <v>93</v>
      </c>
      <c r="E1230" s="65" t="s">
        <v>499</v>
      </c>
      <c r="F1230" s="5" t="s">
        <v>27</v>
      </c>
      <c r="G1230" s="5" t="s">
        <v>603</v>
      </c>
      <c r="H1230" s="5" t="s">
        <v>619</v>
      </c>
      <c r="I1230" s="31">
        <v>18.36</v>
      </c>
      <c r="J1230" s="31"/>
      <c r="K1230" s="31"/>
      <c r="L1230" s="31"/>
      <c r="M1230" s="31"/>
      <c r="N1230" s="31">
        <v>12.96</v>
      </c>
      <c r="O1230" s="31">
        <v>12.96</v>
      </c>
      <c r="P1230" s="31">
        <v>12.96</v>
      </c>
      <c r="Q1230" s="31">
        <v>25.92</v>
      </c>
      <c r="R1230" s="75">
        <f t="shared" si="150"/>
        <v>9.24</v>
      </c>
      <c r="S1230" s="69">
        <v>9.24</v>
      </c>
      <c r="T1230" s="69">
        <v>9.24</v>
      </c>
      <c r="U1230" s="69">
        <v>9.24</v>
      </c>
      <c r="V1230" s="69">
        <v>9.24</v>
      </c>
      <c r="W1230" s="69">
        <v>9.24</v>
      </c>
      <c r="X1230" s="69">
        <v>9.24</v>
      </c>
      <c r="Y1230" s="69">
        <v>9.24</v>
      </c>
      <c r="Z1230" s="69">
        <v>9.24</v>
      </c>
      <c r="AA1230" s="69">
        <v>9.24</v>
      </c>
      <c r="AB1230" s="69">
        <v>9.24</v>
      </c>
      <c r="AC1230" s="69">
        <v>9.24</v>
      </c>
      <c r="AD1230" s="69">
        <v>9.24</v>
      </c>
      <c r="AE1230" s="69">
        <v>9.24</v>
      </c>
      <c r="AF1230" s="69">
        <f t="shared" si="152"/>
        <v>110.87999999999998</v>
      </c>
      <c r="AH1230" s="31">
        <f t="shared" si="153"/>
        <v>27.72</v>
      </c>
      <c r="AI1230" s="31">
        <f t="shared" si="154"/>
        <v>27.72</v>
      </c>
      <c r="AJ1230" s="31">
        <f t="shared" si="155"/>
        <v>27.72</v>
      </c>
      <c r="AK1230" s="31">
        <f t="shared" si="156"/>
        <v>27.72</v>
      </c>
      <c r="AL1230" s="31">
        <f t="shared" si="157"/>
        <v>110.88</v>
      </c>
    </row>
    <row r="1231" spans="1:38" hidden="1" x14ac:dyDescent="0.3">
      <c r="A1231" t="str">
        <f t="shared" si="151"/>
        <v>SAICING</v>
      </c>
      <c r="B1231" s="5" t="s">
        <v>474</v>
      </c>
      <c r="C1231" s="5" t="s">
        <v>617</v>
      </c>
      <c r="D1231" s="65" t="s">
        <v>93</v>
      </c>
      <c r="E1231" s="65" t="s">
        <v>499</v>
      </c>
      <c r="F1231" s="5" t="s">
        <v>47</v>
      </c>
      <c r="G1231" s="5" t="s">
        <v>605</v>
      </c>
      <c r="H1231" s="5" t="s">
        <v>605</v>
      </c>
      <c r="I1231" s="31">
        <v>3</v>
      </c>
      <c r="J1231" s="31"/>
      <c r="K1231" s="31"/>
      <c r="L1231" s="31"/>
      <c r="M1231" s="31"/>
      <c r="N1231" s="31"/>
      <c r="O1231" s="31"/>
      <c r="P1231" s="31"/>
      <c r="Q1231" s="31"/>
      <c r="R1231" s="75">
        <f t="shared" si="150"/>
        <v>0.33333333333333331</v>
      </c>
      <c r="S1231" s="69">
        <v>0.33333333333333331</v>
      </c>
      <c r="T1231" s="69">
        <v>0.33333333333333331</v>
      </c>
      <c r="U1231" s="69">
        <v>0.33333333333333331</v>
      </c>
      <c r="V1231" s="69">
        <v>0.33333333333333331</v>
      </c>
      <c r="W1231" s="69">
        <v>0.33333333333333331</v>
      </c>
      <c r="X1231" s="69">
        <v>0.33333333333333331</v>
      </c>
      <c r="Y1231" s="69">
        <v>0.33333333333333331</v>
      </c>
      <c r="Z1231" s="69">
        <v>0.33333333333333331</v>
      </c>
      <c r="AA1231" s="69">
        <v>0.33333333333333331</v>
      </c>
      <c r="AB1231" s="69">
        <v>0.33333333333333331</v>
      </c>
      <c r="AC1231" s="69">
        <v>0.33333333333333331</v>
      </c>
      <c r="AD1231" s="69">
        <v>0.33333333333333331</v>
      </c>
      <c r="AE1231" s="69">
        <v>0.33333333333333331</v>
      </c>
      <c r="AF1231" s="69">
        <f t="shared" si="152"/>
        <v>4</v>
      </c>
      <c r="AH1231" s="31">
        <f t="shared" si="153"/>
        <v>1</v>
      </c>
      <c r="AI1231" s="31">
        <f t="shared" si="154"/>
        <v>1</v>
      </c>
      <c r="AJ1231" s="31">
        <f t="shared" si="155"/>
        <v>1</v>
      </c>
      <c r="AK1231" s="31">
        <f t="shared" si="156"/>
        <v>1</v>
      </c>
      <c r="AL1231" s="31">
        <f t="shared" si="157"/>
        <v>4</v>
      </c>
    </row>
    <row r="1232" spans="1:38" hidden="1" x14ac:dyDescent="0.3">
      <c r="A1232" t="str">
        <f t="shared" si="151"/>
        <v>PTLG</v>
      </c>
      <c r="B1232" s="5" t="s">
        <v>474</v>
      </c>
      <c r="C1232" s="5" t="s">
        <v>625</v>
      </c>
      <c r="D1232" s="65" t="s">
        <v>93</v>
      </c>
      <c r="E1232" s="65" t="s">
        <v>499</v>
      </c>
      <c r="F1232" s="5" t="s">
        <v>102</v>
      </c>
      <c r="G1232" s="5" t="s">
        <v>601</v>
      </c>
      <c r="H1232" s="5" t="s">
        <v>621</v>
      </c>
      <c r="I1232" s="31"/>
      <c r="J1232" s="31"/>
      <c r="K1232" s="31"/>
      <c r="L1232" s="31"/>
      <c r="M1232" s="31"/>
      <c r="N1232" s="31"/>
      <c r="O1232" s="31"/>
      <c r="P1232" s="31"/>
      <c r="Q1232" s="31"/>
      <c r="R1232" s="75"/>
      <c r="S1232" s="69"/>
      <c r="T1232" s="69">
        <v>2.16</v>
      </c>
      <c r="U1232" s="69">
        <v>2.16</v>
      </c>
      <c r="V1232" s="69">
        <v>2.16</v>
      </c>
      <c r="W1232" s="69">
        <v>2.16</v>
      </c>
      <c r="X1232" s="69">
        <v>2.16</v>
      </c>
      <c r="Y1232" s="69">
        <v>2.16</v>
      </c>
      <c r="Z1232" s="69">
        <v>3.24</v>
      </c>
      <c r="AA1232" s="69">
        <v>3.24</v>
      </c>
      <c r="AB1232" s="69">
        <v>3.24</v>
      </c>
      <c r="AC1232" s="69">
        <v>5.4</v>
      </c>
      <c r="AD1232" s="69">
        <v>5.4</v>
      </c>
      <c r="AE1232" s="69">
        <v>5.4</v>
      </c>
      <c r="AF1232" s="69">
        <f t="shared" si="152"/>
        <v>38.880000000000003</v>
      </c>
      <c r="AH1232" s="31">
        <f t="shared" si="153"/>
        <v>6.48</v>
      </c>
      <c r="AI1232" s="31">
        <f t="shared" si="154"/>
        <v>6.48</v>
      </c>
      <c r="AJ1232" s="31">
        <f t="shared" si="155"/>
        <v>9.7200000000000006</v>
      </c>
      <c r="AK1232" s="31">
        <f t="shared" si="156"/>
        <v>16.200000000000003</v>
      </c>
      <c r="AL1232" s="31">
        <f t="shared" si="157"/>
        <v>38.880000000000003</v>
      </c>
    </row>
    <row r="1233" spans="1:38" hidden="1" x14ac:dyDescent="0.3">
      <c r="A1233" t="str">
        <f t="shared" si="151"/>
        <v>PTLG</v>
      </c>
      <c r="B1233" s="5" t="s">
        <v>474</v>
      </c>
      <c r="C1233" s="5" t="s">
        <v>625</v>
      </c>
      <c r="D1233" s="65" t="s">
        <v>93</v>
      </c>
      <c r="E1233" s="65" t="s">
        <v>499</v>
      </c>
      <c r="F1233" s="5" t="s">
        <v>33</v>
      </c>
      <c r="G1233" s="5" t="s">
        <v>601</v>
      </c>
      <c r="H1233" s="5" t="s">
        <v>621</v>
      </c>
      <c r="I1233" s="31"/>
      <c r="J1233" s="31"/>
      <c r="K1233" s="31"/>
      <c r="L1233" s="31"/>
      <c r="M1233" s="31"/>
      <c r="N1233" s="31"/>
      <c r="O1233" s="31"/>
      <c r="P1233" s="31"/>
      <c r="Q1233" s="31">
        <v>0.12</v>
      </c>
      <c r="R1233" s="75">
        <f t="shared" ref="R1233:R1242" si="158">SUM(I1233:Q1233)/9</f>
        <v>1.3333333333333332E-2</v>
      </c>
      <c r="S1233" s="69">
        <v>1.08</v>
      </c>
      <c r="T1233" s="69">
        <v>1.08</v>
      </c>
      <c r="U1233" s="69">
        <v>1.08</v>
      </c>
      <c r="V1233" s="69">
        <v>1.08</v>
      </c>
      <c r="W1233" s="69">
        <v>1.08</v>
      </c>
      <c r="X1233" s="69">
        <v>1.08</v>
      </c>
      <c r="Y1233" s="69">
        <v>1.08</v>
      </c>
      <c r="Z1233" s="69">
        <v>1.08</v>
      </c>
      <c r="AA1233" s="69">
        <v>1.08</v>
      </c>
      <c r="AB1233" s="69">
        <v>1.08</v>
      </c>
      <c r="AC1233" s="69">
        <v>1.08</v>
      </c>
      <c r="AD1233" s="69">
        <v>1.08</v>
      </c>
      <c r="AE1233" s="69">
        <v>1.08</v>
      </c>
      <c r="AF1233" s="69">
        <f t="shared" si="152"/>
        <v>12.96</v>
      </c>
      <c r="AH1233" s="31">
        <f t="shared" si="153"/>
        <v>3.24</v>
      </c>
      <c r="AI1233" s="31">
        <f t="shared" si="154"/>
        <v>3.24</v>
      </c>
      <c r="AJ1233" s="31">
        <f t="shared" si="155"/>
        <v>3.24</v>
      </c>
      <c r="AK1233" s="31">
        <f t="shared" si="156"/>
        <v>3.24</v>
      </c>
      <c r="AL1233" s="31">
        <f t="shared" si="157"/>
        <v>12.96</v>
      </c>
    </row>
    <row r="1234" spans="1:38" hidden="1" x14ac:dyDescent="0.3">
      <c r="A1234" t="str">
        <f t="shared" si="151"/>
        <v>SAC1 COARSE</v>
      </c>
      <c r="B1234" s="5" t="s">
        <v>474</v>
      </c>
      <c r="C1234" s="5" t="s">
        <v>617</v>
      </c>
      <c r="D1234" s="65" t="s">
        <v>93</v>
      </c>
      <c r="E1234" s="65" t="s">
        <v>476</v>
      </c>
      <c r="F1234" s="5" t="s">
        <v>61</v>
      </c>
      <c r="G1234" s="5" t="s">
        <v>603</v>
      </c>
      <c r="H1234" s="5" t="s">
        <v>619</v>
      </c>
      <c r="I1234" s="31"/>
      <c r="J1234" s="31"/>
      <c r="K1234" s="31">
        <v>10</v>
      </c>
      <c r="L1234" s="31">
        <v>20</v>
      </c>
      <c r="M1234" s="31"/>
      <c r="N1234" s="31"/>
      <c r="O1234" s="31">
        <v>20</v>
      </c>
      <c r="P1234" s="31"/>
      <c r="Q1234" s="31"/>
      <c r="R1234" s="75">
        <f t="shared" si="158"/>
        <v>5.5555555555555554</v>
      </c>
      <c r="S1234" s="69"/>
      <c r="T1234" s="69"/>
      <c r="U1234" s="69"/>
      <c r="V1234" s="69"/>
      <c r="W1234" s="69"/>
      <c r="X1234" s="69"/>
      <c r="Y1234" s="69"/>
      <c r="Z1234" s="69"/>
      <c r="AA1234" s="69"/>
      <c r="AB1234" s="69"/>
      <c r="AC1234" s="69"/>
      <c r="AD1234" s="69"/>
      <c r="AE1234" s="69"/>
      <c r="AF1234" s="69">
        <f t="shared" si="152"/>
        <v>0</v>
      </c>
      <c r="AH1234" s="31">
        <f t="shared" si="153"/>
        <v>0</v>
      </c>
      <c r="AI1234" s="31">
        <f t="shared" si="154"/>
        <v>0</v>
      </c>
      <c r="AJ1234" s="31">
        <f t="shared" si="155"/>
        <v>0</v>
      </c>
      <c r="AK1234" s="31">
        <f t="shared" si="156"/>
        <v>0</v>
      </c>
      <c r="AL1234" s="31">
        <f t="shared" si="157"/>
        <v>0</v>
      </c>
    </row>
    <row r="1235" spans="1:38" hidden="1" x14ac:dyDescent="0.3">
      <c r="A1235" t="str">
        <f t="shared" si="151"/>
        <v>PTLG</v>
      </c>
      <c r="B1235" s="5" t="s">
        <v>474</v>
      </c>
      <c r="C1235" s="5" t="s">
        <v>625</v>
      </c>
      <c r="D1235" s="65" t="s">
        <v>93</v>
      </c>
      <c r="E1235" s="65" t="s">
        <v>500</v>
      </c>
      <c r="F1235" s="5" t="s">
        <v>102</v>
      </c>
      <c r="G1235" s="5" t="s">
        <v>601</v>
      </c>
      <c r="H1235" s="5" t="s">
        <v>621</v>
      </c>
      <c r="I1235" s="31"/>
      <c r="J1235" s="31"/>
      <c r="K1235" s="31"/>
      <c r="L1235" s="31"/>
      <c r="M1235" s="31"/>
      <c r="N1235" s="31"/>
      <c r="O1235" s="31"/>
      <c r="P1235" s="31">
        <v>2.16</v>
      </c>
      <c r="Q1235" s="31"/>
      <c r="R1235" s="75">
        <f t="shared" si="158"/>
        <v>0.24000000000000002</v>
      </c>
      <c r="S1235" s="69">
        <v>1.08</v>
      </c>
      <c r="T1235" s="69">
        <v>1.08</v>
      </c>
      <c r="U1235" s="69">
        <v>1.08</v>
      </c>
      <c r="V1235" s="69">
        <v>1.08</v>
      </c>
      <c r="W1235" s="69">
        <v>1.08</v>
      </c>
      <c r="X1235" s="69">
        <v>1.08</v>
      </c>
      <c r="Y1235" s="69">
        <v>1.08</v>
      </c>
      <c r="Z1235" s="69">
        <v>1.08</v>
      </c>
      <c r="AA1235" s="69">
        <v>1.08</v>
      </c>
      <c r="AB1235" s="69">
        <v>1.08</v>
      </c>
      <c r="AC1235" s="69">
        <v>1.08</v>
      </c>
      <c r="AD1235" s="69">
        <v>1.08</v>
      </c>
      <c r="AE1235" s="69">
        <v>1.08</v>
      </c>
      <c r="AF1235" s="69">
        <f t="shared" si="152"/>
        <v>12.96</v>
      </c>
      <c r="AH1235" s="31">
        <f t="shared" si="153"/>
        <v>3.24</v>
      </c>
      <c r="AI1235" s="31">
        <f t="shared" si="154"/>
        <v>3.24</v>
      </c>
      <c r="AJ1235" s="31">
        <f t="shared" si="155"/>
        <v>3.24</v>
      </c>
      <c r="AK1235" s="31">
        <f t="shared" si="156"/>
        <v>3.24</v>
      </c>
      <c r="AL1235" s="31">
        <f t="shared" si="157"/>
        <v>12.96</v>
      </c>
    </row>
    <row r="1236" spans="1:38" hidden="1" x14ac:dyDescent="0.3">
      <c r="A1236" t="str">
        <f t="shared" si="151"/>
        <v>SAC1 COARSE</v>
      </c>
      <c r="B1236" s="5" t="s">
        <v>474</v>
      </c>
      <c r="C1236" s="5" t="s">
        <v>617</v>
      </c>
      <c r="D1236" s="65" t="s">
        <v>93</v>
      </c>
      <c r="E1236" s="65" t="s">
        <v>501</v>
      </c>
      <c r="F1236" s="5" t="s">
        <v>27</v>
      </c>
      <c r="G1236" s="5" t="s">
        <v>603</v>
      </c>
      <c r="H1236" s="5" t="s">
        <v>619</v>
      </c>
      <c r="I1236" s="31"/>
      <c r="J1236" s="31"/>
      <c r="K1236" s="31"/>
      <c r="L1236" s="31"/>
      <c r="M1236" s="31"/>
      <c r="N1236" s="31"/>
      <c r="O1236" s="31"/>
      <c r="P1236" s="31">
        <v>21.6</v>
      </c>
      <c r="Q1236" s="31">
        <v>21.6</v>
      </c>
      <c r="R1236" s="75">
        <f t="shared" si="158"/>
        <v>4.8000000000000007</v>
      </c>
      <c r="S1236" s="69">
        <v>1.08</v>
      </c>
      <c r="T1236" s="69">
        <v>1.08</v>
      </c>
      <c r="U1236" s="69">
        <v>1.08</v>
      </c>
      <c r="V1236" s="69">
        <v>1.08</v>
      </c>
      <c r="W1236" s="69">
        <v>1.08</v>
      </c>
      <c r="X1236" s="69">
        <v>1.08</v>
      </c>
      <c r="Y1236" s="69">
        <v>1.08</v>
      </c>
      <c r="Z1236" s="69">
        <v>1.08</v>
      </c>
      <c r="AA1236" s="69">
        <v>1.08</v>
      </c>
      <c r="AB1236" s="69">
        <v>1.08</v>
      </c>
      <c r="AC1236" s="69">
        <v>1.08</v>
      </c>
      <c r="AD1236" s="69">
        <v>1.08</v>
      </c>
      <c r="AE1236" s="69">
        <v>1.08</v>
      </c>
      <c r="AF1236" s="69">
        <f t="shared" si="152"/>
        <v>12.96</v>
      </c>
      <c r="AH1236" s="31">
        <f t="shared" si="153"/>
        <v>3.24</v>
      </c>
      <c r="AI1236" s="31">
        <f t="shared" si="154"/>
        <v>3.24</v>
      </c>
      <c r="AJ1236" s="31">
        <f t="shared" si="155"/>
        <v>3.24</v>
      </c>
      <c r="AK1236" s="31">
        <f t="shared" si="156"/>
        <v>3.24</v>
      </c>
      <c r="AL1236" s="31">
        <f t="shared" si="157"/>
        <v>12.96</v>
      </c>
    </row>
    <row r="1237" spans="1:38" hidden="1" x14ac:dyDescent="0.3">
      <c r="A1237" t="str">
        <f t="shared" si="151"/>
        <v>SAA1</v>
      </c>
      <c r="B1237" s="5" t="s">
        <v>474</v>
      </c>
      <c r="C1237" s="5" t="s">
        <v>617</v>
      </c>
      <c r="D1237" s="65" t="s">
        <v>93</v>
      </c>
      <c r="E1237" s="65" t="s">
        <v>502</v>
      </c>
      <c r="F1237" s="5" t="s">
        <v>74</v>
      </c>
      <c r="G1237" s="5" t="s">
        <v>600</v>
      </c>
      <c r="H1237" s="5" t="s">
        <v>620</v>
      </c>
      <c r="I1237" s="31"/>
      <c r="J1237" s="31">
        <v>1</v>
      </c>
      <c r="K1237" s="31">
        <v>5</v>
      </c>
      <c r="L1237" s="31"/>
      <c r="M1237" s="31">
        <v>4</v>
      </c>
      <c r="N1237" s="31"/>
      <c r="O1237" s="31">
        <v>2</v>
      </c>
      <c r="P1237" s="31"/>
      <c r="Q1237" s="31">
        <v>3</v>
      </c>
      <c r="R1237" s="75">
        <f t="shared" si="158"/>
        <v>1.6666666666666667</v>
      </c>
      <c r="S1237" s="69">
        <v>1.6666666666666667</v>
      </c>
      <c r="T1237" s="69">
        <v>1.6666666666666667</v>
      </c>
      <c r="U1237" s="69">
        <v>1.6666666666666667</v>
      </c>
      <c r="V1237" s="69">
        <v>1.6666666666666667</v>
      </c>
      <c r="W1237" s="69">
        <v>1.6666666666666667</v>
      </c>
      <c r="X1237" s="69">
        <v>1.6666666666666667</v>
      </c>
      <c r="Y1237" s="69">
        <v>1.6666666666666667</v>
      </c>
      <c r="Z1237" s="69">
        <v>1.6666666666666667</v>
      </c>
      <c r="AA1237" s="69">
        <v>1.6666666666666667</v>
      </c>
      <c r="AB1237" s="69">
        <v>1.6666666666666667</v>
      </c>
      <c r="AC1237" s="69">
        <v>1.6666666666666667</v>
      </c>
      <c r="AD1237" s="69">
        <v>1.6666666666666667</v>
      </c>
      <c r="AE1237" s="69">
        <v>1.6666666666666667</v>
      </c>
      <c r="AF1237" s="69">
        <f t="shared" si="152"/>
        <v>20</v>
      </c>
      <c r="AH1237" s="31">
        <f t="shared" si="153"/>
        <v>5</v>
      </c>
      <c r="AI1237" s="31">
        <f t="shared" si="154"/>
        <v>5</v>
      </c>
      <c r="AJ1237" s="31">
        <f t="shared" si="155"/>
        <v>5</v>
      </c>
      <c r="AK1237" s="31">
        <f t="shared" si="156"/>
        <v>5</v>
      </c>
      <c r="AL1237" s="31">
        <f t="shared" si="157"/>
        <v>20</v>
      </c>
    </row>
    <row r="1238" spans="1:38" hidden="1" x14ac:dyDescent="0.3">
      <c r="A1238" t="str">
        <f t="shared" si="151"/>
        <v>SAC1 COARSE</v>
      </c>
      <c r="B1238" s="5" t="s">
        <v>474</v>
      </c>
      <c r="C1238" s="5" t="s">
        <v>617</v>
      </c>
      <c r="D1238" s="65" t="s">
        <v>93</v>
      </c>
      <c r="E1238" s="65" t="s">
        <v>502</v>
      </c>
      <c r="F1238" s="5" t="s">
        <v>61</v>
      </c>
      <c r="G1238" s="5" t="s">
        <v>603</v>
      </c>
      <c r="H1238" s="5" t="s">
        <v>619</v>
      </c>
      <c r="I1238" s="31"/>
      <c r="J1238" s="31">
        <v>8</v>
      </c>
      <c r="K1238" s="31">
        <v>10</v>
      </c>
      <c r="L1238" s="31"/>
      <c r="M1238" s="31">
        <v>5</v>
      </c>
      <c r="N1238" s="31"/>
      <c r="O1238" s="31">
        <v>2</v>
      </c>
      <c r="P1238" s="31"/>
      <c r="Q1238" s="31">
        <v>5</v>
      </c>
      <c r="R1238" s="75">
        <f t="shared" si="158"/>
        <v>3.3333333333333335</v>
      </c>
      <c r="S1238" s="69">
        <v>3.3333333333333335</v>
      </c>
      <c r="T1238" s="69">
        <v>3.3333333333333335</v>
      </c>
      <c r="U1238" s="69">
        <v>3.3333333333333335</v>
      </c>
      <c r="V1238" s="69">
        <v>3.3333333333333335</v>
      </c>
      <c r="W1238" s="69">
        <v>3.3333333333333335</v>
      </c>
      <c r="X1238" s="69">
        <v>3.3333333333333335</v>
      </c>
      <c r="Y1238" s="69">
        <v>3.3333333333333335</v>
      </c>
      <c r="Z1238" s="69">
        <v>3.3333333333333335</v>
      </c>
      <c r="AA1238" s="69">
        <v>3.3333333333333335</v>
      </c>
      <c r="AB1238" s="69">
        <v>3.3333333333333335</v>
      </c>
      <c r="AC1238" s="69">
        <v>3.3333333333333335</v>
      </c>
      <c r="AD1238" s="69">
        <v>3.3333333333333335</v>
      </c>
      <c r="AE1238" s="69">
        <v>3.3333333333333335</v>
      </c>
      <c r="AF1238" s="69">
        <f t="shared" si="152"/>
        <v>40</v>
      </c>
      <c r="AH1238" s="31">
        <f t="shared" si="153"/>
        <v>10</v>
      </c>
      <c r="AI1238" s="31">
        <f t="shared" si="154"/>
        <v>10</v>
      </c>
      <c r="AJ1238" s="31">
        <f t="shared" si="155"/>
        <v>10</v>
      </c>
      <c r="AK1238" s="31">
        <f t="shared" si="156"/>
        <v>10</v>
      </c>
      <c r="AL1238" s="31">
        <f t="shared" si="157"/>
        <v>40</v>
      </c>
    </row>
    <row r="1239" spans="1:38" hidden="1" x14ac:dyDescent="0.3">
      <c r="A1239" t="str">
        <f t="shared" si="151"/>
        <v>SASoft Brown</v>
      </c>
      <c r="B1239" s="5" t="s">
        <v>474</v>
      </c>
      <c r="C1239" s="5" t="s">
        <v>617</v>
      </c>
      <c r="D1239" s="65" t="s">
        <v>93</v>
      </c>
      <c r="E1239" s="65" t="s">
        <v>502</v>
      </c>
      <c r="F1239" s="5" t="s">
        <v>43</v>
      </c>
      <c r="G1239" s="5" t="s">
        <v>602</v>
      </c>
      <c r="H1239" s="5" t="s">
        <v>622</v>
      </c>
      <c r="I1239" s="31"/>
      <c r="J1239" s="31">
        <v>0.5</v>
      </c>
      <c r="K1239" s="31"/>
      <c r="L1239" s="31"/>
      <c r="M1239" s="31"/>
      <c r="N1239" s="31"/>
      <c r="O1239" s="31"/>
      <c r="P1239" s="31"/>
      <c r="Q1239" s="31"/>
      <c r="R1239" s="75">
        <f t="shared" si="158"/>
        <v>5.5555555555555552E-2</v>
      </c>
      <c r="S1239" s="69">
        <v>5.5555555555555552E-2</v>
      </c>
      <c r="T1239" s="69">
        <v>5.5555555555555552E-2</v>
      </c>
      <c r="U1239" s="69">
        <v>5.5555555555555552E-2</v>
      </c>
      <c r="V1239" s="69">
        <v>5.5555555555555552E-2</v>
      </c>
      <c r="W1239" s="69">
        <v>5.5555555555555552E-2</v>
      </c>
      <c r="X1239" s="69">
        <v>5.5555555555555552E-2</v>
      </c>
      <c r="Y1239" s="69">
        <v>5.5555555555555552E-2</v>
      </c>
      <c r="Z1239" s="69">
        <v>5.5555555555555552E-2</v>
      </c>
      <c r="AA1239" s="69">
        <v>5.5555555555555552E-2</v>
      </c>
      <c r="AB1239" s="69">
        <v>5.5555555555555552E-2</v>
      </c>
      <c r="AC1239" s="69">
        <v>5.5555555555555552E-2</v>
      </c>
      <c r="AD1239" s="69">
        <v>5.5555555555555552E-2</v>
      </c>
      <c r="AE1239" s="69">
        <v>5.5555555555555552E-2</v>
      </c>
      <c r="AF1239" s="69">
        <f t="shared" si="152"/>
        <v>0.66666666666666685</v>
      </c>
      <c r="AH1239" s="31">
        <f t="shared" si="153"/>
        <v>0.16666666666666666</v>
      </c>
      <c r="AI1239" s="31">
        <f t="shared" si="154"/>
        <v>0.16666666666666666</v>
      </c>
      <c r="AJ1239" s="31">
        <f t="shared" si="155"/>
        <v>0.16666666666666666</v>
      </c>
      <c r="AK1239" s="31">
        <f t="shared" si="156"/>
        <v>0.16666666666666666</v>
      </c>
      <c r="AL1239" s="31">
        <f t="shared" si="157"/>
        <v>0.66666666666666663</v>
      </c>
    </row>
    <row r="1240" spans="1:38" hidden="1" x14ac:dyDescent="0.3">
      <c r="A1240" t="str">
        <f t="shared" si="151"/>
        <v>SAC1 COARSE</v>
      </c>
      <c r="B1240" s="5" t="s">
        <v>474</v>
      </c>
      <c r="C1240" s="5" t="s">
        <v>617</v>
      </c>
      <c r="D1240" s="65" t="s">
        <v>93</v>
      </c>
      <c r="E1240" s="65" t="s">
        <v>502</v>
      </c>
      <c r="F1240" s="5" t="s">
        <v>27</v>
      </c>
      <c r="G1240" s="5" t="s">
        <v>603</v>
      </c>
      <c r="H1240" s="5" t="s">
        <v>619</v>
      </c>
      <c r="I1240" s="31"/>
      <c r="J1240" s="31">
        <v>16.2</v>
      </c>
      <c r="K1240" s="31">
        <v>21.6</v>
      </c>
      <c r="L1240" s="31">
        <v>21.6</v>
      </c>
      <c r="M1240" s="31">
        <v>21.06</v>
      </c>
      <c r="N1240" s="31"/>
      <c r="O1240" s="31">
        <v>21.6</v>
      </c>
      <c r="P1240" s="31"/>
      <c r="Q1240" s="31">
        <v>19.440000000000001</v>
      </c>
      <c r="R1240" s="75">
        <f t="shared" si="158"/>
        <v>13.5</v>
      </c>
      <c r="S1240" s="69">
        <v>13.5</v>
      </c>
      <c r="T1240" s="69">
        <v>13.5</v>
      </c>
      <c r="U1240" s="69">
        <v>13.5</v>
      </c>
      <c r="V1240" s="69">
        <v>13.5</v>
      </c>
      <c r="W1240" s="69">
        <v>13.5</v>
      </c>
      <c r="X1240" s="69">
        <v>13.5</v>
      </c>
      <c r="Y1240" s="69">
        <v>13.5</v>
      </c>
      <c r="Z1240" s="69">
        <v>13.5</v>
      </c>
      <c r="AA1240" s="69">
        <v>13.5</v>
      </c>
      <c r="AB1240" s="69">
        <v>13.5</v>
      </c>
      <c r="AC1240" s="69">
        <v>13.5</v>
      </c>
      <c r="AD1240" s="69">
        <v>13.5</v>
      </c>
      <c r="AE1240" s="69">
        <v>13.5</v>
      </c>
      <c r="AF1240" s="69">
        <f t="shared" si="152"/>
        <v>162</v>
      </c>
      <c r="AH1240" s="31">
        <f t="shared" si="153"/>
        <v>40.5</v>
      </c>
      <c r="AI1240" s="31">
        <f t="shared" si="154"/>
        <v>40.5</v>
      </c>
      <c r="AJ1240" s="31">
        <f t="shared" si="155"/>
        <v>40.5</v>
      </c>
      <c r="AK1240" s="31">
        <f t="shared" si="156"/>
        <v>40.5</v>
      </c>
      <c r="AL1240" s="31">
        <f t="shared" si="157"/>
        <v>162</v>
      </c>
    </row>
    <row r="1241" spans="1:38" hidden="1" x14ac:dyDescent="0.3">
      <c r="A1241" t="str">
        <f t="shared" si="151"/>
        <v>SAICING</v>
      </c>
      <c r="B1241" s="5" t="s">
        <v>474</v>
      </c>
      <c r="C1241" s="5" t="s">
        <v>617</v>
      </c>
      <c r="D1241" s="65" t="s">
        <v>93</v>
      </c>
      <c r="E1241" s="65" t="s">
        <v>502</v>
      </c>
      <c r="F1241" s="5" t="s">
        <v>47</v>
      </c>
      <c r="G1241" s="5" t="s">
        <v>605</v>
      </c>
      <c r="H1241" s="5" t="s">
        <v>605</v>
      </c>
      <c r="I1241" s="31"/>
      <c r="J1241" s="31"/>
      <c r="K1241" s="31"/>
      <c r="L1241" s="31">
        <v>2.5</v>
      </c>
      <c r="M1241" s="31">
        <v>1.25</v>
      </c>
      <c r="N1241" s="31"/>
      <c r="O1241" s="31"/>
      <c r="P1241" s="31"/>
      <c r="Q1241" s="31"/>
      <c r="R1241" s="75">
        <f t="shared" si="158"/>
        <v>0.41666666666666669</v>
      </c>
      <c r="S1241" s="69">
        <v>0.41666666666666669</v>
      </c>
      <c r="T1241" s="69">
        <v>0.41666666666666669</v>
      </c>
      <c r="U1241" s="69">
        <v>0.41666666666666669</v>
      </c>
      <c r="V1241" s="69">
        <v>0.41666666666666669</v>
      </c>
      <c r="W1241" s="69">
        <v>0.41666666666666669</v>
      </c>
      <c r="X1241" s="69">
        <v>0.41666666666666669</v>
      </c>
      <c r="Y1241" s="69">
        <v>0.41666666666666669</v>
      </c>
      <c r="Z1241" s="69">
        <v>0.41666666666666669</v>
      </c>
      <c r="AA1241" s="69">
        <v>0.41666666666666669</v>
      </c>
      <c r="AB1241" s="69">
        <v>0.41666666666666669</v>
      </c>
      <c r="AC1241" s="69">
        <v>0.41666666666666669</v>
      </c>
      <c r="AD1241" s="69">
        <v>0.41666666666666669</v>
      </c>
      <c r="AE1241" s="69">
        <v>0.41666666666666669</v>
      </c>
      <c r="AF1241" s="69">
        <f t="shared" si="152"/>
        <v>5</v>
      </c>
      <c r="AH1241" s="31">
        <f t="shared" si="153"/>
        <v>1.25</v>
      </c>
      <c r="AI1241" s="31">
        <f t="shared" si="154"/>
        <v>1.25</v>
      </c>
      <c r="AJ1241" s="31">
        <f t="shared" si="155"/>
        <v>1.25</v>
      </c>
      <c r="AK1241" s="31">
        <f t="shared" si="156"/>
        <v>1.25</v>
      </c>
      <c r="AL1241" s="31">
        <f t="shared" si="157"/>
        <v>5</v>
      </c>
    </row>
    <row r="1242" spans="1:38" hidden="1" x14ac:dyDescent="0.3">
      <c r="A1242" t="str">
        <f t="shared" si="151"/>
        <v>PTLG</v>
      </c>
      <c r="B1242" s="5" t="s">
        <v>474</v>
      </c>
      <c r="C1242" s="5" t="s">
        <v>625</v>
      </c>
      <c r="D1242" s="65" t="s">
        <v>93</v>
      </c>
      <c r="E1242" s="65" t="s">
        <v>502</v>
      </c>
      <c r="F1242" s="5" t="s">
        <v>33</v>
      </c>
      <c r="G1242" s="5" t="s">
        <v>601</v>
      </c>
      <c r="H1242" s="5" t="s">
        <v>621</v>
      </c>
      <c r="I1242" s="31"/>
      <c r="J1242" s="31"/>
      <c r="K1242" s="31"/>
      <c r="L1242" s="31"/>
      <c r="M1242" s="31"/>
      <c r="N1242" s="31"/>
      <c r="O1242" s="31">
        <v>0.24</v>
      </c>
      <c r="P1242" s="31"/>
      <c r="Q1242" s="31"/>
      <c r="R1242" s="75">
        <f t="shared" si="158"/>
        <v>2.6666666666666665E-2</v>
      </c>
      <c r="S1242" s="69">
        <v>1.08</v>
      </c>
      <c r="T1242" s="69">
        <v>1.08</v>
      </c>
      <c r="U1242" s="69">
        <v>1.08</v>
      </c>
      <c r="V1242" s="69">
        <v>1.08</v>
      </c>
      <c r="W1242" s="69">
        <v>1.08</v>
      </c>
      <c r="X1242" s="69">
        <v>1.08</v>
      </c>
      <c r="Y1242" s="69">
        <v>1.08</v>
      </c>
      <c r="Z1242" s="69">
        <v>1.08</v>
      </c>
      <c r="AA1242" s="69">
        <v>1.08</v>
      </c>
      <c r="AB1242" s="69">
        <v>1.08</v>
      </c>
      <c r="AC1242" s="69">
        <v>1.08</v>
      </c>
      <c r="AD1242" s="69">
        <v>1.08</v>
      </c>
      <c r="AE1242" s="69">
        <v>1.08</v>
      </c>
      <c r="AF1242" s="69">
        <f t="shared" si="152"/>
        <v>12.96</v>
      </c>
      <c r="AH1242" s="31">
        <f t="shared" si="153"/>
        <v>3.24</v>
      </c>
      <c r="AI1242" s="31">
        <f t="shared" si="154"/>
        <v>3.24</v>
      </c>
      <c r="AJ1242" s="31">
        <f t="shared" si="155"/>
        <v>3.24</v>
      </c>
      <c r="AK1242" s="31">
        <f t="shared" si="156"/>
        <v>3.24</v>
      </c>
      <c r="AL1242" s="31">
        <f t="shared" si="157"/>
        <v>12.96</v>
      </c>
    </row>
    <row r="1243" spans="1:38" hidden="1" x14ac:dyDescent="0.3">
      <c r="A1243" t="str">
        <f t="shared" si="151"/>
        <v>PTLG</v>
      </c>
      <c r="B1243" s="5" t="s">
        <v>474</v>
      </c>
      <c r="C1243" s="5" t="s">
        <v>625</v>
      </c>
      <c r="D1243" s="65" t="s">
        <v>93</v>
      </c>
      <c r="E1243" s="65" t="s">
        <v>502</v>
      </c>
      <c r="F1243" s="5" t="s">
        <v>102</v>
      </c>
      <c r="G1243" s="5" t="s">
        <v>601</v>
      </c>
      <c r="H1243" s="5" t="s">
        <v>621</v>
      </c>
      <c r="I1243" s="31"/>
      <c r="J1243" s="31"/>
      <c r="K1243" s="31"/>
      <c r="L1243" s="31"/>
      <c r="M1243" s="31"/>
      <c r="N1243" s="31"/>
      <c r="O1243" s="31"/>
      <c r="P1243" s="31"/>
      <c r="Q1243" s="31"/>
      <c r="R1243" s="75"/>
      <c r="S1243" s="69">
        <v>1.08</v>
      </c>
      <c r="T1243" s="69">
        <v>1.08</v>
      </c>
      <c r="U1243" s="69">
        <v>1.08</v>
      </c>
      <c r="V1243" s="69">
        <v>1.08</v>
      </c>
      <c r="W1243" s="69">
        <v>2.16</v>
      </c>
      <c r="X1243" s="69">
        <v>2.16</v>
      </c>
      <c r="Y1243" s="69">
        <v>2.16</v>
      </c>
      <c r="Z1243" s="69">
        <v>3.24</v>
      </c>
      <c r="AA1243" s="69">
        <v>3.24</v>
      </c>
      <c r="AB1243" s="69">
        <v>3.24</v>
      </c>
      <c r="AC1243" s="69">
        <v>5.4</v>
      </c>
      <c r="AD1243" s="69">
        <v>5.4</v>
      </c>
      <c r="AE1243" s="69">
        <v>5.4</v>
      </c>
      <c r="AF1243" s="69">
        <f t="shared" si="152"/>
        <v>35.64</v>
      </c>
      <c r="AH1243" s="31">
        <f t="shared" si="153"/>
        <v>3.24</v>
      </c>
      <c r="AI1243" s="31">
        <f t="shared" si="154"/>
        <v>6.48</v>
      </c>
      <c r="AJ1243" s="31">
        <f t="shared" si="155"/>
        <v>9.7200000000000006</v>
      </c>
      <c r="AK1243" s="31">
        <f t="shared" si="156"/>
        <v>16.200000000000003</v>
      </c>
      <c r="AL1243" s="31">
        <f t="shared" si="157"/>
        <v>35.64</v>
      </c>
    </row>
    <row r="1244" spans="1:38" hidden="1" x14ac:dyDescent="0.3">
      <c r="A1244" t="str">
        <f t="shared" si="151"/>
        <v>SASoft Brown</v>
      </c>
      <c r="B1244" s="5" t="s">
        <v>474</v>
      </c>
      <c r="C1244" s="5" t="s">
        <v>617</v>
      </c>
      <c r="D1244" s="65" t="s">
        <v>93</v>
      </c>
      <c r="E1244" s="65" t="s">
        <v>502</v>
      </c>
      <c r="F1244" s="5" t="s">
        <v>34</v>
      </c>
      <c r="G1244" s="5" t="s">
        <v>602</v>
      </c>
      <c r="H1244" s="5" t="s">
        <v>622</v>
      </c>
      <c r="I1244" s="31"/>
      <c r="J1244" s="31">
        <v>1.08</v>
      </c>
      <c r="K1244" s="31"/>
      <c r="L1244" s="31"/>
      <c r="M1244" s="31">
        <v>1.08</v>
      </c>
      <c r="N1244" s="31"/>
      <c r="O1244" s="31"/>
      <c r="P1244" s="31"/>
      <c r="Q1244" s="31"/>
      <c r="R1244" s="75">
        <f t="shared" ref="R1244:R1249" si="159">SUM(I1244:Q1244)/9</f>
        <v>0.24000000000000002</v>
      </c>
      <c r="S1244" s="69">
        <v>0.24000000000000002</v>
      </c>
      <c r="T1244" s="69">
        <v>0.24000000000000002</v>
      </c>
      <c r="U1244" s="69">
        <v>0.24000000000000002</v>
      </c>
      <c r="V1244" s="69">
        <v>0.24000000000000002</v>
      </c>
      <c r="W1244" s="69">
        <v>0.24000000000000002</v>
      </c>
      <c r="X1244" s="69">
        <v>0.24000000000000002</v>
      </c>
      <c r="Y1244" s="69">
        <v>0.24000000000000002</v>
      </c>
      <c r="Z1244" s="69">
        <v>0.24000000000000002</v>
      </c>
      <c r="AA1244" s="69">
        <v>0.24000000000000002</v>
      </c>
      <c r="AB1244" s="69">
        <v>0.24000000000000002</v>
      </c>
      <c r="AC1244" s="69">
        <v>0.24000000000000002</v>
      </c>
      <c r="AD1244" s="69">
        <v>0.24000000000000002</v>
      </c>
      <c r="AE1244" s="69">
        <v>0.24000000000000002</v>
      </c>
      <c r="AF1244" s="69">
        <f t="shared" si="152"/>
        <v>2.8800000000000008</v>
      </c>
      <c r="AH1244" s="31">
        <f t="shared" si="153"/>
        <v>0.72000000000000008</v>
      </c>
      <c r="AI1244" s="31">
        <f t="shared" si="154"/>
        <v>0.72000000000000008</v>
      </c>
      <c r="AJ1244" s="31">
        <f t="shared" si="155"/>
        <v>0.72000000000000008</v>
      </c>
      <c r="AK1244" s="31">
        <f t="shared" si="156"/>
        <v>0.72000000000000008</v>
      </c>
      <c r="AL1244" s="31">
        <f t="shared" si="157"/>
        <v>2.8800000000000003</v>
      </c>
    </row>
    <row r="1245" spans="1:38" hidden="1" x14ac:dyDescent="0.3">
      <c r="A1245" t="str">
        <f t="shared" si="151"/>
        <v>SAC1 COARSE</v>
      </c>
      <c r="B1245" s="5" t="s">
        <v>474</v>
      </c>
      <c r="C1245" s="5" t="s">
        <v>617</v>
      </c>
      <c r="D1245" s="65" t="s">
        <v>93</v>
      </c>
      <c r="E1245" s="65" t="s">
        <v>503</v>
      </c>
      <c r="F1245" s="5" t="s">
        <v>27</v>
      </c>
      <c r="G1245" s="5" t="s">
        <v>603</v>
      </c>
      <c r="H1245" s="5" t="s">
        <v>619</v>
      </c>
      <c r="I1245" s="31"/>
      <c r="J1245" s="31"/>
      <c r="K1245" s="31"/>
      <c r="L1245" s="31">
        <v>-0.6</v>
      </c>
      <c r="M1245" s="31"/>
      <c r="N1245" s="31"/>
      <c r="O1245" s="31"/>
      <c r="P1245" s="31"/>
      <c r="Q1245" s="31"/>
      <c r="R1245" s="75">
        <f t="shared" si="159"/>
        <v>-6.6666666666666666E-2</v>
      </c>
      <c r="S1245" s="69"/>
      <c r="T1245" s="69"/>
      <c r="U1245" s="69"/>
      <c r="V1245" s="69"/>
      <c r="W1245" s="69"/>
      <c r="X1245" s="69"/>
      <c r="Y1245" s="69"/>
      <c r="Z1245" s="69"/>
      <c r="AA1245" s="69"/>
      <c r="AB1245" s="69"/>
      <c r="AC1245" s="69"/>
      <c r="AD1245" s="69"/>
      <c r="AE1245" s="69"/>
      <c r="AF1245" s="69">
        <f t="shared" si="152"/>
        <v>0</v>
      </c>
      <c r="AH1245" s="31">
        <f t="shared" si="153"/>
        <v>0</v>
      </c>
      <c r="AI1245" s="31">
        <f t="shared" si="154"/>
        <v>0</v>
      </c>
      <c r="AJ1245" s="31">
        <f t="shared" si="155"/>
        <v>0</v>
      </c>
      <c r="AK1245" s="31">
        <f t="shared" si="156"/>
        <v>0</v>
      </c>
      <c r="AL1245" s="31">
        <f t="shared" si="157"/>
        <v>0</v>
      </c>
    </row>
    <row r="1246" spans="1:38" hidden="1" x14ac:dyDescent="0.3">
      <c r="A1246" t="str">
        <f t="shared" si="151"/>
        <v>SAC1 COARSE</v>
      </c>
      <c r="B1246" s="5" t="s">
        <v>474</v>
      </c>
      <c r="C1246" s="5" t="s">
        <v>617</v>
      </c>
      <c r="D1246" s="65" t="s">
        <v>93</v>
      </c>
      <c r="E1246" s="65" t="s">
        <v>504</v>
      </c>
      <c r="F1246" s="5" t="s">
        <v>61</v>
      </c>
      <c r="G1246" s="5" t="s">
        <v>603</v>
      </c>
      <c r="H1246" s="5" t="s">
        <v>619</v>
      </c>
      <c r="I1246" s="31"/>
      <c r="J1246" s="31">
        <v>1.75</v>
      </c>
      <c r="K1246" s="31"/>
      <c r="L1246" s="31">
        <v>1.5</v>
      </c>
      <c r="M1246" s="31">
        <v>1.5</v>
      </c>
      <c r="N1246" s="31"/>
      <c r="O1246" s="31"/>
      <c r="P1246" s="31"/>
      <c r="Q1246" s="31">
        <v>1.5</v>
      </c>
      <c r="R1246" s="75">
        <f t="shared" si="159"/>
        <v>0.69444444444444442</v>
      </c>
      <c r="S1246" s="69">
        <v>0.69444444444444442</v>
      </c>
      <c r="T1246" s="69">
        <v>0.69444444444444442</v>
      </c>
      <c r="U1246" s="69">
        <v>0.69444444444444442</v>
      </c>
      <c r="V1246" s="69">
        <v>0.69444444444444442</v>
      </c>
      <c r="W1246" s="69">
        <v>0.69444444444444442</v>
      </c>
      <c r="X1246" s="69">
        <v>0.69444444444444442</v>
      </c>
      <c r="Y1246" s="69">
        <v>0.69444444444444442</v>
      </c>
      <c r="Z1246" s="69">
        <v>0.69444444444444442</v>
      </c>
      <c r="AA1246" s="69">
        <v>0.69444444444444442</v>
      </c>
      <c r="AB1246" s="69">
        <v>0.69444444444444442</v>
      </c>
      <c r="AC1246" s="69">
        <v>0.69444444444444442</v>
      </c>
      <c r="AD1246" s="69">
        <v>0.69444444444444442</v>
      </c>
      <c r="AE1246" s="69">
        <v>0.69444444444444442</v>
      </c>
      <c r="AF1246" s="69">
        <f t="shared" si="152"/>
        <v>8.3333333333333339</v>
      </c>
      <c r="AH1246" s="31">
        <f t="shared" si="153"/>
        <v>2.083333333333333</v>
      </c>
      <c r="AI1246" s="31">
        <f t="shared" si="154"/>
        <v>2.083333333333333</v>
      </c>
      <c r="AJ1246" s="31">
        <f t="shared" si="155"/>
        <v>2.083333333333333</v>
      </c>
      <c r="AK1246" s="31">
        <f t="shared" si="156"/>
        <v>2.083333333333333</v>
      </c>
      <c r="AL1246" s="31">
        <f t="shared" si="157"/>
        <v>8.3333333333333321</v>
      </c>
    </row>
    <row r="1247" spans="1:38" hidden="1" x14ac:dyDescent="0.3">
      <c r="A1247" t="str">
        <f t="shared" si="151"/>
        <v>SACASTER</v>
      </c>
      <c r="B1247" s="5" t="s">
        <v>474</v>
      </c>
      <c r="C1247" s="5" t="s">
        <v>617</v>
      </c>
      <c r="D1247" s="65" t="s">
        <v>93</v>
      </c>
      <c r="E1247" s="65" t="s">
        <v>504</v>
      </c>
      <c r="F1247" s="5" t="s">
        <v>25</v>
      </c>
      <c r="G1247" s="5" t="s">
        <v>604</v>
      </c>
      <c r="H1247" s="5" t="s">
        <v>604</v>
      </c>
      <c r="I1247" s="31"/>
      <c r="J1247" s="31"/>
      <c r="K1247" s="31"/>
      <c r="L1247" s="31"/>
      <c r="M1247" s="31"/>
      <c r="N1247" s="31"/>
      <c r="O1247" s="31"/>
      <c r="P1247" s="31"/>
      <c r="Q1247" s="31"/>
      <c r="R1247" s="75">
        <f t="shared" si="159"/>
        <v>0</v>
      </c>
      <c r="S1247" s="69">
        <v>0</v>
      </c>
      <c r="T1247" s="69">
        <v>0</v>
      </c>
      <c r="U1247" s="69">
        <v>0</v>
      </c>
      <c r="V1247" s="69">
        <v>0</v>
      </c>
      <c r="W1247" s="69">
        <v>0</v>
      </c>
      <c r="X1247" s="69">
        <v>0</v>
      </c>
      <c r="Y1247" s="69">
        <v>0</v>
      </c>
      <c r="Z1247" s="69">
        <v>0</v>
      </c>
      <c r="AA1247" s="69">
        <v>0</v>
      </c>
      <c r="AB1247" s="69">
        <v>0</v>
      </c>
      <c r="AC1247" s="69">
        <v>0</v>
      </c>
      <c r="AD1247" s="69">
        <v>0</v>
      </c>
      <c r="AE1247" s="69">
        <v>0</v>
      </c>
      <c r="AF1247" s="69">
        <f t="shared" si="152"/>
        <v>0</v>
      </c>
      <c r="AH1247" s="31">
        <f t="shared" si="153"/>
        <v>0</v>
      </c>
      <c r="AI1247" s="31">
        <f t="shared" si="154"/>
        <v>0</v>
      </c>
      <c r="AJ1247" s="31">
        <f t="shared" si="155"/>
        <v>0</v>
      </c>
      <c r="AK1247" s="31">
        <f t="shared" si="156"/>
        <v>0</v>
      </c>
      <c r="AL1247" s="31">
        <f t="shared" si="157"/>
        <v>0</v>
      </c>
    </row>
    <row r="1248" spans="1:38" hidden="1" x14ac:dyDescent="0.3">
      <c r="A1248" t="str">
        <f t="shared" si="151"/>
        <v>SAC1 COARSE</v>
      </c>
      <c r="B1248" s="5" t="s">
        <v>474</v>
      </c>
      <c r="C1248" s="5" t="s">
        <v>617</v>
      </c>
      <c r="D1248" s="65" t="s">
        <v>93</v>
      </c>
      <c r="E1248" s="65" t="s">
        <v>504</v>
      </c>
      <c r="F1248" s="5" t="s">
        <v>27</v>
      </c>
      <c r="G1248" s="5" t="s">
        <v>603</v>
      </c>
      <c r="H1248" s="5" t="s">
        <v>619</v>
      </c>
      <c r="I1248" s="31"/>
      <c r="J1248" s="31">
        <v>21.6</v>
      </c>
      <c r="K1248" s="31"/>
      <c r="L1248" s="31">
        <v>21.6</v>
      </c>
      <c r="M1248" s="31">
        <v>21.6</v>
      </c>
      <c r="N1248" s="31"/>
      <c r="O1248" s="31">
        <v>21.6</v>
      </c>
      <c r="P1248" s="31"/>
      <c r="Q1248" s="31">
        <v>23.76</v>
      </c>
      <c r="R1248" s="75">
        <f t="shared" si="159"/>
        <v>12.240000000000002</v>
      </c>
      <c r="S1248" s="69">
        <v>12.240000000000002</v>
      </c>
      <c r="T1248" s="69">
        <v>12.240000000000002</v>
      </c>
      <c r="U1248" s="69">
        <v>12.240000000000002</v>
      </c>
      <c r="V1248" s="69">
        <v>12.240000000000002</v>
      </c>
      <c r="W1248" s="69">
        <v>12.240000000000002</v>
      </c>
      <c r="X1248" s="69">
        <v>12.240000000000002</v>
      </c>
      <c r="Y1248" s="69">
        <v>12.240000000000002</v>
      </c>
      <c r="Z1248" s="69">
        <v>12.240000000000002</v>
      </c>
      <c r="AA1248" s="69">
        <v>12.240000000000002</v>
      </c>
      <c r="AB1248" s="69">
        <v>12.240000000000002</v>
      </c>
      <c r="AC1248" s="69">
        <v>12.240000000000002</v>
      </c>
      <c r="AD1248" s="69">
        <v>12.240000000000002</v>
      </c>
      <c r="AE1248" s="69">
        <v>12.240000000000002</v>
      </c>
      <c r="AF1248" s="69">
        <f t="shared" si="152"/>
        <v>146.88000000000005</v>
      </c>
      <c r="AH1248" s="31">
        <f t="shared" si="153"/>
        <v>36.720000000000006</v>
      </c>
      <c r="AI1248" s="31">
        <f t="shared" si="154"/>
        <v>36.720000000000006</v>
      </c>
      <c r="AJ1248" s="31">
        <f t="shared" si="155"/>
        <v>36.720000000000006</v>
      </c>
      <c r="AK1248" s="31">
        <f t="shared" si="156"/>
        <v>36.720000000000006</v>
      </c>
      <c r="AL1248" s="31">
        <f t="shared" si="157"/>
        <v>146.88000000000002</v>
      </c>
    </row>
    <row r="1249" spans="1:38" hidden="1" x14ac:dyDescent="0.3">
      <c r="A1249" t="str">
        <f t="shared" si="151"/>
        <v>SAGolden Brown</v>
      </c>
      <c r="B1249" s="5" t="s">
        <v>474</v>
      </c>
      <c r="C1249" s="5" t="s">
        <v>617</v>
      </c>
      <c r="D1249" s="65" t="s">
        <v>93</v>
      </c>
      <c r="E1249" s="65" t="s">
        <v>504</v>
      </c>
      <c r="F1249" s="5" t="s">
        <v>31</v>
      </c>
      <c r="G1249" s="5" t="s">
        <v>602</v>
      </c>
      <c r="H1249" s="5" t="s">
        <v>623</v>
      </c>
      <c r="I1249" s="31"/>
      <c r="J1249" s="31"/>
      <c r="K1249" s="31"/>
      <c r="L1249" s="31"/>
      <c r="M1249" s="31"/>
      <c r="N1249" s="31"/>
      <c r="O1249" s="31">
        <v>0.6</v>
      </c>
      <c r="P1249" s="31"/>
      <c r="Q1249" s="31"/>
      <c r="R1249" s="75">
        <f t="shared" si="159"/>
        <v>6.6666666666666666E-2</v>
      </c>
      <c r="S1249" s="69">
        <v>6.6666666666666666E-2</v>
      </c>
      <c r="T1249" s="69">
        <v>6.6666666666666666E-2</v>
      </c>
      <c r="U1249" s="69">
        <v>6.6666666666666666E-2</v>
      </c>
      <c r="V1249" s="69">
        <v>6.6666666666666666E-2</v>
      </c>
      <c r="W1249" s="69">
        <v>6.6666666666666666E-2</v>
      </c>
      <c r="X1249" s="69">
        <v>6.6666666666666666E-2</v>
      </c>
      <c r="Y1249" s="69">
        <v>6.6666666666666666E-2</v>
      </c>
      <c r="Z1249" s="69">
        <v>6.6666666666666666E-2</v>
      </c>
      <c r="AA1249" s="69">
        <v>6.6666666666666666E-2</v>
      </c>
      <c r="AB1249" s="69">
        <v>6.6666666666666666E-2</v>
      </c>
      <c r="AC1249" s="69">
        <v>6.6666666666666666E-2</v>
      </c>
      <c r="AD1249" s="69">
        <v>6.6666666666666666E-2</v>
      </c>
      <c r="AE1249" s="69">
        <v>6.6666666666666666E-2</v>
      </c>
      <c r="AF1249" s="69">
        <f t="shared" si="152"/>
        <v>0.79999999999999993</v>
      </c>
      <c r="AH1249" s="31">
        <f t="shared" si="153"/>
        <v>0.2</v>
      </c>
      <c r="AI1249" s="31">
        <f t="shared" si="154"/>
        <v>0.2</v>
      </c>
      <c r="AJ1249" s="31">
        <f t="shared" si="155"/>
        <v>0.2</v>
      </c>
      <c r="AK1249" s="31">
        <f t="shared" si="156"/>
        <v>0.2</v>
      </c>
      <c r="AL1249" s="31">
        <f t="shared" si="157"/>
        <v>0.8</v>
      </c>
    </row>
    <row r="1250" spans="1:38" hidden="1" x14ac:dyDescent="0.3">
      <c r="A1250" t="str">
        <f t="shared" si="151"/>
        <v>PTLG</v>
      </c>
      <c r="B1250" s="5" t="s">
        <v>474</v>
      </c>
      <c r="C1250" s="5" t="s">
        <v>625</v>
      </c>
      <c r="D1250" s="65" t="s">
        <v>93</v>
      </c>
      <c r="E1250" s="65" t="s">
        <v>504</v>
      </c>
      <c r="F1250" s="5" t="s">
        <v>102</v>
      </c>
      <c r="G1250" s="5" t="s">
        <v>601</v>
      </c>
      <c r="H1250" s="5" t="s">
        <v>621</v>
      </c>
      <c r="I1250" s="31"/>
      <c r="J1250" s="31"/>
      <c r="K1250" s="31"/>
      <c r="L1250" s="31"/>
      <c r="M1250" s="31"/>
      <c r="N1250" s="31"/>
      <c r="O1250" s="31"/>
      <c r="P1250" s="31"/>
      <c r="Q1250" s="31"/>
      <c r="R1250" s="75"/>
      <c r="S1250" s="69"/>
      <c r="T1250" s="69">
        <v>2.16</v>
      </c>
      <c r="U1250" s="69">
        <v>2.16</v>
      </c>
      <c r="V1250" s="69">
        <v>2.16</v>
      </c>
      <c r="W1250" s="69">
        <v>2.16</v>
      </c>
      <c r="X1250" s="69">
        <v>2.16</v>
      </c>
      <c r="Y1250" s="69">
        <v>2.16</v>
      </c>
      <c r="Z1250" s="69">
        <v>3.24</v>
      </c>
      <c r="AA1250" s="69">
        <v>3.24</v>
      </c>
      <c r="AB1250" s="69">
        <v>3.24</v>
      </c>
      <c r="AC1250" s="69">
        <v>3.24</v>
      </c>
      <c r="AD1250" s="69">
        <v>3.24</v>
      </c>
      <c r="AE1250" s="69">
        <v>3.24</v>
      </c>
      <c r="AF1250" s="69">
        <f t="shared" si="152"/>
        <v>32.400000000000013</v>
      </c>
      <c r="AH1250" s="31">
        <f t="shared" si="153"/>
        <v>6.48</v>
      </c>
      <c r="AI1250" s="31">
        <f t="shared" si="154"/>
        <v>6.48</v>
      </c>
      <c r="AJ1250" s="31">
        <f t="shared" si="155"/>
        <v>9.7200000000000006</v>
      </c>
      <c r="AK1250" s="31">
        <f t="shared" si="156"/>
        <v>9.7200000000000006</v>
      </c>
      <c r="AL1250" s="31">
        <f t="shared" si="157"/>
        <v>32.4</v>
      </c>
    </row>
    <row r="1251" spans="1:38" hidden="1" x14ac:dyDescent="0.3">
      <c r="A1251" t="str">
        <f t="shared" si="151"/>
        <v>PTLG</v>
      </c>
      <c r="B1251" s="5" t="s">
        <v>474</v>
      </c>
      <c r="C1251" s="5" t="s">
        <v>625</v>
      </c>
      <c r="D1251" s="65" t="s">
        <v>93</v>
      </c>
      <c r="E1251" s="65" t="s">
        <v>504</v>
      </c>
      <c r="F1251" s="5" t="s">
        <v>33</v>
      </c>
      <c r="G1251" s="5" t="s">
        <v>601</v>
      </c>
      <c r="H1251" s="5" t="s">
        <v>621</v>
      </c>
      <c r="I1251" s="31"/>
      <c r="J1251" s="31"/>
      <c r="K1251" s="31"/>
      <c r="L1251" s="31"/>
      <c r="M1251" s="31"/>
      <c r="N1251" s="31"/>
      <c r="O1251" s="31">
        <v>0.12</v>
      </c>
      <c r="P1251" s="31"/>
      <c r="Q1251" s="31"/>
      <c r="R1251" s="75">
        <f t="shared" ref="R1251:R1289" si="160">SUM(I1251:Q1251)/9</f>
        <v>1.3333333333333332E-2</v>
      </c>
      <c r="S1251" s="69">
        <v>1.08</v>
      </c>
      <c r="T1251" s="69">
        <v>1.08</v>
      </c>
      <c r="U1251" s="69">
        <v>1.08</v>
      </c>
      <c r="V1251" s="69">
        <v>1.08</v>
      </c>
      <c r="W1251" s="69">
        <v>2.16</v>
      </c>
      <c r="X1251" s="69">
        <v>2.16</v>
      </c>
      <c r="Y1251" s="69">
        <v>2.16</v>
      </c>
      <c r="Z1251" s="69">
        <v>2.16</v>
      </c>
      <c r="AA1251" s="69">
        <v>2.16</v>
      </c>
      <c r="AB1251" s="69">
        <v>2.16</v>
      </c>
      <c r="AC1251" s="69">
        <v>3.24</v>
      </c>
      <c r="AD1251" s="69">
        <v>3.24</v>
      </c>
      <c r="AE1251" s="69">
        <v>3.24</v>
      </c>
      <c r="AF1251" s="69">
        <f t="shared" si="152"/>
        <v>25.920000000000009</v>
      </c>
      <c r="AH1251" s="31">
        <f t="shared" si="153"/>
        <v>3.24</v>
      </c>
      <c r="AI1251" s="31">
        <f t="shared" si="154"/>
        <v>6.48</v>
      </c>
      <c r="AJ1251" s="31">
        <f t="shared" si="155"/>
        <v>6.48</v>
      </c>
      <c r="AK1251" s="31">
        <f t="shared" si="156"/>
        <v>9.7200000000000006</v>
      </c>
      <c r="AL1251" s="31">
        <f t="shared" si="157"/>
        <v>25.92</v>
      </c>
    </row>
    <row r="1252" spans="1:38" hidden="1" x14ac:dyDescent="0.3">
      <c r="A1252" t="str">
        <f t="shared" si="151"/>
        <v>SAC1 COARSE</v>
      </c>
      <c r="B1252" s="5" t="s">
        <v>474</v>
      </c>
      <c r="C1252" s="5" t="s">
        <v>617</v>
      </c>
      <c r="D1252" s="65" t="s">
        <v>93</v>
      </c>
      <c r="E1252" s="65" t="s">
        <v>505</v>
      </c>
      <c r="F1252" s="5" t="s">
        <v>61</v>
      </c>
      <c r="G1252" s="5" t="s">
        <v>603</v>
      </c>
      <c r="H1252" s="5" t="s">
        <v>619</v>
      </c>
      <c r="I1252" s="31">
        <v>5</v>
      </c>
      <c r="J1252" s="31"/>
      <c r="K1252" s="31"/>
      <c r="L1252" s="31"/>
      <c r="M1252" s="31"/>
      <c r="N1252" s="31"/>
      <c r="O1252" s="31"/>
      <c r="P1252" s="31">
        <v>3</v>
      </c>
      <c r="Q1252" s="31"/>
      <c r="R1252" s="75">
        <f t="shared" si="160"/>
        <v>0.88888888888888884</v>
      </c>
      <c r="S1252" s="69">
        <v>0.88888888888888884</v>
      </c>
      <c r="T1252" s="69">
        <v>0.88888888888888884</v>
      </c>
      <c r="U1252" s="69">
        <v>0.88888888888888884</v>
      </c>
      <c r="V1252" s="69">
        <v>0.88888888888888884</v>
      </c>
      <c r="W1252" s="69">
        <v>0.88888888888888884</v>
      </c>
      <c r="X1252" s="69">
        <v>0.88888888888888884</v>
      </c>
      <c r="Y1252" s="69">
        <v>0.88888888888888884</v>
      </c>
      <c r="Z1252" s="69">
        <v>0.88888888888888884</v>
      </c>
      <c r="AA1252" s="69">
        <v>0.88888888888888884</v>
      </c>
      <c r="AB1252" s="69">
        <v>0.88888888888888884</v>
      </c>
      <c r="AC1252" s="69">
        <v>0.88888888888888884</v>
      </c>
      <c r="AD1252" s="69">
        <v>0.88888888888888884</v>
      </c>
      <c r="AE1252" s="69">
        <v>0.88888888888888884</v>
      </c>
      <c r="AF1252" s="69">
        <f t="shared" si="152"/>
        <v>10.66666666666667</v>
      </c>
      <c r="AH1252" s="31">
        <f t="shared" si="153"/>
        <v>2.6666666666666665</v>
      </c>
      <c r="AI1252" s="31">
        <f t="shared" si="154"/>
        <v>2.6666666666666665</v>
      </c>
      <c r="AJ1252" s="31">
        <f t="shared" si="155"/>
        <v>2.6666666666666665</v>
      </c>
      <c r="AK1252" s="31">
        <f t="shared" si="156"/>
        <v>2.6666666666666665</v>
      </c>
      <c r="AL1252" s="31">
        <f t="shared" si="157"/>
        <v>10.666666666666666</v>
      </c>
    </row>
    <row r="1253" spans="1:38" hidden="1" x14ac:dyDescent="0.3">
      <c r="A1253" t="str">
        <f t="shared" si="151"/>
        <v>SAIG</v>
      </c>
      <c r="B1253" s="5" t="s">
        <v>474</v>
      </c>
      <c r="C1253" s="5" t="s">
        <v>617</v>
      </c>
      <c r="D1253" s="65" t="s">
        <v>93</v>
      </c>
      <c r="E1253" s="65" t="s">
        <v>505</v>
      </c>
      <c r="F1253" s="5" t="s">
        <v>164</v>
      </c>
      <c r="G1253" s="5" t="s">
        <v>606</v>
      </c>
      <c r="H1253" s="5" t="s">
        <v>626</v>
      </c>
      <c r="I1253" s="31"/>
      <c r="J1253" s="31"/>
      <c r="K1253" s="31"/>
      <c r="L1253" s="31"/>
      <c r="M1253" s="31"/>
      <c r="N1253" s="31"/>
      <c r="O1253" s="31"/>
      <c r="P1253" s="31">
        <v>0.5</v>
      </c>
      <c r="Q1253" s="31"/>
      <c r="R1253" s="75">
        <f t="shared" si="160"/>
        <v>5.5555555555555552E-2</v>
      </c>
      <c r="S1253" s="69">
        <v>5.5555555555555552E-2</v>
      </c>
      <c r="T1253" s="69">
        <v>5.5555555555555552E-2</v>
      </c>
      <c r="U1253" s="69">
        <v>5.5555555555555552E-2</v>
      </c>
      <c r="V1253" s="69">
        <v>5.5555555555555552E-2</v>
      </c>
      <c r="W1253" s="69">
        <v>5.5555555555555552E-2</v>
      </c>
      <c r="X1253" s="69">
        <v>5.5555555555555552E-2</v>
      </c>
      <c r="Y1253" s="69">
        <v>5.5555555555555552E-2</v>
      </c>
      <c r="Z1253" s="69">
        <v>5.5555555555555552E-2</v>
      </c>
      <c r="AA1253" s="69">
        <v>5.5555555555555552E-2</v>
      </c>
      <c r="AB1253" s="69">
        <v>5.5555555555555552E-2</v>
      </c>
      <c r="AC1253" s="69">
        <v>5.5555555555555552E-2</v>
      </c>
      <c r="AD1253" s="69">
        <v>5.5555555555555552E-2</v>
      </c>
      <c r="AE1253" s="69">
        <v>5.5555555555555552E-2</v>
      </c>
      <c r="AF1253" s="69">
        <f t="shared" si="152"/>
        <v>0.66666666666666685</v>
      </c>
      <c r="AH1253" s="31">
        <f t="shared" si="153"/>
        <v>0.16666666666666666</v>
      </c>
      <c r="AI1253" s="31">
        <f t="shared" si="154"/>
        <v>0.16666666666666666</v>
      </c>
      <c r="AJ1253" s="31">
        <f t="shared" si="155"/>
        <v>0.16666666666666666</v>
      </c>
      <c r="AK1253" s="31">
        <f t="shared" si="156"/>
        <v>0.16666666666666666</v>
      </c>
      <c r="AL1253" s="31">
        <f t="shared" si="157"/>
        <v>0.66666666666666663</v>
      </c>
    </row>
    <row r="1254" spans="1:38" hidden="1" x14ac:dyDescent="0.3">
      <c r="A1254" t="str">
        <f t="shared" si="151"/>
        <v>SACASTER</v>
      </c>
      <c r="B1254" s="5" t="s">
        <v>474</v>
      </c>
      <c r="C1254" s="5" t="s">
        <v>617</v>
      </c>
      <c r="D1254" s="65" t="s">
        <v>93</v>
      </c>
      <c r="E1254" s="65" t="s">
        <v>505</v>
      </c>
      <c r="F1254" s="5" t="s">
        <v>25</v>
      </c>
      <c r="G1254" s="5" t="s">
        <v>604</v>
      </c>
      <c r="H1254" s="5" t="s">
        <v>604</v>
      </c>
      <c r="I1254" s="31"/>
      <c r="J1254" s="31">
        <v>1.2E-2</v>
      </c>
      <c r="K1254" s="31"/>
      <c r="L1254" s="31"/>
      <c r="M1254" s="31"/>
      <c r="N1254" s="31"/>
      <c r="O1254" s="31"/>
      <c r="P1254" s="31"/>
      <c r="Q1254" s="31"/>
      <c r="R1254" s="75">
        <f t="shared" si="160"/>
        <v>1.3333333333333333E-3</v>
      </c>
      <c r="S1254" s="69">
        <v>1.3333333333333333E-3</v>
      </c>
      <c r="T1254" s="69">
        <v>1.3333333333333333E-3</v>
      </c>
      <c r="U1254" s="69">
        <v>1.3333333333333333E-3</v>
      </c>
      <c r="V1254" s="69">
        <v>1.3333333333333333E-3</v>
      </c>
      <c r="W1254" s="69">
        <v>1.3333333333333333E-3</v>
      </c>
      <c r="X1254" s="69">
        <v>1.3333333333333333E-3</v>
      </c>
      <c r="Y1254" s="69">
        <v>1.3333333333333333E-3</v>
      </c>
      <c r="Z1254" s="69">
        <v>1.3333333333333333E-3</v>
      </c>
      <c r="AA1254" s="69">
        <v>1.3333333333333333E-3</v>
      </c>
      <c r="AB1254" s="69">
        <v>1.3333333333333333E-3</v>
      </c>
      <c r="AC1254" s="69">
        <v>1.3333333333333333E-3</v>
      </c>
      <c r="AD1254" s="69">
        <v>1.3333333333333333E-3</v>
      </c>
      <c r="AE1254" s="69">
        <v>1.3333333333333333E-3</v>
      </c>
      <c r="AF1254" s="69">
        <f t="shared" si="152"/>
        <v>1.6000000000000004E-2</v>
      </c>
      <c r="AH1254" s="31">
        <f t="shared" si="153"/>
        <v>4.0000000000000001E-3</v>
      </c>
      <c r="AI1254" s="31">
        <f t="shared" si="154"/>
        <v>4.0000000000000001E-3</v>
      </c>
      <c r="AJ1254" s="31">
        <f t="shared" si="155"/>
        <v>4.0000000000000001E-3</v>
      </c>
      <c r="AK1254" s="31">
        <f t="shared" si="156"/>
        <v>4.0000000000000001E-3</v>
      </c>
      <c r="AL1254" s="31">
        <f t="shared" si="157"/>
        <v>1.6E-2</v>
      </c>
    </row>
    <row r="1255" spans="1:38" hidden="1" x14ac:dyDescent="0.3">
      <c r="A1255" t="str">
        <f t="shared" si="151"/>
        <v>SACoarse Brown</v>
      </c>
      <c r="B1255" s="5" t="s">
        <v>474</v>
      </c>
      <c r="C1255" s="5" t="s">
        <v>617</v>
      </c>
      <c r="D1255" s="65" t="s">
        <v>93</v>
      </c>
      <c r="E1255" s="65" t="s">
        <v>505</v>
      </c>
      <c r="F1255" s="5" t="s">
        <v>26</v>
      </c>
      <c r="G1255" s="5" t="s">
        <v>602</v>
      </c>
      <c r="H1255" s="5" t="s">
        <v>618</v>
      </c>
      <c r="I1255" s="31"/>
      <c r="J1255" s="31"/>
      <c r="K1255" s="31"/>
      <c r="L1255" s="31">
        <v>0.36</v>
      </c>
      <c r="M1255" s="31"/>
      <c r="N1255" s="31"/>
      <c r="O1255" s="31"/>
      <c r="P1255" s="31">
        <v>0.12</v>
      </c>
      <c r="Q1255" s="31"/>
      <c r="R1255" s="75">
        <f t="shared" si="160"/>
        <v>5.333333333333333E-2</v>
      </c>
      <c r="S1255" s="69">
        <v>5.333333333333333E-2</v>
      </c>
      <c r="T1255" s="69">
        <v>5.333333333333333E-2</v>
      </c>
      <c r="U1255" s="69">
        <v>5.333333333333333E-2</v>
      </c>
      <c r="V1255" s="69">
        <v>5.333333333333333E-2</v>
      </c>
      <c r="W1255" s="69">
        <v>5.333333333333333E-2</v>
      </c>
      <c r="X1255" s="69">
        <v>5.333333333333333E-2</v>
      </c>
      <c r="Y1255" s="69">
        <v>5.333333333333333E-2</v>
      </c>
      <c r="Z1255" s="69">
        <v>5.333333333333333E-2</v>
      </c>
      <c r="AA1255" s="69">
        <v>5.333333333333333E-2</v>
      </c>
      <c r="AB1255" s="69">
        <v>5.333333333333333E-2</v>
      </c>
      <c r="AC1255" s="69">
        <v>5.333333333333333E-2</v>
      </c>
      <c r="AD1255" s="69">
        <v>5.333333333333333E-2</v>
      </c>
      <c r="AE1255" s="69">
        <v>5.333333333333333E-2</v>
      </c>
      <c r="AF1255" s="69">
        <f t="shared" si="152"/>
        <v>0.64</v>
      </c>
      <c r="AH1255" s="31">
        <f t="shared" si="153"/>
        <v>0.15999999999999998</v>
      </c>
      <c r="AI1255" s="31">
        <f t="shared" si="154"/>
        <v>0.15999999999999998</v>
      </c>
      <c r="AJ1255" s="31">
        <f t="shared" si="155"/>
        <v>0.15999999999999998</v>
      </c>
      <c r="AK1255" s="31">
        <f t="shared" si="156"/>
        <v>0.15999999999999998</v>
      </c>
      <c r="AL1255" s="31">
        <f t="shared" si="157"/>
        <v>0.6399999999999999</v>
      </c>
    </row>
    <row r="1256" spans="1:38" hidden="1" x14ac:dyDescent="0.3">
      <c r="A1256" t="str">
        <f t="shared" si="151"/>
        <v>SAC1 COARSE</v>
      </c>
      <c r="B1256" s="5" t="s">
        <v>474</v>
      </c>
      <c r="C1256" s="5" t="s">
        <v>617</v>
      </c>
      <c r="D1256" s="65" t="s">
        <v>93</v>
      </c>
      <c r="E1256" s="65" t="s">
        <v>505</v>
      </c>
      <c r="F1256" s="5" t="s">
        <v>27</v>
      </c>
      <c r="G1256" s="5" t="s">
        <v>603</v>
      </c>
      <c r="H1256" s="5" t="s">
        <v>619</v>
      </c>
      <c r="I1256" s="31">
        <v>6.48</v>
      </c>
      <c r="J1256" s="31">
        <v>10.8</v>
      </c>
      <c r="K1256" s="31"/>
      <c r="L1256" s="31">
        <v>10.8</v>
      </c>
      <c r="M1256" s="31"/>
      <c r="N1256" s="31"/>
      <c r="O1256" s="31"/>
      <c r="P1256" s="31">
        <v>6.48</v>
      </c>
      <c r="Q1256" s="31"/>
      <c r="R1256" s="75">
        <f t="shared" si="160"/>
        <v>3.8400000000000003</v>
      </c>
      <c r="S1256" s="69">
        <v>3.8400000000000003</v>
      </c>
      <c r="T1256" s="69">
        <v>3.8400000000000003</v>
      </c>
      <c r="U1256" s="69">
        <v>3.8400000000000003</v>
      </c>
      <c r="V1256" s="69">
        <v>3.8400000000000003</v>
      </c>
      <c r="W1256" s="69">
        <v>3.8400000000000003</v>
      </c>
      <c r="X1256" s="69">
        <v>3.8400000000000003</v>
      </c>
      <c r="Y1256" s="69">
        <v>3.8400000000000003</v>
      </c>
      <c r="Z1256" s="69">
        <v>3.8400000000000003</v>
      </c>
      <c r="AA1256" s="69">
        <v>3.8400000000000003</v>
      </c>
      <c r="AB1256" s="69">
        <v>3.8400000000000003</v>
      </c>
      <c r="AC1256" s="69">
        <v>3.8400000000000003</v>
      </c>
      <c r="AD1256" s="69">
        <v>3.8400000000000003</v>
      </c>
      <c r="AE1256" s="69">
        <v>3.8400000000000003</v>
      </c>
      <c r="AF1256" s="69">
        <f t="shared" si="152"/>
        <v>46.080000000000013</v>
      </c>
      <c r="AH1256" s="31">
        <f t="shared" si="153"/>
        <v>11.520000000000001</v>
      </c>
      <c r="AI1256" s="31">
        <f t="shared" si="154"/>
        <v>11.520000000000001</v>
      </c>
      <c r="AJ1256" s="31">
        <f t="shared" si="155"/>
        <v>11.520000000000001</v>
      </c>
      <c r="AK1256" s="31">
        <f t="shared" si="156"/>
        <v>11.520000000000001</v>
      </c>
      <c r="AL1256" s="31">
        <f t="shared" si="157"/>
        <v>46.080000000000005</v>
      </c>
    </row>
    <row r="1257" spans="1:38" hidden="1" x14ac:dyDescent="0.3">
      <c r="A1257" t="str">
        <f t="shared" si="151"/>
        <v>SACoarse Brown</v>
      </c>
      <c r="B1257" s="5" t="s">
        <v>474</v>
      </c>
      <c r="C1257" s="5" t="s">
        <v>617</v>
      </c>
      <c r="D1257" s="65" t="s">
        <v>93</v>
      </c>
      <c r="E1257" s="65" t="s">
        <v>505</v>
      </c>
      <c r="F1257" s="5" t="s">
        <v>29</v>
      </c>
      <c r="G1257" s="5" t="s">
        <v>602</v>
      </c>
      <c r="H1257" s="5" t="s">
        <v>618</v>
      </c>
      <c r="I1257" s="31"/>
      <c r="J1257" s="31">
        <v>6.0479999999999999E-2</v>
      </c>
      <c r="K1257" s="31"/>
      <c r="L1257" s="31"/>
      <c r="M1257" s="31"/>
      <c r="N1257" s="31"/>
      <c r="O1257" s="31"/>
      <c r="P1257" s="31"/>
      <c r="Q1257" s="31"/>
      <c r="R1257" s="75">
        <f t="shared" si="160"/>
        <v>6.7200000000000003E-3</v>
      </c>
      <c r="S1257" s="69">
        <v>6.7200000000000003E-3</v>
      </c>
      <c r="T1257" s="69">
        <v>6.7200000000000003E-3</v>
      </c>
      <c r="U1257" s="69">
        <v>6.7200000000000003E-3</v>
      </c>
      <c r="V1257" s="69">
        <v>6.7200000000000003E-3</v>
      </c>
      <c r="W1257" s="69">
        <v>6.7200000000000003E-3</v>
      </c>
      <c r="X1257" s="69">
        <v>6.7200000000000003E-3</v>
      </c>
      <c r="Y1257" s="69">
        <v>6.7200000000000003E-3</v>
      </c>
      <c r="Z1257" s="69">
        <v>6.7200000000000003E-3</v>
      </c>
      <c r="AA1257" s="69">
        <v>6.7200000000000003E-3</v>
      </c>
      <c r="AB1257" s="69">
        <v>6.7200000000000003E-3</v>
      </c>
      <c r="AC1257" s="69">
        <v>6.7200000000000003E-3</v>
      </c>
      <c r="AD1257" s="69">
        <v>6.7200000000000003E-3</v>
      </c>
      <c r="AE1257" s="69">
        <v>6.7200000000000003E-3</v>
      </c>
      <c r="AF1257" s="69">
        <f t="shared" si="152"/>
        <v>8.0640000000000031E-2</v>
      </c>
      <c r="AH1257" s="31">
        <f t="shared" si="153"/>
        <v>2.0160000000000001E-2</v>
      </c>
      <c r="AI1257" s="31">
        <f t="shared" si="154"/>
        <v>2.0160000000000001E-2</v>
      </c>
      <c r="AJ1257" s="31">
        <f t="shared" si="155"/>
        <v>2.0160000000000001E-2</v>
      </c>
      <c r="AK1257" s="31">
        <f t="shared" si="156"/>
        <v>2.0160000000000001E-2</v>
      </c>
      <c r="AL1257" s="31">
        <f t="shared" si="157"/>
        <v>8.0640000000000003E-2</v>
      </c>
    </row>
    <row r="1258" spans="1:38" hidden="1" x14ac:dyDescent="0.3">
      <c r="A1258" t="str">
        <f t="shared" si="151"/>
        <v>SAGolden Brown</v>
      </c>
      <c r="B1258" s="5" t="s">
        <v>474</v>
      </c>
      <c r="C1258" s="5" t="s">
        <v>617</v>
      </c>
      <c r="D1258" s="65" t="s">
        <v>93</v>
      </c>
      <c r="E1258" s="65" t="s">
        <v>505</v>
      </c>
      <c r="F1258" s="5" t="s">
        <v>31</v>
      </c>
      <c r="G1258" s="5" t="s">
        <v>602</v>
      </c>
      <c r="H1258" s="5" t="s">
        <v>623</v>
      </c>
      <c r="I1258" s="31"/>
      <c r="J1258" s="31">
        <v>0.18</v>
      </c>
      <c r="K1258" s="31"/>
      <c r="L1258" s="31"/>
      <c r="M1258" s="31"/>
      <c r="N1258" s="31"/>
      <c r="O1258" s="31"/>
      <c r="P1258" s="31"/>
      <c r="Q1258" s="31"/>
      <c r="R1258" s="75">
        <f t="shared" si="160"/>
        <v>0.02</v>
      </c>
      <c r="S1258" s="69">
        <v>0.02</v>
      </c>
      <c r="T1258" s="69">
        <v>0.02</v>
      </c>
      <c r="U1258" s="69">
        <v>0.02</v>
      </c>
      <c r="V1258" s="69">
        <v>0.02</v>
      </c>
      <c r="W1258" s="69">
        <v>0.02</v>
      </c>
      <c r="X1258" s="69">
        <v>0.02</v>
      </c>
      <c r="Y1258" s="69">
        <v>0.02</v>
      </c>
      <c r="Z1258" s="69">
        <v>0.02</v>
      </c>
      <c r="AA1258" s="69">
        <v>0.02</v>
      </c>
      <c r="AB1258" s="69">
        <v>0.02</v>
      </c>
      <c r="AC1258" s="69">
        <v>0.02</v>
      </c>
      <c r="AD1258" s="69">
        <v>0.02</v>
      </c>
      <c r="AE1258" s="69">
        <v>0.02</v>
      </c>
      <c r="AF1258" s="69">
        <f t="shared" si="152"/>
        <v>0.23999999999999996</v>
      </c>
      <c r="AH1258" s="31">
        <f t="shared" si="153"/>
        <v>0.06</v>
      </c>
      <c r="AI1258" s="31">
        <f t="shared" si="154"/>
        <v>0.06</v>
      </c>
      <c r="AJ1258" s="31">
        <f t="shared" si="155"/>
        <v>0.06</v>
      </c>
      <c r="AK1258" s="31">
        <f t="shared" si="156"/>
        <v>0.06</v>
      </c>
      <c r="AL1258" s="31">
        <f t="shared" si="157"/>
        <v>0.24</v>
      </c>
    </row>
    <row r="1259" spans="1:38" hidden="1" x14ac:dyDescent="0.3">
      <c r="A1259" t="str">
        <f t="shared" si="151"/>
        <v>SAICING</v>
      </c>
      <c r="B1259" s="5" t="s">
        <v>474</v>
      </c>
      <c r="C1259" s="5" t="s">
        <v>617</v>
      </c>
      <c r="D1259" s="65" t="s">
        <v>93</v>
      </c>
      <c r="E1259" s="65" t="s">
        <v>505</v>
      </c>
      <c r="F1259" s="5" t="s">
        <v>32</v>
      </c>
      <c r="G1259" s="5" t="s">
        <v>605</v>
      </c>
      <c r="H1259" s="5" t="s">
        <v>605</v>
      </c>
      <c r="I1259" s="31"/>
      <c r="J1259" s="31">
        <v>7.1999999999999995E-2</v>
      </c>
      <c r="K1259" s="31"/>
      <c r="L1259" s="31"/>
      <c r="M1259" s="31"/>
      <c r="N1259" s="31"/>
      <c r="O1259" s="31"/>
      <c r="P1259" s="31"/>
      <c r="Q1259" s="31"/>
      <c r="R1259" s="75">
        <f t="shared" si="160"/>
        <v>8.0000000000000002E-3</v>
      </c>
      <c r="S1259" s="69">
        <v>8.0000000000000002E-3</v>
      </c>
      <c r="T1259" s="69">
        <v>8.0000000000000002E-3</v>
      </c>
      <c r="U1259" s="69">
        <v>8.0000000000000002E-3</v>
      </c>
      <c r="V1259" s="69">
        <v>8.0000000000000002E-3</v>
      </c>
      <c r="W1259" s="69">
        <v>8.0000000000000002E-3</v>
      </c>
      <c r="X1259" s="69">
        <v>8.0000000000000002E-3</v>
      </c>
      <c r="Y1259" s="69">
        <v>8.0000000000000002E-3</v>
      </c>
      <c r="Z1259" s="69">
        <v>8.0000000000000002E-3</v>
      </c>
      <c r="AA1259" s="69">
        <v>8.0000000000000002E-3</v>
      </c>
      <c r="AB1259" s="69">
        <v>8.0000000000000002E-3</v>
      </c>
      <c r="AC1259" s="69">
        <v>8.0000000000000002E-3</v>
      </c>
      <c r="AD1259" s="69">
        <v>8.0000000000000002E-3</v>
      </c>
      <c r="AE1259" s="69">
        <v>8.0000000000000002E-3</v>
      </c>
      <c r="AF1259" s="69">
        <f t="shared" si="152"/>
        <v>9.600000000000003E-2</v>
      </c>
      <c r="AH1259" s="31">
        <f t="shared" si="153"/>
        <v>2.4E-2</v>
      </c>
      <c r="AI1259" s="31">
        <f t="shared" si="154"/>
        <v>2.4E-2</v>
      </c>
      <c r="AJ1259" s="31">
        <f t="shared" si="155"/>
        <v>2.4E-2</v>
      </c>
      <c r="AK1259" s="31">
        <f t="shared" si="156"/>
        <v>2.4E-2</v>
      </c>
      <c r="AL1259" s="31">
        <f t="shared" si="157"/>
        <v>9.6000000000000002E-2</v>
      </c>
    </row>
    <row r="1260" spans="1:38" hidden="1" x14ac:dyDescent="0.3">
      <c r="A1260" t="str">
        <f t="shared" si="151"/>
        <v>PTLG</v>
      </c>
      <c r="B1260" s="5" t="s">
        <v>474</v>
      </c>
      <c r="C1260" s="5" t="s">
        <v>625</v>
      </c>
      <c r="D1260" s="65" t="s">
        <v>93</v>
      </c>
      <c r="E1260" s="65" t="s">
        <v>505</v>
      </c>
      <c r="F1260" s="5" t="s">
        <v>33</v>
      </c>
      <c r="G1260" s="5" t="s">
        <v>601</v>
      </c>
      <c r="H1260" s="5" t="s">
        <v>621</v>
      </c>
      <c r="I1260" s="31"/>
      <c r="J1260" s="31"/>
      <c r="K1260" s="31"/>
      <c r="L1260" s="31">
        <v>0.12</v>
      </c>
      <c r="M1260" s="31"/>
      <c r="N1260" s="31"/>
      <c r="O1260" s="31"/>
      <c r="P1260" s="31">
        <v>0.24</v>
      </c>
      <c r="Q1260" s="31"/>
      <c r="R1260" s="75">
        <f t="shared" si="160"/>
        <v>0.04</v>
      </c>
      <c r="S1260" s="69">
        <v>0.04</v>
      </c>
      <c r="T1260" s="69">
        <v>1.08</v>
      </c>
      <c r="U1260" s="69">
        <v>1.08</v>
      </c>
      <c r="V1260" s="69">
        <v>1.08</v>
      </c>
      <c r="W1260" s="69">
        <v>1.08</v>
      </c>
      <c r="X1260" s="69">
        <v>1.08</v>
      </c>
      <c r="Y1260" s="69">
        <v>1.08</v>
      </c>
      <c r="Z1260" s="69">
        <v>1.08</v>
      </c>
      <c r="AA1260" s="69">
        <v>1.08</v>
      </c>
      <c r="AB1260" s="69">
        <v>1.08</v>
      </c>
      <c r="AC1260" s="69">
        <v>1.08</v>
      </c>
      <c r="AD1260" s="69">
        <v>1.08</v>
      </c>
      <c r="AE1260" s="69">
        <v>1.08</v>
      </c>
      <c r="AF1260" s="69">
        <f t="shared" si="152"/>
        <v>12.96</v>
      </c>
      <c r="AH1260" s="31">
        <f t="shared" si="153"/>
        <v>3.24</v>
      </c>
      <c r="AI1260" s="31">
        <f t="shared" si="154"/>
        <v>3.24</v>
      </c>
      <c r="AJ1260" s="31">
        <f t="shared" si="155"/>
        <v>3.24</v>
      </c>
      <c r="AK1260" s="31">
        <f t="shared" si="156"/>
        <v>3.24</v>
      </c>
      <c r="AL1260" s="31">
        <f t="shared" si="157"/>
        <v>12.96</v>
      </c>
    </row>
    <row r="1261" spans="1:38" hidden="1" x14ac:dyDescent="0.3">
      <c r="A1261" t="str">
        <f t="shared" si="151"/>
        <v>SASoft Brown</v>
      </c>
      <c r="B1261" s="5" t="s">
        <v>474</v>
      </c>
      <c r="C1261" s="5" t="s">
        <v>617</v>
      </c>
      <c r="D1261" s="65" t="s">
        <v>93</v>
      </c>
      <c r="E1261" s="65" t="s">
        <v>505</v>
      </c>
      <c r="F1261" s="5" t="s">
        <v>34</v>
      </c>
      <c r="G1261" s="5" t="s">
        <v>602</v>
      </c>
      <c r="H1261" s="5" t="s">
        <v>622</v>
      </c>
      <c r="I1261" s="31"/>
      <c r="J1261" s="31">
        <v>0.18</v>
      </c>
      <c r="K1261" s="31"/>
      <c r="L1261" s="31"/>
      <c r="M1261" s="31"/>
      <c r="N1261" s="31"/>
      <c r="O1261" s="31"/>
      <c r="P1261" s="31">
        <v>0.12</v>
      </c>
      <c r="Q1261" s="31"/>
      <c r="R1261" s="75">
        <f t="shared" si="160"/>
        <v>3.3333333333333333E-2</v>
      </c>
      <c r="S1261" s="69">
        <v>3.3333333333333333E-2</v>
      </c>
      <c r="T1261" s="69">
        <v>3.3333333333333333E-2</v>
      </c>
      <c r="U1261" s="69">
        <v>3.3333333333333333E-2</v>
      </c>
      <c r="V1261" s="69">
        <v>3.3333333333333333E-2</v>
      </c>
      <c r="W1261" s="69">
        <v>3.3333333333333333E-2</v>
      </c>
      <c r="X1261" s="69">
        <v>3.3333333333333333E-2</v>
      </c>
      <c r="Y1261" s="69">
        <v>3.3333333333333333E-2</v>
      </c>
      <c r="Z1261" s="69">
        <v>3.3333333333333333E-2</v>
      </c>
      <c r="AA1261" s="69">
        <v>3.3333333333333333E-2</v>
      </c>
      <c r="AB1261" s="69">
        <v>3.3333333333333333E-2</v>
      </c>
      <c r="AC1261" s="69">
        <v>3.3333333333333333E-2</v>
      </c>
      <c r="AD1261" s="69">
        <v>3.3333333333333333E-2</v>
      </c>
      <c r="AE1261" s="69">
        <v>3.3333333333333333E-2</v>
      </c>
      <c r="AF1261" s="69">
        <f t="shared" si="152"/>
        <v>0.39999999999999997</v>
      </c>
      <c r="AH1261" s="31">
        <f t="shared" si="153"/>
        <v>0.1</v>
      </c>
      <c r="AI1261" s="31">
        <f t="shared" si="154"/>
        <v>0.1</v>
      </c>
      <c r="AJ1261" s="31">
        <f t="shared" si="155"/>
        <v>0.1</v>
      </c>
      <c r="AK1261" s="31">
        <f t="shared" si="156"/>
        <v>0.1</v>
      </c>
      <c r="AL1261" s="31">
        <f t="shared" si="157"/>
        <v>0.4</v>
      </c>
    </row>
    <row r="1262" spans="1:38" hidden="1" x14ac:dyDescent="0.3">
      <c r="A1262" t="str">
        <f t="shared" si="151"/>
        <v>SACASTER</v>
      </c>
      <c r="B1262" s="5" t="s">
        <v>474</v>
      </c>
      <c r="C1262" s="5" t="s">
        <v>617</v>
      </c>
      <c r="D1262" s="65" t="s">
        <v>93</v>
      </c>
      <c r="E1262" s="65" t="s">
        <v>506</v>
      </c>
      <c r="F1262" s="5" t="s">
        <v>25</v>
      </c>
      <c r="G1262" s="5" t="s">
        <v>604</v>
      </c>
      <c r="H1262" s="5" t="s">
        <v>604</v>
      </c>
      <c r="I1262" s="31"/>
      <c r="J1262" s="31">
        <v>1.08</v>
      </c>
      <c r="K1262" s="31"/>
      <c r="L1262" s="31"/>
      <c r="M1262" s="31"/>
      <c r="N1262" s="31"/>
      <c r="O1262" s="31"/>
      <c r="P1262" s="31"/>
      <c r="Q1262" s="31"/>
      <c r="R1262" s="75">
        <f t="shared" si="160"/>
        <v>0.12000000000000001</v>
      </c>
      <c r="S1262" s="69"/>
      <c r="T1262" s="69"/>
      <c r="U1262" s="69"/>
      <c r="V1262" s="69"/>
      <c r="W1262" s="69"/>
      <c r="X1262" s="69"/>
      <c r="Y1262" s="69"/>
      <c r="Z1262" s="69"/>
      <c r="AA1262" s="69"/>
      <c r="AB1262" s="69"/>
      <c r="AC1262" s="69"/>
      <c r="AD1262" s="69"/>
      <c r="AE1262" s="69"/>
      <c r="AF1262" s="69">
        <f t="shared" si="152"/>
        <v>0</v>
      </c>
      <c r="AH1262" s="31">
        <f t="shared" si="153"/>
        <v>0</v>
      </c>
      <c r="AI1262" s="31">
        <f t="shared" si="154"/>
        <v>0</v>
      </c>
      <c r="AJ1262" s="31">
        <f t="shared" si="155"/>
        <v>0</v>
      </c>
      <c r="AK1262" s="31">
        <f t="shared" si="156"/>
        <v>0</v>
      </c>
      <c r="AL1262" s="31">
        <f t="shared" si="157"/>
        <v>0</v>
      </c>
    </row>
    <row r="1263" spans="1:38" hidden="1" x14ac:dyDescent="0.3">
      <c r="A1263" t="str">
        <f t="shared" si="151"/>
        <v>SAC1 COARSE</v>
      </c>
      <c r="B1263" s="5" t="s">
        <v>474</v>
      </c>
      <c r="C1263" s="5" t="s">
        <v>617</v>
      </c>
      <c r="D1263" s="65" t="s">
        <v>93</v>
      </c>
      <c r="E1263" s="65" t="s">
        <v>506</v>
      </c>
      <c r="F1263" s="5" t="s">
        <v>27</v>
      </c>
      <c r="G1263" s="5" t="s">
        <v>603</v>
      </c>
      <c r="H1263" s="5" t="s">
        <v>619</v>
      </c>
      <c r="I1263" s="31">
        <v>389.88</v>
      </c>
      <c r="J1263" s="31">
        <v>218.46100000000004</v>
      </c>
      <c r="K1263" s="31">
        <v>34.56</v>
      </c>
      <c r="L1263" s="31"/>
      <c r="M1263" s="31"/>
      <c r="N1263" s="31"/>
      <c r="O1263" s="31"/>
      <c r="P1263" s="31"/>
      <c r="Q1263" s="31"/>
      <c r="R1263" s="75">
        <f t="shared" si="160"/>
        <v>71.433444444444447</v>
      </c>
      <c r="S1263" s="69"/>
      <c r="T1263" s="69"/>
      <c r="U1263" s="69"/>
      <c r="V1263" s="69"/>
      <c r="W1263" s="69"/>
      <c r="X1263" s="69"/>
      <c r="Y1263" s="69"/>
      <c r="Z1263" s="69"/>
      <c r="AA1263" s="69"/>
      <c r="AB1263" s="69"/>
      <c r="AC1263" s="69"/>
      <c r="AD1263" s="69"/>
      <c r="AE1263" s="69"/>
      <c r="AF1263" s="69">
        <f t="shared" si="152"/>
        <v>0</v>
      </c>
      <c r="AH1263" s="31">
        <f t="shared" si="153"/>
        <v>0</v>
      </c>
      <c r="AI1263" s="31">
        <f t="shared" si="154"/>
        <v>0</v>
      </c>
      <c r="AJ1263" s="31">
        <f t="shared" si="155"/>
        <v>0</v>
      </c>
      <c r="AK1263" s="31">
        <f t="shared" si="156"/>
        <v>0</v>
      </c>
      <c r="AL1263" s="31">
        <f t="shared" si="157"/>
        <v>0</v>
      </c>
    </row>
    <row r="1264" spans="1:38" hidden="1" x14ac:dyDescent="0.3">
      <c r="A1264" t="str">
        <f t="shared" si="151"/>
        <v>SAA1</v>
      </c>
      <c r="B1264" s="5" t="s">
        <v>474</v>
      </c>
      <c r="C1264" s="5" t="s">
        <v>617</v>
      </c>
      <c r="D1264" s="65" t="s">
        <v>93</v>
      </c>
      <c r="E1264" s="65" t="s">
        <v>507</v>
      </c>
      <c r="F1264" s="5" t="s">
        <v>30</v>
      </c>
      <c r="G1264" s="5" t="s">
        <v>600</v>
      </c>
      <c r="H1264" s="5" t="s">
        <v>620</v>
      </c>
      <c r="I1264" s="31"/>
      <c r="J1264" s="31"/>
      <c r="K1264" s="31"/>
      <c r="L1264" s="31">
        <v>2.16</v>
      </c>
      <c r="M1264" s="31"/>
      <c r="N1264" s="31"/>
      <c r="O1264" s="31"/>
      <c r="P1264" s="31"/>
      <c r="Q1264" s="31"/>
      <c r="R1264" s="75">
        <f t="shared" si="160"/>
        <v>0.24000000000000002</v>
      </c>
      <c r="S1264" s="69"/>
      <c r="T1264" s="69"/>
      <c r="U1264" s="69"/>
      <c r="V1264" s="69"/>
      <c r="W1264" s="69"/>
      <c r="X1264" s="69"/>
      <c r="Y1264" s="69"/>
      <c r="Z1264" s="69"/>
      <c r="AA1264" s="69"/>
      <c r="AB1264" s="69"/>
      <c r="AC1264" s="69"/>
      <c r="AD1264" s="69"/>
      <c r="AE1264" s="69"/>
      <c r="AF1264" s="69">
        <f t="shared" si="152"/>
        <v>0</v>
      </c>
      <c r="AH1264" s="31">
        <f t="shared" si="153"/>
        <v>0</v>
      </c>
      <c r="AI1264" s="31">
        <f t="shared" si="154"/>
        <v>0</v>
      </c>
      <c r="AJ1264" s="31">
        <f t="shared" si="155"/>
        <v>0</v>
      </c>
      <c r="AK1264" s="31">
        <f t="shared" si="156"/>
        <v>0</v>
      </c>
      <c r="AL1264" s="31">
        <f t="shared" si="157"/>
        <v>0</v>
      </c>
    </row>
    <row r="1265" spans="1:38" hidden="1" x14ac:dyDescent="0.3">
      <c r="A1265" t="str">
        <f t="shared" si="151"/>
        <v>SAICING</v>
      </c>
      <c r="B1265" s="5" t="s">
        <v>474</v>
      </c>
      <c r="C1265" s="5" t="s">
        <v>617</v>
      </c>
      <c r="D1265" s="65" t="s">
        <v>93</v>
      </c>
      <c r="E1265" s="65" t="s">
        <v>507</v>
      </c>
      <c r="F1265" s="5" t="s">
        <v>47</v>
      </c>
      <c r="G1265" s="5" t="s">
        <v>605</v>
      </c>
      <c r="H1265" s="5" t="s">
        <v>605</v>
      </c>
      <c r="I1265" s="31"/>
      <c r="J1265" s="31"/>
      <c r="K1265" s="31"/>
      <c r="L1265" s="31">
        <v>1</v>
      </c>
      <c r="M1265" s="31"/>
      <c r="N1265" s="31"/>
      <c r="O1265" s="31"/>
      <c r="P1265" s="31"/>
      <c r="Q1265" s="31"/>
      <c r="R1265" s="75">
        <f t="shared" si="160"/>
        <v>0.1111111111111111</v>
      </c>
      <c r="S1265" s="69"/>
      <c r="T1265" s="69"/>
      <c r="U1265" s="69"/>
      <c r="V1265" s="69"/>
      <c r="W1265" s="69"/>
      <c r="X1265" s="69"/>
      <c r="Y1265" s="69"/>
      <c r="Z1265" s="69"/>
      <c r="AA1265" s="69"/>
      <c r="AB1265" s="69"/>
      <c r="AC1265" s="69"/>
      <c r="AD1265" s="69"/>
      <c r="AE1265" s="69"/>
      <c r="AF1265" s="69">
        <f t="shared" si="152"/>
        <v>0</v>
      </c>
      <c r="AH1265" s="31">
        <f t="shared" si="153"/>
        <v>0</v>
      </c>
      <c r="AI1265" s="31">
        <f t="shared" si="154"/>
        <v>0</v>
      </c>
      <c r="AJ1265" s="31">
        <f t="shared" si="155"/>
        <v>0</v>
      </c>
      <c r="AK1265" s="31">
        <f t="shared" si="156"/>
        <v>0</v>
      </c>
      <c r="AL1265" s="31">
        <f t="shared" si="157"/>
        <v>0</v>
      </c>
    </row>
    <row r="1266" spans="1:38" hidden="1" x14ac:dyDescent="0.3">
      <c r="A1266" t="str">
        <f t="shared" si="151"/>
        <v>SAA1</v>
      </c>
      <c r="B1266" s="5" t="s">
        <v>474</v>
      </c>
      <c r="C1266" s="5" t="s">
        <v>617</v>
      </c>
      <c r="D1266" s="65" t="s">
        <v>93</v>
      </c>
      <c r="E1266" s="65" t="s">
        <v>508</v>
      </c>
      <c r="F1266" s="5" t="s">
        <v>74</v>
      </c>
      <c r="G1266" s="5" t="s">
        <v>600</v>
      </c>
      <c r="H1266" s="5" t="s">
        <v>620</v>
      </c>
      <c r="I1266" s="31"/>
      <c r="J1266" s="31"/>
      <c r="K1266" s="31"/>
      <c r="L1266" s="31"/>
      <c r="M1266" s="31">
        <v>0.25</v>
      </c>
      <c r="N1266" s="31"/>
      <c r="O1266" s="31"/>
      <c r="P1266" s="31"/>
      <c r="Q1266" s="31">
        <v>0.25</v>
      </c>
      <c r="R1266" s="75">
        <f t="shared" si="160"/>
        <v>5.5555555555555552E-2</v>
      </c>
      <c r="S1266" s="69">
        <v>5.5555555555555552E-2</v>
      </c>
      <c r="T1266" s="69">
        <v>5.5555555555555552E-2</v>
      </c>
      <c r="U1266" s="69">
        <v>5.5555555555555552E-2</v>
      </c>
      <c r="V1266" s="69">
        <v>5.5555555555555552E-2</v>
      </c>
      <c r="W1266" s="69">
        <v>5.5555555555555552E-2</v>
      </c>
      <c r="X1266" s="69">
        <v>5.5555555555555552E-2</v>
      </c>
      <c r="Y1266" s="69">
        <v>5.5555555555555552E-2</v>
      </c>
      <c r="Z1266" s="69">
        <v>5.5555555555555552E-2</v>
      </c>
      <c r="AA1266" s="69">
        <v>5.5555555555555552E-2</v>
      </c>
      <c r="AB1266" s="69">
        <v>5.5555555555555552E-2</v>
      </c>
      <c r="AC1266" s="69">
        <v>5.5555555555555552E-2</v>
      </c>
      <c r="AD1266" s="69">
        <v>5.5555555555555552E-2</v>
      </c>
      <c r="AE1266" s="69">
        <v>5.5555555555555552E-2</v>
      </c>
      <c r="AF1266" s="69">
        <f t="shared" si="152"/>
        <v>0.66666666666666685</v>
      </c>
      <c r="AH1266" s="31">
        <f t="shared" si="153"/>
        <v>0.16666666666666666</v>
      </c>
      <c r="AI1266" s="31">
        <f t="shared" si="154"/>
        <v>0.16666666666666666</v>
      </c>
      <c r="AJ1266" s="31">
        <f t="shared" si="155"/>
        <v>0.16666666666666666</v>
      </c>
      <c r="AK1266" s="31">
        <f t="shared" si="156"/>
        <v>0.16666666666666666</v>
      </c>
      <c r="AL1266" s="31">
        <f t="shared" si="157"/>
        <v>0.66666666666666663</v>
      </c>
    </row>
    <row r="1267" spans="1:38" hidden="1" x14ac:dyDescent="0.3">
      <c r="A1267" t="str">
        <f t="shared" si="151"/>
        <v>SAC1 COARSE</v>
      </c>
      <c r="B1267" s="5" t="s">
        <v>474</v>
      </c>
      <c r="C1267" s="5" t="s">
        <v>617</v>
      </c>
      <c r="D1267" s="65" t="s">
        <v>93</v>
      </c>
      <c r="E1267" s="65" t="s">
        <v>508</v>
      </c>
      <c r="F1267" s="5" t="s">
        <v>61</v>
      </c>
      <c r="G1267" s="5" t="s">
        <v>603</v>
      </c>
      <c r="H1267" s="5" t="s">
        <v>619</v>
      </c>
      <c r="I1267" s="31"/>
      <c r="J1267" s="31"/>
      <c r="K1267" s="31"/>
      <c r="L1267" s="31"/>
      <c r="M1267" s="31">
        <v>4</v>
      </c>
      <c r="N1267" s="31">
        <v>9</v>
      </c>
      <c r="O1267" s="31">
        <v>9</v>
      </c>
      <c r="P1267" s="31">
        <v>6</v>
      </c>
      <c r="Q1267" s="31">
        <v>10</v>
      </c>
      <c r="R1267" s="75">
        <f t="shared" si="160"/>
        <v>4.2222222222222223</v>
      </c>
      <c r="S1267" s="69">
        <v>4.2222222222222223</v>
      </c>
      <c r="T1267" s="69">
        <v>4.2222222222222223</v>
      </c>
      <c r="U1267" s="69">
        <v>4.2222222222222223</v>
      </c>
      <c r="V1267" s="69">
        <v>4.2222222222222223</v>
      </c>
      <c r="W1267" s="69">
        <v>4.2222222222222223</v>
      </c>
      <c r="X1267" s="69">
        <v>4.2222222222222223</v>
      </c>
      <c r="Y1267" s="69">
        <v>4.2222222222222223</v>
      </c>
      <c r="Z1267" s="69">
        <v>4.2222222222222223</v>
      </c>
      <c r="AA1267" s="69">
        <v>4.2222222222222223</v>
      </c>
      <c r="AB1267" s="69">
        <v>4.2222222222222223</v>
      </c>
      <c r="AC1267" s="69">
        <v>4.2222222222222223</v>
      </c>
      <c r="AD1267" s="69">
        <v>4.2222222222222223</v>
      </c>
      <c r="AE1267" s="69">
        <v>4.2222222222222223</v>
      </c>
      <c r="AF1267" s="69">
        <f t="shared" si="152"/>
        <v>50.666666666666664</v>
      </c>
      <c r="AH1267" s="31">
        <f t="shared" si="153"/>
        <v>12.666666666666668</v>
      </c>
      <c r="AI1267" s="31">
        <f t="shared" si="154"/>
        <v>12.666666666666668</v>
      </c>
      <c r="AJ1267" s="31">
        <f t="shared" si="155"/>
        <v>12.666666666666668</v>
      </c>
      <c r="AK1267" s="31">
        <f t="shared" si="156"/>
        <v>12.666666666666668</v>
      </c>
      <c r="AL1267" s="31">
        <f t="shared" si="157"/>
        <v>50.666666666666671</v>
      </c>
    </row>
    <row r="1268" spans="1:38" hidden="1" x14ac:dyDescent="0.3">
      <c r="A1268" t="str">
        <f t="shared" si="151"/>
        <v>SACoarse Brown</v>
      </c>
      <c r="B1268" s="5" t="s">
        <v>474</v>
      </c>
      <c r="C1268" s="5" t="s">
        <v>617</v>
      </c>
      <c r="D1268" s="65" t="s">
        <v>93</v>
      </c>
      <c r="E1268" s="65" t="s">
        <v>508</v>
      </c>
      <c r="F1268" s="5" t="s">
        <v>91</v>
      </c>
      <c r="G1268" s="5" t="s">
        <v>602</v>
      </c>
      <c r="H1268" s="5" t="s">
        <v>618</v>
      </c>
      <c r="I1268" s="31"/>
      <c r="J1268" s="31"/>
      <c r="K1268" s="31"/>
      <c r="L1268" s="31">
        <v>0.3</v>
      </c>
      <c r="M1268" s="31">
        <v>-0.3</v>
      </c>
      <c r="N1268" s="31"/>
      <c r="O1268" s="31"/>
      <c r="P1268" s="31"/>
      <c r="Q1268" s="31"/>
      <c r="R1268" s="75">
        <f t="shared" si="160"/>
        <v>0</v>
      </c>
      <c r="S1268" s="69">
        <v>0</v>
      </c>
      <c r="T1268" s="69">
        <v>0</v>
      </c>
      <c r="U1268" s="69">
        <v>0</v>
      </c>
      <c r="V1268" s="69">
        <v>0</v>
      </c>
      <c r="W1268" s="69">
        <v>0</v>
      </c>
      <c r="X1268" s="69">
        <v>0</v>
      </c>
      <c r="Y1268" s="69">
        <v>0</v>
      </c>
      <c r="Z1268" s="69">
        <v>0</v>
      </c>
      <c r="AA1268" s="69">
        <v>0</v>
      </c>
      <c r="AB1268" s="69">
        <v>0</v>
      </c>
      <c r="AC1268" s="69">
        <v>0</v>
      </c>
      <c r="AD1268" s="69">
        <v>0</v>
      </c>
      <c r="AE1268" s="69">
        <v>0</v>
      </c>
      <c r="AF1268" s="69">
        <f t="shared" si="152"/>
        <v>0</v>
      </c>
      <c r="AH1268" s="31">
        <f t="shared" si="153"/>
        <v>0</v>
      </c>
      <c r="AI1268" s="31">
        <f t="shared" si="154"/>
        <v>0</v>
      </c>
      <c r="AJ1268" s="31">
        <f t="shared" si="155"/>
        <v>0</v>
      </c>
      <c r="AK1268" s="31">
        <f t="shared" si="156"/>
        <v>0</v>
      </c>
      <c r="AL1268" s="31">
        <f t="shared" si="157"/>
        <v>0</v>
      </c>
    </row>
    <row r="1269" spans="1:38" hidden="1" x14ac:dyDescent="0.3">
      <c r="A1269" t="str">
        <f t="shared" si="151"/>
        <v>SAC1 COARSE</v>
      </c>
      <c r="B1269" s="5" t="s">
        <v>474</v>
      </c>
      <c r="C1269" s="5" t="s">
        <v>617</v>
      </c>
      <c r="D1269" s="65" t="s">
        <v>93</v>
      </c>
      <c r="E1269" s="65" t="s">
        <v>508</v>
      </c>
      <c r="F1269" s="5" t="s">
        <v>27</v>
      </c>
      <c r="G1269" s="5" t="s">
        <v>603</v>
      </c>
      <c r="H1269" s="5" t="s">
        <v>619</v>
      </c>
      <c r="I1269" s="31"/>
      <c r="J1269" s="31"/>
      <c r="K1269" s="31"/>
      <c r="L1269" s="31"/>
      <c r="M1269" s="31">
        <v>27.96</v>
      </c>
      <c r="N1269" s="31">
        <v>30.6</v>
      </c>
      <c r="O1269" s="31">
        <v>31.32</v>
      </c>
      <c r="P1269" s="31">
        <v>14.04</v>
      </c>
      <c r="Q1269" s="31">
        <v>30.119999999999997</v>
      </c>
      <c r="R1269" s="75">
        <f t="shared" si="160"/>
        <v>14.893333333333333</v>
      </c>
      <c r="S1269" s="69">
        <v>14.893333333333333</v>
      </c>
      <c r="T1269" s="69">
        <v>14.893333333333333</v>
      </c>
      <c r="U1269" s="69">
        <v>14.893333333333333</v>
      </c>
      <c r="V1269" s="69">
        <v>14.893333333333333</v>
      </c>
      <c r="W1269" s="69">
        <v>14.893333333333333</v>
      </c>
      <c r="X1269" s="69">
        <v>14.893333333333333</v>
      </c>
      <c r="Y1269" s="69">
        <v>14.893333333333333</v>
      </c>
      <c r="Z1269" s="69">
        <v>14.893333333333333</v>
      </c>
      <c r="AA1269" s="69">
        <v>14.893333333333333</v>
      </c>
      <c r="AB1269" s="69">
        <v>14.893333333333333</v>
      </c>
      <c r="AC1269" s="69">
        <v>14.893333333333333</v>
      </c>
      <c r="AD1269" s="69">
        <v>14.893333333333333</v>
      </c>
      <c r="AE1269" s="69">
        <v>14.893333333333333</v>
      </c>
      <c r="AF1269" s="69">
        <f t="shared" si="152"/>
        <v>178.72000000000003</v>
      </c>
      <c r="AH1269" s="31">
        <f t="shared" si="153"/>
        <v>44.68</v>
      </c>
      <c r="AI1269" s="31">
        <f t="shared" si="154"/>
        <v>44.68</v>
      </c>
      <c r="AJ1269" s="31">
        <f t="shared" si="155"/>
        <v>44.68</v>
      </c>
      <c r="AK1269" s="31">
        <f t="shared" si="156"/>
        <v>44.68</v>
      </c>
      <c r="AL1269" s="31">
        <f t="shared" si="157"/>
        <v>178.72</v>
      </c>
    </row>
    <row r="1270" spans="1:38" hidden="1" x14ac:dyDescent="0.3">
      <c r="A1270" t="str">
        <f t="shared" si="151"/>
        <v>SAC1 COARSE</v>
      </c>
      <c r="B1270" s="5" t="s">
        <v>474</v>
      </c>
      <c r="C1270" s="5" t="s">
        <v>617</v>
      </c>
      <c r="D1270" s="65" t="s">
        <v>93</v>
      </c>
      <c r="E1270" s="65" t="s">
        <v>508</v>
      </c>
      <c r="F1270" s="5" t="s">
        <v>28</v>
      </c>
      <c r="G1270" s="5" t="s">
        <v>603</v>
      </c>
      <c r="H1270" s="5" t="s">
        <v>619</v>
      </c>
      <c r="I1270" s="31"/>
      <c r="J1270" s="31"/>
      <c r="K1270" s="31"/>
      <c r="L1270" s="31"/>
      <c r="M1270" s="31">
        <v>1.08</v>
      </c>
      <c r="N1270" s="31"/>
      <c r="O1270" s="31"/>
      <c r="P1270" s="31"/>
      <c r="Q1270" s="31"/>
      <c r="R1270" s="75">
        <f t="shared" si="160"/>
        <v>0.12000000000000001</v>
      </c>
      <c r="S1270" s="69">
        <v>0.12000000000000001</v>
      </c>
      <c r="T1270" s="69">
        <v>0.12000000000000001</v>
      </c>
      <c r="U1270" s="69">
        <v>0.12000000000000001</v>
      </c>
      <c r="V1270" s="69">
        <v>0.12000000000000001</v>
      </c>
      <c r="W1270" s="69">
        <v>0.12000000000000001</v>
      </c>
      <c r="X1270" s="69">
        <v>0.12000000000000001</v>
      </c>
      <c r="Y1270" s="69">
        <v>0.12000000000000001</v>
      </c>
      <c r="Z1270" s="69">
        <v>0.12000000000000001</v>
      </c>
      <c r="AA1270" s="69">
        <v>0.12000000000000001</v>
      </c>
      <c r="AB1270" s="69">
        <v>0.12000000000000001</v>
      </c>
      <c r="AC1270" s="69">
        <v>0.12000000000000001</v>
      </c>
      <c r="AD1270" s="69">
        <v>0.12000000000000001</v>
      </c>
      <c r="AE1270" s="69">
        <v>0.12000000000000001</v>
      </c>
      <c r="AF1270" s="69">
        <f t="shared" si="152"/>
        <v>1.4400000000000004</v>
      </c>
      <c r="AH1270" s="31">
        <f t="shared" si="153"/>
        <v>0.36000000000000004</v>
      </c>
      <c r="AI1270" s="31">
        <f t="shared" si="154"/>
        <v>0.36000000000000004</v>
      </c>
      <c r="AJ1270" s="31">
        <f t="shared" si="155"/>
        <v>0.36000000000000004</v>
      </c>
      <c r="AK1270" s="31">
        <f t="shared" si="156"/>
        <v>0.36000000000000004</v>
      </c>
      <c r="AL1270" s="31">
        <f t="shared" si="157"/>
        <v>1.4400000000000002</v>
      </c>
    </row>
    <row r="1271" spans="1:38" hidden="1" x14ac:dyDescent="0.3">
      <c r="A1271" t="str">
        <f t="shared" si="151"/>
        <v>SAA1</v>
      </c>
      <c r="B1271" s="5" t="s">
        <v>474</v>
      </c>
      <c r="C1271" s="5" t="s">
        <v>617</v>
      </c>
      <c r="D1271" s="65" t="s">
        <v>93</v>
      </c>
      <c r="E1271" s="65" t="s">
        <v>508</v>
      </c>
      <c r="F1271" s="5" t="s">
        <v>30</v>
      </c>
      <c r="G1271" s="5" t="s">
        <v>600</v>
      </c>
      <c r="H1271" s="5" t="s">
        <v>620</v>
      </c>
      <c r="I1271" s="31"/>
      <c r="J1271" s="31"/>
      <c r="K1271" s="31"/>
      <c r="L1271" s="31">
        <v>1.08</v>
      </c>
      <c r="M1271" s="31"/>
      <c r="N1271" s="31">
        <v>1.08</v>
      </c>
      <c r="O1271" s="31"/>
      <c r="P1271" s="31"/>
      <c r="Q1271" s="31">
        <v>0.36</v>
      </c>
      <c r="R1271" s="75">
        <f t="shared" si="160"/>
        <v>0.28000000000000003</v>
      </c>
      <c r="S1271" s="69">
        <v>0.28000000000000003</v>
      </c>
      <c r="T1271" s="69">
        <v>0.28000000000000003</v>
      </c>
      <c r="U1271" s="69">
        <v>0.28000000000000003</v>
      </c>
      <c r="V1271" s="69">
        <v>0.28000000000000003</v>
      </c>
      <c r="W1271" s="69">
        <v>0.28000000000000003</v>
      </c>
      <c r="X1271" s="69">
        <v>0.28000000000000003</v>
      </c>
      <c r="Y1271" s="69">
        <v>0.28000000000000003</v>
      </c>
      <c r="Z1271" s="69">
        <v>0.28000000000000003</v>
      </c>
      <c r="AA1271" s="69">
        <v>0.28000000000000003</v>
      </c>
      <c r="AB1271" s="69">
        <v>0.28000000000000003</v>
      </c>
      <c r="AC1271" s="69">
        <v>0.28000000000000003</v>
      </c>
      <c r="AD1271" s="69">
        <v>0.28000000000000003</v>
      </c>
      <c r="AE1271" s="69">
        <v>0.28000000000000003</v>
      </c>
      <c r="AF1271" s="69">
        <f t="shared" si="152"/>
        <v>3.3600000000000012</v>
      </c>
      <c r="AH1271" s="31">
        <f t="shared" si="153"/>
        <v>0.84000000000000008</v>
      </c>
      <c r="AI1271" s="31">
        <f t="shared" si="154"/>
        <v>0.84000000000000008</v>
      </c>
      <c r="AJ1271" s="31">
        <f t="shared" si="155"/>
        <v>0.84000000000000008</v>
      </c>
      <c r="AK1271" s="31">
        <f t="shared" si="156"/>
        <v>0.84000000000000008</v>
      </c>
      <c r="AL1271" s="31">
        <f t="shared" si="157"/>
        <v>3.3600000000000003</v>
      </c>
    </row>
    <row r="1272" spans="1:38" hidden="1" x14ac:dyDescent="0.3">
      <c r="A1272" t="str">
        <f t="shared" si="151"/>
        <v>SAICING</v>
      </c>
      <c r="B1272" s="5" t="s">
        <v>474</v>
      </c>
      <c r="C1272" s="5" t="s">
        <v>617</v>
      </c>
      <c r="D1272" s="65" t="s">
        <v>93</v>
      </c>
      <c r="E1272" s="65" t="s">
        <v>508</v>
      </c>
      <c r="F1272" s="5" t="s">
        <v>47</v>
      </c>
      <c r="G1272" s="5" t="s">
        <v>605</v>
      </c>
      <c r="H1272" s="5" t="s">
        <v>605</v>
      </c>
      <c r="I1272" s="31"/>
      <c r="J1272" s="31"/>
      <c r="K1272" s="31"/>
      <c r="L1272" s="31">
        <v>1</v>
      </c>
      <c r="M1272" s="31">
        <v>1</v>
      </c>
      <c r="N1272" s="31">
        <v>1</v>
      </c>
      <c r="O1272" s="31">
        <v>0.5</v>
      </c>
      <c r="P1272" s="31">
        <v>0.5</v>
      </c>
      <c r="Q1272" s="31">
        <v>0.25</v>
      </c>
      <c r="R1272" s="75">
        <f t="shared" si="160"/>
        <v>0.47222222222222221</v>
      </c>
      <c r="S1272" s="69">
        <v>0.47222222222222221</v>
      </c>
      <c r="T1272" s="69">
        <v>0.47222222222222221</v>
      </c>
      <c r="U1272" s="69">
        <v>0.47222222222222221</v>
      </c>
      <c r="V1272" s="69">
        <v>0.47222222222222221</v>
      </c>
      <c r="W1272" s="69">
        <v>0.47222222222222221</v>
      </c>
      <c r="X1272" s="69">
        <v>0.47222222222222221</v>
      </c>
      <c r="Y1272" s="69">
        <v>0.47222222222222221</v>
      </c>
      <c r="Z1272" s="69">
        <v>0.47222222222222221</v>
      </c>
      <c r="AA1272" s="69">
        <v>0.47222222222222221</v>
      </c>
      <c r="AB1272" s="69">
        <v>0.47222222222222221</v>
      </c>
      <c r="AC1272" s="69">
        <v>0.47222222222222221</v>
      </c>
      <c r="AD1272" s="69">
        <v>0.47222222222222221</v>
      </c>
      <c r="AE1272" s="69">
        <v>0.47222222222222221</v>
      </c>
      <c r="AF1272" s="69">
        <f t="shared" si="152"/>
        <v>5.666666666666667</v>
      </c>
      <c r="AH1272" s="31">
        <f t="shared" si="153"/>
        <v>1.4166666666666665</v>
      </c>
      <c r="AI1272" s="31">
        <f t="shared" si="154"/>
        <v>1.4166666666666665</v>
      </c>
      <c r="AJ1272" s="31">
        <f t="shared" si="155"/>
        <v>1.4166666666666665</v>
      </c>
      <c r="AK1272" s="31">
        <f t="shared" si="156"/>
        <v>1.4166666666666665</v>
      </c>
      <c r="AL1272" s="31">
        <f t="shared" si="157"/>
        <v>5.6666666666666661</v>
      </c>
    </row>
    <row r="1273" spans="1:38" hidden="1" x14ac:dyDescent="0.3">
      <c r="A1273" t="str">
        <f t="shared" si="151"/>
        <v>PTLG</v>
      </c>
      <c r="B1273" s="5" t="s">
        <v>474</v>
      </c>
      <c r="C1273" s="5" t="s">
        <v>625</v>
      </c>
      <c r="D1273" s="65" t="s">
        <v>93</v>
      </c>
      <c r="E1273" s="65" t="s">
        <v>508</v>
      </c>
      <c r="F1273" s="5" t="s">
        <v>33</v>
      </c>
      <c r="G1273" s="5" t="s">
        <v>601</v>
      </c>
      <c r="H1273" s="5" t="s">
        <v>621</v>
      </c>
      <c r="I1273" s="31"/>
      <c r="J1273" s="31"/>
      <c r="K1273" s="31"/>
      <c r="L1273" s="31"/>
      <c r="M1273" s="31"/>
      <c r="N1273" s="31"/>
      <c r="O1273" s="31"/>
      <c r="P1273" s="31"/>
      <c r="Q1273" s="31"/>
      <c r="R1273" s="75">
        <f t="shared" si="160"/>
        <v>0</v>
      </c>
      <c r="S1273" s="69">
        <v>1.08</v>
      </c>
      <c r="T1273" s="69">
        <v>1.08</v>
      </c>
      <c r="U1273" s="69">
        <v>1.08</v>
      </c>
      <c r="V1273" s="69">
        <v>1.08</v>
      </c>
      <c r="W1273" s="69">
        <v>1.08</v>
      </c>
      <c r="X1273" s="69">
        <v>1.08</v>
      </c>
      <c r="Y1273" s="69">
        <v>1.08</v>
      </c>
      <c r="Z1273" s="69">
        <v>1.08</v>
      </c>
      <c r="AA1273" s="69">
        <v>1.08</v>
      </c>
      <c r="AB1273" s="69">
        <v>1.08</v>
      </c>
      <c r="AC1273" s="69">
        <v>1.08</v>
      </c>
      <c r="AD1273" s="69">
        <v>1.08</v>
      </c>
      <c r="AE1273" s="69">
        <v>1.08</v>
      </c>
      <c r="AF1273" s="69">
        <f t="shared" si="152"/>
        <v>12.96</v>
      </c>
      <c r="AH1273" s="31">
        <f t="shared" si="153"/>
        <v>3.24</v>
      </c>
      <c r="AI1273" s="31">
        <f t="shared" si="154"/>
        <v>3.24</v>
      </c>
      <c r="AJ1273" s="31">
        <f t="shared" si="155"/>
        <v>3.24</v>
      </c>
      <c r="AK1273" s="31">
        <f t="shared" si="156"/>
        <v>3.24</v>
      </c>
      <c r="AL1273" s="31">
        <f t="shared" si="157"/>
        <v>12.96</v>
      </c>
    </row>
    <row r="1274" spans="1:38" hidden="1" x14ac:dyDescent="0.3">
      <c r="A1274" t="str">
        <f t="shared" si="151"/>
        <v>PTLG</v>
      </c>
      <c r="B1274" s="5" t="s">
        <v>474</v>
      </c>
      <c r="C1274" s="5" t="s">
        <v>625</v>
      </c>
      <c r="D1274" s="65" t="s">
        <v>93</v>
      </c>
      <c r="E1274" s="65" t="s">
        <v>508</v>
      </c>
      <c r="F1274" s="5" t="s">
        <v>102</v>
      </c>
      <c r="G1274" s="5" t="s">
        <v>601</v>
      </c>
      <c r="H1274" s="5" t="s">
        <v>621</v>
      </c>
      <c r="I1274" s="31"/>
      <c r="J1274" s="31"/>
      <c r="K1274" s="31"/>
      <c r="L1274" s="31"/>
      <c r="M1274" s="31"/>
      <c r="N1274" s="31"/>
      <c r="O1274" s="31"/>
      <c r="P1274" s="31"/>
      <c r="Q1274" s="31"/>
      <c r="R1274" s="75">
        <f t="shared" si="160"/>
        <v>0</v>
      </c>
      <c r="S1274" s="69">
        <v>1.08</v>
      </c>
      <c r="T1274" s="69">
        <v>1.08</v>
      </c>
      <c r="U1274" s="69">
        <v>1.08</v>
      </c>
      <c r="V1274" s="69">
        <v>1.08</v>
      </c>
      <c r="W1274" s="69">
        <v>1.08</v>
      </c>
      <c r="X1274" s="69">
        <v>1.08</v>
      </c>
      <c r="Y1274" s="69">
        <v>1.08</v>
      </c>
      <c r="Z1274" s="69">
        <v>1.08</v>
      </c>
      <c r="AA1274" s="69">
        <v>1.08</v>
      </c>
      <c r="AB1274" s="69">
        <v>1.08</v>
      </c>
      <c r="AC1274" s="69">
        <v>1.08</v>
      </c>
      <c r="AD1274" s="69">
        <v>1.08</v>
      </c>
      <c r="AE1274" s="69">
        <v>1.08</v>
      </c>
      <c r="AF1274" s="69">
        <f t="shared" si="152"/>
        <v>12.96</v>
      </c>
      <c r="AH1274" s="31">
        <f t="shared" si="153"/>
        <v>3.24</v>
      </c>
      <c r="AI1274" s="31">
        <f t="shared" si="154"/>
        <v>3.24</v>
      </c>
      <c r="AJ1274" s="31">
        <f t="shared" si="155"/>
        <v>3.24</v>
      </c>
      <c r="AK1274" s="31">
        <f t="shared" si="156"/>
        <v>3.24</v>
      </c>
      <c r="AL1274" s="31">
        <f t="shared" si="157"/>
        <v>12.96</v>
      </c>
    </row>
    <row r="1275" spans="1:38" hidden="1" x14ac:dyDescent="0.3">
      <c r="A1275" t="str">
        <f t="shared" si="151"/>
        <v>SAA1</v>
      </c>
      <c r="B1275" s="5" t="s">
        <v>474</v>
      </c>
      <c r="C1275" s="5" t="s">
        <v>617</v>
      </c>
      <c r="D1275" s="65" t="s">
        <v>93</v>
      </c>
      <c r="E1275" s="65" t="s">
        <v>509</v>
      </c>
      <c r="F1275" s="5" t="s">
        <v>74</v>
      </c>
      <c r="G1275" s="5" t="s">
        <v>600</v>
      </c>
      <c r="H1275" s="5" t="s">
        <v>620</v>
      </c>
      <c r="I1275" s="31">
        <v>0.75</v>
      </c>
      <c r="J1275" s="31"/>
      <c r="K1275" s="31"/>
      <c r="L1275" s="31"/>
      <c r="M1275" s="31">
        <v>0.5</v>
      </c>
      <c r="N1275" s="31"/>
      <c r="O1275" s="31"/>
      <c r="P1275" s="31"/>
      <c r="Q1275" s="31"/>
      <c r="R1275" s="75">
        <f t="shared" si="160"/>
        <v>0.1388888888888889</v>
      </c>
      <c r="S1275" s="69">
        <v>0.1388888888888889</v>
      </c>
      <c r="T1275" s="69">
        <v>0.1388888888888889</v>
      </c>
      <c r="U1275" s="69">
        <v>0.1388888888888889</v>
      </c>
      <c r="V1275" s="69">
        <v>0.1388888888888889</v>
      </c>
      <c r="W1275" s="69">
        <v>0.1388888888888889</v>
      </c>
      <c r="X1275" s="69">
        <v>0.1388888888888889</v>
      </c>
      <c r="Y1275" s="69">
        <v>0.1388888888888889</v>
      </c>
      <c r="Z1275" s="69">
        <v>0.1388888888888889</v>
      </c>
      <c r="AA1275" s="69">
        <v>0.1388888888888889</v>
      </c>
      <c r="AB1275" s="69">
        <v>0.1388888888888889</v>
      </c>
      <c r="AC1275" s="69">
        <v>0.1388888888888889</v>
      </c>
      <c r="AD1275" s="69">
        <v>0.1388888888888889</v>
      </c>
      <c r="AE1275" s="69">
        <v>0.1388888888888889</v>
      </c>
      <c r="AF1275" s="69">
        <f t="shared" si="152"/>
        <v>1.6666666666666663</v>
      </c>
      <c r="AH1275" s="31">
        <f t="shared" si="153"/>
        <v>0.41666666666666669</v>
      </c>
      <c r="AI1275" s="31">
        <f t="shared" si="154"/>
        <v>0.41666666666666669</v>
      </c>
      <c r="AJ1275" s="31">
        <f t="shared" si="155"/>
        <v>0.41666666666666669</v>
      </c>
      <c r="AK1275" s="31">
        <f t="shared" si="156"/>
        <v>0.41666666666666669</v>
      </c>
      <c r="AL1275" s="31">
        <f t="shared" si="157"/>
        <v>1.6666666666666667</v>
      </c>
    </row>
    <row r="1276" spans="1:38" hidden="1" x14ac:dyDescent="0.3">
      <c r="A1276" t="str">
        <f t="shared" si="151"/>
        <v>SAC1 COARSE</v>
      </c>
      <c r="B1276" s="5" t="s">
        <v>474</v>
      </c>
      <c r="C1276" s="5" t="s">
        <v>617</v>
      </c>
      <c r="D1276" s="65" t="s">
        <v>93</v>
      </c>
      <c r="E1276" s="65" t="s">
        <v>509</v>
      </c>
      <c r="F1276" s="5" t="s">
        <v>61</v>
      </c>
      <c r="G1276" s="5" t="s">
        <v>603</v>
      </c>
      <c r="H1276" s="5" t="s">
        <v>619</v>
      </c>
      <c r="I1276" s="31">
        <v>2.75</v>
      </c>
      <c r="J1276" s="31">
        <v>4</v>
      </c>
      <c r="K1276" s="31"/>
      <c r="L1276" s="31"/>
      <c r="M1276" s="31"/>
      <c r="N1276" s="31"/>
      <c r="O1276" s="31"/>
      <c r="P1276" s="31"/>
      <c r="Q1276" s="31"/>
      <c r="R1276" s="75">
        <f t="shared" si="160"/>
        <v>0.75</v>
      </c>
      <c r="S1276" s="69">
        <v>0.75</v>
      </c>
      <c r="T1276" s="69">
        <v>0.75</v>
      </c>
      <c r="U1276" s="69">
        <v>0.75</v>
      </c>
      <c r="V1276" s="69">
        <v>0.75</v>
      </c>
      <c r="W1276" s="69">
        <v>0.75</v>
      </c>
      <c r="X1276" s="69">
        <v>0.75</v>
      </c>
      <c r="Y1276" s="69">
        <v>0.75</v>
      </c>
      <c r="Z1276" s="69">
        <v>0.75</v>
      </c>
      <c r="AA1276" s="69">
        <v>0.75</v>
      </c>
      <c r="AB1276" s="69">
        <v>0.75</v>
      </c>
      <c r="AC1276" s="69">
        <v>0.75</v>
      </c>
      <c r="AD1276" s="69">
        <v>0.75</v>
      </c>
      <c r="AE1276" s="69">
        <v>0.75</v>
      </c>
      <c r="AF1276" s="69">
        <f t="shared" si="152"/>
        <v>9</v>
      </c>
      <c r="AH1276" s="31">
        <f t="shared" si="153"/>
        <v>2.25</v>
      </c>
      <c r="AI1276" s="31">
        <f t="shared" si="154"/>
        <v>2.25</v>
      </c>
      <c r="AJ1276" s="31">
        <f t="shared" si="155"/>
        <v>2.25</v>
      </c>
      <c r="AK1276" s="31">
        <f t="shared" si="156"/>
        <v>2.25</v>
      </c>
      <c r="AL1276" s="31">
        <f t="shared" si="157"/>
        <v>9</v>
      </c>
    </row>
    <row r="1277" spans="1:38" hidden="1" x14ac:dyDescent="0.3">
      <c r="A1277" t="str">
        <f t="shared" si="151"/>
        <v>SASoft Brown</v>
      </c>
      <c r="B1277" s="5" t="s">
        <v>474</v>
      </c>
      <c r="C1277" s="5" t="s">
        <v>617</v>
      </c>
      <c r="D1277" s="65" t="s">
        <v>93</v>
      </c>
      <c r="E1277" s="65" t="s">
        <v>509</v>
      </c>
      <c r="F1277" s="5" t="s">
        <v>43</v>
      </c>
      <c r="G1277" s="5" t="s">
        <v>602</v>
      </c>
      <c r="H1277" s="5" t="s">
        <v>622</v>
      </c>
      <c r="I1277" s="31">
        <v>0.15</v>
      </c>
      <c r="J1277" s="31"/>
      <c r="K1277" s="31"/>
      <c r="L1277" s="31"/>
      <c r="M1277" s="31"/>
      <c r="N1277" s="31"/>
      <c r="O1277" s="31"/>
      <c r="P1277" s="31"/>
      <c r="Q1277" s="31"/>
      <c r="R1277" s="75">
        <f t="shared" si="160"/>
        <v>1.6666666666666666E-2</v>
      </c>
      <c r="S1277" s="69">
        <v>1.6666666666666666E-2</v>
      </c>
      <c r="T1277" s="69">
        <v>1.6666666666666666E-2</v>
      </c>
      <c r="U1277" s="69">
        <v>1.6666666666666666E-2</v>
      </c>
      <c r="V1277" s="69">
        <v>1.6666666666666666E-2</v>
      </c>
      <c r="W1277" s="69">
        <v>1.6666666666666666E-2</v>
      </c>
      <c r="X1277" s="69">
        <v>1.6666666666666666E-2</v>
      </c>
      <c r="Y1277" s="69">
        <v>1.6666666666666666E-2</v>
      </c>
      <c r="Z1277" s="69">
        <v>1.6666666666666666E-2</v>
      </c>
      <c r="AA1277" s="69">
        <v>1.6666666666666666E-2</v>
      </c>
      <c r="AB1277" s="69">
        <v>1.6666666666666666E-2</v>
      </c>
      <c r="AC1277" s="69">
        <v>1.6666666666666666E-2</v>
      </c>
      <c r="AD1277" s="69">
        <v>1.6666666666666666E-2</v>
      </c>
      <c r="AE1277" s="69">
        <v>1.6666666666666666E-2</v>
      </c>
      <c r="AF1277" s="69">
        <f t="shared" si="152"/>
        <v>0.19999999999999998</v>
      </c>
      <c r="AH1277" s="31">
        <f t="shared" si="153"/>
        <v>0.05</v>
      </c>
      <c r="AI1277" s="31">
        <f t="shared" si="154"/>
        <v>0.05</v>
      </c>
      <c r="AJ1277" s="31">
        <f t="shared" si="155"/>
        <v>0.05</v>
      </c>
      <c r="AK1277" s="31">
        <f t="shared" si="156"/>
        <v>0.05</v>
      </c>
      <c r="AL1277" s="31">
        <f t="shared" si="157"/>
        <v>0.2</v>
      </c>
    </row>
    <row r="1278" spans="1:38" hidden="1" x14ac:dyDescent="0.3">
      <c r="A1278" t="str">
        <f t="shared" si="151"/>
        <v>SACoarse Brown</v>
      </c>
      <c r="B1278" s="5" t="s">
        <v>474</v>
      </c>
      <c r="C1278" s="5" t="s">
        <v>617</v>
      </c>
      <c r="D1278" s="65" t="s">
        <v>93</v>
      </c>
      <c r="E1278" s="65" t="s">
        <v>509</v>
      </c>
      <c r="F1278" s="5" t="s">
        <v>26</v>
      </c>
      <c r="G1278" s="5" t="s">
        <v>602</v>
      </c>
      <c r="H1278" s="5" t="s">
        <v>618</v>
      </c>
      <c r="I1278" s="31">
        <v>0.12</v>
      </c>
      <c r="J1278" s="31">
        <v>0.12</v>
      </c>
      <c r="K1278" s="31"/>
      <c r="L1278" s="31"/>
      <c r="M1278" s="31"/>
      <c r="N1278" s="31"/>
      <c r="O1278" s="31">
        <v>0.12</v>
      </c>
      <c r="P1278" s="31"/>
      <c r="Q1278" s="31"/>
      <c r="R1278" s="75">
        <f t="shared" si="160"/>
        <v>0.04</v>
      </c>
      <c r="S1278" s="69">
        <v>0.04</v>
      </c>
      <c r="T1278" s="69">
        <v>0.04</v>
      </c>
      <c r="U1278" s="69">
        <v>0.04</v>
      </c>
      <c r="V1278" s="69">
        <v>0.04</v>
      </c>
      <c r="W1278" s="69">
        <v>0.04</v>
      </c>
      <c r="X1278" s="69">
        <v>0.04</v>
      </c>
      <c r="Y1278" s="69">
        <v>0.04</v>
      </c>
      <c r="Z1278" s="69">
        <v>0.04</v>
      </c>
      <c r="AA1278" s="69">
        <v>0.04</v>
      </c>
      <c r="AB1278" s="69">
        <v>0.04</v>
      </c>
      <c r="AC1278" s="69">
        <v>0.04</v>
      </c>
      <c r="AD1278" s="69">
        <v>0.04</v>
      </c>
      <c r="AE1278" s="69">
        <v>0.04</v>
      </c>
      <c r="AF1278" s="69">
        <f t="shared" si="152"/>
        <v>0.47999999999999993</v>
      </c>
      <c r="AH1278" s="31">
        <f t="shared" si="153"/>
        <v>0.12</v>
      </c>
      <c r="AI1278" s="31">
        <f t="shared" si="154"/>
        <v>0.12</v>
      </c>
      <c r="AJ1278" s="31">
        <f t="shared" si="155"/>
        <v>0.12</v>
      </c>
      <c r="AK1278" s="31">
        <f t="shared" si="156"/>
        <v>0.12</v>
      </c>
      <c r="AL1278" s="31">
        <f t="shared" si="157"/>
        <v>0.48</v>
      </c>
    </row>
    <row r="1279" spans="1:38" hidden="1" x14ac:dyDescent="0.3">
      <c r="A1279" t="str">
        <f t="shared" si="151"/>
        <v>SAC1 COARSE</v>
      </c>
      <c r="B1279" s="5" t="s">
        <v>474</v>
      </c>
      <c r="C1279" s="5" t="s">
        <v>617</v>
      </c>
      <c r="D1279" s="65" t="s">
        <v>93</v>
      </c>
      <c r="E1279" s="65" t="s">
        <v>509</v>
      </c>
      <c r="F1279" s="5" t="s">
        <v>27</v>
      </c>
      <c r="G1279" s="5" t="s">
        <v>603</v>
      </c>
      <c r="H1279" s="5" t="s">
        <v>619</v>
      </c>
      <c r="I1279" s="31">
        <v>10.8</v>
      </c>
      <c r="J1279" s="31">
        <v>10.8</v>
      </c>
      <c r="K1279" s="31"/>
      <c r="L1279" s="31">
        <v>10.8</v>
      </c>
      <c r="M1279" s="31">
        <v>10.8</v>
      </c>
      <c r="N1279" s="31"/>
      <c r="O1279" s="31">
        <v>10.8</v>
      </c>
      <c r="P1279" s="31"/>
      <c r="Q1279" s="31"/>
      <c r="R1279" s="75">
        <f t="shared" si="160"/>
        <v>6</v>
      </c>
      <c r="S1279" s="69">
        <v>6</v>
      </c>
      <c r="T1279" s="69">
        <v>6</v>
      </c>
      <c r="U1279" s="69">
        <v>6</v>
      </c>
      <c r="V1279" s="69">
        <v>6</v>
      </c>
      <c r="W1279" s="69">
        <v>6</v>
      </c>
      <c r="X1279" s="69">
        <v>6</v>
      </c>
      <c r="Y1279" s="69">
        <v>6</v>
      </c>
      <c r="Z1279" s="69">
        <v>6</v>
      </c>
      <c r="AA1279" s="69">
        <v>6</v>
      </c>
      <c r="AB1279" s="69">
        <v>6</v>
      </c>
      <c r="AC1279" s="69">
        <v>6</v>
      </c>
      <c r="AD1279" s="69">
        <v>6</v>
      </c>
      <c r="AE1279" s="69">
        <v>6</v>
      </c>
      <c r="AF1279" s="69">
        <f t="shared" si="152"/>
        <v>72</v>
      </c>
      <c r="AH1279" s="31">
        <f t="shared" si="153"/>
        <v>18</v>
      </c>
      <c r="AI1279" s="31">
        <f t="shared" si="154"/>
        <v>18</v>
      </c>
      <c r="AJ1279" s="31">
        <f t="shared" si="155"/>
        <v>18</v>
      </c>
      <c r="AK1279" s="31">
        <f t="shared" si="156"/>
        <v>18</v>
      </c>
      <c r="AL1279" s="31">
        <f t="shared" si="157"/>
        <v>72</v>
      </c>
    </row>
    <row r="1280" spans="1:38" hidden="1" x14ac:dyDescent="0.3">
      <c r="A1280" t="str">
        <f t="shared" si="151"/>
        <v>SAC1 COARSE</v>
      </c>
      <c r="B1280" s="5" t="s">
        <v>474</v>
      </c>
      <c r="C1280" s="5" t="s">
        <v>617</v>
      </c>
      <c r="D1280" s="65" t="s">
        <v>93</v>
      </c>
      <c r="E1280" s="65" t="s">
        <v>510</v>
      </c>
      <c r="F1280" s="5" t="s">
        <v>27</v>
      </c>
      <c r="G1280" s="5" t="s">
        <v>603</v>
      </c>
      <c r="H1280" s="5" t="s">
        <v>619</v>
      </c>
      <c r="I1280" s="31"/>
      <c r="J1280" s="31">
        <v>10.8</v>
      </c>
      <c r="K1280" s="31"/>
      <c r="L1280" s="31"/>
      <c r="M1280" s="31"/>
      <c r="N1280" s="31"/>
      <c r="O1280" s="31"/>
      <c r="P1280" s="31"/>
      <c r="Q1280" s="31"/>
      <c r="R1280" s="75">
        <f t="shared" si="160"/>
        <v>1.2000000000000002</v>
      </c>
      <c r="S1280" s="69"/>
      <c r="T1280" s="69"/>
      <c r="U1280" s="69"/>
      <c r="V1280" s="69"/>
      <c r="W1280" s="69"/>
      <c r="X1280" s="69"/>
      <c r="Y1280" s="69"/>
      <c r="Z1280" s="69"/>
      <c r="AA1280" s="69"/>
      <c r="AB1280" s="69"/>
      <c r="AC1280" s="69"/>
      <c r="AD1280" s="69"/>
      <c r="AE1280" s="69"/>
      <c r="AF1280" s="69">
        <f t="shared" si="152"/>
        <v>0</v>
      </c>
      <c r="AH1280" s="31">
        <f t="shared" si="153"/>
        <v>0</v>
      </c>
      <c r="AI1280" s="31">
        <f t="shared" si="154"/>
        <v>0</v>
      </c>
      <c r="AJ1280" s="31">
        <f t="shared" si="155"/>
        <v>0</v>
      </c>
      <c r="AK1280" s="31">
        <f t="shared" si="156"/>
        <v>0</v>
      </c>
      <c r="AL1280" s="31">
        <f t="shared" si="157"/>
        <v>0</v>
      </c>
    </row>
    <row r="1281" spans="1:38" hidden="1" x14ac:dyDescent="0.3">
      <c r="A1281" t="str">
        <f t="shared" si="151"/>
        <v>SAA1</v>
      </c>
      <c r="B1281" s="5" t="s">
        <v>474</v>
      </c>
      <c r="C1281" s="5" t="s">
        <v>617</v>
      </c>
      <c r="D1281" s="65" t="s">
        <v>93</v>
      </c>
      <c r="E1281" s="65" t="s">
        <v>511</v>
      </c>
      <c r="F1281" s="5" t="s">
        <v>74</v>
      </c>
      <c r="G1281" s="5" t="s">
        <v>600</v>
      </c>
      <c r="H1281" s="5" t="s">
        <v>620</v>
      </c>
      <c r="I1281" s="31"/>
      <c r="J1281" s="31">
        <v>1</v>
      </c>
      <c r="K1281" s="31"/>
      <c r="L1281" s="31"/>
      <c r="M1281" s="31"/>
      <c r="N1281" s="31"/>
      <c r="O1281" s="31">
        <v>0.5</v>
      </c>
      <c r="P1281" s="31"/>
      <c r="Q1281" s="31"/>
      <c r="R1281" s="75">
        <f t="shared" si="160"/>
        <v>0.16666666666666666</v>
      </c>
      <c r="S1281" s="69">
        <v>0.16666666666666666</v>
      </c>
      <c r="T1281" s="69">
        <v>0.16666666666666666</v>
      </c>
      <c r="U1281" s="69">
        <v>0.16666666666666666</v>
      </c>
      <c r="V1281" s="69">
        <v>0.16666666666666666</v>
      </c>
      <c r="W1281" s="69">
        <v>0.16666666666666666</v>
      </c>
      <c r="X1281" s="69">
        <v>0.16666666666666666</v>
      </c>
      <c r="Y1281" s="69">
        <v>0.16666666666666666</v>
      </c>
      <c r="Z1281" s="69">
        <v>0.16666666666666666</v>
      </c>
      <c r="AA1281" s="69">
        <v>0.16666666666666666</v>
      </c>
      <c r="AB1281" s="69">
        <v>0.16666666666666666</v>
      </c>
      <c r="AC1281" s="69">
        <v>0.16666666666666666</v>
      </c>
      <c r="AD1281" s="69">
        <v>0.16666666666666666</v>
      </c>
      <c r="AE1281" s="69">
        <v>0.16666666666666666</v>
      </c>
      <c r="AF1281" s="69">
        <f t="shared" si="152"/>
        <v>2</v>
      </c>
      <c r="AH1281" s="31">
        <f t="shared" si="153"/>
        <v>0.5</v>
      </c>
      <c r="AI1281" s="31">
        <f t="shared" si="154"/>
        <v>0.5</v>
      </c>
      <c r="AJ1281" s="31">
        <f t="shared" si="155"/>
        <v>0.5</v>
      </c>
      <c r="AK1281" s="31">
        <f t="shared" si="156"/>
        <v>0.5</v>
      </c>
      <c r="AL1281" s="31">
        <f t="shared" si="157"/>
        <v>2</v>
      </c>
    </row>
    <row r="1282" spans="1:38" hidden="1" x14ac:dyDescent="0.3">
      <c r="A1282" t="str">
        <f t="shared" si="151"/>
        <v>SAC1 COARSE</v>
      </c>
      <c r="B1282" s="5" t="s">
        <v>474</v>
      </c>
      <c r="C1282" s="5" t="s">
        <v>617</v>
      </c>
      <c r="D1282" s="65" t="s">
        <v>93</v>
      </c>
      <c r="E1282" s="65" t="s">
        <v>511</v>
      </c>
      <c r="F1282" s="5" t="s">
        <v>61</v>
      </c>
      <c r="G1282" s="5" t="s">
        <v>603</v>
      </c>
      <c r="H1282" s="5" t="s">
        <v>619</v>
      </c>
      <c r="I1282" s="31">
        <v>4</v>
      </c>
      <c r="J1282" s="31">
        <v>2</v>
      </c>
      <c r="K1282" s="31"/>
      <c r="L1282" s="31"/>
      <c r="M1282" s="31"/>
      <c r="N1282" s="31"/>
      <c r="O1282" s="31">
        <v>4</v>
      </c>
      <c r="P1282" s="31"/>
      <c r="Q1282" s="31"/>
      <c r="R1282" s="75">
        <f t="shared" si="160"/>
        <v>1.1111111111111112</v>
      </c>
      <c r="S1282" s="69">
        <v>1.1111111111111112</v>
      </c>
      <c r="T1282" s="69">
        <v>1.1111111111111112</v>
      </c>
      <c r="U1282" s="69">
        <v>1.1111111111111112</v>
      </c>
      <c r="V1282" s="69">
        <v>1.1111111111111112</v>
      </c>
      <c r="W1282" s="69">
        <v>1.1111111111111112</v>
      </c>
      <c r="X1282" s="69">
        <v>1.1111111111111112</v>
      </c>
      <c r="Y1282" s="69">
        <v>1.1111111111111112</v>
      </c>
      <c r="Z1282" s="69">
        <v>1.1111111111111112</v>
      </c>
      <c r="AA1282" s="69">
        <v>1.1111111111111112</v>
      </c>
      <c r="AB1282" s="69">
        <v>1.1111111111111112</v>
      </c>
      <c r="AC1282" s="69">
        <v>1.1111111111111112</v>
      </c>
      <c r="AD1282" s="69">
        <v>1.1111111111111112</v>
      </c>
      <c r="AE1282" s="69">
        <v>1.1111111111111112</v>
      </c>
      <c r="AF1282" s="69">
        <f t="shared" si="152"/>
        <v>13.33333333333333</v>
      </c>
      <c r="AH1282" s="31">
        <f t="shared" si="153"/>
        <v>3.3333333333333335</v>
      </c>
      <c r="AI1282" s="31">
        <f t="shared" si="154"/>
        <v>3.3333333333333335</v>
      </c>
      <c r="AJ1282" s="31">
        <f t="shared" si="155"/>
        <v>3.3333333333333335</v>
      </c>
      <c r="AK1282" s="31">
        <f t="shared" si="156"/>
        <v>3.3333333333333335</v>
      </c>
      <c r="AL1282" s="31">
        <f t="shared" si="157"/>
        <v>13.333333333333334</v>
      </c>
    </row>
    <row r="1283" spans="1:38" hidden="1" x14ac:dyDescent="0.3">
      <c r="A1283" t="str">
        <f t="shared" ref="A1283:A1346" si="161">CONCATENATE(C1283,H1283)</f>
        <v>SACASTER</v>
      </c>
      <c r="B1283" s="5" t="s">
        <v>474</v>
      </c>
      <c r="C1283" s="5" t="s">
        <v>617</v>
      </c>
      <c r="D1283" s="65" t="s">
        <v>93</v>
      </c>
      <c r="E1283" s="65" t="s">
        <v>511</v>
      </c>
      <c r="F1283" s="5" t="s">
        <v>42</v>
      </c>
      <c r="G1283" s="5" t="s">
        <v>604</v>
      </c>
      <c r="H1283" s="5" t="s">
        <v>604</v>
      </c>
      <c r="I1283" s="31"/>
      <c r="J1283" s="31">
        <v>0.5</v>
      </c>
      <c r="K1283" s="31"/>
      <c r="L1283" s="31"/>
      <c r="M1283" s="31"/>
      <c r="N1283" s="31"/>
      <c r="O1283" s="31">
        <v>0.5</v>
      </c>
      <c r="P1283" s="31"/>
      <c r="Q1283" s="31"/>
      <c r="R1283" s="75">
        <f t="shared" si="160"/>
        <v>0.1111111111111111</v>
      </c>
      <c r="S1283" s="69">
        <v>0.1111111111111111</v>
      </c>
      <c r="T1283" s="69">
        <v>0.1111111111111111</v>
      </c>
      <c r="U1283" s="69">
        <v>0.1111111111111111</v>
      </c>
      <c r="V1283" s="69">
        <v>0.1111111111111111</v>
      </c>
      <c r="W1283" s="69">
        <v>0.1111111111111111</v>
      </c>
      <c r="X1283" s="69">
        <v>0.1111111111111111</v>
      </c>
      <c r="Y1283" s="69">
        <v>0.1111111111111111</v>
      </c>
      <c r="Z1283" s="69">
        <v>0.1111111111111111</v>
      </c>
      <c r="AA1283" s="69">
        <v>0.1111111111111111</v>
      </c>
      <c r="AB1283" s="69">
        <v>0.1111111111111111</v>
      </c>
      <c r="AC1283" s="69">
        <v>0.1111111111111111</v>
      </c>
      <c r="AD1283" s="69">
        <v>0.1111111111111111</v>
      </c>
      <c r="AE1283" s="69">
        <v>0.1111111111111111</v>
      </c>
      <c r="AF1283" s="69">
        <f t="shared" ref="AF1283:AF1346" si="162">SUM(T1283:AE1283)</f>
        <v>1.3333333333333337</v>
      </c>
      <c r="AH1283" s="31">
        <f t="shared" ref="AH1283:AH1346" si="163">SUM(T1283:V1283)</f>
        <v>0.33333333333333331</v>
      </c>
      <c r="AI1283" s="31">
        <f t="shared" ref="AI1283:AI1346" si="164">SUM(W1283:Y1283)</f>
        <v>0.33333333333333331</v>
      </c>
      <c r="AJ1283" s="31">
        <f t="shared" ref="AJ1283:AJ1346" si="165">SUM(Z1283:AB1283)</f>
        <v>0.33333333333333331</v>
      </c>
      <c r="AK1283" s="31">
        <f t="shared" ref="AK1283:AK1346" si="166">SUM(AC1283:AE1283)</f>
        <v>0.33333333333333331</v>
      </c>
      <c r="AL1283" s="31">
        <f t="shared" ref="AL1283:AL1346" si="167">SUM(AH1283:AK1283)</f>
        <v>1.3333333333333333</v>
      </c>
    </row>
    <row r="1284" spans="1:38" hidden="1" x14ac:dyDescent="0.3">
      <c r="A1284" t="str">
        <f t="shared" si="161"/>
        <v>SASoft Brown</v>
      </c>
      <c r="B1284" s="5" t="s">
        <v>474</v>
      </c>
      <c r="C1284" s="5" t="s">
        <v>617</v>
      </c>
      <c r="D1284" s="65" t="s">
        <v>93</v>
      </c>
      <c r="E1284" s="65" t="s">
        <v>511</v>
      </c>
      <c r="F1284" s="5" t="s">
        <v>43</v>
      </c>
      <c r="G1284" s="5" t="s">
        <v>602</v>
      </c>
      <c r="H1284" s="5" t="s">
        <v>622</v>
      </c>
      <c r="I1284" s="31">
        <v>1</v>
      </c>
      <c r="J1284" s="31"/>
      <c r="K1284" s="31"/>
      <c r="L1284" s="31"/>
      <c r="M1284" s="31"/>
      <c r="N1284" s="31"/>
      <c r="O1284" s="31"/>
      <c r="P1284" s="31"/>
      <c r="Q1284" s="31"/>
      <c r="R1284" s="75">
        <f t="shared" si="160"/>
        <v>0.1111111111111111</v>
      </c>
      <c r="S1284" s="69">
        <v>0.1111111111111111</v>
      </c>
      <c r="T1284" s="69">
        <v>0.1111111111111111</v>
      </c>
      <c r="U1284" s="69">
        <v>0.1111111111111111</v>
      </c>
      <c r="V1284" s="69">
        <v>0.1111111111111111</v>
      </c>
      <c r="W1284" s="69">
        <v>0.1111111111111111</v>
      </c>
      <c r="X1284" s="69">
        <v>0.1111111111111111</v>
      </c>
      <c r="Y1284" s="69">
        <v>0.1111111111111111</v>
      </c>
      <c r="Z1284" s="69">
        <v>0.1111111111111111</v>
      </c>
      <c r="AA1284" s="69">
        <v>0.1111111111111111</v>
      </c>
      <c r="AB1284" s="69">
        <v>0.1111111111111111</v>
      </c>
      <c r="AC1284" s="69">
        <v>0.1111111111111111</v>
      </c>
      <c r="AD1284" s="69">
        <v>0.1111111111111111</v>
      </c>
      <c r="AE1284" s="69">
        <v>0.1111111111111111</v>
      </c>
      <c r="AF1284" s="69">
        <f t="shared" si="162"/>
        <v>1.3333333333333337</v>
      </c>
      <c r="AH1284" s="31">
        <f t="shared" si="163"/>
        <v>0.33333333333333331</v>
      </c>
      <c r="AI1284" s="31">
        <f t="shared" si="164"/>
        <v>0.33333333333333331</v>
      </c>
      <c r="AJ1284" s="31">
        <f t="shared" si="165"/>
        <v>0.33333333333333331</v>
      </c>
      <c r="AK1284" s="31">
        <f t="shared" si="166"/>
        <v>0.33333333333333331</v>
      </c>
      <c r="AL1284" s="31">
        <f t="shared" si="167"/>
        <v>1.3333333333333333</v>
      </c>
    </row>
    <row r="1285" spans="1:38" hidden="1" x14ac:dyDescent="0.3">
      <c r="A1285" t="str">
        <f t="shared" si="161"/>
        <v>SAC1 COARSE</v>
      </c>
      <c r="B1285" s="5" t="s">
        <v>474</v>
      </c>
      <c r="C1285" s="5" t="s">
        <v>617</v>
      </c>
      <c r="D1285" s="65" t="s">
        <v>93</v>
      </c>
      <c r="E1285" s="65" t="s">
        <v>511</v>
      </c>
      <c r="F1285" s="5" t="s">
        <v>27</v>
      </c>
      <c r="G1285" s="5" t="s">
        <v>603</v>
      </c>
      <c r="H1285" s="5" t="s">
        <v>619</v>
      </c>
      <c r="I1285" s="31">
        <v>48.6</v>
      </c>
      <c r="J1285" s="31">
        <v>59.399999999999991</v>
      </c>
      <c r="K1285" s="31"/>
      <c r="L1285" s="31"/>
      <c r="M1285" s="31"/>
      <c r="N1285" s="31"/>
      <c r="O1285" s="31">
        <v>36.72</v>
      </c>
      <c r="P1285" s="31"/>
      <c r="Q1285" s="31"/>
      <c r="R1285" s="75">
        <f t="shared" si="160"/>
        <v>16.079999999999998</v>
      </c>
      <c r="S1285" s="69">
        <v>16.079999999999998</v>
      </c>
      <c r="T1285" s="69">
        <v>16.079999999999998</v>
      </c>
      <c r="U1285" s="69">
        <v>16.079999999999998</v>
      </c>
      <c r="V1285" s="69">
        <v>16.079999999999998</v>
      </c>
      <c r="W1285" s="69">
        <v>16.079999999999998</v>
      </c>
      <c r="X1285" s="69">
        <v>16.079999999999998</v>
      </c>
      <c r="Y1285" s="69">
        <v>16.079999999999998</v>
      </c>
      <c r="Z1285" s="69">
        <v>16.079999999999998</v>
      </c>
      <c r="AA1285" s="69">
        <v>16.079999999999998</v>
      </c>
      <c r="AB1285" s="69">
        <v>16.079999999999998</v>
      </c>
      <c r="AC1285" s="69">
        <v>16.079999999999998</v>
      </c>
      <c r="AD1285" s="69">
        <v>16.079999999999998</v>
      </c>
      <c r="AE1285" s="69">
        <v>16.079999999999998</v>
      </c>
      <c r="AF1285" s="69">
        <f t="shared" si="162"/>
        <v>192.95999999999992</v>
      </c>
      <c r="AH1285" s="31">
        <f t="shared" si="163"/>
        <v>48.239999999999995</v>
      </c>
      <c r="AI1285" s="31">
        <f t="shared" si="164"/>
        <v>48.239999999999995</v>
      </c>
      <c r="AJ1285" s="31">
        <f t="shared" si="165"/>
        <v>48.239999999999995</v>
      </c>
      <c r="AK1285" s="31">
        <f t="shared" si="166"/>
        <v>48.239999999999995</v>
      </c>
      <c r="AL1285" s="31">
        <f t="shared" si="167"/>
        <v>192.95999999999998</v>
      </c>
    </row>
    <row r="1286" spans="1:38" hidden="1" x14ac:dyDescent="0.3">
      <c r="A1286" t="str">
        <f t="shared" si="161"/>
        <v>SAC1 COARSE</v>
      </c>
      <c r="B1286" s="5" t="s">
        <v>474</v>
      </c>
      <c r="C1286" s="5" t="s">
        <v>617</v>
      </c>
      <c r="D1286" s="65" t="s">
        <v>93</v>
      </c>
      <c r="E1286" s="65" t="s">
        <v>511</v>
      </c>
      <c r="F1286" s="5" t="s">
        <v>28</v>
      </c>
      <c r="G1286" s="5" t="s">
        <v>603</v>
      </c>
      <c r="H1286" s="5" t="s">
        <v>619</v>
      </c>
      <c r="I1286" s="31">
        <v>5.4</v>
      </c>
      <c r="J1286" s="31">
        <v>2.16</v>
      </c>
      <c r="K1286" s="31"/>
      <c r="L1286" s="31"/>
      <c r="M1286" s="31"/>
      <c r="N1286" s="31"/>
      <c r="O1286" s="31"/>
      <c r="P1286" s="31"/>
      <c r="Q1286" s="31"/>
      <c r="R1286" s="75">
        <f t="shared" si="160"/>
        <v>0.84000000000000008</v>
      </c>
      <c r="S1286" s="69">
        <v>0.84000000000000008</v>
      </c>
      <c r="T1286" s="69">
        <v>0.84000000000000008</v>
      </c>
      <c r="U1286" s="69">
        <v>0.84000000000000008</v>
      </c>
      <c r="V1286" s="69">
        <v>0.84000000000000008</v>
      </c>
      <c r="W1286" s="69">
        <v>0.84000000000000008</v>
      </c>
      <c r="X1286" s="69">
        <v>0.84000000000000008</v>
      </c>
      <c r="Y1286" s="69">
        <v>0.84000000000000008</v>
      </c>
      <c r="Z1286" s="69">
        <v>0.84000000000000008</v>
      </c>
      <c r="AA1286" s="69">
        <v>0.84000000000000008</v>
      </c>
      <c r="AB1286" s="69">
        <v>0.84000000000000008</v>
      </c>
      <c r="AC1286" s="69">
        <v>0.84000000000000008</v>
      </c>
      <c r="AD1286" s="69">
        <v>0.84000000000000008</v>
      </c>
      <c r="AE1286" s="69">
        <v>0.84000000000000008</v>
      </c>
      <c r="AF1286" s="69">
        <f t="shared" si="162"/>
        <v>10.08</v>
      </c>
      <c r="AH1286" s="31">
        <f t="shared" si="163"/>
        <v>2.5200000000000005</v>
      </c>
      <c r="AI1286" s="31">
        <f t="shared" si="164"/>
        <v>2.5200000000000005</v>
      </c>
      <c r="AJ1286" s="31">
        <f t="shared" si="165"/>
        <v>2.5200000000000005</v>
      </c>
      <c r="AK1286" s="31">
        <f t="shared" si="166"/>
        <v>2.5200000000000005</v>
      </c>
      <c r="AL1286" s="31">
        <f t="shared" si="167"/>
        <v>10.080000000000002</v>
      </c>
    </row>
    <row r="1287" spans="1:38" hidden="1" x14ac:dyDescent="0.3">
      <c r="A1287" t="str">
        <f t="shared" si="161"/>
        <v>SAGolden Brown</v>
      </c>
      <c r="B1287" s="5" t="s">
        <v>474</v>
      </c>
      <c r="C1287" s="5" t="s">
        <v>617</v>
      </c>
      <c r="D1287" s="65" t="s">
        <v>93</v>
      </c>
      <c r="E1287" s="65" t="s">
        <v>511</v>
      </c>
      <c r="F1287" s="5" t="s">
        <v>31</v>
      </c>
      <c r="G1287" s="5" t="s">
        <v>602</v>
      </c>
      <c r="H1287" s="5" t="s">
        <v>623</v>
      </c>
      <c r="I1287" s="31">
        <v>1.08</v>
      </c>
      <c r="J1287" s="31"/>
      <c r="K1287" s="31"/>
      <c r="L1287" s="31"/>
      <c r="M1287" s="31"/>
      <c r="N1287" s="31"/>
      <c r="O1287" s="31"/>
      <c r="P1287" s="31"/>
      <c r="Q1287" s="31"/>
      <c r="R1287" s="75">
        <f t="shared" si="160"/>
        <v>0.12000000000000001</v>
      </c>
      <c r="S1287" s="69">
        <v>0.12000000000000001</v>
      </c>
      <c r="T1287" s="69">
        <v>0.12000000000000001</v>
      </c>
      <c r="U1287" s="69">
        <v>0.12000000000000001</v>
      </c>
      <c r="V1287" s="69">
        <v>0.12000000000000001</v>
      </c>
      <c r="W1287" s="69">
        <v>0.12000000000000001</v>
      </c>
      <c r="X1287" s="69">
        <v>0.12000000000000001</v>
      </c>
      <c r="Y1287" s="69">
        <v>0.12000000000000001</v>
      </c>
      <c r="Z1287" s="69">
        <v>0.12000000000000001</v>
      </c>
      <c r="AA1287" s="69">
        <v>0.12000000000000001</v>
      </c>
      <c r="AB1287" s="69">
        <v>0.12000000000000001</v>
      </c>
      <c r="AC1287" s="69">
        <v>0.12000000000000001</v>
      </c>
      <c r="AD1287" s="69">
        <v>0.12000000000000001</v>
      </c>
      <c r="AE1287" s="69">
        <v>0.12000000000000001</v>
      </c>
      <c r="AF1287" s="69">
        <f t="shared" si="162"/>
        <v>1.4400000000000004</v>
      </c>
      <c r="AH1287" s="31">
        <f t="shared" si="163"/>
        <v>0.36000000000000004</v>
      </c>
      <c r="AI1287" s="31">
        <f t="shared" si="164"/>
        <v>0.36000000000000004</v>
      </c>
      <c r="AJ1287" s="31">
        <f t="shared" si="165"/>
        <v>0.36000000000000004</v>
      </c>
      <c r="AK1287" s="31">
        <f t="shared" si="166"/>
        <v>0.36000000000000004</v>
      </c>
      <c r="AL1287" s="31">
        <f t="shared" si="167"/>
        <v>1.4400000000000002</v>
      </c>
    </row>
    <row r="1288" spans="1:38" hidden="1" x14ac:dyDescent="0.3">
      <c r="A1288" t="str">
        <f t="shared" si="161"/>
        <v>SAGolden Brown</v>
      </c>
      <c r="B1288" s="5" t="s">
        <v>474</v>
      </c>
      <c r="C1288" s="5" t="s">
        <v>617</v>
      </c>
      <c r="D1288" s="65" t="s">
        <v>93</v>
      </c>
      <c r="E1288" s="65" t="s">
        <v>511</v>
      </c>
      <c r="F1288" s="5" t="s">
        <v>46</v>
      </c>
      <c r="G1288" s="5" t="s">
        <v>602</v>
      </c>
      <c r="H1288" s="5" t="s">
        <v>623</v>
      </c>
      <c r="I1288" s="31"/>
      <c r="J1288" s="31"/>
      <c r="K1288" s="31"/>
      <c r="L1288" s="31"/>
      <c r="M1288" s="31"/>
      <c r="N1288" s="31"/>
      <c r="O1288" s="31">
        <v>0.32400000000000001</v>
      </c>
      <c r="P1288" s="31"/>
      <c r="Q1288" s="31"/>
      <c r="R1288" s="75">
        <f t="shared" si="160"/>
        <v>3.6000000000000004E-2</v>
      </c>
      <c r="S1288" s="69">
        <v>3.6000000000000004E-2</v>
      </c>
      <c r="T1288" s="69">
        <v>3.6000000000000004E-2</v>
      </c>
      <c r="U1288" s="69">
        <v>3.6000000000000004E-2</v>
      </c>
      <c r="V1288" s="69">
        <v>3.6000000000000004E-2</v>
      </c>
      <c r="W1288" s="69">
        <v>3.6000000000000004E-2</v>
      </c>
      <c r="X1288" s="69">
        <v>3.6000000000000004E-2</v>
      </c>
      <c r="Y1288" s="69">
        <v>3.6000000000000004E-2</v>
      </c>
      <c r="Z1288" s="69">
        <v>3.6000000000000004E-2</v>
      </c>
      <c r="AA1288" s="69">
        <v>3.6000000000000004E-2</v>
      </c>
      <c r="AB1288" s="69">
        <v>3.6000000000000004E-2</v>
      </c>
      <c r="AC1288" s="69">
        <v>3.6000000000000004E-2</v>
      </c>
      <c r="AD1288" s="69">
        <v>3.6000000000000004E-2</v>
      </c>
      <c r="AE1288" s="69">
        <v>3.6000000000000004E-2</v>
      </c>
      <c r="AF1288" s="69">
        <f t="shared" si="162"/>
        <v>0.43200000000000016</v>
      </c>
      <c r="AH1288" s="31">
        <f t="shared" si="163"/>
        <v>0.10800000000000001</v>
      </c>
      <c r="AI1288" s="31">
        <f t="shared" si="164"/>
        <v>0.10800000000000001</v>
      </c>
      <c r="AJ1288" s="31">
        <f t="shared" si="165"/>
        <v>0.10800000000000001</v>
      </c>
      <c r="AK1288" s="31">
        <f t="shared" si="166"/>
        <v>0.10800000000000001</v>
      </c>
      <c r="AL1288" s="31">
        <f t="shared" si="167"/>
        <v>0.43200000000000005</v>
      </c>
    </row>
    <row r="1289" spans="1:38" hidden="1" x14ac:dyDescent="0.3">
      <c r="A1289" t="str">
        <f t="shared" si="161"/>
        <v>SAICING</v>
      </c>
      <c r="B1289" s="5" t="s">
        <v>474</v>
      </c>
      <c r="C1289" s="5" t="s">
        <v>617</v>
      </c>
      <c r="D1289" s="65" t="s">
        <v>93</v>
      </c>
      <c r="E1289" s="65" t="s">
        <v>511</v>
      </c>
      <c r="F1289" s="5" t="s">
        <v>47</v>
      </c>
      <c r="G1289" s="5" t="s">
        <v>605</v>
      </c>
      <c r="H1289" s="5" t="s">
        <v>605</v>
      </c>
      <c r="I1289" s="31"/>
      <c r="J1289" s="31"/>
      <c r="K1289" s="31"/>
      <c r="L1289" s="31"/>
      <c r="M1289" s="31"/>
      <c r="N1289" s="31"/>
      <c r="O1289" s="31"/>
      <c r="P1289" s="31"/>
      <c r="Q1289" s="31"/>
      <c r="R1289" s="75">
        <f t="shared" si="160"/>
        <v>0</v>
      </c>
      <c r="S1289" s="69">
        <v>0</v>
      </c>
      <c r="T1289" s="69">
        <v>0</v>
      </c>
      <c r="U1289" s="69">
        <v>0</v>
      </c>
      <c r="V1289" s="69">
        <v>0</v>
      </c>
      <c r="W1289" s="69">
        <v>0</v>
      </c>
      <c r="X1289" s="69">
        <v>0</v>
      </c>
      <c r="Y1289" s="69">
        <v>0</v>
      </c>
      <c r="Z1289" s="69">
        <v>0</v>
      </c>
      <c r="AA1289" s="69">
        <v>0</v>
      </c>
      <c r="AB1289" s="69">
        <v>0</v>
      </c>
      <c r="AC1289" s="69">
        <v>0</v>
      </c>
      <c r="AD1289" s="69">
        <v>0</v>
      </c>
      <c r="AE1289" s="69">
        <v>0</v>
      </c>
      <c r="AF1289" s="69">
        <f t="shared" si="162"/>
        <v>0</v>
      </c>
      <c r="AH1289" s="31">
        <f t="shared" si="163"/>
        <v>0</v>
      </c>
      <c r="AI1289" s="31">
        <f t="shared" si="164"/>
        <v>0</v>
      </c>
      <c r="AJ1289" s="31">
        <f t="shared" si="165"/>
        <v>0</v>
      </c>
      <c r="AK1289" s="31">
        <f t="shared" si="166"/>
        <v>0</v>
      </c>
      <c r="AL1289" s="31">
        <f t="shared" si="167"/>
        <v>0</v>
      </c>
    </row>
    <row r="1290" spans="1:38" hidden="1" x14ac:dyDescent="0.3">
      <c r="A1290" t="str">
        <f t="shared" si="161"/>
        <v>PTLG</v>
      </c>
      <c r="B1290" s="5" t="s">
        <v>474</v>
      </c>
      <c r="C1290" s="5" t="s">
        <v>625</v>
      </c>
      <c r="D1290" s="65" t="s">
        <v>93</v>
      </c>
      <c r="E1290" s="65" t="s">
        <v>511</v>
      </c>
      <c r="F1290" s="5" t="s">
        <v>102</v>
      </c>
      <c r="G1290" s="5" t="s">
        <v>601</v>
      </c>
      <c r="H1290" s="5" t="s">
        <v>621</v>
      </c>
      <c r="I1290" s="31"/>
      <c r="J1290" s="31"/>
      <c r="K1290" s="31"/>
      <c r="L1290" s="31"/>
      <c r="M1290" s="31"/>
      <c r="N1290" s="31"/>
      <c r="O1290" s="31"/>
      <c r="P1290" s="31"/>
      <c r="Q1290" s="31"/>
      <c r="R1290" s="75"/>
      <c r="S1290" s="69">
        <v>1.08</v>
      </c>
      <c r="T1290" s="69">
        <v>1.08</v>
      </c>
      <c r="U1290" s="69">
        <v>1.08</v>
      </c>
      <c r="V1290" s="69">
        <v>1.08</v>
      </c>
      <c r="W1290" s="69">
        <v>1.08</v>
      </c>
      <c r="X1290" s="69">
        <v>1.08</v>
      </c>
      <c r="Y1290" s="69">
        <v>1.08</v>
      </c>
      <c r="Z1290" s="69">
        <v>1.08</v>
      </c>
      <c r="AA1290" s="69">
        <v>1.08</v>
      </c>
      <c r="AB1290" s="69">
        <v>1.08</v>
      </c>
      <c r="AC1290" s="69">
        <v>1.08</v>
      </c>
      <c r="AD1290" s="69">
        <v>1.08</v>
      </c>
      <c r="AE1290" s="69">
        <v>1.08</v>
      </c>
      <c r="AF1290" s="69">
        <f t="shared" si="162"/>
        <v>12.96</v>
      </c>
      <c r="AH1290" s="31">
        <f t="shared" si="163"/>
        <v>3.24</v>
      </c>
      <c r="AI1290" s="31">
        <f t="shared" si="164"/>
        <v>3.24</v>
      </c>
      <c r="AJ1290" s="31">
        <f t="shared" si="165"/>
        <v>3.24</v>
      </c>
      <c r="AK1290" s="31">
        <f t="shared" si="166"/>
        <v>3.24</v>
      </c>
      <c r="AL1290" s="31">
        <f t="shared" si="167"/>
        <v>12.96</v>
      </c>
    </row>
    <row r="1291" spans="1:38" hidden="1" x14ac:dyDescent="0.3">
      <c r="A1291" t="str">
        <f t="shared" si="161"/>
        <v>PTLG</v>
      </c>
      <c r="B1291" s="5" t="s">
        <v>474</v>
      </c>
      <c r="C1291" s="5" t="s">
        <v>625</v>
      </c>
      <c r="D1291" s="65" t="s">
        <v>93</v>
      </c>
      <c r="E1291" s="65" t="s">
        <v>511</v>
      </c>
      <c r="F1291" s="5" t="s">
        <v>33</v>
      </c>
      <c r="G1291" s="5" t="s">
        <v>601</v>
      </c>
      <c r="H1291" s="5" t="s">
        <v>621</v>
      </c>
      <c r="I1291" s="31"/>
      <c r="J1291" s="31"/>
      <c r="K1291" s="31"/>
      <c r="L1291" s="31"/>
      <c r="M1291" s="31"/>
      <c r="N1291" s="31"/>
      <c r="O1291" s="31">
        <v>0.36</v>
      </c>
      <c r="P1291" s="31"/>
      <c r="Q1291" s="31"/>
      <c r="R1291" s="75">
        <f t="shared" ref="R1291:R1354" si="168">SUM(I1291:Q1291)/9</f>
        <v>0.04</v>
      </c>
      <c r="S1291" s="69">
        <v>1.08</v>
      </c>
      <c r="T1291" s="69">
        <v>1.08</v>
      </c>
      <c r="U1291" s="69">
        <v>1.08</v>
      </c>
      <c r="V1291" s="69">
        <v>1.08</v>
      </c>
      <c r="W1291" s="69">
        <v>1.08</v>
      </c>
      <c r="X1291" s="69">
        <v>1.08</v>
      </c>
      <c r="Y1291" s="69">
        <v>1.08</v>
      </c>
      <c r="Z1291" s="69">
        <v>1.08</v>
      </c>
      <c r="AA1291" s="69">
        <v>1.08</v>
      </c>
      <c r="AB1291" s="69">
        <v>1.08</v>
      </c>
      <c r="AC1291" s="69">
        <v>1.08</v>
      </c>
      <c r="AD1291" s="69">
        <v>1.08</v>
      </c>
      <c r="AE1291" s="69">
        <v>1.08</v>
      </c>
      <c r="AF1291" s="69">
        <f t="shared" si="162"/>
        <v>12.96</v>
      </c>
      <c r="AH1291" s="31">
        <f t="shared" si="163"/>
        <v>3.24</v>
      </c>
      <c r="AI1291" s="31">
        <f t="shared" si="164"/>
        <v>3.24</v>
      </c>
      <c r="AJ1291" s="31">
        <f t="shared" si="165"/>
        <v>3.24</v>
      </c>
      <c r="AK1291" s="31">
        <f t="shared" si="166"/>
        <v>3.24</v>
      </c>
      <c r="AL1291" s="31">
        <f t="shared" si="167"/>
        <v>12.96</v>
      </c>
    </row>
    <row r="1292" spans="1:38" hidden="1" x14ac:dyDescent="0.3">
      <c r="A1292" t="str">
        <f t="shared" si="161"/>
        <v>SAC1 COARSE</v>
      </c>
      <c r="B1292" s="5" t="s">
        <v>474</v>
      </c>
      <c r="C1292" s="5" t="s">
        <v>617</v>
      </c>
      <c r="D1292" s="65" t="s">
        <v>93</v>
      </c>
      <c r="E1292" s="65" t="s">
        <v>512</v>
      </c>
      <c r="F1292" s="5" t="s">
        <v>61</v>
      </c>
      <c r="G1292" s="5" t="s">
        <v>603</v>
      </c>
      <c r="H1292" s="5" t="s">
        <v>619</v>
      </c>
      <c r="I1292" s="31">
        <v>1</v>
      </c>
      <c r="J1292" s="31"/>
      <c r="K1292" s="31"/>
      <c r="L1292" s="31"/>
      <c r="M1292" s="31"/>
      <c r="N1292" s="31"/>
      <c r="O1292" s="31"/>
      <c r="P1292" s="31"/>
      <c r="Q1292" s="31"/>
      <c r="R1292" s="75">
        <f t="shared" si="168"/>
        <v>0.1111111111111111</v>
      </c>
      <c r="S1292" s="69">
        <v>0.1111111111111111</v>
      </c>
      <c r="T1292" s="69">
        <v>0.1111111111111111</v>
      </c>
      <c r="U1292" s="69">
        <v>0.1111111111111111</v>
      </c>
      <c r="V1292" s="69">
        <v>0.1111111111111111</v>
      </c>
      <c r="W1292" s="69">
        <v>0.1111111111111111</v>
      </c>
      <c r="X1292" s="69">
        <v>0.1111111111111111</v>
      </c>
      <c r="Y1292" s="69">
        <v>0.1111111111111111</v>
      </c>
      <c r="Z1292" s="69">
        <v>0.1111111111111111</v>
      </c>
      <c r="AA1292" s="69">
        <v>0.1111111111111111</v>
      </c>
      <c r="AB1292" s="69">
        <v>0.1111111111111111</v>
      </c>
      <c r="AC1292" s="69">
        <v>0.1111111111111111</v>
      </c>
      <c r="AD1292" s="69">
        <v>0.1111111111111111</v>
      </c>
      <c r="AE1292" s="69">
        <v>0.1111111111111111</v>
      </c>
      <c r="AF1292" s="69">
        <f t="shared" si="162"/>
        <v>1.3333333333333337</v>
      </c>
      <c r="AH1292" s="31">
        <f t="shared" si="163"/>
        <v>0.33333333333333331</v>
      </c>
      <c r="AI1292" s="31">
        <f t="shared" si="164"/>
        <v>0.33333333333333331</v>
      </c>
      <c r="AJ1292" s="31">
        <f t="shared" si="165"/>
        <v>0.33333333333333331</v>
      </c>
      <c r="AK1292" s="31">
        <f t="shared" si="166"/>
        <v>0.33333333333333331</v>
      </c>
      <c r="AL1292" s="31">
        <f t="shared" si="167"/>
        <v>1.3333333333333333</v>
      </c>
    </row>
    <row r="1293" spans="1:38" hidden="1" x14ac:dyDescent="0.3">
      <c r="A1293" t="str">
        <f t="shared" si="161"/>
        <v>SACASTER</v>
      </c>
      <c r="B1293" s="5" t="s">
        <v>474</v>
      </c>
      <c r="C1293" s="5" t="s">
        <v>617</v>
      </c>
      <c r="D1293" s="65" t="s">
        <v>93</v>
      </c>
      <c r="E1293" s="65" t="s">
        <v>512</v>
      </c>
      <c r="F1293" s="5" t="s">
        <v>25</v>
      </c>
      <c r="G1293" s="5" t="s">
        <v>604</v>
      </c>
      <c r="H1293" s="5" t="s">
        <v>604</v>
      </c>
      <c r="I1293" s="31">
        <v>0.12</v>
      </c>
      <c r="J1293" s="31"/>
      <c r="K1293" s="31"/>
      <c r="L1293" s="31"/>
      <c r="M1293" s="31"/>
      <c r="N1293" s="31"/>
      <c r="O1293" s="31"/>
      <c r="P1293" s="31"/>
      <c r="Q1293" s="31"/>
      <c r="R1293" s="75">
        <f t="shared" si="168"/>
        <v>1.3333333333333332E-2</v>
      </c>
      <c r="S1293" s="69">
        <v>1.3333333333333332E-2</v>
      </c>
      <c r="T1293" s="69">
        <v>1.3333333333333332E-2</v>
      </c>
      <c r="U1293" s="69">
        <v>1.3333333333333332E-2</v>
      </c>
      <c r="V1293" s="69">
        <v>1.3333333333333332E-2</v>
      </c>
      <c r="W1293" s="69">
        <v>1.3333333333333332E-2</v>
      </c>
      <c r="X1293" s="69">
        <v>1.3333333333333332E-2</v>
      </c>
      <c r="Y1293" s="69">
        <v>1.3333333333333332E-2</v>
      </c>
      <c r="Z1293" s="69">
        <v>1.3333333333333332E-2</v>
      </c>
      <c r="AA1293" s="69">
        <v>1.3333333333333332E-2</v>
      </c>
      <c r="AB1293" s="69">
        <v>1.3333333333333332E-2</v>
      </c>
      <c r="AC1293" s="69">
        <v>1.3333333333333332E-2</v>
      </c>
      <c r="AD1293" s="69">
        <v>1.3333333333333332E-2</v>
      </c>
      <c r="AE1293" s="69">
        <v>1.3333333333333332E-2</v>
      </c>
      <c r="AF1293" s="69">
        <f t="shared" si="162"/>
        <v>0.16</v>
      </c>
      <c r="AH1293" s="31">
        <f t="shared" si="163"/>
        <v>3.9999999999999994E-2</v>
      </c>
      <c r="AI1293" s="31">
        <f t="shared" si="164"/>
        <v>3.9999999999999994E-2</v>
      </c>
      <c r="AJ1293" s="31">
        <f t="shared" si="165"/>
        <v>3.9999999999999994E-2</v>
      </c>
      <c r="AK1293" s="31">
        <f t="shared" si="166"/>
        <v>3.9999999999999994E-2</v>
      </c>
      <c r="AL1293" s="31">
        <f t="shared" si="167"/>
        <v>0.15999999999999998</v>
      </c>
    </row>
    <row r="1294" spans="1:38" hidden="1" x14ac:dyDescent="0.3">
      <c r="A1294" t="str">
        <f t="shared" si="161"/>
        <v>SAC1 COARSE</v>
      </c>
      <c r="B1294" s="5" t="s">
        <v>474</v>
      </c>
      <c r="C1294" s="5" t="s">
        <v>617</v>
      </c>
      <c r="D1294" s="65" t="s">
        <v>93</v>
      </c>
      <c r="E1294" s="65" t="s">
        <v>512</v>
      </c>
      <c r="F1294" s="5" t="s">
        <v>27</v>
      </c>
      <c r="G1294" s="5" t="s">
        <v>603</v>
      </c>
      <c r="H1294" s="5" t="s">
        <v>619</v>
      </c>
      <c r="I1294" s="31">
        <v>56.16</v>
      </c>
      <c r="J1294" s="31"/>
      <c r="K1294" s="31"/>
      <c r="L1294" s="31"/>
      <c r="M1294" s="31"/>
      <c r="N1294" s="31"/>
      <c r="O1294" s="31"/>
      <c r="P1294" s="31"/>
      <c r="Q1294" s="31"/>
      <c r="R1294" s="75">
        <f t="shared" si="168"/>
        <v>6.2399999999999993</v>
      </c>
      <c r="S1294" s="69">
        <v>6.2399999999999993</v>
      </c>
      <c r="T1294" s="69">
        <v>6.2399999999999993</v>
      </c>
      <c r="U1294" s="69">
        <v>6.2399999999999993</v>
      </c>
      <c r="V1294" s="69">
        <v>6.2399999999999993</v>
      </c>
      <c r="W1294" s="69">
        <v>6.2399999999999993</v>
      </c>
      <c r="X1294" s="69">
        <v>6.2399999999999993</v>
      </c>
      <c r="Y1294" s="69">
        <v>6.2399999999999993</v>
      </c>
      <c r="Z1294" s="69">
        <v>6.2399999999999993</v>
      </c>
      <c r="AA1294" s="69">
        <v>6.2399999999999993</v>
      </c>
      <c r="AB1294" s="69">
        <v>6.2399999999999993</v>
      </c>
      <c r="AC1294" s="69">
        <v>6.2399999999999993</v>
      </c>
      <c r="AD1294" s="69">
        <v>6.2399999999999993</v>
      </c>
      <c r="AE1294" s="69">
        <v>6.2399999999999993</v>
      </c>
      <c r="AF1294" s="69">
        <f t="shared" si="162"/>
        <v>74.88</v>
      </c>
      <c r="AH1294" s="31">
        <f t="shared" si="163"/>
        <v>18.72</v>
      </c>
      <c r="AI1294" s="31">
        <f t="shared" si="164"/>
        <v>18.72</v>
      </c>
      <c r="AJ1294" s="31">
        <f t="shared" si="165"/>
        <v>18.72</v>
      </c>
      <c r="AK1294" s="31">
        <f t="shared" si="166"/>
        <v>18.72</v>
      </c>
      <c r="AL1294" s="31">
        <f t="shared" si="167"/>
        <v>74.88</v>
      </c>
    </row>
    <row r="1295" spans="1:38" hidden="1" x14ac:dyDescent="0.3">
      <c r="A1295" t="str">
        <f t="shared" si="161"/>
        <v>SAA1</v>
      </c>
      <c r="B1295" s="5" t="s">
        <v>474</v>
      </c>
      <c r="C1295" s="5" t="s">
        <v>617</v>
      </c>
      <c r="D1295" s="65" t="s">
        <v>93</v>
      </c>
      <c r="E1295" s="65" t="s">
        <v>512</v>
      </c>
      <c r="F1295" s="5" t="s">
        <v>30</v>
      </c>
      <c r="G1295" s="5" t="s">
        <v>600</v>
      </c>
      <c r="H1295" s="5" t="s">
        <v>620</v>
      </c>
      <c r="I1295" s="31">
        <v>0.6</v>
      </c>
      <c r="J1295" s="31"/>
      <c r="K1295" s="31"/>
      <c r="L1295" s="31"/>
      <c r="M1295" s="31"/>
      <c r="N1295" s="31"/>
      <c r="O1295" s="31"/>
      <c r="P1295" s="31"/>
      <c r="Q1295" s="31"/>
      <c r="R1295" s="75">
        <f t="shared" si="168"/>
        <v>6.6666666666666666E-2</v>
      </c>
      <c r="S1295" s="69">
        <v>6.6666666666666666E-2</v>
      </c>
      <c r="T1295" s="69">
        <v>6.6666666666666666E-2</v>
      </c>
      <c r="U1295" s="69">
        <v>6.6666666666666666E-2</v>
      </c>
      <c r="V1295" s="69">
        <v>6.6666666666666666E-2</v>
      </c>
      <c r="W1295" s="69">
        <v>6.6666666666666666E-2</v>
      </c>
      <c r="X1295" s="69">
        <v>6.6666666666666666E-2</v>
      </c>
      <c r="Y1295" s="69">
        <v>6.6666666666666666E-2</v>
      </c>
      <c r="Z1295" s="69">
        <v>6.6666666666666666E-2</v>
      </c>
      <c r="AA1295" s="69">
        <v>6.6666666666666666E-2</v>
      </c>
      <c r="AB1295" s="69">
        <v>6.6666666666666666E-2</v>
      </c>
      <c r="AC1295" s="69">
        <v>6.6666666666666666E-2</v>
      </c>
      <c r="AD1295" s="69">
        <v>6.6666666666666666E-2</v>
      </c>
      <c r="AE1295" s="69">
        <v>6.6666666666666666E-2</v>
      </c>
      <c r="AF1295" s="69">
        <f t="shared" si="162"/>
        <v>0.79999999999999993</v>
      </c>
      <c r="AH1295" s="31">
        <f t="shared" si="163"/>
        <v>0.2</v>
      </c>
      <c r="AI1295" s="31">
        <f t="shared" si="164"/>
        <v>0.2</v>
      </c>
      <c r="AJ1295" s="31">
        <f t="shared" si="165"/>
        <v>0.2</v>
      </c>
      <c r="AK1295" s="31">
        <f t="shared" si="166"/>
        <v>0.2</v>
      </c>
      <c r="AL1295" s="31">
        <f t="shared" si="167"/>
        <v>0.8</v>
      </c>
    </row>
    <row r="1296" spans="1:38" hidden="1" x14ac:dyDescent="0.3">
      <c r="A1296" t="str">
        <f t="shared" si="161"/>
        <v>SAGolden Brown</v>
      </c>
      <c r="B1296" s="5" t="s">
        <v>474</v>
      </c>
      <c r="C1296" s="5" t="s">
        <v>617</v>
      </c>
      <c r="D1296" s="65" t="s">
        <v>93</v>
      </c>
      <c r="E1296" s="65" t="s">
        <v>512</v>
      </c>
      <c r="F1296" s="5" t="s">
        <v>31</v>
      </c>
      <c r="G1296" s="5" t="s">
        <v>602</v>
      </c>
      <c r="H1296" s="5" t="s">
        <v>623</v>
      </c>
      <c r="I1296" s="31">
        <v>1.08</v>
      </c>
      <c r="J1296" s="31"/>
      <c r="K1296" s="31"/>
      <c r="L1296" s="31"/>
      <c r="M1296" s="31"/>
      <c r="N1296" s="31"/>
      <c r="O1296" s="31"/>
      <c r="P1296" s="31"/>
      <c r="Q1296" s="31"/>
      <c r="R1296" s="75">
        <f t="shared" si="168"/>
        <v>0.12000000000000001</v>
      </c>
      <c r="S1296" s="69">
        <v>0.12000000000000001</v>
      </c>
      <c r="T1296" s="69">
        <v>0.12000000000000001</v>
      </c>
      <c r="U1296" s="69">
        <v>0.12000000000000001</v>
      </c>
      <c r="V1296" s="69">
        <v>0.12000000000000001</v>
      </c>
      <c r="W1296" s="69">
        <v>0.12000000000000001</v>
      </c>
      <c r="X1296" s="69">
        <v>0.12000000000000001</v>
      </c>
      <c r="Y1296" s="69">
        <v>0.12000000000000001</v>
      </c>
      <c r="Z1296" s="69">
        <v>0.12000000000000001</v>
      </c>
      <c r="AA1296" s="69">
        <v>0.12000000000000001</v>
      </c>
      <c r="AB1296" s="69">
        <v>0.12000000000000001</v>
      </c>
      <c r="AC1296" s="69">
        <v>0.12000000000000001</v>
      </c>
      <c r="AD1296" s="69">
        <v>0.12000000000000001</v>
      </c>
      <c r="AE1296" s="69">
        <v>0.12000000000000001</v>
      </c>
      <c r="AF1296" s="69">
        <f t="shared" si="162"/>
        <v>1.4400000000000004</v>
      </c>
      <c r="AH1296" s="31">
        <f t="shared" si="163"/>
        <v>0.36000000000000004</v>
      </c>
      <c r="AI1296" s="31">
        <f t="shared" si="164"/>
        <v>0.36000000000000004</v>
      </c>
      <c r="AJ1296" s="31">
        <f t="shared" si="165"/>
        <v>0.36000000000000004</v>
      </c>
      <c r="AK1296" s="31">
        <f t="shared" si="166"/>
        <v>0.36000000000000004</v>
      </c>
      <c r="AL1296" s="31">
        <f t="shared" si="167"/>
        <v>1.4400000000000002</v>
      </c>
    </row>
    <row r="1297" spans="1:38" hidden="1" x14ac:dyDescent="0.3">
      <c r="A1297" t="str">
        <f t="shared" si="161"/>
        <v>SAICING</v>
      </c>
      <c r="B1297" s="5" t="s">
        <v>474</v>
      </c>
      <c r="C1297" s="5" t="s">
        <v>617</v>
      </c>
      <c r="D1297" s="65" t="s">
        <v>93</v>
      </c>
      <c r="E1297" s="65" t="s">
        <v>512</v>
      </c>
      <c r="F1297" s="5" t="s">
        <v>47</v>
      </c>
      <c r="G1297" s="5" t="s">
        <v>605</v>
      </c>
      <c r="H1297" s="5" t="s">
        <v>605</v>
      </c>
      <c r="I1297" s="31">
        <v>1.25</v>
      </c>
      <c r="J1297" s="31"/>
      <c r="K1297" s="31"/>
      <c r="L1297" s="31"/>
      <c r="M1297" s="31"/>
      <c r="N1297" s="31"/>
      <c r="O1297" s="31"/>
      <c r="P1297" s="31"/>
      <c r="Q1297" s="31"/>
      <c r="R1297" s="75">
        <f t="shared" si="168"/>
        <v>0.1388888888888889</v>
      </c>
      <c r="S1297" s="69">
        <v>0.1388888888888889</v>
      </c>
      <c r="T1297" s="69">
        <v>0.1388888888888889</v>
      </c>
      <c r="U1297" s="69">
        <v>0.1388888888888889</v>
      </c>
      <c r="V1297" s="69">
        <v>0.1388888888888889</v>
      </c>
      <c r="W1297" s="69">
        <v>0.1388888888888889</v>
      </c>
      <c r="X1297" s="69">
        <v>0.1388888888888889</v>
      </c>
      <c r="Y1297" s="69">
        <v>0.1388888888888889</v>
      </c>
      <c r="Z1297" s="69">
        <v>0.1388888888888889</v>
      </c>
      <c r="AA1297" s="69">
        <v>0.1388888888888889</v>
      </c>
      <c r="AB1297" s="69">
        <v>0.1388888888888889</v>
      </c>
      <c r="AC1297" s="69">
        <v>0.1388888888888889</v>
      </c>
      <c r="AD1297" s="69">
        <v>0.1388888888888889</v>
      </c>
      <c r="AE1297" s="69">
        <v>0.1388888888888889</v>
      </c>
      <c r="AF1297" s="69">
        <f t="shared" si="162"/>
        <v>1.6666666666666663</v>
      </c>
      <c r="AH1297" s="31">
        <f t="shared" si="163"/>
        <v>0.41666666666666669</v>
      </c>
      <c r="AI1297" s="31">
        <f t="shared" si="164"/>
        <v>0.41666666666666669</v>
      </c>
      <c r="AJ1297" s="31">
        <f t="shared" si="165"/>
        <v>0.41666666666666669</v>
      </c>
      <c r="AK1297" s="31">
        <f t="shared" si="166"/>
        <v>0.41666666666666669</v>
      </c>
      <c r="AL1297" s="31">
        <f t="shared" si="167"/>
        <v>1.6666666666666667</v>
      </c>
    </row>
    <row r="1298" spans="1:38" hidden="1" x14ac:dyDescent="0.3">
      <c r="A1298" t="str">
        <f t="shared" si="161"/>
        <v>SASoft Brown</v>
      </c>
      <c r="B1298" s="5" t="s">
        <v>474</v>
      </c>
      <c r="C1298" s="5" t="s">
        <v>617</v>
      </c>
      <c r="D1298" s="65" t="s">
        <v>93</v>
      </c>
      <c r="E1298" s="65" t="s">
        <v>513</v>
      </c>
      <c r="F1298" s="5" t="s">
        <v>43</v>
      </c>
      <c r="G1298" s="5" t="s">
        <v>602</v>
      </c>
      <c r="H1298" s="5" t="s">
        <v>622</v>
      </c>
      <c r="I1298" s="31"/>
      <c r="J1298" s="31"/>
      <c r="K1298" s="31"/>
      <c r="L1298" s="31"/>
      <c r="M1298" s="31"/>
      <c r="N1298" s="31">
        <v>3</v>
      </c>
      <c r="O1298" s="31"/>
      <c r="P1298" s="31"/>
      <c r="Q1298" s="31"/>
      <c r="R1298" s="75">
        <f t="shared" si="168"/>
        <v>0.33333333333333331</v>
      </c>
      <c r="S1298" s="69"/>
      <c r="T1298" s="69"/>
      <c r="U1298" s="69"/>
      <c r="V1298" s="69"/>
      <c r="W1298" s="69"/>
      <c r="X1298" s="69"/>
      <c r="Y1298" s="69"/>
      <c r="Z1298" s="69"/>
      <c r="AA1298" s="69"/>
      <c r="AB1298" s="69"/>
      <c r="AC1298" s="69"/>
      <c r="AD1298" s="69"/>
      <c r="AE1298" s="69"/>
      <c r="AF1298" s="69">
        <f t="shared" si="162"/>
        <v>0</v>
      </c>
      <c r="AH1298" s="31">
        <f t="shared" si="163"/>
        <v>0</v>
      </c>
      <c r="AI1298" s="31">
        <f t="shared" si="164"/>
        <v>0</v>
      </c>
      <c r="AJ1298" s="31">
        <f t="shared" si="165"/>
        <v>0</v>
      </c>
      <c r="AK1298" s="31">
        <f t="shared" si="166"/>
        <v>0</v>
      </c>
      <c r="AL1298" s="31">
        <f t="shared" si="167"/>
        <v>0</v>
      </c>
    </row>
    <row r="1299" spans="1:38" hidden="1" x14ac:dyDescent="0.3">
      <c r="A1299" t="str">
        <f t="shared" si="161"/>
        <v>SAC1 COARSE</v>
      </c>
      <c r="B1299" s="5" t="s">
        <v>474</v>
      </c>
      <c r="C1299" s="5" t="s">
        <v>617</v>
      </c>
      <c r="D1299" s="65" t="s">
        <v>93</v>
      </c>
      <c r="E1299" s="65" t="s">
        <v>513</v>
      </c>
      <c r="F1299" s="5" t="s">
        <v>27</v>
      </c>
      <c r="G1299" s="5" t="s">
        <v>603</v>
      </c>
      <c r="H1299" s="5" t="s">
        <v>619</v>
      </c>
      <c r="I1299" s="31"/>
      <c r="J1299" s="31"/>
      <c r="K1299" s="31"/>
      <c r="L1299" s="31"/>
      <c r="M1299" s="31"/>
      <c r="N1299" s="31">
        <v>3.24</v>
      </c>
      <c r="O1299" s="31"/>
      <c r="P1299" s="31"/>
      <c r="Q1299" s="31"/>
      <c r="R1299" s="75">
        <f t="shared" si="168"/>
        <v>0.36000000000000004</v>
      </c>
      <c r="S1299" s="69"/>
      <c r="T1299" s="69"/>
      <c r="U1299" s="69"/>
      <c r="V1299" s="69"/>
      <c r="W1299" s="69"/>
      <c r="X1299" s="69"/>
      <c r="Y1299" s="69"/>
      <c r="Z1299" s="69"/>
      <c r="AA1299" s="69"/>
      <c r="AB1299" s="69"/>
      <c r="AC1299" s="69"/>
      <c r="AD1299" s="69"/>
      <c r="AE1299" s="69"/>
      <c r="AF1299" s="69">
        <f t="shared" si="162"/>
        <v>0</v>
      </c>
      <c r="AH1299" s="31">
        <f t="shared" si="163"/>
        <v>0</v>
      </c>
      <c r="AI1299" s="31">
        <f t="shared" si="164"/>
        <v>0</v>
      </c>
      <c r="AJ1299" s="31">
        <f t="shared" si="165"/>
        <v>0</v>
      </c>
      <c r="AK1299" s="31">
        <f t="shared" si="166"/>
        <v>0</v>
      </c>
      <c r="AL1299" s="31">
        <f t="shared" si="167"/>
        <v>0</v>
      </c>
    </row>
    <row r="1300" spans="1:38" hidden="1" x14ac:dyDescent="0.3">
      <c r="A1300" t="str">
        <f t="shared" si="161"/>
        <v>SAC1 COARSE</v>
      </c>
      <c r="B1300" s="5" t="s">
        <v>474</v>
      </c>
      <c r="C1300" s="5" t="s">
        <v>617</v>
      </c>
      <c r="D1300" s="65" t="s">
        <v>93</v>
      </c>
      <c r="E1300" s="65" t="s">
        <v>514</v>
      </c>
      <c r="F1300" s="5" t="s">
        <v>27</v>
      </c>
      <c r="G1300" s="5" t="s">
        <v>603</v>
      </c>
      <c r="H1300" s="5" t="s">
        <v>619</v>
      </c>
      <c r="I1300" s="31"/>
      <c r="J1300" s="31"/>
      <c r="K1300" s="31">
        <v>81</v>
      </c>
      <c r="L1300" s="31">
        <v>156.12</v>
      </c>
      <c r="M1300" s="31"/>
      <c r="N1300" s="31"/>
      <c r="O1300" s="31">
        <v>36.72</v>
      </c>
      <c r="P1300" s="31"/>
      <c r="Q1300" s="31"/>
      <c r="R1300" s="75">
        <f t="shared" si="168"/>
        <v>30.426666666666669</v>
      </c>
      <c r="S1300" s="69">
        <v>30.426666666666669</v>
      </c>
      <c r="T1300" s="69">
        <v>30.426666666666669</v>
      </c>
      <c r="U1300" s="69">
        <v>30.426666666666669</v>
      </c>
      <c r="V1300" s="69">
        <v>30.426666666666669</v>
      </c>
      <c r="W1300" s="69">
        <v>30.426666666666669</v>
      </c>
      <c r="X1300" s="69">
        <v>30.426666666666669</v>
      </c>
      <c r="Y1300" s="69">
        <v>30.426666666666669</v>
      </c>
      <c r="Z1300" s="69">
        <v>30.426666666666669</v>
      </c>
      <c r="AA1300" s="69">
        <v>30.426666666666669</v>
      </c>
      <c r="AB1300" s="69">
        <v>30.426666666666669</v>
      </c>
      <c r="AC1300" s="69">
        <v>30.426666666666669</v>
      </c>
      <c r="AD1300" s="69">
        <v>30.426666666666669</v>
      </c>
      <c r="AE1300" s="69">
        <v>30.426666666666669</v>
      </c>
      <c r="AF1300" s="69">
        <f t="shared" si="162"/>
        <v>365.12000000000006</v>
      </c>
      <c r="AH1300" s="31">
        <f t="shared" si="163"/>
        <v>91.28</v>
      </c>
      <c r="AI1300" s="31">
        <f t="shared" si="164"/>
        <v>91.28</v>
      </c>
      <c r="AJ1300" s="31">
        <f t="shared" si="165"/>
        <v>91.28</v>
      </c>
      <c r="AK1300" s="31">
        <f t="shared" si="166"/>
        <v>91.28</v>
      </c>
      <c r="AL1300" s="31">
        <f t="shared" si="167"/>
        <v>365.12</v>
      </c>
    </row>
    <row r="1301" spans="1:38" hidden="1" x14ac:dyDescent="0.3">
      <c r="A1301" t="str">
        <f t="shared" si="161"/>
        <v>SAC1 COARSE</v>
      </c>
      <c r="B1301" s="5" t="s">
        <v>474</v>
      </c>
      <c r="C1301" s="5" t="s">
        <v>617</v>
      </c>
      <c r="D1301" s="65" t="s">
        <v>93</v>
      </c>
      <c r="E1301" s="65" t="s">
        <v>515</v>
      </c>
      <c r="F1301" s="5" t="s">
        <v>27</v>
      </c>
      <c r="G1301" s="5" t="s">
        <v>603</v>
      </c>
      <c r="H1301" s="5" t="s">
        <v>619</v>
      </c>
      <c r="I1301" s="31"/>
      <c r="J1301" s="31"/>
      <c r="K1301" s="31"/>
      <c r="L1301" s="31"/>
      <c r="M1301" s="31"/>
      <c r="N1301" s="31"/>
      <c r="O1301" s="31"/>
      <c r="P1301" s="31">
        <v>82.08</v>
      </c>
      <c r="Q1301" s="31"/>
      <c r="R1301" s="75">
        <f t="shared" si="168"/>
        <v>9.1199999999999992</v>
      </c>
      <c r="S1301" s="69">
        <v>9.1199999999999992</v>
      </c>
      <c r="T1301" s="69">
        <v>9.1199999999999992</v>
      </c>
      <c r="U1301" s="69">
        <v>9.1199999999999992</v>
      </c>
      <c r="V1301" s="69">
        <v>9.1199999999999992</v>
      </c>
      <c r="W1301" s="69">
        <v>9.1199999999999992</v>
      </c>
      <c r="X1301" s="69">
        <v>9.1199999999999992</v>
      </c>
      <c r="Y1301" s="69">
        <v>9.1199999999999992</v>
      </c>
      <c r="Z1301" s="69">
        <v>9.1199999999999992</v>
      </c>
      <c r="AA1301" s="69">
        <v>9.1199999999999992</v>
      </c>
      <c r="AB1301" s="69">
        <v>9.1199999999999992</v>
      </c>
      <c r="AC1301" s="69">
        <v>9.1199999999999992</v>
      </c>
      <c r="AD1301" s="69">
        <v>9.1199999999999992</v>
      </c>
      <c r="AE1301" s="69">
        <v>9.1199999999999992</v>
      </c>
      <c r="AF1301" s="69">
        <f t="shared" si="162"/>
        <v>109.44000000000001</v>
      </c>
      <c r="AH1301" s="31">
        <f t="shared" si="163"/>
        <v>27.36</v>
      </c>
      <c r="AI1301" s="31">
        <f t="shared" si="164"/>
        <v>27.36</v>
      </c>
      <c r="AJ1301" s="31">
        <f t="shared" si="165"/>
        <v>27.36</v>
      </c>
      <c r="AK1301" s="31">
        <f t="shared" si="166"/>
        <v>27.36</v>
      </c>
      <c r="AL1301" s="31">
        <f t="shared" si="167"/>
        <v>109.44</v>
      </c>
    </row>
    <row r="1302" spans="1:38" hidden="1" x14ac:dyDescent="0.3">
      <c r="A1302" t="str">
        <f t="shared" si="161"/>
        <v>SAC1 COARSE</v>
      </c>
      <c r="B1302" s="5" t="s">
        <v>474</v>
      </c>
      <c r="C1302" s="5" t="s">
        <v>617</v>
      </c>
      <c r="D1302" s="65" t="s">
        <v>93</v>
      </c>
      <c r="E1302" s="65" t="s">
        <v>516</v>
      </c>
      <c r="F1302" s="5" t="s">
        <v>27</v>
      </c>
      <c r="G1302" s="5" t="s">
        <v>603</v>
      </c>
      <c r="H1302" s="5" t="s">
        <v>619</v>
      </c>
      <c r="I1302" s="31">
        <v>21.6</v>
      </c>
      <c r="J1302" s="31"/>
      <c r="K1302" s="31">
        <v>24.84</v>
      </c>
      <c r="L1302" s="31"/>
      <c r="M1302" s="31">
        <v>23.76</v>
      </c>
      <c r="N1302" s="31"/>
      <c r="O1302" s="31">
        <v>23.76</v>
      </c>
      <c r="P1302" s="31"/>
      <c r="Q1302" s="31">
        <v>30.24</v>
      </c>
      <c r="R1302" s="75">
        <f t="shared" si="168"/>
        <v>13.8</v>
      </c>
      <c r="S1302" s="69">
        <v>13.8</v>
      </c>
      <c r="T1302" s="69">
        <v>13.8</v>
      </c>
      <c r="U1302" s="69">
        <v>13.8</v>
      </c>
      <c r="V1302" s="69">
        <v>13.8</v>
      </c>
      <c r="W1302" s="69">
        <v>13.8</v>
      </c>
      <c r="X1302" s="69">
        <v>13.8</v>
      </c>
      <c r="Y1302" s="69">
        <v>13.8</v>
      </c>
      <c r="Z1302" s="69">
        <v>13.8</v>
      </c>
      <c r="AA1302" s="69">
        <v>13.8</v>
      </c>
      <c r="AB1302" s="69">
        <v>13.8</v>
      </c>
      <c r="AC1302" s="69">
        <v>13.8</v>
      </c>
      <c r="AD1302" s="69">
        <v>13.8</v>
      </c>
      <c r="AE1302" s="69">
        <v>13.8</v>
      </c>
      <c r="AF1302" s="69">
        <f t="shared" si="162"/>
        <v>165.60000000000002</v>
      </c>
      <c r="AH1302" s="31">
        <f t="shared" si="163"/>
        <v>41.400000000000006</v>
      </c>
      <c r="AI1302" s="31">
        <f t="shared" si="164"/>
        <v>41.400000000000006</v>
      </c>
      <c r="AJ1302" s="31">
        <f t="shared" si="165"/>
        <v>41.400000000000006</v>
      </c>
      <c r="AK1302" s="31">
        <f t="shared" si="166"/>
        <v>41.400000000000006</v>
      </c>
      <c r="AL1302" s="31">
        <f t="shared" si="167"/>
        <v>165.60000000000002</v>
      </c>
    </row>
    <row r="1303" spans="1:38" hidden="1" x14ac:dyDescent="0.3">
      <c r="A1303" t="str">
        <f t="shared" si="161"/>
        <v>PTA1</v>
      </c>
      <c r="B1303" s="5" t="s">
        <v>474</v>
      </c>
      <c r="C1303" s="5" t="s">
        <v>625</v>
      </c>
      <c r="D1303" s="65" t="s">
        <v>194</v>
      </c>
      <c r="E1303" s="65" t="s">
        <v>97</v>
      </c>
      <c r="F1303" s="5" t="s">
        <v>74</v>
      </c>
      <c r="G1303" s="5" t="s">
        <v>600</v>
      </c>
      <c r="H1303" s="5" t="s">
        <v>620</v>
      </c>
      <c r="I1303" s="31"/>
      <c r="J1303" s="31"/>
      <c r="K1303" s="31"/>
      <c r="L1303" s="31"/>
      <c r="M1303" s="31"/>
      <c r="N1303" s="31"/>
      <c r="O1303" s="31"/>
      <c r="P1303" s="31"/>
      <c r="Q1303" s="31"/>
      <c r="R1303" s="75">
        <f t="shared" si="168"/>
        <v>0</v>
      </c>
      <c r="S1303" s="69"/>
      <c r="T1303" s="69"/>
      <c r="U1303" s="69"/>
      <c r="V1303" s="69"/>
      <c r="W1303" s="69"/>
      <c r="X1303" s="69"/>
      <c r="Y1303" s="69"/>
      <c r="Z1303" s="69"/>
      <c r="AA1303" s="69"/>
      <c r="AB1303" s="69"/>
      <c r="AC1303" s="69"/>
      <c r="AD1303" s="69"/>
      <c r="AE1303" s="69"/>
      <c r="AF1303" s="69">
        <f t="shared" si="162"/>
        <v>0</v>
      </c>
      <c r="AH1303" s="31">
        <f t="shared" si="163"/>
        <v>0</v>
      </c>
      <c r="AI1303" s="31">
        <f t="shared" si="164"/>
        <v>0</v>
      </c>
      <c r="AJ1303" s="31">
        <f t="shared" si="165"/>
        <v>0</v>
      </c>
      <c r="AK1303" s="31">
        <f t="shared" si="166"/>
        <v>0</v>
      </c>
      <c r="AL1303" s="31">
        <f t="shared" si="167"/>
        <v>0</v>
      </c>
    </row>
    <row r="1304" spans="1:38" hidden="1" x14ac:dyDescent="0.3">
      <c r="A1304" t="str">
        <f t="shared" si="161"/>
        <v>PTC1 COARSE</v>
      </c>
      <c r="B1304" s="5" t="s">
        <v>474</v>
      </c>
      <c r="C1304" s="5" t="s">
        <v>625</v>
      </c>
      <c r="D1304" s="65" t="s">
        <v>194</v>
      </c>
      <c r="E1304" s="65" t="s">
        <v>97</v>
      </c>
      <c r="F1304" s="5" t="s">
        <v>61</v>
      </c>
      <c r="G1304" s="5" t="s">
        <v>603</v>
      </c>
      <c r="H1304" s="5" t="s">
        <v>619</v>
      </c>
      <c r="I1304" s="31"/>
      <c r="J1304" s="31"/>
      <c r="K1304" s="31"/>
      <c r="L1304" s="31"/>
      <c r="M1304" s="31"/>
      <c r="N1304" s="31"/>
      <c r="O1304" s="31"/>
      <c r="P1304" s="31"/>
      <c r="Q1304" s="31"/>
      <c r="R1304" s="75">
        <f t="shared" si="168"/>
        <v>0</v>
      </c>
      <c r="S1304" s="69"/>
      <c r="T1304" s="69"/>
      <c r="U1304" s="69"/>
      <c r="V1304" s="69"/>
      <c r="W1304" s="69"/>
      <c r="X1304" s="69"/>
      <c r="Y1304" s="69"/>
      <c r="Z1304" s="69"/>
      <c r="AA1304" s="69"/>
      <c r="AB1304" s="69"/>
      <c r="AC1304" s="69"/>
      <c r="AD1304" s="69"/>
      <c r="AE1304" s="69"/>
      <c r="AF1304" s="69">
        <f t="shared" si="162"/>
        <v>0</v>
      </c>
      <c r="AH1304" s="31">
        <f t="shared" si="163"/>
        <v>0</v>
      </c>
      <c r="AI1304" s="31">
        <f t="shared" si="164"/>
        <v>0</v>
      </c>
      <c r="AJ1304" s="31">
        <f t="shared" si="165"/>
        <v>0</v>
      </c>
      <c r="AK1304" s="31">
        <f t="shared" si="166"/>
        <v>0</v>
      </c>
      <c r="AL1304" s="31">
        <f t="shared" si="167"/>
        <v>0</v>
      </c>
    </row>
    <row r="1305" spans="1:38" hidden="1" x14ac:dyDescent="0.3">
      <c r="A1305" t="str">
        <f t="shared" si="161"/>
        <v>SACASTER</v>
      </c>
      <c r="B1305" s="5" t="s">
        <v>474</v>
      </c>
      <c r="C1305" s="5" t="s">
        <v>617</v>
      </c>
      <c r="D1305" s="65" t="s">
        <v>194</v>
      </c>
      <c r="E1305" s="65" t="s">
        <v>97</v>
      </c>
      <c r="F1305" s="5" t="s">
        <v>42</v>
      </c>
      <c r="G1305" s="5" t="s">
        <v>604</v>
      </c>
      <c r="H1305" s="5" t="s">
        <v>604</v>
      </c>
      <c r="I1305" s="31">
        <v>3</v>
      </c>
      <c r="J1305" s="31"/>
      <c r="K1305" s="31"/>
      <c r="L1305" s="31"/>
      <c r="M1305" s="31"/>
      <c r="N1305" s="31"/>
      <c r="O1305" s="31"/>
      <c r="P1305" s="31"/>
      <c r="Q1305" s="31"/>
      <c r="R1305" s="75">
        <f t="shared" si="168"/>
        <v>0.33333333333333331</v>
      </c>
      <c r="S1305" s="69"/>
      <c r="T1305" s="69"/>
      <c r="U1305" s="69"/>
      <c r="V1305" s="69"/>
      <c r="W1305" s="69"/>
      <c r="X1305" s="69"/>
      <c r="Y1305" s="69"/>
      <c r="Z1305" s="69"/>
      <c r="AA1305" s="69"/>
      <c r="AB1305" s="69"/>
      <c r="AC1305" s="69"/>
      <c r="AD1305" s="69"/>
      <c r="AE1305" s="69"/>
      <c r="AF1305" s="69">
        <f t="shared" si="162"/>
        <v>0</v>
      </c>
      <c r="AH1305" s="31">
        <f t="shared" si="163"/>
        <v>0</v>
      </c>
      <c r="AI1305" s="31">
        <f t="shared" si="164"/>
        <v>0</v>
      </c>
      <c r="AJ1305" s="31">
        <f t="shared" si="165"/>
        <v>0</v>
      </c>
      <c r="AK1305" s="31">
        <f t="shared" si="166"/>
        <v>0</v>
      </c>
      <c r="AL1305" s="31">
        <f t="shared" si="167"/>
        <v>0</v>
      </c>
    </row>
    <row r="1306" spans="1:38" hidden="1" x14ac:dyDescent="0.3">
      <c r="A1306" t="str">
        <f t="shared" si="161"/>
        <v>SACoarse Brown</v>
      </c>
      <c r="B1306" s="5" t="s">
        <v>474</v>
      </c>
      <c r="C1306" s="5" t="s">
        <v>617</v>
      </c>
      <c r="D1306" s="65" t="s">
        <v>194</v>
      </c>
      <c r="E1306" s="65" t="s">
        <v>97</v>
      </c>
      <c r="F1306" s="5" t="s">
        <v>91</v>
      </c>
      <c r="G1306" s="5" t="s">
        <v>602</v>
      </c>
      <c r="H1306" s="5" t="s">
        <v>618</v>
      </c>
      <c r="I1306" s="31">
        <v>4</v>
      </c>
      <c r="J1306" s="31"/>
      <c r="K1306" s="31"/>
      <c r="L1306" s="31"/>
      <c r="M1306" s="31">
        <v>2</v>
      </c>
      <c r="N1306" s="31"/>
      <c r="O1306" s="31"/>
      <c r="P1306" s="31"/>
      <c r="Q1306" s="31"/>
      <c r="R1306" s="75">
        <f t="shared" si="168"/>
        <v>0.66666666666666663</v>
      </c>
      <c r="S1306" s="69"/>
      <c r="T1306" s="69"/>
      <c r="U1306" s="69"/>
      <c r="V1306" s="69"/>
      <c r="W1306" s="69"/>
      <c r="X1306" s="69"/>
      <c r="Y1306" s="69"/>
      <c r="Z1306" s="69"/>
      <c r="AA1306" s="69"/>
      <c r="AB1306" s="69"/>
      <c r="AC1306" s="69"/>
      <c r="AD1306" s="69"/>
      <c r="AE1306" s="69"/>
      <c r="AF1306" s="69">
        <f t="shared" si="162"/>
        <v>0</v>
      </c>
      <c r="AH1306" s="31">
        <f t="shared" si="163"/>
        <v>0</v>
      </c>
      <c r="AI1306" s="31">
        <f t="shared" si="164"/>
        <v>0</v>
      </c>
      <c r="AJ1306" s="31">
        <f t="shared" si="165"/>
        <v>0</v>
      </c>
      <c r="AK1306" s="31">
        <f t="shared" si="166"/>
        <v>0</v>
      </c>
      <c r="AL1306" s="31">
        <f t="shared" si="167"/>
        <v>0</v>
      </c>
    </row>
    <row r="1307" spans="1:38" hidden="1" x14ac:dyDescent="0.3">
      <c r="A1307" t="str">
        <f t="shared" si="161"/>
        <v>SASoft Brown</v>
      </c>
      <c r="B1307" s="5" t="s">
        <v>474</v>
      </c>
      <c r="C1307" s="5" t="s">
        <v>617</v>
      </c>
      <c r="D1307" s="65" t="s">
        <v>194</v>
      </c>
      <c r="E1307" s="65" t="s">
        <v>97</v>
      </c>
      <c r="F1307" s="5" t="s">
        <v>43</v>
      </c>
      <c r="G1307" s="5" t="s">
        <v>602</v>
      </c>
      <c r="H1307" s="5" t="s">
        <v>622</v>
      </c>
      <c r="I1307" s="31">
        <v>15</v>
      </c>
      <c r="J1307" s="31"/>
      <c r="K1307" s="31">
        <v>20</v>
      </c>
      <c r="L1307" s="31"/>
      <c r="M1307" s="31"/>
      <c r="N1307" s="31">
        <v>-5</v>
      </c>
      <c r="O1307" s="31"/>
      <c r="P1307" s="31"/>
      <c r="Q1307" s="31"/>
      <c r="R1307" s="75">
        <f t="shared" si="168"/>
        <v>3.3333333333333335</v>
      </c>
      <c r="S1307" s="69"/>
      <c r="T1307" s="69"/>
      <c r="U1307" s="69"/>
      <c r="V1307" s="69"/>
      <c r="W1307" s="69"/>
      <c r="X1307" s="69"/>
      <c r="Y1307" s="69"/>
      <c r="Z1307" s="69"/>
      <c r="AA1307" s="69"/>
      <c r="AB1307" s="69"/>
      <c r="AC1307" s="69"/>
      <c r="AD1307" s="69"/>
      <c r="AE1307" s="69"/>
      <c r="AF1307" s="69">
        <f t="shared" si="162"/>
        <v>0</v>
      </c>
      <c r="AH1307" s="31">
        <f t="shared" si="163"/>
        <v>0</v>
      </c>
      <c r="AI1307" s="31">
        <f t="shared" si="164"/>
        <v>0</v>
      </c>
      <c r="AJ1307" s="31">
        <f t="shared" si="165"/>
        <v>0</v>
      </c>
      <c r="AK1307" s="31">
        <f t="shared" si="166"/>
        <v>0</v>
      </c>
      <c r="AL1307" s="31">
        <f t="shared" si="167"/>
        <v>0</v>
      </c>
    </row>
    <row r="1308" spans="1:38" hidden="1" x14ac:dyDescent="0.3">
      <c r="A1308" t="str">
        <f t="shared" si="161"/>
        <v>PTC1 COARSE</v>
      </c>
      <c r="B1308" s="5" t="s">
        <v>474</v>
      </c>
      <c r="C1308" s="5" t="s">
        <v>625</v>
      </c>
      <c r="D1308" s="65" t="s">
        <v>194</v>
      </c>
      <c r="E1308" s="65" t="s">
        <v>97</v>
      </c>
      <c r="F1308" s="5" t="s">
        <v>27</v>
      </c>
      <c r="G1308" s="5" t="s">
        <v>603</v>
      </c>
      <c r="H1308" s="5" t="s">
        <v>619</v>
      </c>
      <c r="I1308" s="31">
        <v>208.44000000000003</v>
      </c>
      <c r="J1308" s="31">
        <v>525.96</v>
      </c>
      <c r="K1308" s="31">
        <v>503.28</v>
      </c>
      <c r="L1308" s="31"/>
      <c r="M1308" s="31"/>
      <c r="N1308" s="31"/>
      <c r="O1308" s="31"/>
      <c r="P1308" s="31"/>
      <c r="Q1308" s="31"/>
      <c r="R1308" s="75">
        <f t="shared" si="168"/>
        <v>137.52000000000001</v>
      </c>
      <c r="S1308" s="69">
        <v>137.52000000000001</v>
      </c>
      <c r="T1308" s="69">
        <v>137.52000000000001</v>
      </c>
      <c r="U1308" s="69">
        <v>137.52000000000001</v>
      </c>
      <c r="V1308" s="69">
        <v>137.52000000000001</v>
      </c>
      <c r="W1308" s="69">
        <v>137.52000000000001</v>
      </c>
      <c r="X1308" s="69">
        <v>137.52000000000001</v>
      </c>
      <c r="Y1308" s="69">
        <v>137.52000000000001</v>
      </c>
      <c r="Z1308" s="69">
        <v>137.52000000000001</v>
      </c>
      <c r="AA1308" s="69">
        <v>137.52000000000001</v>
      </c>
      <c r="AB1308" s="69">
        <v>137.52000000000001</v>
      </c>
      <c r="AC1308" s="69">
        <v>137.52000000000001</v>
      </c>
      <c r="AD1308" s="69">
        <v>137.52000000000001</v>
      </c>
      <c r="AE1308" s="69">
        <v>137.52000000000001</v>
      </c>
      <c r="AF1308" s="69">
        <f t="shared" si="162"/>
        <v>1650.24</v>
      </c>
      <c r="AH1308" s="31">
        <f t="shared" si="163"/>
        <v>412.56000000000006</v>
      </c>
      <c r="AI1308" s="31">
        <f t="shared" si="164"/>
        <v>412.56000000000006</v>
      </c>
      <c r="AJ1308" s="31">
        <f t="shared" si="165"/>
        <v>412.56000000000006</v>
      </c>
      <c r="AK1308" s="31">
        <f t="shared" si="166"/>
        <v>412.56000000000006</v>
      </c>
      <c r="AL1308" s="31">
        <f t="shared" si="167"/>
        <v>1650.2400000000002</v>
      </c>
    </row>
    <row r="1309" spans="1:38" hidden="1" x14ac:dyDescent="0.3">
      <c r="A1309" t="str">
        <f t="shared" si="161"/>
        <v>PTA1</v>
      </c>
      <c r="B1309" s="5" t="s">
        <v>474</v>
      </c>
      <c r="C1309" s="5" t="s">
        <v>625</v>
      </c>
      <c r="D1309" s="65" t="s">
        <v>194</v>
      </c>
      <c r="E1309" s="65" t="s">
        <v>97</v>
      </c>
      <c r="F1309" s="5" t="s">
        <v>30</v>
      </c>
      <c r="G1309" s="5" t="s">
        <v>600</v>
      </c>
      <c r="H1309" s="5" t="s">
        <v>620</v>
      </c>
      <c r="I1309" s="31">
        <v>1.08</v>
      </c>
      <c r="J1309" s="31"/>
      <c r="K1309" s="31"/>
      <c r="L1309" s="31"/>
      <c r="M1309" s="31"/>
      <c r="N1309" s="31"/>
      <c r="O1309" s="31"/>
      <c r="P1309" s="31"/>
      <c r="Q1309" s="31"/>
      <c r="R1309" s="75">
        <f t="shared" si="168"/>
        <v>0.12000000000000001</v>
      </c>
      <c r="S1309" s="69">
        <v>0.12000000000000001</v>
      </c>
      <c r="T1309" s="69">
        <v>0.12000000000000001</v>
      </c>
      <c r="U1309" s="69">
        <v>0.12000000000000001</v>
      </c>
      <c r="V1309" s="69">
        <v>0.12000000000000001</v>
      </c>
      <c r="W1309" s="69">
        <v>0.12000000000000001</v>
      </c>
      <c r="X1309" s="69">
        <v>0.12000000000000001</v>
      </c>
      <c r="Y1309" s="69">
        <v>0.12000000000000001</v>
      </c>
      <c r="Z1309" s="69">
        <v>0.12000000000000001</v>
      </c>
      <c r="AA1309" s="69">
        <v>0.12000000000000001</v>
      </c>
      <c r="AB1309" s="69">
        <v>0.12000000000000001</v>
      </c>
      <c r="AC1309" s="69">
        <v>0.12000000000000001</v>
      </c>
      <c r="AD1309" s="69">
        <v>0.12000000000000001</v>
      </c>
      <c r="AE1309" s="69">
        <v>0.12000000000000001</v>
      </c>
      <c r="AF1309" s="69">
        <f t="shared" si="162"/>
        <v>1.4400000000000004</v>
      </c>
      <c r="AH1309" s="31">
        <f t="shared" si="163"/>
        <v>0.36000000000000004</v>
      </c>
      <c r="AI1309" s="31">
        <f t="shared" si="164"/>
        <v>0.36000000000000004</v>
      </c>
      <c r="AJ1309" s="31">
        <f t="shared" si="165"/>
        <v>0.36000000000000004</v>
      </c>
      <c r="AK1309" s="31">
        <f t="shared" si="166"/>
        <v>0.36000000000000004</v>
      </c>
      <c r="AL1309" s="31">
        <f t="shared" si="167"/>
        <v>1.4400000000000002</v>
      </c>
    </row>
    <row r="1310" spans="1:38" hidden="1" x14ac:dyDescent="0.3">
      <c r="A1310" t="str">
        <f t="shared" si="161"/>
        <v>SAGolden Brown</v>
      </c>
      <c r="B1310" s="5" t="s">
        <v>474</v>
      </c>
      <c r="C1310" s="5" t="s">
        <v>617</v>
      </c>
      <c r="D1310" s="65" t="s">
        <v>194</v>
      </c>
      <c r="E1310" s="65" t="s">
        <v>97</v>
      </c>
      <c r="F1310" s="5" t="s">
        <v>31</v>
      </c>
      <c r="G1310" s="5" t="s">
        <v>602</v>
      </c>
      <c r="H1310" s="5" t="s">
        <v>623</v>
      </c>
      <c r="I1310" s="31">
        <v>4.32</v>
      </c>
      <c r="J1310" s="31"/>
      <c r="K1310" s="31">
        <v>4.32</v>
      </c>
      <c r="L1310" s="31"/>
      <c r="M1310" s="31"/>
      <c r="N1310" s="31">
        <v>-4.32</v>
      </c>
      <c r="O1310" s="31"/>
      <c r="P1310" s="31"/>
      <c r="Q1310" s="31"/>
      <c r="R1310" s="75">
        <f t="shared" si="168"/>
        <v>0.48000000000000004</v>
      </c>
      <c r="S1310" s="69">
        <v>0.48000000000000004</v>
      </c>
      <c r="T1310" s="69">
        <v>0.48000000000000004</v>
      </c>
      <c r="U1310" s="69">
        <v>0.48000000000000004</v>
      </c>
      <c r="V1310" s="69">
        <v>0.48000000000000004</v>
      </c>
      <c r="W1310" s="69">
        <v>0.48000000000000004</v>
      </c>
      <c r="X1310" s="69">
        <v>0.48000000000000004</v>
      </c>
      <c r="Y1310" s="69">
        <v>0.48000000000000004</v>
      </c>
      <c r="Z1310" s="69">
        <v>0.48000000000000004</v>
      </c>
      <c r="AA1310" s="69">
        <v>0.48000000000000004</v>
      </c>
      <c r="AB1310" s="69">
        <v>0.48000000000000004</v>
      </c>
      <c r="AC1310" s="69">
        <v>0.48000000000000004</v>
      </c>
      <c r="AD1310" s="69">
        <v>0.48000000000000004</v>
      </c>
      <c r="AE1310" s="69">
        <v>0.48000000000000004</v>
      </c>
      <c r="AF1310" s="69">
        <f t="shared" si="162"/>
        <v>5.7600000000000016</v>
      </c>
      <c r="AH1310" s="31">
        <f t="shared" si="163"/>
        <v>1.4400000000000002</v>
      </c>
      <c r="AI1310" s="31">
        <f t="shared" si="164"/>
        <v>1.4400000000000002</v>
      </c>
      <c r="AJ1310" s="31">
        <f t="shared" si="165"/>
        <v>1.4400000000000002</v>
      </c>
      <c r="AK1310" s="31">
        <f t="shared" si="166"/>
        <v>1.4400000000000002</v>
      </c>
      <c r="AL1310" s="31">
        <f t="shared" si="167"/>
        <v>5.7600000000000007</v>
      </c>
    </row>
    <row r="1311" spans="1:38" hidden="1" x14ac:dyDescent="0.3">
      <c r="A1311" t="str">
        <f t="shared" si="161"/>
        <v>PTICING</v>
      </c>
      <c r="B1311" s="5" t="s">
        <v>474</v>
      </c>
      <c r="C1311" s="5" t="s">
        <v>625</v>
      </c>
      <c r="D1311" s="65" t="s">
        <v>194</v>
      </c>
      <c r="E1311" s="65" t="s">
        <v>97</v>
      </c>
      <c r="F1311" s="5" t="s">
        <v>47</v>
      </c>
      <c r="G1311" s="5" t="s">
        <v>605</v>
      </c>
      <c r="H1311" s="5" t="s">
        <v>605</v>
      </c>
      <c r="I1311" s="31"/>
      <c r="J1311" s="31"/>
      <c r="K1311" s="31">
        <v>2.5</v>
      </c>
      <c r="L1311" s="31"/>
      <c r="M1311" s="31"/>
      <c r="N1311" s="31"/>
      <c r="O1311" s="31"/>
      <c r="P1311" s="31"/>
      <c r="Q1311" s="31"/>
      <c r="R1311" s="75">
        <f t="shared" si="168"/>
        <v>0.27777777777777779</v>
      </c>
      <c r="S1311" s="69">
        <v>0.27777777777777779</v>
      </c>
      <c r="T1311" s="69">
        <v>0.27777777777777779</v>
      </c>
      <c r="U1311" s="69">
        <v>0.27777777777777779</v>
      </c>
      <c r="V1311" s="69">
        <v>0.27777777777777779</v>
      </c>
      <c r="W1311" s="69">
        <v>0.27777777777777779</v>
      </c>
      <c r="X1311" s="69">
        <v>0.27777777777777779</v>
      </c>
      <c r="Y1311" s="69">
        <v>0.27777777777777779</v>
      </c>
      <c r="Z1311" s="69">
        <v>0.27777777777777779</v>
      </c>
      <c r="AA1311" s="69">
        <v>0.27777777777777779</v>
      </c>
      <c r="AB1311" s="69">
        <v>0.27777777777777779</v>
      </c>
      <c r="AC1311" s="69">
        <v>0.27777777777777779</v>
      </c>
      <c r="AD1311" s="69">
        <v>0.27777777777777779</v>
      </c>
      <c r="AE1311" s="69">
        <v>0.27777777777777779</v>
      </c>
      <c r="AF1311" s="69">
        <f t="shared" si="162"/>
        <v>3.3333333333333326</v>
      </c>
      <c r="AH1311" s="31">
        <f t="shared" si="163"/>
        <v>0.83333333333333337</v>
      </c>
      <c r="AI1311" s="31">
        <f t="shared" si="164"/>
        <v>0.83333333333333337</v>
      </c>
      <c r="AJ1311" s="31">
        <f t="shared" si="165"/>
        <v>0.83333333333333337</v>
      </c>
      <c r="AK1311" s="31">
        <f t="shared" si="166"/>
        <v>0.83333333333333337</v>
      </c>
      <c r="AL1311" s="31">
        <f t="shared" si="167"/>
        <v>3.3333333333333335</v>
      </c>
    </row>
    <row r="1312" spans="1:38" hidden="1" x14ac:dyDescent="0.3">
      <c r="A1312" t="str">
        <f t="shared" si="161"/>
        <v>PTLG</v>
      </c>
      <c r="B1312" s="5" t="s">
        <v>474</v>
      </c>
      <c r="C1312" s="5" t="s">
        <v>625</v>
      </c>
      <c r="D1312" s="65" t="s">
        <v>194</v>
      </c>
      <c r="E1312" s="65" t="s">
        <v>97</v>
      </c>
      <c r="F1312" s="5" t="s">
        <v>33</v>
      </c>
      <c r="G1312" s="5" t="s">
        <v>601</v>
      </c>
      <c r="H1312" s="5" t="s">
        <v>621</v>
      </c>
      <c r="I1312" s="31"/>
      <c r="J1312" s="31"/>
      <c r="K1312" s="31"/>
      <c r="L1312" s="31">
        <v>2.16</v>
      </c>
      <c r="M1312" s="31"/>
      <c r="N1312" s="31"/>
      <c r="O1312" s="31"/>
      <c r="P1312" s="31"/>
      <c r="Q1312" s="31"/>
      <c r="R1312" s="75">
        <f t="shared" si="168"/>
        <v>0.24000000000000002</v>
      </c>
      <c r="S1312" s="69">
        <v>0.24000000000000002</v>
      </c>
      <c r="T1312" s="69">
        <v>0.24000000000000002</v>
      </c>
      <c r="U1312" s="69">
        <v>0.24000000000000002</v>
      </c>
      <c r="V1312" s="69">
        <v>0.24000000000000002</v>
      </c>
      <c r="W1312" s="69">
        <v>0.24000000000000002</v>
      </c>
      <c r="X1312" s="69">
        <v>0.24000000000000002</v>
      </c>
      <c r="Y1312" s="69">
        <v>0.24000000000000002</v>
      </c>
      <c r="Z1312" s="69">
        <v>2.16</v>
      </c>
      <c r="AA1312" s="69">
        <v>2.16</v>
      </c>
      <c r="AB1312" s="69">
        <v>2.16</v>
      </c>
      <c r="AC1312" s="69">
        <v>5.4</v>
      </c>
      <c r="AD1312" s="69">
        <v>5.4</v>
      </c>
      <c r="AE1312" s="69">
        <v>5.4</v>
      </c>
      <c r="AF1312" s="69">
        <f t="shared" si="162"/>
        <v>24.119999999999997</v>
      </c>
      <c r="AH1312" s="31">
        <f t="shared" si="163"/>
        <v>0.72000000000000008</v>
      </c>
      <c r="AI1312" s="31">
        <f t="shared" si="164"/>
        <v>0.72000000000000008</v>
      </c>
      <c r="AJ1312" s="31">
        <f t="shared" si="165"/>
        <v>6.48</v>
      </c>
      <c r="AK1312" s="31">
        <f t="shared" si="166"/>
        <v>16.200000000000003</v>
      </c>
      <c r="AL1312" s="31">
        <f t="shared" si="167"/>
        <v>24.120000000000005</v>
      </c>
    </row>
    <row r="1313" spans="1:38" hidden="1" x14ac:dyDescent="0.3">
      <c r="A1313" t="str">
        <f t="shared" si="161"/>
        <v>SACASTER</v>
      </c>
      <c r="B1313" s="5" t="s">
        <v>474</v>
      </c>
      <c r="C1313" s="5" t="s">
        <v>617</v>
      </c>
      <c r="D1313" s="65" t="s">
        <v>194</v>
      </c>
      <c r="E1313" s="65" t="s">
        <v>473</v>
      </c>
      <c r="F1313" s="5" t="s">
        <v>25</v>
      </c>
      <c r="G1313" s="5" t="s">
        <v>604</v>
      </c>
      <c r="H1313" s="5" t="s">
        <v>604</v>
      </c>
      <c r="I1313" s="31"/>
      <c r="J1313" s="31"/>
      <c r="K1313" s="31"/>
      <c r="L1313" s="31"/>
      <c r="M1313" s="31">
        <v>0.36</v>
      </c>
      <c r="N1313" s="31"/>
      <c r="O1313" s="31"/>
      <c r="P1313" s="31">
        <v>0.72</v>
      </c>
      <c r="Q1313" s="31"/>
      <c r="R1313" s="75">
        <f t="shared" si="168"/>
        <v>0.12000000000000001</v>
      </c>
      <c r="S1313" s="69">
        <v>0.12000000000000001</v>
      </c>
      <c r="T1313" s="69">
        <v>0.12000000000000001</v>
      </c>
      <c r="U1313" s="69">
        <v>0.12000000000000001</v>
      </c>
      <c r="V1313" s="69">
        <v>0.12000000000000001</v>
      </c>
      <c r="W1313" s="69">
        <v>0.12000000000000001</v>
      </c>
      <c r="X1313" s="69">
        <v>0.12000000000000001</v>
      </c>
      <c r="Y1313" s="69">
        <v>0.12000000000000001</v>
      </c>
      <c r="Z1313" s="69">
        <v>0.12000000000000001</v>
      </c>
      <c r="AA1313" s="69">
        <v>0.12000000000000001</v>
      </c>
      <c r="AB1313" s="69">
        <v>0.12000000000000001</v>
      </c>
      <c r="AC1313" s="69">
        <v>0.12000000000000001</v>
      </c>
      <c r="AD1313" s="69">
        <v>0.12000000000000001</v>
      </c>
      <c r="AE1313" s="69">
        <v>0.12000000000000001</v>
      </c>
      <c r="AF1313" s="69">
        <f t="shared" si="162"/>
        <v>1.4400000000000004</v>
      </c>
      <c r="AH1313" s="31">
        <f t="shared" si="163"/>
        <v>0.36000000000000004</v>
      </c>
      <c r="AI1313" s="31">
        <f t="shared" si="164"/>
        <v>0.36000000000000004</v>
      </c>
      <c r="AJ1313" s="31">
        <f t="shared" si="165"/>
        <v>0.36000000000000004</v>
      </c>
      <c r="AK1313" s="31">
        <f t="shared" si="166"/>
        <v>0.36000000000000004</v>
      </c>
      <c r="AL1313" s="31">
        <f t="shared" si="167"/>
        <v>1.4400000000000002</v>
      </c>
    </row>
    <row r="1314" spans="1:38" hidden="1" x14ac:dyDescent="0.3">
      <c r="A1314" t="str">
        <f t="shared" si="161"/>
        <v>SACoarse Brown</v>
      </c>
      <c r="B1314" s="5" t="s">
        <v>474</v>
      </c>
      <c r="C1314" s="5" t="s">
        <v>617</v>
      </c>
      <c r="D1314" s="65" t="s">
        <v>194</v>
      </c>
      <c r="E1314" s="65" t="s">
        <v>473</v>
      </c>
      <c r="F1314" s="5" t="s">
        <v>26</v>
      </c>
      <c r="G1314" s="5" t="s">
        <v>602</v>
      </c>
      <c r="H1314" s="5" t="s">
        <v>618</v>
      </c>
      <c r="I1314" s="31"/>
      <c r="J1314" s="31"/>
      <c r="K1314" s="31"/>
      <c r="L1314" s="31"/>
      <c r="M1314" s="31">
        <v>1.0680000000000001</v>
      </c>
      <c r="N1314" s="31"/>
      <c r="O1314" s="31"/>
      <c r="P1314" s="31"/>
      <c r="Q1314" s="31"/>
      <c r="R1314" s="75">
        <f t="shared" si="168"/>
        <v>0.11866666666666667</v>
      </c>
      <c r="S1314" s="69">
        <v>0.11866666666666667</v>
      </c>
      <c r="T1314" s="69">
        <v>0.11866666666666667</v>
      </c>
      <c r="U1314" s="69">
        <v>0.11866666666666667</v>
      </c>
      <c r="V1314" s="69">
        <v>0.11866666666666667</v>
      </c>
      <c r="W1314" s="69">
        <v>0.11866666666666667</v>
      </c>
      <c r="X1314" s="69">
        <v>0.11866666666666667</v>
      </c>
      <c r="Y1314" s="69">
        <v>0.11866666666666667</v>
      </c>
      <c r="Z1314" s="69">
        <v>0.11866666666666667</v>
      </c>
      <c r="AA1314" s="69">
        <v>0.11866666666666667</v>
      </c>
      <c r="AB1314" s="69">
        <v>0.11866666666666667</v>
      </c>
      <c r="AC1314" s="69">
        <v>0.11866666666666667</v>
      </c>
      <c r="AD1314" s="69">
        <v>0.11866666666666667</v>
      </c>
      <c r="AE1314" s="69">
        <v>0.11866666666666667</v>
      </c>
      <c r="AF1314" s="69">
        <f t="shared" si="162"/>
        <v>1.4240000000000002</v>
      </c>
      <c r="AH1314" s="31">
        <f t="shared" si="163"/>
        <v>0.35599999999999998</v>
      </c>
      <c r="AI1314" s="31">
        <f t="shared" si="164"/>
        <v>0.35599999999999998</v>
      </c>
      <c r="AJ1314" s="31">
        <f t="shared" si="165"/>
        <v>0.35599999999999998</v>
      </c>
      <c r="AK1314" s="31">
        <f t="shared" si="166"/>
        <v>0.35599999999999998</v>
      </c>
      <c r="AL1314" s="31">
        <f t="shared" si="167"/>
        <v>1.4239999999999999</v>
      </c>
    </row>
    <row r="1315" spans="1:38" hidden="1" x14ac:dyDescent="0.3">
      <c r="A1315" t="str">
        <f t="shared" si="161"/>
        <v>PTC1 COARSE</v>
      </c>
      <c r="B1315" s="5" t="s">
        <v>474</v>
      </c>
      <c r="C1315" s="5" t="s">
        <v>625</v>
      </c>
      <c r="D1315" s="65" t="s">
        <v>194</v>
      </c>
      <c r="E1315" s="65" t="s">
        <v>473</v>
      </c>
      <c r="F1315" s="5" t="s">
        <v>27</v>
      </c>
      <c r="G1315" s="5" t="s">
        <v>603</v>
      </c>
      <c r="H1315" s="5" t="s">
        <v>619</v>
      </c>
      <c r="I1315" s="31"/>
      <c r="J1315" s="31"/>
      <c r="K1315" s="31"/>
      <c r="L1315" s="31"/>
      <c r="M1315" s="31">
        <v>42.036000000000001</v>
      </c>
      <c r="N1315" s="31">
        <v>23.76</v>
      </c>
      <c r="O1315" s="31">
        <v>43.2</v>
      </c>
      <c r="P1315" s="31">
        <v>68.039999999999992</v>
      </c>
      <c r="Q1315" s="31">
        <v>22.68</v>
      </c>
      <c r="R1315" s="75">
        <f t="shared" si="168"/>
        <v>22.190666666666669</v>
      </c>
      <c r="S1315" s="69">
        <v>22.190666666666669</v>
      </c>
      <c r="T1315" s="69">
        <v>22.190666666666669</v>
      </c>
      <c r="U1315" s="69">
        <v>22.190666666666669</v>
      </c>
      <c r="V1315" s="69">
        <v>22.190666666666669</v>
      </c>
      <c r="W1315" s="69">
        <v>22.190666666666669</v>
      </c>
      <c r="X1315" s="69">
        <v>22.190666666666669</v>
      </c>
      <c r="Y1315" s="69">
        <v>22.190666666666669</v>
      </c>
      <c r="Z1315" s="69">
        <v>22.190666666666669</v>
      </c>
      <c r="AA1315" s="69">
        <v>22.190666666666669</v>
      </c>
      <c r="AB1315" s="69">
        <v>22.190666666666669</v>
      </c>
      <c r="AC1315" s="69">
        <v>22.190666666666669</v>
      </c>
      <c r="AD1315" s="69">
        <v>22.190666666666669</v>
      </c>
      <c r="AE1315" s="69">
        <v>22.190666666666669</v>
      </c>
      <c r="AF1315" s="69">
        <f t="shared" si="162"/>
        <v>266.28799999999995</v>
      </c>
      <c r="AH1315" s="31">
        <f t="shared" si="163"/>
        <v>66.572000000000003</v>
      </c>
      <c r="AI1315" s="31">
        <f t="shared" si="164"/>
        <v>66.572000000000003</v>
      </c>
      <c r="AJ1315" s="31">
        <f t="shared" si="165"/>
        <v>66.572000000000003</v>
      </c>
      <c r="AK1315" s="31">
        <f t="shared" si="166"/>
        <v>66.572000000000003</v>
      </c>
      <c r="AL1315" s="31">
        <f t="shared" si="167"/>
        <v>266.28800000000001</v>
      </c>
    </row>
    <row r="1316" spans="1:38" hidden="1" x14ac:dyDescent="0.3">
      <c r="A1316" t="str">
        <f t="shared" si="161"/>
        <v>PTA1</v>
      </c>
      <c r="B1316" s="5" t="s">
        <v>474</v>
      </c>
      <c r="C1316" s="5" t="s">
        <v>625</v>
      </c>
      <c r="D1316" s="65" t="s">
        <v>194</v>
      </c>
      <c r="E1316" s="65" t="s">
        <v>473</v>
      </c>
      <c r="F1316" s="5" t="s">
        <v>30</v>
      </c>
      <c r="G1316" s="5" t="s">
        <v>600</v>
      </c>
      <c r="H1316" s="5" t="s">
        <v>620</v>
      </c>
      <c r="I1316" s="31"/>
      <c r="J1316" s="31"/>
      <c r="K1316" s="31"/>
      <c r="L1316" s="31"/>
      <c r="M1316" s="31">
        <v>1.08</v>
      </c>
      <c r="N1316" s="31"/>
      <c r="O1316" s="31"/>
      <c r="P1316" s="31">
        <v>1.08</v>
      </c>
      <c r="Q1316" s="31"/>
      <c r="R1316" s="75">
        <f t="shared" si="168"/>
        <v>0.24000000000000002</v>
      </c>
      <c r="S1316" s="69">
        <v>0.24000000000000002</v>
      </c>
      <c r="T1316" s="69">
        <v>0.24000000000000002</v>
      </c>
      <c r="U1316" s="69">
        <v>0.24000000000000002</v>
      </c>
      <c r="V1316" s="69">
        <v>0.24000000000000002</v>
      </c>
      <c r="W1316" s="69">
        <v>0.24000000000000002</v>
      </c>
      <c r="X1316" s="69">
        <v>0.24000000000000002</v>
      </c>
      <c r="Y1316" s="69">
        <v>0.24000000000000002</v>
      </c>
      <c r="Z1316" s="69">
        <v>0.24000000000000002</v>
      </c>
      <c r="AA1316" s="69">
        <v>0.24000000000000002</v>
      </c>
      <c r="AB1316" s="69">
        <v>0.24000000000000002</v>
      </c>
      <c r="AC1316" s="69">
        <v>0.24000000000000002</v>
      </c>
      <c r="AD1316" s="69">
        <v>0.24000000000000002</v>
      </c>
      <c r="AE1316" s="69">
        <v>0.24000000000000002</v>
      </c>
      <c r="AF1316" s="69">
        <f t="shared" si="162"/>
        <v>2.8800000000000008</v>
      </c>
      <c r="AH1316" s="31">
        <f t="shared" si="163"/>
        <v>0.72000000000000008</v>
      </c>
      <c r="AI1316" s="31">
        <f t="shared" si="164"/>
        <v>0.72000000000000008</v>
      </c>
      <c r="AJ1316" s="31">
        <f t="shared" si="165"/>
        <v>0.72000000000000008</v>
      </c>
      <c r="AK1316" s="31">
        <f t="shared" si="166"/>
        <v>0.72000000000000008</v>
      </c>
      <c r="AL1316" s="31">
        <f t="shared" si="167"/>
        <v>2.8800000000000003</v>
      </c>
    </row>
    <row r="1317" spans="1:38" hidden="1" x14ac:dyDescent="0.3">
      <c r="A1317" t="str">
        <f t="shared" si="161"/>
        <v>SAGMW</v>
      </c>
      <c r="B1317" s="5" t="s">
        <v>474</v>
      </c>
      <c r="C1317" s="5" t="s">
        <v>617</v>
      </c>
      <c r="D1317" s="65" t="s">
        <v>194</v>
      </c>
      <c r="E1317" s="65" t="s">
        <v>473</v>
      </c>
      <c r="F1317" s="5" t="s">
        <v>37</v>
      </c>
      <c r="G1317" s="5" t="s">
        <v>602</v>
      </c>
      <c r="H1317" s="5" t="s">
        <v>624</v>
      </c>
      <c r="I1317" s="31"/>
      <c r="J1317" s="31"/>
      <c r="K1317" s="31"/>
      <c r="L1317" s="31"/>
      <c r="M1317" s="31">
        <v>0.32400000000000001</v>
      </c>
      <c r="N1317" s="31"/>
      <c r="O1317" s="31"/>
      <c r="P1317" s="31"/>
      <c r="Q1317" s="31"/>
      <c r="R1317" s="75">
        <f t="shared" si="168"/>
        <v>3.6000000000000004E-2</v>
      </c>
      <c r="S1317" s="69">
        <v>3.6000000000000004E-2</v>
      </c>
      <c r="T1317" s="69">
        <v>3.6000000000000004E-2</v>
      </c>
      <c r="U1317" s="69">
        <v>3.6000000000000004E-2</v>
      </c>
      <c r="V1317" s="69">
        <v>3.6000000000000004E-2</v>
      </c>
      <c r="W1317" s="69">
        <v>3.6000000000000004E-2</v>
      </c>
      <c r="X1317" s="69">
        <v>3.6000000000000004E-2</v>
      </c>
      <c r="Y1317" s="69">
        <v>3.6000000000000004E-2</v>
      </c>
      <c r="Z1317" s="69">
        <v>3.6000000000000004E-2</v>
      </c>
      <c r="AA1317" s="69">
        <v>3.6000000000000004E-2</v>
      </c>
      <c r="AB1317" s="69">
        <v>3.6000000000000004E-2</v>
      </c>
      <c r="AC1317" s="69">
        <v>3.6000000000000004E-2</v>
      </c>
      <c r="AD1317" s="69">
        <v>3.6000000000000004E-2</v>
      </c>
      <c r="AE1317" s="69">
        <v>3.6000000000000004E-2</v>
      </c>
      <c r="AF1317" s="69">
        <f t="shared" si="162"/>
        <v>0.43200000000000016</v>
      </c>
      <c r="AH1317" s="31">
        <f t="shared" si="163"/>
        <v>0.10800000000000001</v>
      </c>
      <c r="AI1317" s="31">
        <f t="shared" si="164"/>
        <v>0.10800000000000001</v>
      </c>
      <c r="AJ1317" s="31">
        <f t="shared" si="165"/>
        <v>0.10800000000000001</v>
      </c>
      <c r="AK1317" s="31">
        <f t="shared" si="166"/>
        <v>0.10800000000000001</v>
      </c>
      <c r="AL1317" s="31">
        <f t="shared" si="167"/>
        <v>0.43200000000000005</v>
      </c>
    </row>
    <row r="1318" spans="1:38" hidden="1" x14ac:dyDescent="0.3">
      <c r="A1318" t="str">
        <f t="shared" si="161"/>
        <v>SAGolden Brown</v>
      </c>
      <c r="B1318" s="5" t="s">
        <v>474</v>
      </c>
      <c r="C1318" s="5" t="s">
        <v>617</v>
      </c>
      <c r="D1318" s="65" t="s">
        <v>194</v>
      </c>
      <c r="E1318" s="65" t="s">
        <v>473</v>
      </c>
      <c r="F1318" s="5" t="s">
        <v>46</v>
      </c>
      <c r="G1318" s="5" t="s">
        <v>602</v>
      </c>
      <c r="H1318" s="5" t="s">
        <v>623</v>
      </c>
      <c r="I1318" s="31"/>
      <c r="J1318" s="31"/>
      <c r="K1318" s="31"/>
      <c r="L1318" s="31"/>
      <c r="M1318" s="31">
        <v>0.32400000000000001</v>
      </c>
      <c r="N1318" s="31"/>
      <c r="O1318" s="31"/>
      <c r="P1318" s="31"/>
      <c r="Q1318" s="31"/>
      <c r="R1318" s="75">
        <f t="shared" si="168"/>
        <v>3.6000000000000004E-2</v>
      </c>
      <c r="S1318" s="69">
        <v>3.6000000000000004E-2</v>
      </c>
      <c r="T1318" s="69">
        <v>3.6000000000000004E-2</v>
      </c>
      <c r="U1318" s="69">
        <v>3.6000000000000004E-2</v>
      </c>
      <c r="V1318" s="69">
        <v>3.6000000000000004E-2</v>
      </c>
      <c r="W1318" s="69">
        <v>3.6000000000000004E-2</v>
      </c>
      <c r="X1318" s="69">
        <v>3.6000000000000004E-2</v>
      </c>
      <c r="Y1318" s="69">
        <v>3.6000000000000004E-2</v>
      </c>
      <c r="Z1318" s="69">
        <v>3.6000000000000004E-2</v>
      </c>
      <c r="AA1318" s="69">
        <v>3.6000000000000004E-2</v>
      </c>
      <c r="AB1318" s="69">
        <v>3.6000000000000004E-2</v>
      </c>
      <c r="AC1318" s="69">
        <v>3.6000000000000004E-2</v>
      </c>
      <c r="AD1318" s="69">
        <v>3.6000000000000004E-2</v>
      </c>
      <c r="AE1318" s="69">
        <v>3.6000000000000004E-2</v>
      </c>
      <c r="AF1318" s="69">
        <f t="shared" si="162"/>
        <v>0.43200000000000016</v>
      </c>
      <c r="AH1318" s="31">
        <f t="shared" si="163"/>
        <v>0.10800000000000001</v>
      </c>
      <c r="AI1318" s="31">
        <f t="shared" si="164"/>
        <v>0.10800000000000001</v>
      </c>
      <c r="AJ1318" s="31">
        <f t="shared" si="165"/>
        <v>0.10800000000000001</v>
      </c>
      <c r="AK1318" s="31">
        <f t="shared" si="166"/>
        <v>0.10800000000000001</v>
      </c>
      <c r="AL1318" s="31">
        <f t="shared" si="167"/>
        <v>0.43200000000000005</v>
      </c>
    </row>
    <row r="1319" spans="1:38" hidden="1" x14ac:dyDescent="0.3">
      <c r="A1319" t="str">
        <f t="shared" si="161"/>
        <v>PTICING</v>
      </c>
      <c r="B1319" s="5" t="s">
        <v>474</v>
      </c>
      <c r="C1319" s="5" t="s">
        <v>625</v>
      </c>
      <c r="D1319" s="65" t="s">
        <v>194</v>
      </c>
      <c r="E1319" s="65" t="s">
        <v>473</v>
      </c>
      <c r="F1319" s="5" t="s">
        <v>32</v>
      </c>
      <c r="G1319" s="5" t="s">
        <v>605</v>
      </c>
      <c r="H1319" s="5" t="s">
        <v>605</v>
      </c>
      <c r="I1319" s="31"/>
      <c r="J1319" s="31"/>
      <c r="K1319" s="31"/>
      <c r="L1319" s="31"/>
      <c r="M1319" s="31">
        <v>0.32400000000000001</v>
      </c>
      <c r="N1319" s="31">
        <v>-0.32400000000000001</v>
      </c>
      <c r="O1319" s="31"/>
      <c r="P1319" s="31">
        <v>0.36</v>
      </c>
      <c r="Q1319" s="31"/>
      <c r="R1319" s="75">
        <f t="shared" si="168"/>
        <v>0.04</v>
      </c>
      <c r="S1319" s="69">
        <v>0.04</v>
      </c>
      <c r="T1319" s="69">
        <v>0.04</v>
      </c>
      <c r="U1319" s="69">
        <v>0.04</v>
      </c>
      <c r="V1319" s="69">
        <v>0.04</v>
      </c>
      <c r="W1319" s="69">
        <v>0.04</v>
      </c>
      <c r="X1319" s="69">
        <v>0.04</v>
      </c>
      <c r="Y1319" s="69">
        <v>0.04</v>
      </c>
      <c r="Z1319" s="69">
        <v>0.04</v>
      </c>
      <c r="AA1319" s="69">
        <v>0.04</v>
      </c>
      <c r="AB1319" s="69">
        <v>0.04</v>
      </c>
      <c r="AC1319" s="69">
        <v>0.04</v>
      </c>
      <c r="AD1319" s="69">
        <v>0.04</v>
      </c>
      <c r="AE1319" s="69">
        <v>0.04</v>
      </c>
      <c r="AF1319" s="69">
        <f t="shared" si="162"/>
        <v>0.47999999999999993</v>
      </c>
      <c r="AH1319" s="31">
        <f t="shared" si="163"/>
        <v>0.12</v>
      </c>
      <c r="AI1319" s="31">
        <f t="shared" si="164"/>
        <v>0.12</v>
      </c>
      <c r="AJ1319" s="31">
        <f t="shared" si="165"/>
        <v>0.12</v>
      </c>
      <c r="AK1319" s="31">
        <f t="shared" si="166"/>
        <v>0.12</v>
      </c>
      <c r="AL1319" s="31">
        <f t="shared" si="167"/>
        <v>0.48</v>
      </c>
    </row>
    <row r="1320" spans="1:38" hidden="1" x14ac:dyDescent="0.3">
      <c r="A1320" t="str">
        <f t="shared" si="161"/>
        <v>PTLG</v>
      </c>
      <c r="B1320" s="5" t="s">
        <v>474</v>
      </c>
      <c r="C1320" s="5" t="s">
        <v>625</v>
      </c>
      <c r="D1320" s="65" t="s">
        <v>194</v>
      </c>
      <c r="E1320" s="65" t="s">
        <v>473</v>
      </c>
      <c r="F1320" s="5" t="s">
        <v>33</v>
      </c>
      <c r="G1320" s="5" t="s">
        <v>601</v>
      </c>
      <c r="H1320" s="5" t="s">
        <v>621</v>
      </c>
      <c r="I1320" s="31"/>
      <c r="J1320" s="31"/>
      <c r="K1320" s="31"/>
      <c r="L1320" s="31"/>
      <c r="M1320" s="31">
        <v>1.44</v>
      </c>
      <c r="N1320" s="31"/>
      <c r="O1320" s="31"/>
      <c r="P1320" s="31"/>
      <c r="Q1320" s="31"/>
      <c r="R1320" s="75">
        <f t="shared" si="168"/>
        <v>0.16</v>
      </c>
      <c r="S1320" s="69">
        <v>2.16</v>
      </c>
      <c r="T1320" s="69">
        <v>2.16</v>
      </c>
      <c r="U1320" s="69">
        <v>2.16</v>
      </c>
      <c r="V1320" s="69">
        <v>2.16</v>
      </c>
      <c r="W1320" s="69">
        <v>2.16</v>
      </c>
      <c r="X1320" s="69">
        <v>2.16</v>
      </c>
      <c r="Y1320" s="69">
        <v>2.16</v>
      </c>
      <c r="Z1320" s="69">
        <v>2.16</v>
      </c>
      <c r="AA1320" s="69">
        <v>2.16</v>
      </c>
      <c r="AB1320" s="69">
        <v>2.16</v>
      </c>
      <c r="AC1320" s="69">
        <v>2.16</v>
      </c>
      <c r="AD1320" s="69">
        <v>2.16</v>
      </c>
      <c r="AE1320" s="69">
        <v>2.16</v>
      </c>
      <c r="AF1320" s="69">
        <f t="shared" si="162"/>
        <v>25.92</v>
      </c>
      <c r="AH1320" s="31">
        <f t="shared" si="163"/>
        <v>6.48</v>
      </c>
      <c r="AI1320" s="31">
        <f t="shared" si="164"/>
        <v>6.48</v>
      </c>
      <c r="AJ1320" s="31">
        <f t="shared" si="165"/>
        <v>6.48</v>
      </c>
      <c r="AK1320" s="31">
        <f t="shared" si="166"/>
        <v>6.48</v>
      </c>
      <c r="AL1320" s="31">
        <f t="shared" si="167"/>
        <v>25.92</v>
      </c>
    </row>
    <row r="1321" spans="1:38" hidden="1" x14ac:dyDescent="0.3">
      <c r="A1321" t="str">
        <f t="shared" si="161"/>
        <v>PTLG</v>
      </c>
      <c r="B1321" s="5" t="s">
        <v>474</v>
      </c>
      <c r="C1321" s="5" t="s">
        <v>625</v>
      </c>
      <c r="D1321" s="65" t="s">
        <v>194</v>
      </c>
      <c r="E1321" s="65" t="s">
        <v>473</v>
      </c>
      <c r="F1321" s="5" t="s">
        <v>102</v>
      </c>
      <c r="G1321" s="5" t="s">
        <v>601</v>
      </c>
      <c r="H1321" s="5" t="s">
        <v>621</v>
      </c>
      <c r="I1321" s="31"/>
      <c r="J1321" s="31"/>
      <c r="K1321" s="31"/>
      <c r="L1321" s="31"/>
      <c r="M1321" s="31"/>
      <c r="N1321" s="31"/>
      <c r="O1321" s="31"/>
      <c r="P1321" s="31"/>
      <c r="Q1321" s="31">
        <v>0.64800000000000002</v>
      </c>
      <c r="R1321" s="75">
        <f t="shared" si="168"/>
        <v>7.2000000000000008E-2</v>
      </c>
      <c r="S1321" s="69">
        <v>1.08</v>
      </c>
      <c r="T1321" s="69">
        <v>1.08</v>
      </c>
      <c r="U1321" s="69">
        <v>1.08</v>
      </c>
      <c r="V1321" s="69">
        <v>1.08</v>
      </c>
      <c r="W1321" s="69">
        <v>1.08</v>
      </c>
      <c r="X1321" s="69">
        <v>1.08</v>
      </c>
      <c r="Y1321" s="69">
        <v>1.08</v>
      </c>
      <c r="Z1321" s="69">
        <v>1.08</v>
      </c>
      <c r="AA1321" s="69">
        <v>1.08</v>
      </c>
      <c r="AB1321" s="69">
        <v>1.08</v>
      </c>
      <c r="AC1321" s="69">
        <v>1.08</v>
      </c>
      <c r="AD1321" s="69">
        <v>1.08</v>
      </c>
      <c r="AE1321" s="69">
        <v>1.08</v>
      </c>
      <c r="AF1321" s="69">
        <f t="shared" si="162"/>
        <v>12.96</v>
      </c>
      <c r="AH1321" s="31">
        <f t="shared" si="163"/>
        <v>3.24</v>
      </c>
      <c r="AI1321" s="31">
        <f t="shared" si="164"/>
        <v>3.24</v>
      </c>
      <c r="AJ1321" s="31">
        <f t="shared" si="165"/>
        <v>3.24</v>
      </c>
      <c r="AK1321" s="31">
        <f t="shared" si="166"/>
        <v>3.24</v>
      </c>
      <c r="AL1321" s="31">
        <f t="shared" si="167"/>
        <v>12.96</v>
      </c>
    </row>
    <row r="1322" spans="1:38" hidden="1" x14ac:dyDescent="0.3">
      <c r="A1322" t="str">
        <f t="shared" si="161"/>
        <v>SASoft Brown</v>
      </c>
      <c r="B1322" s="5" t="s">
        <v>474</v>
      </c>
      <c r="C1322" s="5" t="s">
        <v>617</v>
      </c>
      <c r="D1322" s="65" t="s">
        <v>194</v>
      </c>
      <c r="E1322" s="65" t="s">
        <v>473</v>
      </c>
      <c r="F1322" s="5" t="s">
        <v>34</v>
      </c>
      <c r="G1322" s="5" t="s">
        <v>602</v>
      </c>
      <c r="H1322" s="5" t="s">
        <v>622</v>
      </c>
      <c r="I1322" s="31"/>
      <c r="J1322" s="31"/>
      <c r="K1322" s="31"/>
      <c r="L1322" s="31"/>
      <c r="M1322" s="31"/>
      <c r="N1322" s="31"/>
      <c r="O1322" s="31"/>
      <c r="P1322" s="31">
        <v>0.72</v>
      </c>
      <c r="Q1322" s="31"/>
      <c r="R1322" s="75">
        <f t="shared" si="168"/>
        <v>0.08</v>
      </c>
      <c r="S1322" s="69">
        <v>0.08</v>
      </c>
      <c r="T1322" s="69">
        <v>0.08</v>
      </c>
      <c r="U1322" s="69">
        <v>0.08</v>
      </c>
      <c r="V1322" s="69">
        <v>0.08</v>
      </c>
      <c r="W1322" s="69">
        <v>0.08</v>
      </c>
      <c r="X1322" s="69">
        <v>0.08</v>
      </c>
      <c r="Y1322" s="69">
        <v>0.08</v>
      </c>
      <c r="Z1322" s="69">
        <v>0.08</v>
      </c>
      <c r="AA1322" s="69">
        <v>0.08</v>
      </c>
      <c r="AB1322" s="69">
        <v>0.08</v>
      </c>
      <c r="AC1322" s="69">
        <v>0.08</v>
      </c>
      <c r="AD1322" s="69">
        <v>0.08</v>
      </c>
      <c r="AE1322" s="69">
        <v>0.08</v>
      </c>
      <c r="AF1322" s="69">
        <f t="shared" si="162"/>
        <v>0.95999999999999985</v>
      </c>
      <c r="AH1322" s="31">
        <f t="shared" si="163"/>
        <v>0.24</v>
      </c>
      <c r="AI1322" s="31">
        <f t="shared" si="164"/>
        <v>0.24</v>
      </c>
      <c r="AJ1322" s="31">
        <f t="shared" si="165"/>
        <v>0.24</v>
      </c>
      <c r="AK1322" s="31">
        <f t="shared" si="166"/>
        <v>0.24</v>
      </c>
      <c r="AL1322" s="31">
        <f t="shared" si="167"/>
        <v>0.96</v>
      </c>
    </row>
    <row r="1323" spans="1:38" hidden="1" x14ac:dyDescent="0.3">
      <c r="A1323" t="str">
        <f t="shared" si="161"/>
        <v>SASoft Brown</v>
      </c>
      <c r="B1323" s="5" t="s">
        <v>474</v>
      </c>
      <c r="C1323" s="5" t="s">
        <v>617</v>
      </c>
      <c r="D1323" s="65" t="s">
        <v>194</v>
      </c>
      <c r="E1323" s="65" t="s">
        <v>473</v>
      </c>
      <c r="F1323" s="5" t="s">
        <v>49</v>
      </c>
      <c r="G1323" s="5" t="s">
        <v>602</v>
      </c>
      <c r="H1323" s="5" t="s">
        <v>622</v>
      </c>
      <c r="I1323" s="31"/>
      <c r="J1323" s="31"/>
      <c r="K1323" s="31"/>
      <c r="L1323" s="31"/>
      <c r="M1323" s="31">
        <v>0.35639999999999999</v>
      </c>
      <c r="N1323" s="31"/>
      <c r="O1323" s="31"/>
      <c r="P1323" s="31">
        <v>0.32400000000000001</v>
      </c>
      <c r="Q1323" s="31"/>
      <c r="R1323" s="75">
        <f t="shared" si="168"/>
        <v>7.5600000000000001E-2</v>
      </c>
      <c r="S1323" s="69">
        <v>7.5600000000000001E-2</v>
      </c>
      <c r="T1323" s="69">
        <v>7.5600000000000001E-2</v>
      </c>
      <c r="U1323" s="69">
        <v>7.5600000000000001E-2</v>
      </c>
      <c r="V1323" s="69">
        <v>7.5600000000000001E-2</v>
      </c>
      <c r="W1323" s="69">
        <v>7.5600000000000001E-2</v>
      </c>
      <c r="X1323" s="69">
        <v>7.5600000000000001E-2</v>
      </c>
      <c r="Y1323" s="69">
        <v>7.5600000000000001E-2</v>
      </c>
      <c r="Z1323" s="69">
        <v>7.5600000000000001E-2</v>
      </c>
      <c r="AA1323" s="69">
        <v>7.5600000000000001E-2</v>
      </c>
      <c r="AB1323" s="69">
        <v>7.5600000000000001E-2</v>
      </c>
      <c r="AC1323" s="69">
        <v>7.5600000000000001E-2</v>
      </c>
      <c r="AD1323" s="69">
        <v>7.5600000000000001E-2</v>
      </c>
      <c r="AE1323" s="69">
        <v>7.5600000000000001E-2</v>
      </c>
      <c r="AF1323" s="69">
        <f t="shared" si="162"/>
        <v>0.90720000000000001</v>
      </c>
      <c r="AH1323" s="31">
        <f t="shared" si="163"/>
        <v>0.2268</v>
      </c>
      <c r="AI1323" s="31">
        <f t="shared" si="164"/>
        <v>0.2268</v>
      </c>
      <c r="AJ1323" s="31">
        <f t="shared" si="165"/>
        <v>0.2268</v>
      </c>
      <c r="AK1323" s="31">
        <f t="shared" si="166"/>
        <v>0.2268</v>
      </c>
      <c r="AL1323" s="31">
        <f t="shared" si="167"/>
        <v>0.90720000000000001</v>
      </c>
    </row>
    <row r="1324" spans="1:38" hidden="1" x14ac:dyDescent="0.3">
      <c r="A1324" t="str">
        <f t="shared" si="161"/>
        <v>PTA1</v>
      </c>
      <c r="B1324" s="5" t="s">
        <v>474</v>
      </c>
      <c r="C1324" s="5" t="s">
        <v>625</v>
      </c>
      <c r="D1324" s="65" t="s">
        <v>194</v>
      </c>
      <c r="E1324" s="65" t="s">
        <v>517</v>
      </c>
      <c r="F1324" s="5" t="s">
        <v>74</v>
      </c>
      <c r="G1324" s="5" t="s">
        <v>600</v>
      </c>
      <c r="H1324" s="5" t="s">
        <v>620</v>
      </c>
      <c r="I1324" s="31"/>
      <c r="J1324" s="31"/>
      <c r="K1324" s="31"/>
      <c r="L1324" s="31"/>
      <c r="M1324" s="31"/>
      <c r="N1324" s="31"/>
      <c r="O1324" s="31"/>
      <c r="P1324" s="31">
        <v>24</v>
      </c>
      <c r="Q1324" s="31">
        <v>28</v>
      </c>
      <c r="R1324" s="75">
        <f t="shared" si="168"/>
        <v>5.7777777777777777</v>
      </c>
      <c r="S1324" s="69"/>
      <c r="T1324" s="69"/>
      <c r="U1324" s="69"/>
      <c r="V1324" s="69"/>
      <c r="W1324" s="69"/>
      <c r="X1324" s="69"/>
      <c r="Y1324" s="69"/>
      <c r="Z1324" s="69"/>
      <c r="AA1324" s="69"/>
      <c r="AB1324" s="69"/>
      <c r="AC1324" s="69"/>
      <c r="AD1324" s="69"/>
      <c r="AE1324" s="69"/>
      <c r="AF1324" s="69">
        <f t="shared" si="162"/>
        <v>0</v>
      </c>
      <c r="AH1324" s="31">
        <f t="shared" si="163"/>
        <v>0</v>
      </c>
      <c r="AI1324" s="31">
        <f t="shared" si="164"/>
        <v>0</v>
      </c>
      <c r="AJ1324" s="31">
        <f t="shared" si="165"/>
        <v>0</v>
      </c>
      <c r="AK1324" s="31">
        <f t="shared" si="166"/>
        <v>0</v>
      </c>
      <c r="AL1324" s="31">
        <f t="shared" si="167"/>
        <v>0</v>
      </c>
    </row>
    <row r="1325" spans="1:38" hidden="1" x14ac:dyDescent="0.3">
      <c r="A1325" t="str">
        <f t="shared" si="161"/>
        <v>PTC1 COARSE</v>
      </c>
      <c r="B1325" s="5" t="s">
        <v>474</v>
      </c>
      <c r="C1325" s="5" t="s">
        <v>625</v>
      </c>
      <c r="D1325" s="65" t="s">
        <v>194</v>
      </c>
      <c r="E1325" s="65" t="s">
        <v>517</v>
      </c>
      <c r="F1325" s="5" t="s">
        <v>61</v>
      </c>
      <c r="G1325" s="5" t="s">
        <v>603</v>
      </c>
      <c r="H1325" s="5" t="s">
        <v>619</v>
      </c>
      <c r="I1325" s="31"/>
      <c r="J1325" s="31"/>
      <c r="K1325" s="31"/>
      <c r="L1325" s="31"/>
      <c r="M1325" s="31"/>
      <c r="N1325" s="31"/>
      <c r="O1325" s="31"/>
      <c r="P1325" s="31">
        <v>100</v>
      </c>
      <c r="Q1325" s="31"/>
      <c r="R1325" s="75">
        <f t="shared" si="168"/>
        <v>11.111111111111111</v>
      </c>
      <c r="S1325" s="69"/>
      <c r="T1325" s="69"/>
      <c r="U1325" s="69"/>
      <c r="V1325" s="69"/>
      <c r="W1325" s="69"/>
      <c r="X1325" s="69"/>
      <c r="Y1325" s="69"/>
      <c r="Z1325" s="69"/>
      <c r="AA1325" s="69"/>
      <c r="AB1325" s="69"/>
      <c r="AC1325" s="69"/>
      <c r="AD1325" s="69"/>
      <c r="AE1325" s="69"/>
      <c r="AF1325" s="69">
        <f t="shared" si="162"/>
        <v>0</v>
      </c>
      <c r="AH1325" s="31">
        <f t="shared" si="163"/>
        <v>0</v>
      </c>
      <c r="AI1325" s="31">
        <f t="shared" si="164"/>
        <v>0</v>
      </c>
      <c r="AJ1325" s="31">
        <f t="shared" si="165"/>
        <v>0</v>
      </c>
      <c r="AK1325" s="31">
        <f t="shared" si="166"/>
        <v>0</v>
      </c>
      <c r="AL1325" s="31">
        <f t="shared" si="167"/>
        <v>0</v>
      </c>
    </row>
    <row r="1326" spans="1:38" hidden="1" x14ac:dyDescent="0.3">
      <c r="A1326" t="str">
        <f t="shared" si="161"/>
        <v>SACASTER</v>
      </c>
      <c r="B1326" s="5" t="s">
        <v>474</v>
      </c>
      <c r="C1326" s="5" t="s">
        <v>617</v>
      </c>
      <c r="D1326" s="65" t="s">
        <v>194</v>
      </c>
      <c r="E1326" s="65" t="s">
        <v>517</v>
      </c>
      <c r="F1326" s="5" t="s">
        <v>42</v>
      </c>
      <c r="G1326" s="5" t="s">
        <v>604</v>
      </c>
      <c r="H1326" s="5" t="s">
        <v>604</v>
      </c>
      <c r="I1326" s="31"/>
      <c r="J1326" s="31"/>
      <c r="K1326" s="31"/>
      <c r="L1326" s="31"/>
      <c r="M1326" s="31"/>
      <c r="N1326" s="31"/>
      <c r="O1326" s="31">
        <v>6</v>
      </c>
      <c r="P1326" s="31"/>
      <c r="Q1326" s="31"/>
      <c r="R1326" s="75">
        <f t="shared" si="168"/>
        <v>0.66666666666666663</v>
      </c>
      <c r="S1326" s="69"/>
      <c r="T1326" s="69"/>
      <c r="U1326" s="69"/>
      <c r="V1326" s="69"/>
      <c r="W1326" s="69"/>
      <c r="X1326" s="69"/>
      <c r="Y1326" s="69"/>
      <c r="Z1326" s="69"/>
      <c r="AA1326" s="69"/>
      <c r="AB1326" s="69"/>
      <c r="AC1326" s="69"/>
      <c r="AD1326" s="69"/>
      <c r="AE1326" s="69"/>
      <c r="AF1326" s="69">
        <f t="shared" si="162"/>
        <v>0</v>
      </c>
      <c r="AH1326" s="31">
        <f t="shared" si="163"/>
        <v>0</v>
      </c>
      <c r="AI1326" s="31">
        <f t="shared" si="164"/>
        <v>0</v>
      </c>
      <c r="AJ1326" s="31">
        <f t="shared" si="165"/>
        <v>0</v>
      </c>
      <c r="AK1326" s="31">
        <f t="shared" si="166"/>
        <v>0</v>
      </c>
      <c r="AL1326" s="31">
        <f t="shared" si="167"/>
        <v>0</v>
      </c>
    </row>
    <row r="1327" spans="1:38" hidden="1" x14ac:dyDescent="0.3">
      <c r="A1327" t="str">
        <f t="shared" si="161"/>
        <v>SACoarse Brown</v>
      </c>
      <c r="B1327" s="5" t="s">
        <v>474</v>
      </c>
      <c r="C1327" s="5" t="s">
        <v>617</v>
      </c>
      <c r="D1327" s="65" t="s">
        <v>194</v>
      </c>
      <c r="E1327" s="65" t="s">
        <v>517</v>
      </c>
      <c r="F1327" s="5" t="s">
        <v>91</v>
      </c>
      <c r="G1327" s="5" t="s">
        <v>602</v>
      </c>
      <c r="H1327" s="5" t="s">
        <v>618</v>
      </c>
      <c r="I1327" s="31"/>
      <c r="J1327" s="31"/>
      <c r="K1327" s="31"/>
      <c r="L1327" s="31"/>
      <c r="M1327" s="31"/>
      <c r="N1327" s="31"/>
      <c r="O1327" s="31"/>
      <c r="P1327" s="31"/>
      <c r="Q1327" s="31"/>
      <c r="R1327" s="75">
        <f t="shared" si="168"/>
        <v>0</v>
      </c>
      <c r="S1327" s="69"/>
      <c r="T1327" s="69"/>
      <c r="U1327" s="69"/>
      <c r="V1327" s="69"/>
      <c r="W1327" s="69"/>
      <c r="X1327" s="69"/>
      <c r="Y1327" s="69"/>
      <c r="Z1327" s="69"/>
      <c r="AA1327" s="69"/>
      <c r="AB1327" s="69"/>
      <c r="AC1327" s="69"/>
      <c r="AD1327" s="69"/>
      <c r="AE1327" s="69"/>
      <c r="AF1327" s="69">
        <f t="shared" si="162"/>
        <v>0</v>
      </c>
      <c r="AH1327" s="31">
        <f t="shared" si="163"/>
        <v>0</v>
      </c>
      <c r="AI1327" s="31">
        <f t="shared" si="164"/>
        <v>0</v>
      </c>
      <c r="AJ1327" s="31">
        <f t="shared" si="165"/>
        <v>0</v>
      </c>
      <c r="AK1327" s="31">
        <f t="shared" si="166"/>
        <v>0</v>
      </c>
      <c r="AL1327" s="31">
        <f t="shared" si="167"/>
        <v>0</v>
      </c>
    </row>
    <row r="1328" spans="1:38" hidden="1" x14ac:dyDescent="0.3">
      <c r="A1328" t="str">
        <f t="shared" si="161"/>
        <v>PTLG</v>
      </c>
      <c r="B1328" s="5" t="s">
        <v>474</v>
      </c>
      <c r="C1328" s="5" t="s">
        <v>625</v>
      </c>
      <c r="D1328" s="65" t="s">
        <v>194</v>
      </c>
      <c r="E1328" s="65" t="s">
        <v>517</v>
      </c>
      <c r="F1328" s="5" t="s">
        <v>518</v>
      </c>
      <c r="G1328" s="5" t="s">
        <v>601</v>
      </c>
      <c r="H1328" s="5" t="s">
        <v>621</v>
      </c>
      <c r="I1328" s="31"/>
      <c r="J1328" s="31"/>
      <c r="K1328" s="31"/>
      <c r="L1328" s="31"/>
      <c r="M1328" s="31"/>
      <c r="N1328" s="31"/>
      <c r="O1328" s="31"/>
      <c r="P1328" s="31"/>
      <c r="Q1328" s="31">
        <v>120</v>
      </c>
      <c r="R1328" s="75">
        <f t="shared" si="168"/>
        <v>13.333333333333334</v>
      </c>
      <c r="S1328" s="69"/>
      <c r="T1328" s="69"/>
      <c r="U1328" s="69"/>
      <c r="V1328" s="69"/>
      <c r="W1328" s="69"/>
      <c r="X1328" s="69"/>
      <c r="Y1328" s="69"/>
      <c r="Z1328" s="69"/>
      <c r="AA1328" s="69"/>
      <c r="AB1328" s="69"/>
      <c r="AC1328" s="69"/>
      <c r="AD1328" s="69"/>
      <c r="AE1328" s="69"/>
      <c r="AF1328" s="69">
        <f t="shared" si="162"/>
        <v>0</v>
      </c>
      <c r="AH1328" s="31">
        <f t="shared" si="163"/>
        <v>0</v>
      </c>
      <c r="AI1328" s="31">
        <f t="shared" si="164"/>
        <v>0</v>
      </c>
      <c r="AJ1328" s="31">
        <f t="shared" si="165"/>
        <v>0</v>
      </c>
      <c r="AK1328" s="31">
        <f t="shared" si="166"/>
        <v>0</v>
      </c>
      <c r="AL1328" s="31">
        <f t="shared" si="167"/>
        <v>0</v>
      </c>
    </row>
    <row r="1329" spans="1:38" hidden="1" x14ac:dyDescent="0.3">
      <c r="A1329" t="str">
        <f t="shared" si="161"/>
        <v>SASoft Brown</v>
      </c>
      <c r="B1329" s="5" t="s">
        <v>474</v>
      </c>
      <c r="C1329" s="5" t="s">
        <v>617</v>
      </c>
      <c r="D1329" s="65" t="s">
        <v>194</v>
      </c>
      <c r="E1329" s="65" t="s">
        <v>517</v>
      </c>
      <c r="F1329" s="5" t="s">
        <v>43</v>
      </c>
      <c r="G1329" s="5" t="s">
        <v>602</v>
      </c>
      <c r="H1329" s="5" t="s">
        <v>622</v>
      </c>
      <c r="I1329" s="31"/>
      <c r="J1329" s="31"/>
      <c r="K1329" s="31"/>
      <c r="L1329" s="31"/>
      <c r="M1329" s="31"/>
      <c r="N1329" s="31"/>
      <c r="O1329" s="31"/>
      <c r="P1329" s="31"/>
      <c r="Q1329" s="31"/>
      <c r="R1329" s="75">
        <f t="shared" si="168"/>
        <v>0</v>
      </c>
      <c r="S1329" s="69"/>
      <c r="T1329" s="69"/>
      <c r="U1329" s="69"/>
      <c r="V1329" s="69"/>
      <c r="W1329" s="69"/>
      <c r="X1329" s="69"/>
      <c r="Y1329" s="69"/>
      <c r="Z1329" s="69"/>
      <c r="AA1329" s="69"/>
      <c r="AB1329" s="69"/>
      <c r="AC1329" s="69"/>
      <c r="AD1329" s="69"/>
      <c r="AE1329" s="69"/>
      <c r="AF1329" s="69">
        <f t="shared" si="162"/>
        <v>0</v>
      </c>
      <c r="AH1329" s="31">
        <f t="shared" si="163"/>
        <v>0</v>
      </c>
      <c r="AI1329" s="31">
        <f t="shared" si="164"/>
        <v>0</v>
      </c>
      <c r="AJ1329" s="31">
        <f t="shared" si="165"/>
        <v>0</v>
      </c>
      <c r="AK1329" s="31">
        <f t="shared" si="166"/>
        <v>0</v>
      </c>
      <c r="AL1329" s="31">
        <f t="shared" si="167"/>
        <v>0</v>
      </c>
    </row>
    <row r="1330" spans="1:38" hidden="1" x14ac:dyDescent="0.3">
      <c r="A1330" t="e">
        <f t="shared" si="161"/>
        <v>#N/A</v>
      </c>
      <c r="B1330" s="5" t="s">
        <v>474</v>
      </c>
      <c r="C1330" s="5" t="s">
        <v>625</v>
      </c>
      <c r="D1330" s="65" t="s">
        <v>194</v>
      </c>
      <c r="E1330" s="65" t="s">
        <v>517</v>
      </c>
      <c r="F1330" s="5" t="s">
        <v>519</v>
      </c>
      <c r="G1330" s="5" t="e">
        <v>#N/A</v>
      </c>
      <c r="H1330" s="5" t="e">
        <v>#N/A</v>
      </c>
      <c r="I1330" s="31"/>
      <c r="J1330" s="31"/>
      <c r="K1330" s="31"/>
      <c r="L1330" s="31"/>
      <c r="M1330" s="31">
        <v>99.99</v>
      </c>
      <c r="N1330" s="31"/>
      <c r="O1330" s="31"/>
      <c r="P1330" s="31"/>
      <c r="Q1330" s="31"/>
      <c r="R1330" s="75">
        <f t="shared" si="168"/>
        <v>11.11</v>
      </c>
      <c r="S1330" s="69"/>
      <c r="T1330" s="69"/>
      <c r="U1330" s="69"/>
      <c r="V1330" s="69"/>
      <c r="W1330" s="69"/>
      <c r="X1330" s="69"/>
      <c r="Y1330" s="69"/>
      <c r="Z1330" s="69"/>
      <c r="AA1330" s="69"/>
      <c r="AB1330" s="69"/>
      <c r="AC1330" s="69"/>
      <c r="AD1330" s="69"/>
      <c r="AE1330" s="69"/>
      <c r="AF1330" s="69">
        <f t="shared" si="162"/>
        <v>0</v>
      </c>
      <c r="AH1330" s="31">
        <f t="shared" si="163"/>
        <v>0</v>
      </c>
      <c r="AI1330" s="31">
        <f t="shared" si="164"/>
        <v>0</v>
      </c>
      <c r="AJ1330" s="31">
        <f t="shared" si="165"/>
        <v>0</v>
      </c>
      <c r="AK1330" s="31">
        <f t="shared" si="166"/>
        <v>0</v>
      </c>
      <c r="AL1330" s="31">
        <f t="shared" si="167"/>
        <v>0</v>
      </c>
    </row>
    <row r="1331" spans="1:38" hidden="1" x14ac:dyDescent="0.3">
      <c r="A1331" t="str">
        <f t="shared" si="161"/>
        <v>SACASTER</v>
      </c>
      <c r="B1331" s="5" t="s">
        <v>474</v>
      </c>
      <c r="C1331" s="5" t="s">
        <v>617</v>
      </c>
      <c r="D1331" s="65" t="s">
        <v>194</v>
      </c>
      <c r="E1331" s="65" t="s">
        <v>517</v>
      </c>
      <c r="F1331" s="5" t="s">
        <v>25</v>
      </c>
      <c r="G1331" s="5" t="s">
        <v>604</v>
      </c>
      <c r="H1331" s="5" t="s">
        <v>604</v>
      </c>
      <c r="I1331" s="31"/>
      <c r="J1331" s="31"/>
      <c r="K1331" s="31"/>
      <c r="L1331" s="31"/>
      <c r="M1331" s="31"/>
      <c r="N1331" s="31"/>
      <c r="O1331" s="31">
        <v>3</v>
      </c>
      <c r="P1331" s="31"/>
      <c r="Q1331" s="31"/>
      <c r="R1331" s="75">
        <f t="shared" si="168"/>
        <v>0.33333333333333331</v>
      </c>
      <c r="S1331" s="69"/>
      <c r="T1331" s="69"/>
      <c r="U1331" s="69"/>
      <c r="V1331" s="69"/>
      <c r="W1331" s="69"/>
      <c r="X1331" s="69"/>
      <c r="Y1331" s="69"/>
      <c r="Z1331" s="69"/>
      <c r="AA1331" s="69"/>
      <c r="AB1331" s="69"/>
      <c r="AC1331" s="69"/>
      <c r="AD1331" s="69"/>
      <c r="AE1331" s="69"/>
      <c r="AF1331" s="69">
        <f t="shared" si="162"/>
        <v>0</v>
      </c>
      <c r="AH1331" s="31">
        <f t="shared" si="163"/>
        <v>0</v>
      </c>
      <c r="AI1331" s="31">
        <f t="shared" si="164"/>
        <v>0</v>
      </c>
      <c r="AJ1331" s="31">
        <f t="shared" si="165"/>
        <v>0</v>
      </c>
      <c r="AK1331" s="31">
        <f t="shared" si="166"/>
        <v>0</v>
      </c>
      <c r="AL1331" s="31">
        <f t="shared" si="167"/>
        <v>0</v>
      </c>
    </row>
    <row r="1332" spans="1:38" hidden="1" x14ac:dyDescent="0.3">
      <c r="A1332" t="str">
        <f t="shared" si="161"/>
        <v>PTA1</v>
      </c>
      <c r="B1332" s="5" t="s">
        <v>474</v>
      </c>
      <c r="C1332" s="5" t="s">
        <v>625</v>
      </c>
      <c r="D1332" s="65" t="s">
        <v>194</v>
      </c>
      <c r="E1332" s="65" t="s">
        <v>517</v>
      </c>
      <c r="F1332" s="5" t="s">
        <v>30</v>
      </c>
      <c r="G1332" s="5" t="s">
        <v>600</v>
      </c>
      <c r="H1332" s="5" t="s">
        <v>620</v>
      </c>
      <c r="I1332" s="31"/>
      <c r="J1332" s="31"/>
      <c r="K1332" s="31"/>
      <c r="L1332" s="31"/>
      <c r="M1332" s="31"/>
      <c r="N1332" s="31"/>
      <c r="O1332" s="31">
        <v>2.16</v>
      </c>
      <c r="P1332" s="31"/>
      <c r="Q1332" s="31"/>
      <c r="R1332" s="75">
        <f t="shared" si="168"/>
        <v>0.24000000000000002</v>
      </c>
      <c r="S1332" s="69"/>
      <c r="T1332" s="69"/>
      <c r="U1332" s="69"/>
      <c r="V1332" s="69"/>
      <c r="W1332" s="69"/>
      <c r="X1332" s="69"/>
      <c r="Y1332" s="69"/>
      <c r="Z1332" s="69"/>
      <c r="AA1332" s="69"/>
      <c r="AB1332" s="69"/>
      <c r="AC1332" s="69"/>
      <c r="AD1332" s="69"/>
      <c r="AE1332" s="69"/>
      <c r="AF1332" s="69">
        <f t="shared" si="162"/>
        <v>0</v>
      </c>
      <c r="AH1332" s="31">
        <f t="shared" si="163"/>
        <v>0</v>
      </c>
      <c r="AI1332" s="31">
        <f t="shared" si="164"/>
        <v>0</v>
      </c>
      <c r="AJ1332" s="31">
        <f t="shared" si="165"/>
        <v>0</v>
      </c>
      <c r="AK1332" s="31">
        <f t="shared" si="166"/>
        <v>0</v>
      </c>
      <c r="AL1332" s="31">
        <f t="shared" si="167"/>
        <v>0</v>
      </c>
    </row>
    <row r="1333" spans="1:38" hidden="1" x14ac:dyDescent="0.3">
      <c r="A1333" t="str">
        <f t="shared" si="161"/>
        <v>SAGolden Brown</v>
      </c>
      <c r="B1333" s="5" t="s">
        <v>474</v>
      </c>
      <c r="C1333" s="5" t="s">
        <v>617</v>
      </c>
      <c r="D1333" s="65" t="s">
        <v>194</v>
      </c>
      <c r="E1333" s="65" t="s">
        <v>517</v>
      </c>
      <c r="F1333" s="5" t="s">
        <v>31</v>
      </c>
      <c r="G1333" s="5" t="s">
        <v>602</v>
      </c>
      <c r="H1333" s="5" t="s">
        <v>623</v>
      </c>
      <c r="I1333" s="31"/>
      <c r="J1333" s="31"/>
      <c r="K1333" s="31"/>
      <c r="L1333" s="31"/>
      <c r="M1333" s="31"/>
      <c r="N1333" s="31"/>
      <c r="O1333" s="31">
        <v>30</v>
      </c>
      <c r="P1333" s="31"/>
      <c r="Q1333" s="31"/>
      <c r="R1333" s="75">
        <f t="shared" si="168"/>
        <v>3.3333333333333335</v>
      </c>
      <c r="S1333" s="69"/>
      <c r="T1333" s="69"/>
      <c r="U1333" s="69"/>
      <c r="V1333" s="69"/>
      <c r="W1333" s="69"/>
      <c r="X1333" s="69"/>
      <c r="Y1333" s="69"/>
      <c r="Z1333" s="69"/>
      <c r="AA1333" s="69"/>
      <c r="AB1333" s="69"/>
      <c r="AC1333" s="69"/>
      <c r="AD1333" s="69"/>
      <c r="AE1333" s="69"/>
      <c r="AF1333" s="69">
        <f t="shared" si="162"/>
        <v>0</v>
      </c>
      <c r="AH1333" s="31">
        <f t="shared" si="163"/>
        <v>0</v>
      </c>
      <c r="AI1333" s="31">
        <f t="shared" si="164"/>
        <v>0</v>
      </c>
      <c r="AJ1333" s="31">
        <f t="shared" si="165"/>
        <v>0</v>
      </c>
      <c r="AK1333" s="31">
        <f t="shared" si="166"/>
        <v>0</v>
      </c>
      <c r="AL1333" s="31">
        <f t="shared" si="167"/>
        <v>0</v>
      </c>
    </row>
    <row r="1334" spans="1:38" hidden="1" x14ac:dyDescent="0.3">
      <c r="A1334" t="str">
        <f t="shared" si="161"/>
        <v>PTICING</v>
      </c>
      <c r="B1334" s="5" t="s">
        <v>474</v>
      </c>
      <c r="C1334" s="5" t="s">
        <v>625</v>
      </c>
      <c r="D1334" s="65" t="s">
        <v>194</v>
      </c>
      <c r="E1334" s="65" t="s">
        <v>517</v>
      </c>
      <c r="F1334" s="5" t="s">
        <v>47</v>
      </c>
      <c r="G1334" s="5" t="s">
        <v>605</v>
      </c>
      <c r="H1334" s="5" t="s">
        <v>605</v>
      </c>
      <c r="I1334" s="31"/>
      <c r="J1334" s="31"/>
      <c r="K1334" s="31"/>
      <c r="L1334" s="31"/>
      <c r="M1334" s="31"/>
      <c r="N1334" s="31"/>
      <c r="O1334" s="31"/>
      <c r="P1334" s="31"/>
      <c r="Q1334" s="31"/>
      <c r="R1334" s="75">
        <f t="shared" si="168"/>
        <v>0</v>
      </c>
      <c r="S1334" s="69"/>
      <c r="T1334" s="69"/>
      <c r="U1334" s="69"/>
      <c r="V1334" s="69"/>
      <c r="W1334" s="69"/>
      <c r="X1334" s="69"/>
      <c r="Y1334" s="69"/>
      <c r="Z1334" s="69"/>
      <c r="AA1334" s="69"/>
      <c r="AB1334" s="69"/>
      <c r="AC1334" s="69"/>
      <c r="AD1334" s="69"/>
      <c r="AE1334" s="69"/>
      <c r="AF1334" s="69">
        <f t="shared" si="162"/>
        <v>0</v>
      </c>
      <c r="AH1334" s="31">
        <f t="shared" si="163"/>
        <v>0</v>
      </c>
      <c r="AI1334" s="31">
        <f t="shared" si="164"/>
        <v>0</v>
      </c>
      <c r="AJ1334" s="31">
        <f t="shared" si="165"/>
        <v>0</v>
      </c>
      <c r="AK1334" s="31">
        <f t="shared" si="166"/>
        <v>0</v>
      </c>
      <c r="AL1334" s="31">
        <f t="shared" si="167"/>
        <v>0</v>
      </c>
    </row>
    <row r="1335" spans="1:38" hidden="1" x14ac:dyDescent="0.3">
      <c r="A1335" t="str">
        <f t="shared" si="161"/>
        <v>PTICING</v>
      </c>
      <c r="B1335" s="5" t="s">
        <v>474</v>
      </c>
      <c r="C1335" s="5" t="s">
        <v>625</v>
      </c>
      <c r="D1335" s="65" t="s">
        <v>194</v>
      </c>
      <c r="E1335" s="65" t="s">
        <v>517</v>
      </c>
      <c r="F1335" s="5" t="s">
        <v>32</v>
      </c>
      <c r="G1335" s="5" t="s">
        <v>605</v>
      </c>
      <c r="H1335" s="5" t="s">
        <v>605</v>
      </c>
      <c r="I1335" s="31"/>
      <c r="J1335" s="31"/>
      <c r="K1335" s="31"/>
      <c r="L1335" s="31"/>
      <c r="M1335" s="31"/>
      <c r="N1335" s="31"/>
      <c r="O1335" s="31">
        <v>0.48</v>
      </c>
      <c r="P1335" s="31"/>
      <c r="Q1335" s="31"/>
      <c r="R1335" s="75">
        <f t="shared" si="168"/>
        <v>5.333333333333333E-2</v>
      </c>
      <c r="S1335" s="69"/>
      <c r="T1335" s="69"/>
      <c r="U1335" s="69"/>
      <c r="V1335" s="69"/>
      <c r="W1335" s="69"/>
      <c r="X1335" s="69"/>
      <c r="Y1335" s="69"/>
      <c r="Z1335" s="69"/>
      <c r="AA1335" s="69"/>
      <c r="AB1335" s="69"/>
      <c r="AC1335" s="69"/>
      <c r="AD1335" s="69"/>
      <c r="AE1335" s="69"/>
      <c r="AF1335" s="69">
        <f t="shared" si="162"/>
        <v>0</v>
      </c>
      <c r="AH1335" s="31">
        <f t="shared" si="163"/>
        <v>0</v>
      </c>
      <c r="AI1335" s="31">
        <f t="shared" si="164"/>
        <v>0</v>
      </c>
      <c r="AJ1335" s="31">
        <f t="shared" si="165"/>
        <v>0</v>
      </c>
      <c r="AK1335" s="31">
        <f t="shared" si="166"/>
        <v>0</v>
      </c>
      <c r="AL1335" s="31">
        <f t="shared" si="167"/>
        <v>0</v>
      </c>
    </row>
    <row r="1336" spans="1:38" hidden="1" x14ac:dyDescent="0.3">
      <c r="A1336" t="str">
        <f t="shared" si="161"/>
        <v>PTLG</v>
      </c>
      <c r="B1336" s="5" t="s">
        <v>474</v>
      </c>
      <c r="C1336" s="5" t="s">
        <v>625</v>
      </c>
      <c r="D1336" s="65" t="s">
        <v>194</v>
      </c>
      <c r="E1336" s="65" t="s">
        <v>517</v>
      </c>
      <c r="F1336" s="5" t="s">
        <v>33</v>
      </c>
      <c r="G1336" s="5" t="s">
        <v>601</v>
      </c>
      <c r="H1336" s="5" t="s">
        <v>621</v>
      </c>
      <c r="I1336" s="31"/>
      <c r="J1336" s="31"/>
      <c r="K1336" s="31"/>
      <c r="L1336" s="31"/>
      <c r="M1336" s="31">
        <v>49.991999999999997</v>
      </c>
      <c r="N1336" s="31">
        <v>150</v>
      </c>
      <c r="O1336" s="31"/>
      <c r="P1336" s="31"/>
      <c r="Q1336" s="31"/>
      <c r="R1336" s="75">
        <f t="shared" si="168"/>
        <v>22.221333333333334</v>
      </c>
      <c r="S1336" s="69"/>
      <c r="T1336" s="69"/>
      <c r="U1336" s="69"/>
      <c r="V1336" s="69"/>
      <c r="W1336" s="69"/>
      <c r="X1336" s="69"/>
      <c r="Y1336" s="69"/>
      <c r="Z1336" s="69"/>
      <c r="AA1336" s="69"/>
      <c r="AB1336" s="69"/>
      <c r="AC1336" s="69"/>
      <c r="AD1336" s="69"/>
      <c r="AE1336" s="69"/>
      <c r="AF1336" s="69">
        <f t="shared" si="162"/>
        <v>0</v>
      </c>
      <c r="AH1336" s="31">
        <f t="shared" si="163"/>
        <v>0</v>
      </c>
      <c r="AI1336" s="31">
        <f t="shared" si="164"/>
        <v>0</v>
      </c>
      <c r="AJ1336" s="31">
        <f t="shared" si="165"/>
        <v>0</v>
      </c>
      <c r="AK1336" s="31">
        <f t="shared" si="166"/>
        <v>0</v>
      </c>
      <c r="AL1336" s="31">
        <f t="shared" si="167"/>
        <v>0</v>
      </c>
    </row>
    <row r="1337" spans="1:38" hidden="1" x14ac:dyDescent="0.3">
      <c r="A1337" t="str">
        <f t="shared" si="161"/>
        <v>PTLG</v>
      </c>
      <c r="B1337" s="5" t="s">
        <v>474</v>
      </c>
      <c r="C1337" s="5" t="s">
        <v>625</v>
      </c>
      <c r="D1337" s="65" t="s">
        <v>194</v>
      </c>
      <c r="E1337" s="65" t="s">
        <v>517</v>
      </c>
      <c r="F1337" s="5" t="s">
        <v>102</v>
      </c>
      <c r="G1337" s="5" t="s">
        <v>601</v>
      </c>
      <c r="H1337" s="5" t="s">
        <v>621</v>
      </c>
      <c r="I1337" s="31"/>
      <c r="J1337" s="31"/>
      <c r="K1337" s="31"/>
      <c r="L1337" s="31"/>
      <c r="M1337" s="31"/>
      <c r="N1337" s="31"/>
      <c r="O1337" s="31"/>
      <c r="P1337" s="31">
        <v>9.7200000000000006</v>
      </c>
      <c r="Q1337" s="31">
        <v>7.29</v>
      </c>
      <c r="R1337" s="75">
        <f t="shared" si="168"/>
        <v>1.8900000000000001</v>
      </c>
      <c r="S1337" s="69"/>
      <c r="T1337" s="69"/>
      <c r="U1337" s="69"/>
      <c r="V1337" s="69"/>
      <c r="W1337" s="69"/>
      <c r="X1337" s="69"/>
      <c r="Y1337" s="69"/>
      <c r="Z1337" s="69"/>
      <c r="AA1337" s="69"/>
      <c r="AB1337" s="69"/>
      <c r="AC1337" s="69"/>
      <c r="AD1337" s="69"/>
      <c r="AE1337" s="69"/>
      <c r="AF1337" s="69">
        <f t="shared" si="162"/>
        <v>0</v>
      </c>
      <c r="AH1337" s="31">
        <f t="shared" si="163"/>
        <v>0</v>
      </c>
      <c r="AI1337" s="31">
        <f t="shared" si="164"/>
        <v>0</v>
      </c>
      <c r="AJ1337" s="31">
        <f t="shared" si="165"/>
        <v>0</v>
      </c>
      <c r="AK1337" s="31">
        <f t="shared" si="166"/>
        <v>0</v>
      </c>
      <c r="AL1337" s="31">
        <f t="shared" si="167"/>
        <v>0</v>
      </c>
    </row>
    <row r="1338" spans="1:38" hidden="1" x14ac:dyDescent="0.3">
      <c r="A1338" t="str">
        <f t="shared" si="161"/>
        <v>PTC1 COARSE</v>
      </c>
      <c r="B1338" s="5" t="s">
        <v>474</v>
      </c>
      <c r="C1338" s="5" t="s">
        <v>625</v>
      </c>
      <c r="D1338" s="65" t="s">
        <v>194</v>
      </c>
      <c r="E1338" s="65" t="s">
        <v>475</v>
      </c>
      <c r="F1338" s="5" t="s">
        <v>61</v>
      </c>
      <c r="G1338" s="5" t="s">
        <v>603</v>
      </c>
      <c r="H1338" s="5" t="s">
        <v>619</v>
      </c>
      <c r="I1338" s="31">
        <v>30</v>
      </c>
      <c r="J1338" s="31"/>
      <c r="K1338" s="31"/>
      <c r="L1338" s="31"/>
      <c r="M1338" s="31"/>
      <c r="N1338" s="31"/>
      <c r="O1338" s="31"/>
      <c r="P1338" s="31"/>
      <c r="Q1338" s="31"/>
      <c r="R1338" s="75">
        <f t="shared" si="168"/>
        <v>3.3333333333333335</v>
      </c>
      <c r="S1338" s="69"/>
      <c r="T1338" s="69"/>
      <c r="U1338" s="69"/>
      <c r="V1338" s="69"/>
      <c r="W1338" s="69"/>
      <c r="X1338" s="69"/>
      <c r="Y1338" s="69"/>
      <c r="Z1338" s="69"/>
      <c r="AA1338" s="69"/>
      <c r="AB1338" s="69"/>
      <c r="AC1338" s="69"/>
      <c r="AD1338" s="69"/>
      <c r="AE1338" s="69"/>
      <c r="AF1338" s="69">
        <f t="shared" si="162"/>
        <v>0</v>
      </c>
      <c r="AH1338" s="31">
        <f t="shared" si="163"/>
        <v>0</v>
      </c>
      <c r="AI1338" s="31">
        <f t="shared" si="164"/>
        <v>0</v>
      </c>
      <c r="AJ1338" s="31">
        <f t="shared" si="165"/>
        <v>0</v>
      </c>
      <c r="AK1338" s="31">
        <f t="shared" si="166"/>
        <v>0</v>
      </c>
      <c r="AL1338" s="31">
        <f t="shared" si="167"/>
        <v>0</v>
      </c>
    </row>
    <row r="1339" spans="1:38" hidden="1" x14ac:dyDescent="0.3">
      <c r="A1339" t="str">
        <f t="shared" si="161"/>
        <v>PTC1 COARSE</v>
      </c>
      <c r="B1339" s="5" t="s">
        <v>474</v>
      </c>
      <c r="C1339" s="5" t="s">
        <v>625</v>
      </c>
      <c r="D1339" s="65" t="s">
        <v>194</v>
      </c>
      <c r="E1339" s="65" t="s">
        <v>115</v>
      </c>
      <c r="F1339" s="5" t="s">
        <v>27</v>
      </c>
      <c r="G1339" s="5" t="s">
        <v>603</v>
      </c>
      <c r="H1339" s="5" t="s">
        <v>619</v>
      </c>
      <c r="I1339" s="31">
        <v>118.32</v>
      </c>
      <c r="J1339" s="31"/>
      <c r="K1339" s="31"/>
      <c r="L1339" s="31"/>
      <c r="M1339" s="31"/>
      <c r="N1339" s="31"/>
      <c r="O1339" s="31"/>
      <c r="P1339" s="31"/>
      <c r="Q1339" s="31"/>
      <c r="R1339" s="75">
        <f t="shared" si="168"/>
        <v>13.146666666666667</v>
      </c>
      <c r="S1339" s="69"/>
      <c r="T1339" s="69"/>
      <c r="U1339" s="69"/>
      <c r="V1339" s="69"/>
      <c r="W1339" s="69"/>
      <c r="X1339" s="69"/>
      <c r="Y1339" s="69"/>
      <c r="Z1339" s="69"/>
      <c r="AA1339" s="69"/>
      <c r="AB1339" s="69"/>
      <c r="AC1339" s="69"/>
      <c r="AD1339" s="69"/>
      <c r="AE1339" s="69"/>
      <c r="AF1339" s="69">
        <f t="shared" si="162"/>
        <v>0</v>
      </c>
      <c r="AH1339" s="31">
        <f t="shared" si="163"/>
        <v>0</v>
      </c>
      <c r="AI1339" s="31">
        <f t="shared" si="164"/>
        <v>0</v>
      </c>
      <c r="AJ1339" s="31">
        <f t="shared" si="165"/>
        <v>0</v>
      </c>
      <c r="AK1339" s="31">
        <f t="shared" si="166"/>
        <v>0</v>
      </c>
      <c r="AL1339" s="31">
        <f t="shared" si="167"/>
        <v>0</v>
      </c>
    </row>
    <row r="1340" spans="1:38" hidden="1" x14ac:dyDescent="0.3">
      <c r="A1340" t="str">
        <f t="shared" si="161"/>
        <v>PTC1 COARSE</v>
      </c>
      <c r="B1340" s="5" t="s">
        <v>474</v>
      </c>
      <c r="C1340" s="5" t="s">
        <v>625</v>
      </c>
      <c r="D1340" s="65" t="s">
        <v>194</v>
      </c>
      <c r="E1340" s="65" t="s">
        <v>506</v>
      </c>
      <c r="F1340" s="5" t="s">
        <v>27</v>
      </c>
      <c r="G1340" s="5" t="s">
        <v>603</v>
      </c>
      <c r="H1340" s="5" t="s">
        <v>619</v>
      </c>
      <c r="I1340" s="31">
        <v>86.4</v>
      </c>
      <c r="J1340" s="31"/>
      <c r="K1340" s="31"/>
      <c r="L1340" s="31"/>
      <c r="M1340" s="31"/>
      <c r="N1340" s="31"/>
      <c r="O1340" s="31"/>
      <c r="P1340" s="31"/>
      <c r="Q1340" s="31"/>
      <c r="R1340" s="75">
        <f t="shared" si="168"/>
        <v>9.6000000000000014</v>
      </c>
      <c r="S1340" s="69"/>
      <c r="T1340" s="69"/>
      <c r="U1340" s="69"/>
      <c r="V1340" s="69"/>
      <c r="W1340" s="69"/>
      <c r="X1340" s="69"/>
      <c r="Y1340" s="69"/>
      <c r="Z1340" s="69"/>
      <c r="AA1340" s="69"/>
      <c r="AB1340" s="69"/>
      <c r="AC1340" s="69"/>
      <c r="AD1340" s="69"/>
      <c r="AE1340" s="69"/>
      <c r="AF1340" s="69">
        <f t="shared" si="162"/>
        <v>0</v>
      </c>
      <c r="AH1340" s="31">
        <f t="shared" si="163"/>
        <v>0</v>
      </c>
      <c r="AI1340" s="31">
        <f t="shared" si="164"/>
        <v>0</v>
      </c>
      <c r="AJ1340" s="31">
        <f t="shared" si="165"/>
        <v>0</v>
      </c>
      <c r="AK1340" s="31">
        <f t="shared" si="166"/>
        <v>0</v>
      </c>
      <c r="AL1340" s="31">
        <f t="shared" si="167"/>
        <v>0</v>
      </c>
    </row>
    <row r="1341" spans="1:38" hidden="1" x14ac:dyDescent="0.3">
      <c r="A1341" t="str">
        <f t="shared" si="161"/>
        <v>SACASTER</v>
      </c>
      <c r="B1341" s="5" t="s">
        <v>474</v>
      </c>
      <c r="C1341" s="5" t="s">
        <v>617</v>
      </c>
      <c r="D1341" s="65" t="s">
        <v>194</v>
      </c>
      <c r="E1341" s="65" t="s">
        <v>477</v>
      </c>
      <c r="F1341" s="5" t="s">
        <v>25</v>
      </c>
      <c r="G1341" s="5" t="s">
        <v>604</v>
      </c>
      <c r="H1341" s="5" t="s">
        <v>604</v>
      </c>
      <c r="I1341" s="31"/>
      <c r="J1341" s="31">
        <v>0.6</v>
      </c>
      <c r="K1341" s="31"/>
      <c r="L1341" s="31"/>
      <c r="M1341" s="31"/>
      <c r="N1341" s="31"/>
      <c r="O1341" s="31"/>
      <c r="P1341" s="31"/>
      <c r="Q1341" s="31"/>
      <c r="R1341" s="75">
        <f t="shared" si="168"/>
        <v>6.6666666666666666E-2</v>
      </c>
      <c r="S1341" s="69"/>
      <c r="T1341" s="69"/>
      <c r="U1341" s="69"/>
      <c r="V1341" s="69"/>
      <c r="W1341" s="69"/>
      <c r="X1341" s="69"/>
      <c r="Y1341" s="69"/>
      <c r="Z1341" s="69"/>
      <c r="AA1341" s="69"/>
      <c r="AB1341" s="69"/>
      <c r="AC1341" s="69"/>
      <c r="AD1341" s="69"/>
      <c r="AE1341" s="69"/>
      <c r="AF1341" s="69">
        <f t="shared" si="162"/>
        <v>0</v>
      </c>
      <c r="AH1341" s="31">
        <f t="shared" si="163"/>
        <v>0</v>
      </c>
      <c r="AI1341" s="31">
        <f t="shared" si="164"/>
        <v>0</v>
      </c>
      <c r="AJ1341" s="31">
        <f t="shared" si="165"/>
        <v>0</v>
      </c>
      <c r="AK1341" s="31">
        <f t="shared" si="166"/>
        <v>0</v>
      </c>
      <c r="AL1341" s="31">
        <f t="shared" si="167"/>
        <v>0</v>
      </c>
    </row>
    <row r="1342" spans="1:38" hidden="1" x14ac:dyDescent="0.3">
      <c r="A1342" t="str">
        <f t="shared" si="161"/>
        <v>SACoarse Brown</v>
      </c>
      <c r="B1342" s="5" t="s">
        <v>474</v>
      </c>
      <c r="C1342" s="5" t="s">
        <v>617</v>
      </c>
      <c r="D1342" s="65" t="s">
        <v>194</v>
      </c>
      <c r="E1342" s="65" t="s">
        <v>477</v>
      </c>
      <c r="F1342" s="5" t="s">
        <v>26</v>
      </c>
      <c r="G1342" s="5" t="s">
        <v>602</v>
      </c>
      <c r="H1342" s="5" t="s">
        <v>618</v>
      </c>
      <c r="I1342" s="31"/>
      <c r="J1342" s="31">
        <v>4.8</v>
      </c>
      <c r="K1342" s="31"/>
      <c r="L1342" s="31"/>
      <c r="M1342" s="31"/>
      <c r="N1342" s="31"/>
      <c r="O1342" s="31"/>
      <c r="P1342" s="31"/>
      <c r="Q1342" s="31"/>
      <c r="R1342" s="75">
        <f t="shared" si="168"/>
        <v>0.53333333333333333</v>
      </c>
      <c r="S1342" s="69"/>
      <c r="T1342" s="69"/>
      <c r="U1342" s="69"/>
      <c r="V1342" s="69"/>
      <c r="W1342" s="69"/>
      <c r="X1342" s="69"/>
      <c r="Y1342" s="69"/>
      <c r="Z1342" s="69"/>
      <c r="AA1342" s="69"/>
      <c r="AB1342" s="69"/>
      <c r="AC1342" s="69"/>
      <c r="AD1342" s="69"/>
      <c r="AE1342" s="69"/>
      <c r="AF1342" s="69">
        <f t="shared" si="162"/>
        <v>0</v>
      </c>
      <c r="AH1342" s="31">
        <f t="shared" si="163"/>
        <v>0</v>
      </c>
      <c r="AI1342" s="31">
        <f t="shared" si="164"/>
        <v>0</v>
      </c>
      <c r="AJ1342" s="31">
        <f t="shared" si="165"/>
        <v>0</v>
      </c>
      <c r="AK1342" s="31">
        <f t="shared" si="166"/>
        <v>0</v>
      </c>
      <c r="AL1342" s="31">
        <f t="shared" si="167"/>
        <v>0</v>
      </c>
    </row>
    <row r="1343" spans="1:38" hidden="1" x14ac:dyDescent="0.3">
      <c r="A1343" t="str">
        <f t="shared" si="161"/>
        <v>SACoarse Brown</v>
      </c>
      <c r="B1343" s="5" t="s">
        <v>474</v>
      </c>
      <c r="C1343" s="5" t="s">
        <v>617</v>
      </c>
      <c r="D1343" s="65" t="s">
        <v>194</v>
      </c>
      <c r="E1343" s="65" t="s">
        <v>477</v>
      </c>
      <c r="F1343" s="5" t="s">
        <v>44</v>
      </c>
      <c r="G1343" s="5" t="s">
        <v>602</v>
      </c>
      <c r="H1343" s="5" t="s">
        <v>618</v>
      </c>
      <c r="I1343" s="31"/>
      <c r="J1343" s="31">
        <v>0.18</v>
      </c>
      <c r="K1343" s="31"/>
      <c r="L1343" s="31"/>
      <c r="M1343" s="31"/>
      <c r="N1343" s="31"/>
      <c r="O1343" s="31"/>
      <c r="P1343" s="31"/>
      <c r="Q1343" s="31"/>
      <c r="R1343" s="75">
        <f t="shared" si="168"/>
        <v>0.02</v>
      </c>
      <c r="S1343" s="69"/>
      <c r="T1343" s="69"/>
      <c r="U1343" s="69"/>
      <c r="V1343" s="69"/>
      <c r="W1343" s="69"/>
      <c r="X1343" s="69"/>
      <c r="Y1343" s="69"/>
      <c r="Z1343" s="69"/>
      <c r="AA1343" s="69"/>
      <c r="AB1343" s="69"/>
      <c r="AC1343" s="69"/>
      <c r="AD1343" s="69"/>
      <c r="AE1343" s="69"/>
      <c r="AF1343" s="69">
        <f t="shared" si="162"/>
        <v>0</v>
      </c>
      <c r="AH1343" s="31">
        <f t="shared" si="163"/>
        <v>0</v>
      </c>
      <c r="AI1343" s="31">
        <f t="shared" si="164"/>
        <v>0</v>
      </c>
      <c r="AJ1343" s="31">
        <f t="shared" si="165"/>
        <v>0</v>
      </c>
      <c r="AK1343" s="31">
        <f t="shared" si="166"/>
        <v>0</v>
      </c>
      <c r="AL1343" s="31">
        <f t="shared" si="167"/>
        <v>0</v>
      </c>
    </row>
    <row r="1344" spans="1:38" hidden="1" x14ac:dyDescent="0.3">
      <c r="A1344" t="str">
        <f t="shared" si="161"/>
        <v>PTA1</v>
      </c>
      <c r="B1344" s="5" t="s">
        <v>474</v>
      </c>
      <c r="C1344" s="5" t="s">
        <v>625</v>
      </c>
      <c r="D1344" s="65" t="s">
        <v>194</v>
      </c>
      <c r="E1344" s="65" t="s">
        <v>477</v>
      </c>
      <c r="F1344" s="5" t="s">
        <v>45</v>
      </c>
      <c r="G1344" s="5" t="s">
        <v>600</v>
      </c>
      <c r="H1344" s="5" t="s">
        <v>620</v>
      </c>
      <c r="I1344" s="31"/>
      <c r="J1344" s="31">
        <v>0.18</v>
      </c>
      <c r="K1344" s="31"/>
      <c r="L1344" s="31"/>
      <c r="M1344" s="31"/>
      <c r="N1344" s="31"/>
      <c r="O1344" s="31"/>
      <c r="P1344" s="31"/>
      <c r="Q1344" s="31"/>
      <c r="R1344" s="75">
        <f t="shared" si="168"/>
        <v>0.02</v>
      </c>
      <c r="S1344" s="69"/>
      <c r="T1344" s="69"/>
      <c r="U1344" s="69"/>
      <c r="V1344" s="69"/>
      <c r="W1344" s="69"/>
      <c r="X1344" s="69"/>
      <c r="Y1344" s="69"/>
      <c r="Z1344" s="69"/>
      <c r="AA1344" s="69"/>
      <c r="AB1344" s="69"/>
      <c r="AC1344" s="69"/>
      <c r="AD1344" s="69"/>
      <c r="AE1344" s="69"/>
      <c r="AF1344" s="69">
        <f t="shared" si="162"/>
        <v>0</v>
      </c>
      <c r="AH1344" s="31">
        <f t="shared" si="163"/>
        <v>0</v>
      </c>
      <c r="AI1344" s="31">
        <f t="shared" si="164"/>
        <v>0</v>
      </c>
      <c r="AJ1344" s="31">
        <f t="shared" si="165"/>
        <v>0</v>
      </c>
      <c r="AK1344" s="31">
        <f t="shared" si="166"/>
        <v>0</v>
      </c>
      <c r="AL1344" s="31">
        <f t="shared" si="167"/>
        <v>0</v>
      </c>
    </row>
    <row r="1345" spans="1:38" hidden="1" x14ac:dyDescent="0.3">
      <c r="A1345" t="str">
        <f t="shared" si="161"/>
        <v>SAGolden Brown</v>
      </c>
      <c r="B1345" s="5" t="s">
        <v>474</v>
      </c>
      <c r="C1345" s="5" t="s">
        <v>617</v>
      </c>
      <c r="D1345" s="65" t="s">
        <v>194</v>
      </c>
      <c r="E1345" s="65" t="s">
        <v>477</v>
      </c>
      <c r="F1345" s="5" t="s">
        <v>46</v>
      </c>
      <c r="G1345" s="5" t="s">
        <v>602</v>
      </c>
      <c r="H1345" s="5" t="s">
        <v>623</v>
      </c>
      <c r="I1345" s="31"/>
      <c r="J1345" s="31">
        <v>1.08</v>
      </c>
      <c r="K1345" s="31"/>
      <c r="L1345" s="31"/>
      <c r="M1345" s="31"/>
      <c r="N1345" s="31"/>
      <c r="O1345" s="31"/>
      <c r="P1345" s="31"/>
      <c r="Q1345" s="31"/>
      <c r="R1345" s="75">
        <f t="shared" si="168"/>
        <v>0.12000000000000001</v>
      </c>
      <c r="S1345" s="69"/>
      <c r="T1345" s="69"/>
      <c r="U1345" s="69"/>
      <c r="V1345" s="69"/>
      <c r="W1345" s="69"/>
      <c r="X1345" s="69"/>
      <c r="Y1345" s="69"/>
      <c r="Z1345" s="69"/>
      <c r="AA1345" s="69"/>
      <c r="AB1345" s="69"/>
      <c r="AC1345" s="69"/>
      <c r="AD1345" s="69"/>
      <c r="AE1345" s="69"/>
      <c r="AF1345" s="69">
        <f t="shared" si="162"/>
        <v>0</v>
      </c>
      <c r="AH1345" s="31">
        <f t="shared" si="163"/>
        <v>0</v>
      </c>
      <c r="AI1345" s="31">
        <f t="shared" si="164"/>
        <v>0</v>
      </c>
      <c r="AJ1345" s="31">
        <f t="shared" si="165"/>
        <v>0</v>
      </c>
      <c r="AK1345" s="31">
        <f t="shared" si="166"/>
        <v>0</v>
      </c>
      <c r="AL1345" s="31">
        <f t="shared" si="167"/>
        <v>0</v>
      </c>
    </row>
    <row r="1346" spans="1:38" hidden="1" x14ac:dyDescent="0.3">
      <c r="A1346" t="str">
        <f t="shared" si="161"/>
        <v>PTICING</v>
      </c>
      <c r="B1346" s="5" t="s">
        <v>474</v>
      </c>
      <c r="C1346" s="5" t="s">
        <v>625</v>
      </c>
      <c r="D1346" s="65" t="s">
        <v>194</v>
      </c>
      <c r="E1346" s="65" t="s">
        <v>477</v>
      </c>
      <c r="F1346" s="5" t="s">
        <v>32</v>
      </c>
      <c r="G1346" s="5" t="s">
        <v>605</v>
      </c>
      <c r="H1346" s="5" t="s">
        <v>605</v>
      </c>
      <c r="I1346" s="31"/>
      <c r="J1346" s="31">
        <v>0.6</v>
      </c>
      <c r="K1346" s="31"/>
      <c r="L1346" s="31"/>
      <c r="M1346" s="31"/>
      <c r="N1346" s="31"/>
      <c r="O1346" s="31"/>
      <c r="P1346" s="31"/>
      <c r="Q1346" s="31"/>
      <c r="R1346" s="75">
        <f t="shared" si="168"/>
        <v>6.6666666666666666E-2</v>
      </c>
      <c r="S1346" s="69"/>
      <c r="T1346" s="69"/>
      <c r="U1346" s="69"/>
      <c r="V1346" s="69"/>
      <c r="W1346" s="69"/>
      <c r="X1346" s="69"/>
      <c r="Y1346" s="69"/>
      <c r="Z1346" s="69"/>
      <c r="AA1346" s="69"/>
      <c r="AB1346" s="69"/>
      <c r="AC1346" s="69"/>
      <c r="AD1346" s="69"/>
      <c r="AE1346" s="69"/>
      <c r="AF1346" s="69">
        <f t="shared" si="162"/>
        <v>0</v>
      </c>
      <c r="AH1346" s="31">
        <f t="shared" si="163"/>
        <v>0</v>
      </c>
      <c r="AI1346" s="31">
        <f t="shared" si="164"/>
        <v>0</v>
      </c>
      <c r="AJ1346" s="31">
        <f t="shared" si="165"/>
        <v>0</v>
      </c>
      <c r="AK1346" s="31">
        <f t="shared" si="166"/>
        <v>0</v>
      </c>
      <c r="AL1346" s="31">
        <f t="shared" si="167"/>
        <v>0</v>
      </c>
    </row>
    <row r="1347" spans="1:38" hidden="1" x14ac:dyDescent="0.3">
      <c r="A1347" t="str">
        <f t="shared" ref="A1347:A1410" si="169">CONCATENATE(C1347,H1347)</f>
        <v>PTSTEVIA</v>
      </c>
      <c r="B1347" s="5" t="s">
        <v>474</v>
      </c>
      <c r="C1347" s="5" t="s">
        <v>625</v>
      </c>
      <c r="D1347" s="65" t="s">
        <v>194</v>
      </c>
      <c r="E1347" s="65" t="s">
        <v>477</v>
      </c>
      <c r="F1347" s="5" t="s">
        <v>48</v>
      </c>
      <c r="G1347" s="5" t="s">
        <v>608</v>
      </c>
      <c r="H1347" s="5" t="s">
        <v>608</v>
      </c>
      <c r="I1347" s="31"/>
      <c r="J1347" s="31">
        <v>0.06</v>
      </c>
      <c r="K1347" s="31"/>
      <c r="L1347" s="31"/>
      <c r="M1347" s="31"/>
      <c r="N1347" s="31"/>
      <c r="O1347" s="31"/>
      <c r="P1347" s="31"/>
      <c r="Q1347" s="31"/>
      <c r="R1347" s="75">
        <f t="shared" si="168"/>
        <v>6.6666666666666662E-3</v>
      </c>
      <c r="S1347" s="69"/>
      <c r="T1347" s="69"/>
      <c r="U1347" s="69"/>
      <c r="V1347" s="69"/>
      <c r="W1347" s="69"/>
      <c r="X1347" s="69"/>
      <c r="Y1347" s="69"/>
      <c r="Z1347" s="69"/>
      <c r="AA1347" s="69"/>
      <c r="AB1347" s="69"/>
      <c r="AC1347" s="69"/>
      <c r="AD1347" s="69"/>
      <c r="AE1347" s="69"/>
      <c r="AF1347" s="69">
        <f t="shared" ref="AF1347:AF1410" si="170">SUM(T1347:AE1347)</f>
        <v>0</v>
      </c>
      <c r="AH1347" s="31">
        <f t="shared" ref="AH1347:AH1410" si="171">SUM(T1347:V1347)</f>
        <v>0</v>
      </c>
      <c r="AI1347" s="31">
        <f t="shared" ref="AI1347:AI1410" si="172">SUM(W1347:Y1347)</f>
        <v>0</v>
      </c>
      <c r="AJ1347" s="31">
        <f t="shared" ref="AJ1347:AJ1410" si="173">SUM(Z1347:AB1347)</f>
        <v>0</v>
      </c>
      <c r="AK1347" s="31">
        <f t="shared" ref="AK1347:AK1410" si="174">SUM(AC1347:AE1347)</f>
        <v>0</v>
      </c>
      <c r="AL1347" s="31">
        <f t="shared" ref="AL1347:AL1410" si="175">SUM(AH1347:AK1347)</f>
        <v>0</v>
      </c>
    </row>
    <row r="1348" spans="1:38" hidden="1" x14ac:dyDescent="0.3">
      <c r="A1348" t="str">
        <f t="shared" si="169"/>
        <v>PTSTEVIA</v>
      </c>
      <c r="B1348" s="5" t="s">
        <v>474</v>
      </c>
      <c r="C1348" s="5" t="s">
        <v>625</v>
      </c>
      <c r="D1348" s="65" t="s">
        <v>194</v>
      </c>
      <c r="E1348" s="65" t="s">
        <v>477</v>
      </c>
      <c r="F1348" s="5" t="s">
        <v>38</v>
      </c>
      <c r="G1348" s="5" t="s">
        <v>608</v>
      </c>
      <c r="H1348" s="5" t="s">
        <v>608</v>
      </c>
      <c r="I1348" s="31"/>
      <c r="J1348" s="31">
        <v>0.14399999999999999</v>
      </c>
      <c r="K1348" s="31"/>
      <c r="L1348" s="31"/>
      <c r="M1348" s="31"/>
      <c r="N1348" s="31"/>
      <c r="O1348" s="31"/>
      <c r="P1348" s="31"/>
      <c r="Q1348" s="31"/>
      <c r="R1348" s="75">
        <f t="shared" si="168"/>
        <v>1.6E-2</v>
      </c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  <c r="AE1348" s="69"/>
      <c r="AF1348" s="69">
        <f t="shared" si="170"/>
        <v>0</v>
      </c>
      <c r="AH1348" s="31">
        <f t="shared" si="171"/>
        <v>0</v>
      </c>
      <c r="AI1348" s="31">
        <f t="shared" si="172"/>
        <v>0</v>
      </c>
      <c r="AJ1348" s="31">
        <f t="shared" si="173"/>
        <v>0</v>
      </c>
      <c r="AK1348" s="31">
        <f t="shared" si="174"/>
        <v>0</v>
      </c>
      <c r="AL1348" s="31">
        <f t="shared" si="175"/>
        <v>0</v>
      </c>
    </row>
    <row r="1349" spans="1:38" hidden="1" x14ac:dyDescent="0.3">
      <c r="A1349" t="str">
        <f t="shared" si="169"/>
        <v>SASoft Brown</v>
      </c>
      <c r="B1349" s="5" t="s">
        <v>474</v>
      </c>
      <c r="C1349" s="5" t="s">
        <v>617</v>
      </c>
      <c r="D1349" s="65" t="s">
        <v>194</v>
      </c>
      <c r="E1349" s="65" t="s">
        <v>477</v>
      </c>
      <c r="F1349" s="5" t="s">
        <v>49</v>
      </c>
      <c r="G1349" s="5" t="s">
        <v>602</v>
      </c>
      <c r="H1349" s="5" t="s">
        <v>622</v>
      </c>
      <c r="I1349" s="31"/>
      <c r="J1349" s="31">
        <v>0.54</v>
      </c>
      <c r="K1349" s="31"/>
      <c r="L1349" s="31"/>
      <c r="M1349" s="31"/>
      <c r="N1349" s="31"/>
      <c r="O1349" s="31"/>
      <c r="P1349" s="31"/>
      <c r="Q1349" s="31"/>
      <c r="R1349" s="75">
        <f t="shared" si="168"/>
        <v>6.0000000000000005E-2</v>
      </c>
      <c r="S1349" s="69"/>
      <c r="T1349" s="69"/>
      <c r="U1349" s="69"/>
      <c r="V1349" s="69"/>
      <c r="W1349" s="69"/>
      <c r="X1349" s="69"/>
      <c r="Y1349" s="69"/>
      <c r="Z1349" s="69"/>
      <c r="AA1349" s="69"/>
      <c r="AB1349" s="69"/>
      <c r="AC1349" s="69"/>
      <c r="AD1349" s="69"/>
      <c r="AE1349" s="69"/>
      <c r="AF1349" s="69">
        <f t="shared" si="170"/>
        <v>0</v>
      </c>
      <c r="AH1349" s="31">
        <f t="shared" si="171"/>
        <v>0</v>
      </c>
      <c r="AI1349" s="31">
        <f t="shared" si="172"/>
        <v>0</v>
      </c>
      <c r="AJ1349" s="31">
        <f t="shared" si="173"/>
        <v>0</v>
      </c>
      <c r="AK1349" s="31">
        <f t="shared" si="174"/>
        <v>0</v>
      </c>
      <c r="AL1349" s="31">
        <f t="shared" si="175"/>
        <v>0</v>
      </c>
    </row>
    <row r="1350" spans="1:38" hidden="1" x14ac:dyDescent="0.3">
      <c r="A1350" t="str">
        <f t="shared" si="169"/>
        <v>PTA1</v>
      </c>
      <c r="B1350" s="5" t="s">
        <v>474</v>
      </c>
      <c r="C1350" s="5" t="s">
        <v>625</v>
      </c>
      <c r="D1350" s="65" t="s">
        <v>194</v>
      </c>
      <c r="E1350" s="65" t="s">
        <v>475</v>
      </c>
      <c r="F1350" s="5" t="s">
        <v>74</v>
      </c>
      <c r="G1350" s="5" t="s">
        <v>600</v>
      </c>
      <c r="H1350" s="5" t="s">
        <v>620</v>
      </c>
      <c r="I1350" s="31"/>
      <c r="J1350" s="31">
        <v>1</v>
      </c>
      <c r="K1350" s="31"/>
      <c r="L1350" s="31"/>
      <c r="M1350" s="31"/>
      <c r="N1350" s="31"/>
      <c r="O1350" s="31"/>
      <c r="P1350" s="31"/>
      <c r="Q1350" s="31"/>
      <c r="R1350" s="75">
        <f t="shared" si="168"/>
        <v>0.1111111111111111</v>
      </c>
      <c r="S1350" s="69"/>
      <c r="T1350" s="69"/>
      <c r="U1350" s="69"/>
      <c r="V1350" s="69"/>
      <c r="W1350" s="69"/>
      <c r="X1350" s="69"/>
      <c r="Y1350" s="69"/>
      <c r="Z1350" s="69"/>
      <c r="AA1350" s="69"/>
      <c r="AB1350" s="69"/>
      <c r="AC1350" s="69"/>
      <c r="AD1350" s="69"/>
      <c r="AE1350" s="69"/>
      <c r="AF1350" s="69">
        <f t="shared" si="170"/>
        <v>0</v>
      </c>
      <c r="AH1350" s="31">
        <f t="shared" si="171"/>
        <v>0</v>
      </c>
      <c r="AI1350" s="31">
        <f t="shared" si="172"/>
        <v>0</v>
      </c>
      <c r="AJ1350" s="31">
        <f t="shared" si="173"/>
        <v>0</v>
      </c>
      <c r="AK1350" s="31">
        <f t="shared" si="174"/>
        <v>0</v>
      </c>
      <c r="AL1350" s="31">
        <f t="shared" si="175"/>
        <v>0</v>
      </c>
    </row>
    <row r="1351" spans="1:38" hidden="1" x14ac:dyDescent="0.3">
      <c r="A1351" t="str">
        <f t="shared" si="169"/>
        <v>PTC1 COARSE</v>
      </c>
      <c r="B1351" s="5" t="s">
        <v>474</v>
      </c>
      <c r="C1351" s="5" t="s">
        <v>625</v>
      </c>
      <c r="D1351" s="65" t="s">
        <v>194</v>
      </c>
      <c r="E1351" s="65" t="s">
        <v>475</v>
      </c>
      <c r="F1351" s="5" t="s">
        <v>61</v>
      </c>
      <c r="G1351" s="5" t="s">
        <v>603</v>
      </c>
      <c r="H1351" s="5" t="s">
        <v>619</v>
      </c>
      <c r="I1351" s="31"/>
      <c r="J1351" s="31">
        <v>66</v>
      </c>
      <c r="K1351" s="31"/>
      <c r="L1351" s="31"/>
      <c r="M1351" s="31"/>
      <c r="N1351" s="31"/>
      <c r="O1351" s="31"/>
      <c r="P1351" s="31"/>
      <c r="Q1351" s="31"/>
      <c r="R1351" s="75">
        <f t="shared" si="168"/>
        <v>7.333333333333333</v>
      </c>
      <c r="S1351" s="69"/>
      <c r="T1351" s="69"/>
      <c r="U1351" s="69"/>
      <c r="V1351" s="69"/>
      <c r="W1351" s="69"/>
      <c r="X1351" s="69"/>
      <c r="Y1351" s="69"/>
      <c r="Z1351" s="69"/>
      <c r="AA1351" s="69"/>
      <c r="AB1351" s="69"/>
      <c r="AC1351" s="69"/>
      <c r="AD1351" s="69"/>
      <c r="AE1351" s="69"/>
      <c r="AF1351" s="69">
        <f t="shared" si="170"/>
        <v>0</v>
      </c>
      <c r="AH1351" s="31">
        <f t="shared" si="171"/>
        <v>0</v>
      </c>
      <c r="AI1351" s="31">
        <f t="shared" si="172"/>
        <v>0</v>
      </c>
      <c r="AJ1351" s="31">
        <f t="shared" si="173"/>
        <v>0</v>
      </c>
      <c r="AK1351" s="31">
        <f t="shared" si="174"/>
        <v>0</v>
      </c>
      <c r="AL1351" s="31">
        <f t="shared" si="175"/>
        <v>0</v>
      </c>
    </row>
    <row r="1352" spans="1:38" hidden="1" x14ac:dyDescent="0.3">
      <c r="A1352" t="str">
        <f t="shared" si="169"/>
        <v>PTIG</v>
      </c>
      <c r="B1352" s="5" t="s">
        <v>474</v>
      </c>
      <c r="C1352" s="5" t="s">
        <v>625</v>
      </c>
      <c r="D1352" s="65" t="s">
        <v>194</v>
      </c>
      <c r="E1352" s="65" t="s">
        <v>475</v>
      </c>
      <c r="F1352" s="5" t="s">
        <v>164</v>
      </c>
      <c r="G1352" s="5" t="s">
        <v>606</v>
      </c>
      <c r="H1352" s="5" t="s">
        <v>626</v>
      </c>
      <c r="I1352" s="31"/>
      <c r="J1352" s="31"/>
      <c r="K1352" s="31">
        <v>20</v>
      </c>
      <c r="L1352" s="31"/>
      <c r="M1352" s="31"/>
      <c r="N1352" s="31"/>
      <c r="O1352" s="31"/>
      <c r="P1352" s="31"/>
      <c r="Q1352" s="31"/>
      <c r="R1352" s="75">
        <f t="shared" si="168"/>
        <v>2.2222222222222223</v>
      </c>
      <c r="S1352" s="69"/>
      <c r="T1352" s="69"/>
      <c r="U1352" s="69"/>
      <c r="V1352" s="69"/>
      <c r="W1352" s="69"/>
      <c r="X1352" s="69"/>
      <c r="Y1352" s="69"/>
      <c r="Z1352" s="69"/>
      <c r="AA1352" s="69"/>
      <c r="AB1352" s="69"/>
      <c r="AC1352" s="69"/>
      <c r="AD1352" s="69"/>
      <c r="AE1352" s="69"/>
      <c r="AF1352" s="69">
        <f t="shared" si="170"/>
        <v>0</v>
      </c>
      <c r="AH1352" s="31">
        <f t="shared" si="171"/>
        <v>0</v>
      </c>
      <c r="AI1352" s="31">
        <f t="shared" si="172"/>
        <v>0</v>
      </c>
      <c r="AJ1352" s="31">
        <f t="shared" si="173"/>
        <v>0</v>
      </c>
      <c r="AK1352" s="31">
        <f t="shared" si="174"/>
        <v>0</v>
      </c>
      <c r="AL1352" s="31">
        <f t="shared" si="175"/>
        <v>0</v>
      </c>
    </row>
    <row r="1353" spans="1:38" hidden="1" x14ac:dyDescent="0.3">
      <c r="A1353" t="str">
        <f t="shared" si="169"/>
        <v>PTC1 COARSE</v>
      </c>
      <c r="B1353" s="5" t="s">
        <v>474</v>
      </c>
      <c r="C1353" s="5" t="s">
        <v>625</v>
      </c>
      <c r="D1353" s="65" t="s">
        <v>194</v>
      </c>
      <c r="E1353" s="65" t="s">
        <v>475</v>
      </c>
      <c r="F1353" s="5" t="s">
        <v>27</v>
      </c>
      <c r="G1353" s="5" t="s">
        <v>603</v>
      </c>
      <c r="H1353" s="5" t="s">
        <v>619</v>
      </c>
      <c r="I1353" s="31">
        <v>180.36</v>
      </c>
      <c r="J1353" s="31">
        <v>17.28</v>
      </c>
      <c r="K1353" s="31"/>
      <c r="L1353" s="31"/>
      <c r="M1353" s="31"/>
      <c r="N1353" s="31"/>
      <c r="O1353" s="31"/>
      <c r="P1353" s="31"/>
      <c r="Q1353" s="31"/>
      <c r="R1353" s="75">
        <f t="shared" si="168"/>
        <v>21.96</v>
      </c>
      <c r="S1353" s="69"/>
      <c r="T1353" s="69"/>
      <c r="U1353" s="69"/>
      <c r="V1353" s="69"/>
      <c r="W1353" s="69"/>
      <c r="X1353" s="69"/>
      <c r="Y1353" s="69"/>
      <c r="Z1353" s="69"/>
      <c r="AA1353" s="69"/>
      <c r="AB1353" s="69"/>
      <c r="AC1353" s="69"/>
      <c r="AD1353" s="69"/>
      <c r="AE1353" s="69"/>
      <c r="AF1353" s="69">
        <f t="shared" si="170"/>
        <v>0</v>
      </c>
      <c r="AH1353" s="31">
        <f t="shared" si="171"/>
        <v>0</v>
      </c>
      <c r="AI1353" s="31">
        <f t="shared" si="172"/>
        <v>0</v>
      </c>
      <c r="AJ1353" s="31">
        <f t="shared" si="173"/>
        <v>0</v>
      </c>
      <c r="AK1353" s="31">
        <f t="shared" si="174"/>
        <v>0</v>
      </c>
      <c r="AL1353" s="31">
        <f t="shared" si="175"/>
        <v>0</v>
      </c>
    </row>
    <row r="1354" spans="1:38" hidden="1" x14ac:dyDescent="0.3">
      <c r="A1354" t="str">
        <f t="shared" si="169"/>
        <v>PTICING</v>
      </c>
      <c r="B1354" s="5" t="s">
        <v>474</v>
      </c>
      <c r="C1354" s="5" t="s">
        <v>625</v>
      </c>
      <c r="D1354" s="65" t="s">
        <v>194</v>
      </c>
      <c r="E1354" s="65" t="s">
        <v>475</v>
      </c>
      <c r="F1354" s="5" t="s">
        <v>47</v>
      </c>
      <c r="G1354" s="5" t="s">
        <v>605</v>
      </c>
      <c r="H1354" s="5" t="s">
        <v>605</v>
      </c>
      <c r="I1354" s="31"/>
      <c r="J1354" s="31">
        <v>1</v>
      </c>
      <c r="K1354" s="31"/>
      <c r="L1354" s="31"/>
      <c r="M1354" s="31"/>
      <c r="N1354" s="31"/>
      <c r="O1354" s="31"/>
      <c r="P1354" s="31"/>
      <c r="Q1354" s="31"/>
      <c r="R1354" s="75">
        <f t="shared" si="168"/>
        <v>0.1111111111111111</v>
      </c>
      <c r="S1354" s="69"/>
      <c r="T1354" s="69"/>
      <c r="U1354" s="69"/>
      <c r="V1354" s="69"/>
      <c r="W1354" s="69"/>
      <c r="X1354" s="69"/>
      <c r="Y1354" s="69"/>
      <c r="Z1354" s="69"/>
      <c r="AA1354" s="69"/>
      <c r="AB1354" s="69"/>
      <c r="AC1354" s="69"/>
      <c r="AD1354" s="69"/>
      <c r="AE1354" s="69"/>
      <c r="AF1354" s="69">
        <f t="shared" si="170"/>
        <v>0</v>
      </c>
      <c r="AH1354" s="31">
        <f t="shared" si="171"/>
        <v>0</v>
      </c>
      <c r="AI1354" s="31">
        <f t="shared" si="172"/>
        <v>0</v>
      </c>
      <c r="AJ1354" s="31">
        <f t="shared" si="173"/>
        <v>0</v>
      </c>
      <c r="AK1354" s="31">
        <f t="shared" si="174"/>
        <v>0</v>
      </c>
      <c r="AL1354" s="31">
        <f t="shared" si="175"/>
        <v>0</v>
      </c>
    </row>
    <row r="1355" spans="1:38" hidden="1" x14ac:dyDescent="0.3">
      <c r="A1355" t="str">
        <f t="shared" si="169"/>
        <v>PTLG</v>
      </c>
      <c r="B1355" s="5" t="s">
        <v>474</v>
      </c>
      <c r="C1355" s="5" t="s">
        <v>625</v>
      </c>
      <c r="D1355" s="65" t="s">
        <v>194</v>
      </c>
      <c r="E1355" s="65" t="s">
        <v>478</v>
      </c>
      <c r="F1355" s="5" t="s">
        <v>33</v>
      </c>
      <c r="G1355" s="5" t="s">
        <v>601</v>
      </c>
      <c r="H1355" s="5" t="s">
        <v>621</v>
      </c>
      <c r="I1355" s="31"/>
      <c r="J1355" s="31"/>
      <c r="K1355" s="31"/>
      <c r="L1355" s="31">
        <v>10.8</v>
      </c>
      <c r="M1355" s="31"/>
      <c r="N1355" s="31"/>
      <c r="O1355" s="31"/>
      <c r="P1355" s="31"/>
      <c r="Q1355" s="31"/>
      <c r="R1355" s="75">
        <f t="shared" ref="R1355:R1387" si="176">SUM(I1355:Q1355)/9</f>
        <v>1.2000000000000002</v>
      </c>
      <c r="S1355" s="69"/>
      <c r="T1355" s="69"/>
      <c r="U1355" s="69"/>
      <c r="V1355" s="69"/>
      <c r="W1355" s="69"/>
      <c r="X1355" s="69"/>
      <c r="Y1355" s="69"/>
      <c r="Z1355" s="69"/>
      <c r="AA1355" s="69"/>
      <c r="AB1355" s="69"/>
      <c r="AC1355" s="69"/>
      <c r="AD1355" s="69"/>
      <c r="AE1355" s="69"/>
      <c r="AF1355" s="69">
        <f t="shared" si="170"/>
        <v>0</v>
      </c>
      <c r="AH1355" s="31">
        <f t="shared" si="171"/>
        <v>0</v>
      </c>
      <c r="AI1355" s="31">
        <f t="shared" si="172"/>
        <v>0</v>
      </c>
      <c r="AJ1355" s="31">
        <f t="shared" si="173"/>
        <v>0</v>
      </c>
      <c r="AK1355" s="31">
        <f t="shared" si="174"/>
        <v>0</v>
      </c>
      <c r="AL1355" s="31">
        <f t="shared" si="175"/>
        <v>0</v>
      </c>
    </row>
    <row r="1356" spans="1:38" hidden="1" x14ac:dyDescent="0.3">
      <c r="A1356" t="str">
        <f t="shared" si="169"/>
        <v>SACASTER</v>
      </c>
      <c r="B1356" s="5" t="s">
        <v>474</v>
      </c>
      <c r="C1356" s="5" t="s">
        <v>617</v>
      </c>
      <c r="D1356" s="65" t="s">
        <v>520</v>
      </c>
      <c r="E1356" s="65" t="s">
        <v>473</v>
      </c>
      <c r="F1356" s="5" t="s">
        <v>25</v>
      </c>
      <c r="G1356" s="5" t="s">
        <v>604</v>
      </c>
      <c r="H1356" s="5" t="s">
        <v>604</v>
      </c>
      <c r="I1356" s="31"/>
      <c r="J1356" s="31"/>
      <c r="K1356" s="31"/>
      <c r="L1356" s="31"/>
      <c r="M1356" s="31"/>
      <c r="N1356" s="31"/>
      <c r="O1356" s="31"/>
      <c r="P1356" s="31"/>
      <c r="Q1356" s="31">
        <v>1.08</v>
      </c>
      <c r="R1356" s="75">
        <f t="shared" si="176"/>
        <v>0.12000000000000001</v>
      </c>
      <c r="S1356" s="69">
        <v>0.12000000000000001</v>
      </c>
      <c r="T1356" s="69">
        <v>0.12000000000000001</v>
      </c>
      <c r="U1356" s="69">
        <v>0.12000000000000001</v>
      </c>
      <c r="V1356" s="69">
        <v>0.12000000000000001</v>
      </c>
      <c r="W1356" s="69">
        <v>0.12000000000000001</v>
      </c>
      <c r="X1356" s="69">
        <v>0.12000000000000001</v>
      </c>
      <c r="Y1356" s="69">
        <v>0.12000000000000001</v>
      </c>
      <c r="Z1356" s="69">
        <v>0.12000000000000001</v>
      </c>
      <c r="AA1356" s="69">
        <v>0.12000000000000001</v>
      </c>
      <c r="AB1356" s="69">
        <v>0.12000000000000001</v>
      </c>
      <c r="AC1356" s="69">
        <v>0.12000000000000001</v>
      </c>
      <c r="AD1356" s="69">
        <v>0.12000000000000001</v>
      </c>
      <c r="AE1356" s="69">
        <v>0.12000000000000001</v>
      </c>
      <c r="AF1356" s="69">
        <f t="shared" si="170"/>
        <v>1.4400000000000004</v>
      </c>
      <c r="AH1356" s="31">
        <f t="shared" si="171"/>
        <v>0.36000000000000004</v>
      </c>
      <c r="AI1356" s="31">
        <f t="shared" si="172"/>
        <v>0.36000000000000004</v>
      </c>
      <c r="AJ1356" s="31">
        <f t="shared" si="173"/>
        <v>0.36000000000000004</v>
      </c>
      <c r="AK1356" s="31">
        <f t="shared" si="174"/>
        <v>0.36000000000000004</v>
      </c>
      <c r="AL1356" s="31">
        <f t="shared" si="175"/>
        <v>1.4400000000000002</v>
      </c>
    </row>
    <row r="1357" spans="1:38" hidden="1" x14ac:dyDescent="0.3">
      <c r="A1357" t="str">
        <f t="shared" si="169"/>
        <v>SACoarse Brown</v>
      </c>
      <c r="B1357" s="5" t="s">
        <v>474</v>
      </c>
      <c r="C1357" s="5" t="s">
        <v>617</v>
      </c>
      <c r="D1357" s="65" t="s">
        <v>520</v>
      </c>
      <c r="E1357" s="65" t="s">
        <v>473</v>
      </c>
      <c r="F1357" s="5" t="s">
        <v>26</v>
      </c>
      <c r="G1357" s="5" t="s">
        <v>602</v>
      </c>
      <c r="H1357" s="5" t="s">
        <v>618</v>
      </c>
      <c r="I1357" s="31"/>
      <c r="J1357" s="31"/>
      <c r="K1357" s="31"/>
      <c r="L1357" s="31"/>
      <c r="M1357" s="31"/>
      <c r="N1357" s="31"/>
      <c r="O1357" s="31"/>
      <c r="P1357" s="31"/>
      <c r="Q1357" s="31">
        <v>3.2160000000000002</v>
      </c>
      <c r="R1357" s="75">
        <f t="shared" si="176"/>
        <v>0.35733333333333334</v>
      </c>
      <c r="S1357" s="69">
        <v>0.35733333333333334</v>
      </c>
      <c r="T1357" s="69">
        <v>0.35733333333333334</v>
      </c>
      <c r="U1357" s="69">
        <v>0.35733333333333334</v>
      </c>
      <c r="V1357" s="69">
        <v>0.35733333333333334</v>
      </c>
      <c r="W1357" s="69">
        <v>0.35733333333333334</v>
      </c>
      <c r="X1357" s="69">
        <v>0.35733333333333334</v>
      </c>
      <c r="Y1357" s="69">
        <v>0.35733333333333334</v>
      </c>
      <c r="Z1357" s="69">
        <v>0.35733333333333334</v>
      </c>
      <c r="AA1357" s="69">
        <v>0.35733333333333334</v>
      </c>
      <c r="AB1357" s="69">
        <v>0.35733333333333334</v>
      </c>
      <c r="AC1357" s="69">
        <v>0.35733333333333334</v>
      </c>
      <c r="AD1357" s="69">
        <v>0.35733333333333334</v>
      </c>
      <c r="AE1357" s="69">
        <v>0.35733333333333334</v>
      </c>
      <c r="AF1357" s="69">
        <f t="shared" si="170"/>
        <v>4.2880000000000011</v>
      </c>
      <c r="AH1357" s="31">
        <f t="shared" si="171"/>
        <v>1.0720000000000001</v>
      </c>
      <c r="AI1357" s="31">
        <f t="shared" si="172"/>
        <v>1.0720000000000001</v>
      </c>
      <c r="AJ1357" s="31">
        <f t="shared" si="173"/>
        <v>1.0720000000000001</v>
      </c>
      <c r="AK1357" s="31">
        <f t="shared" si="174"/>
        <v>1.0720000000000001</v>
      </c>
      <c r="AL1357" s="31">
        <f t="shared" si="175"/>
        <v>4.2880000000000003</v>
      </c>
    </row>
    <row r="1358" spans="1:38" hidden="1" x14ac:dyDescent="0.3">
      <c r="A1358" t="str">
        <f t="shared" si="169"/>
        <v>PTC1 COARSE</v>
      </c>
      <c r="B1358" s="5" t="s">
        <v>474</v>
      </c>
      <c r="C1358" s="5" t="s">
        <v>625</v>
      </c>
      <c r="D1358" s="65" t="s">
        <v>520</v>
      </c>
      <c r="E1358" s="65" t="s">
        <v>473</v>
      </c>
      <c r="F1358" s="5" t="s">
        <v>27</v>
      </c>
      <c r="G1358" s="5" t="s">
        <v>603</v>
      </c>
      <c r="H1358" s="5" t="s">
        <v>619</v>
      </c>
      <c r="I1358" s="31">
        <v>-0.24</v>
      </c>
      <c r="J1358" s="31"/>
      <c r="K1358" s="31"/>
      <c r="L1358" s="31"/>
      <c r="M1358" s="31"/>
      <c r="N1358" s="31"/>
      <c r="O1358" s="31"/>
      <c r="P1358" s="31"/>
      <c r="Q1358" s="31">
        <v>2.9280000000000004</v>
      </c>
      <c r="R1358" s="75">
        <f t="shared" si="176"/>
        <v>0.29866666666666675</v>
      </c>
      <c r="S1358" s="69">
        <v>0.29866666666666675</v>
      </c>
      <c r="T1358" s="69">
        <v>0.29866666666666675</v>
      </c>
      <c r="U1358" s="69">
        <v>0.29866666666666675</v>
      </c>
      <c r="V1358" s="69">
        <v>0.29866666666666675</v>
      </c>
      <c r="W1358" s="69">
        <v>0.29866666666666675</v>
      </c>
      <c r="X1358" s="69">
        <v>0.29866666666666675</v>
      </c>
      <c r="Y1358" s="69">
        <v>0.29866666666666675</v>
      </c>
      <c r="Z1358" s="69">
        <v>0.29866666666666675</v>
      </c>
      <c r="AA1358" s="69">
        <v>0.29866666666666675</v>
      </c>
      <c r="AB1358" s="69">
        <v>0.29866666666666675</v>
      </c>
      <c r="AC1358" s="69">
        <v>0.29866666666666675</v>
      </c>
      <c r="AD1358" s="69">
        <v>0.29866666666666675</v>
      </c>
      <c r="AE1358" s="69">
        <v>0.29866666666666675</v>
      </c>
      <c r="AF1358" s="69">
        <f t="shared" si="170"/>
        <v>3.5840000000000001</v>
      </c>
      <c r="AH1358" s="31">
        <f t="shared" si="171"/>
        <v>0.89600000000000024</v>
      </c>
      <c r="AI1358" s="31">
        <f t="shared" si="172"/>
        <v>0.89600000000000024</v>
      </c>
      <c r="AJ1358" s="31">
        <f t="shared" si="173"/>
        <v>0.89600000000000024</v>
      </c>
      <c r="AK1358" s="31">
        <f t="shared" si="174"/>
        <v>0.89600000000000024</v>
      </c>
      <c r="AL1358" s="31">
        <f t="shared" si="175"/>
        <v>3.584000000000001</v>
      </c>
    </row>
    <row r="1359" spans="1:38" hidden="1" x14ac:dyDescent="0.3">
      <c r="A1359" t="str">
        <f t="shared" si="169"/>
        <v>PTA1</v>
      </c>
      <c r="B1359" s="5" t="s">
        <v>474</v>
      </c>
      <c r="C1359" s="5" t="s">
        <v>625</v>
      </c>
      <c r="D1359" s="65" t="s">
        <v>520</v>
      </c>
      <c r="E1359" s="65" t="s">
        <v>473</v>
      </c>
      <c r="F1359" s="5" t="s">
        <v>30</v>
      </c>
      <c r="G1359" s="5" t="s">
        <v>600</v>
      </c>
      <c r="H1359" s="5" t="s">
        <v>620</v>
      </c>
      <c r="I1359" s="31"/>
      <c r="J1359" s="31"/>
      <c r="K1359" s="31"/>
      <c r="L1359" s="31"/>
      <c r="M1359" s="31"/>
      <c r="N1359" s="31"/>
      <c r="O1359" s="31"/>
      <c r="P1359" s="31"/>
      <c r="Q1359" s="31">
        <v>2.16</v>
      </c>
      <c r="R1359" s="75">
        <f t="shared" si="176"/>
        <v>0.24000000000000002</v>
      </c>
      <c r="S1359" s="69">
        <v>0.24000000000000002</v>
      </c>
      <c r="T1359" s="69">
        <v>0.24000000000000002</v>
      </c>
      <c r="U1359" s="69">
        <v>0.24000000000000002</v>
      </c>
      <c r="V1359" s="69">
        <v>0.24000000000000002</v>
      </c>
      <c r="W1359" s="69">
        <v>0.24000000000000002</v>
      </c>
      <c r="X1359" s="69">
        <v>0.24000000000000002</v>
      </c>
      <c r="Y1359" s="69">
        <v>0.24000000000000002</v>
      </c>
      <c r="Z1359" s="69">
        <v>0.24000000000000002</v>
      </c>
      <c r="AA1359" s="69">
        <v>0.24000000000000002</v>
      </c>
      <c r="AB1359" s="69">
        <v>0.24000000000000002</v>
      </c>
      <c r="AC1359" s="69">
        <v>0.24000000000000002</v>
      </c>
      <c r="AD1359" s="69">
        <v>0.24000000000000002</v>
      </c>
      <c r="AE1359" s="69">
        <v>0.24000000000000002</v>
      </c>
      <c r="AF1359" s="69">
        <f t="shared" si="170"/>
        <v>2.8800000000000008</v>
      </c>
      <c r="AH1359" s="31">
        <f t="shared" si="171"/>
        <v>0.72000000000000008</v>
      </c>
      <c r="AI1359" s="31">
        <f t="shared" si="172"/>
        <v>0.72000000000000008</v>
      </c>
      <c r="AJ1359" s="31">
        <f t="shared" si="173"/>
        <v>0.72000000000000008</v>
      </c>
      <c r="AK1359" s="31">
        <f t="shared" si="174"/>
        <v>0.72000000000000008</v>
      </c>
      <c r="AL1359" s="31">
        <f t="shared" si="175"/>
        <v>2.8800000000000003</v>
      </c>
    </row>
    <row r="1360" spans="1:38" hidden="1" x14ac:dyDescent="0.3">
      <c r="A1360" t="str">
        <f t="shared" si="169"/>
        <v>SAGMW</v>
      </c>
      <c r="B1360" s="5" t="s">
        <v>474</v>
      </c>
      <c r="C1360" s="5" t="s">
        <v>617</v>
      </c>
      <c r="D1360" s="65" t="s">
        <v>520</v>
      </c>
      <c r="E1360" s="65" t="s">
        <v>473</v>
      </c>
      <c r="F1360" s="5" t="s">
        <v>37</v>
      </c>
      <c r="G1360" s="5" t="s">
        <v>602</v>
      </c>
      <c r="H1360" s="5" t="s">
        <v>624</v>
      </c>
      <c r="I1360" s="31"/>
      <c r="J1360" s="31"/>
      <c r="K1360" s="31"/>
      <c r="L1360" s="31"/>
      <c r="M1360" s="31"/>
      <c r="N1360" s="31"/>
      <c r="O1360" s="31"/>
      <c r="P1360" s="31"/>
      <c r="Q1360" s="31">
        <v>0.64800000000000002</v>
      </c>
      <c r="R1360" s="75">
        <f t="shared" si="176"/>
        <v>7.2000000000000008E-2</v>
      </c>
      <c r="S1360" s="69">
        <v>7.2000000000000008E-2</v>
      </c>
      <c r="T1360" s="69">
        <v>7.2000000000000008E-2</v>
      </c>
      <c r="U1360" s="69">
        <v>7.2000000000000008E-2</v>
      </c>
      <c r="V1360" s="69">
        <v>7.2000000000000008E-2</v>
      </c>
      <c r="W1360" s="69">
        <v>7.2000000000000008E-2</v>
      </c>
      <c r="X1360" s="69">
        <v>7.2000000000000008E-2</v>
      </c>
      <c r="Y1360" s="69">
        <v>7.2000000000000008E-2</v>
      </c>
      <c r="Z1360" s="69">
        <v>7.2000000000000008E-2</v>
      </c>
      <c r="AA1360" s="69">
        <v>7.2000000000000008E-2</v>
      </c>
      <c r="AB1360" s="69">
        <v>7.2000000000000008E-2</v>
      </c>
      <c r="AC1360" s="69">
        <v>7.2000000000000008E-2</v>
      </c>
      <c r="AD1360" s="69">
        <v>7.2000000000000008E-2</v>
      </c>
      <c r="AE1360" s="69">
        <v>7.2000000000000008E-2</v>
      </c>
      <c r="AF1360" s="69">
        <f t="shared" si="170"/>
        <v>0.86400000000000032</v>
      </c>
      <c r="AH1360" s="31">
        <f t="shared" si="171"/>
        <v>0.21600000000000003</v>
      </c>
      <c r="AI1360" s="31">
        <f t="shared" si="172"/>
        <v>0.21600000000000003</v>
      </c>
      <c r="AJ1360" s="31">
        <f t="shared" si="173"/>
        <v>0.21600000000000003</v>
      </c>
      <c r="AK1360" s="31">
        <f t="shared" si="174"/>
        <v>0.21600000000000003</v>
      </c>
      <c r="AL1360" s="31">
        <f t="shared" si="175"/>
        <v>0.8640000000000001</v>
      </c>
    </row>
    <row r="1361" spans="1:38" hidden="1" x14ac:dyDescent="0.3">
      <c r="A1361" t="str">
        <f t="shared" si="169"/>
        <v>PTLG</v>
      </c>
      <c r="B1361" s="5" t="s">
        <v>474</v>
      </c>
      <c r="C1361" s="5" t="s">
        <v>625</v>
      </c>
      <c r="D1361" s="65" t="s">
        <v>520</v>
      </c>
      <c r="E1361" s="65" t="s">
        <v>473</v>
      </c>
      <c r="F1361" s="5" t="s">
        <v>33</v>
      </c>
      <c r="G1361" s="5" t="s">
        <v>601</v>
      </c>
      <c r="H1361" s="5" t="s">
        <v>621</v>
      </c>
      <c r="I1361" s="31"/>
      <c r="J1361" s="31"/>
      <c r="K1361" s="31"/>
      <c r="L1361" s="31"/>
      <c r="M1361" s="31"/>
      <c r="N1361" s="31"/>
      <c r="O1361" s="31"/>
      <c r="P1361" s="31"/>
      <c r="Q1361" s="31">
        <v>5.4</v>
      </c>
      <c r="R1361" s="75">
        <f t="shared" si="176"/>
        <v>0.60000000000000009</v>
      </c>
      <c r="S1361" s="69">
        <v>2.16</v>
      </c>
      <c r="T1361" s="69">
        <v>2.16</v>
      </c>
      <c r="U1361" s="69">
        <v>2.16</v>
      </c>
      <c r="V1361" s="69">
        <v>2.16</v>
      </c>
      <c r="W1361" s="69">
        <v>2.16</v>
      </c>
      <c r="X1361" s="69">
        <v>2.16</v>
      </c>
      <c r="Y1361" s="69">
        <v>2.16</v>
      </c>
      <c r="Z1361" s="69">
        <v>2.16</v>
      </c>
      <c r="AA1361" s="69">
        <v>2.16</v>
      </c>
      <c r="AB1361" s="69">
        <v>2.16</v>
      </c>
      <c r="AC1361" s="69">
        <v>2.16</v>
      </c>
      <c r="AD1361" s="69">
        <v>2.16</v>
      </c>
      <c r="AE1361" s="69">
        <v>2.16</v>
      </c>
      <c r="AF1361" s="69">
        <f t="shared" si="170"/>
        <v>25.92</v>
      </c>
      <c r="AH1361" s="31">
        <f t="shared" si="171"/>
        <v>6.48</v>
      </c>
      <c r="AI1361" s="31">
        <f t="shared" si="172"/>
        <v>6.48</v>
      </c>
      <c r="AJ1361" s="31">
        <f t="shared" si="173"/>
        <v>6.48</v>
      </c>
      <c r="AK1361" s="31">
        <f t="shared" si="174"/>
        <v>6.48</v>
      </c>
      <c r="AL1361" s="31">
        <f t="shared" si="175"/>
        <v>25.92</v>
      </c>
    </row>
    <row r="1362" spans="1:38" hidden="1" x14ac:dyDescent="0.3">
      <c r="A1362" t="str">
        <f t="shared" si="169"/>
        <v>PTLG</v>
      </c>
      <c r="B1362" s="5" t="s">
        <v>474</v>
      </c>
      <c r="C1362" s="5" t="s">
        <v>625</v>
      </c>
      <c r="D1362" s="65" t="s">
        <v>520</v>
      </c>
      <c r="E1362" s="65" t="s">
        <v>473</v>
      </c>
      <c r="F1362" s="5" t="s">
        <v>102</v>
      </c>
      <c r="G1362" s="5" t="s">
        <v>601</v>
      </c>
      <c r="H1362" s="5" t="s">
        <v>621</v>
      </c>
      <c r="I1362" s="31"/>
      <c r="J1362" s="31"/>
      <c r="K1362" s="31"/>
      <c r="L1362" s="31"/>
      <c r="M1362" s="31"/>
      <c r="N1362" s="31"/>
      <c r="O1362" s="31"/>
      <c r="P1362" s="31"/>
      <c r="Q1362" s="31">
        <v>3.8879999999999999</v>
      </c>
      <c r="R1362" s="75">
        <f t="shared" si="176"/>
        <v>0.432</v>
      </c>
      <c r="S1362" s="69">
        <v>2.16</v>
      </c>
      <c r="T1362" s="69">
        <v>2.16</v>
      </c>
      <c r="U1362" s="69">
        <v>2.16</v>
      </c>
      <c r="V1362" s="69">
        <v>2.16</v>
      </c>
      <c r="W1362" s="69">
        <v>2.16</v>
      </c>
      <c r="X1362" s="69">
        <v>2.16</v>
      </c>
      <c r="Y1362" s="69">
        <v>2.16</v>
      </c>
      <c r="Z1362" s="69">
        <v>2.16</v>
      </c>
      <c r="AA1362" s="69">
        <v>2.16</v>
      </c>
      <c r="AB1362" s="69">
        <v>2.16</v>
      </c>
      <c r="AC1362" s="69">
        <v>2.16</v>
      </c>
      <c r="AD1362" s="69">
        <v>2.16</v>
      </c>
      <c r="AE1362" s="69">
        <v>2.16</v>
      </c>
      <c r="AF1362" s="69">
        <f t="shared" si="170"/>
        <v>25.92</v>
      </c>
      <c r="AH1362" s="31">
        <f t="shared" si="171"/>
        <v>6.48</v>
      </c>
      <c r="AI1362" s="31">
        <f t="shared" si="172"/>
        <v>6.48</v>
      </c>
      <c r="AJ1362" s="31">
        <f t="shared" si="173"/>
        <v>6.48</v>
      </c>
      <c r="AK1362" s="31">
        <f t="shared" si="174"/>
        <v>6.48</v>
      </c>
      <c r="AL1362" s="31">
        <f t="shared" si="175"/>
        <v>25.92</v>
      </c>
    </row>
    <row r="1363" spans="1:38" hidden="1" x14ac:dyDescent="0.3">
      <c r="A1363" t="str">
        <f t="shared" si="169"/>
        <v>SASoft Brown</v>
      </c>
      <c r="B1363" s="5" t="s">
        <v>474</v>
      </c>
      <c r="C1363" s="5" t="s">
        <v>617</v>
      </c>
      <c r="D1363" s="65" t="s">
        <v>520</v>
      </c>
      <c r="E1363" s="65" t="s">
        <v>473</v>
      </c>
      <c r="F1363" s="5" t="s">
        <v>34</v>
      </c>
      <c r="G1363" s="5" t="s">
        <v>602</v>
      </c>
      <c r="H1363" s="5" t="s">
        <v>622</v>
      </c>
      <c r="I1363" s="31"/>
      <c r="J1363" s="31"/>
      <c r="K1363" s="31"/>
      <c r="L1363" s="31"/>
      <c r="M1363" s="31"/>
      <c r="N1363" s="31"/>
      <c r="O1363" s="31"/>
      <c r="P1363" s="31"/>
      <c r="Q1363" s="31">
        <v>1.08</v>
      </c>
      <c r="R1363" s="75">
        <f t="shared" si="176"/>
        <v>0.12000000000000001</v>
      </c>
      <c r="S1363" s="69">
        <v>0.12000000000000001</v>
      </c>
      <c r="T1363" s="69">
        <v>0.12000000000000001</v>
      </c>
      <c r="U1363" s="69">
        <v>0.12000000000000001</v>
      </c>
      <c r="V1363" s="69">
        <v>0.12000000000000001</v>
      </c>
      <c r="W1363" s="69">
        <v>0.12000000000000001</v>
      </c>
      <c r="X1363" s="69">
        <v>0.12000000000000001</v>
      </c>
      <c r="Y1363" s="69">
        <v>0.12000000000000001</v>
      </c>
      <c r="Z1363" s="69">
        <v>0.12000000000000001</v>
      </c>
      <c r="AA1363" s="69">
        <v>0.12000000000000001</v>
      </c>
      <c r="AB1363" s="69">
        <v>0.12000000000000001</v>
      </c>
      <c r="AC1363" s="69">
        <v>0.12000000000000001</v>
      </c>
      <c r="AD1363" s="69">
        <v>0.12000000000000001</v>
      </c>
      <c r="AE1363" s="69">
        <v>0.12000000000000001</v>
      </c>
      <c r="AF1363" s="69">
        <f t="shared" si="170"/>
        <v>1.4400000000000004</v>
      </c>
      <c r="AH1363" s="31">
        <f t="shared" si="171"/>
        <v>0.36000000000000004</v>
      </c>
      <c r="AI1363" s="31">
        <f t="shared" si="172"/>
        <v>0.36000000000000004</v>
      </c>
      <c r="AJ1363" s="31">
        <f t="shared" si="173"/>
        <v>0.36000000000000004</v>
      </c>
      <c r="AK1363" s="31">
        <f t="shared" si="174"/>
        <v>0.36000000000000004</v>
      </c>
      <c r="AL1363" s="31">
        <f t="shared" si="175"/>
        <v>1.4400000000000002</v>
      </c>
    </row>
    <row r="1364" spans="1:38" hidden="1" x14ac:dyDescent="0.3">
      <c r="A1364" t="str">
        <f t="shared" si="169"/>
        <v>PTC1 COARSE</v>
      </c>
      <c r="B1364" s="5" t="s">
        <v>474</v>
      </c>
      <c r="C1364" s="5" t="s">
        <v>625</v>
      </c>
      <c r="D1364" s="65" t="s">
        <v>520</v>
      </c>
      <c r="E1364" s="65" t="s">
        <v>478</v>
      </c>
      <c r="F1364" s="5" t="s">
        <v>27</v>
      </c>
      <c r="G1364" s="5" t="s">
        <v>603</v>
      </c>
      <c r="H1364" s="5" t="s">
        <v>619</v>
      </c>
      <c r="I1364" s="31">
        <v>102.6</v>
      </c>
      <c r="J1364" s="31"/>
      <c r="K1364" s="31"/>
      <c r="L1364" s="31"/>
      <c r="M1364" s="31"/>
      <c r="N1364" s="31"/>
      <c r="O1364" s="31"/>
      <c r="P1364" s="31"/>
      <c r="Q1364" s="31"/>
      <c r="R1364" s="75">
        <f t="shared" si="176"/>
        <v>11.399999999999999</v>
      </c>
      <c r="S1364" s="69"/>
      <c r="T1364" s="69"/>
      <c r="U1364" s="69"/>
      <c r="V1364" s="69"/>
      <c r="W1364" s="69"/>
      <c r="X1364" s="69"/>
      <c r="Y1364" s="69"/>
      <c r="Z1364" s="69"/>
      <c r="AA1364" s="69"/>
      <c r="AB1364" s="69"/>
      <c r="AC1364" s="69"/>
      <c r="AD1364" s="69"/>
      <c r="AE1364" s="69"/>
      <c r="AF1364" s="69">
        <f t="shared" si="170"/>
        <v>0</v>
      </c>
      <c r="AH1364" s="31">
        <f t="shared" si="171"/>
        <v>0</v>
      </c>
      <c r="AI1364" s="31">
        <f t="shared" si="172"/>
        <v>0</v>
      </c>
      <c r="AJ1364" s="31">
        <f t="shared" si="173"/>
        <v>0</v>
      </c>
      <c r="AK1364" s="31">
        <f t="shared" si="174"/>
        <v>0</v>
      </c>
      <c r="AL1364" s="31">
        <f t="shared" si="175"/>
        <v>0</v>
      </c>
    </row>
    <row r="1365" spans="1:38" hidden="1" x14ac:dyDescent="0.3">
      <c r="A1365" t="str">
        <f t="shared" si="169"/>
        <v>SAIG</v>
      </c>
      <c r="B1365" s="5" t="s">
        <v>474</v>
      </c>
      <c r="C1365" s="5" t="s">
        <v>617</v>
      </c>
      <c r="D1365" s="65" t="s">
        <v>89</v>
      </c>
      <c r="E1365" s="65" t="s">
        <v>521</v>
      </c>
      <c r="F1365" s="5" t="s">
        <v>164</v>
      </c>
      <c r="G1365" s="5" t="s">
        <v>606</v>
      </c>
      <c r="H1365" s="5" t="s">
        <v>626</v>
      </c>
      <c r="I1365" s="31"/>
      <c r="J1365" s="31"/>
      <c r="K1365" s="31"/>
      <c r="L1365" s="31"/>
      <c r="M1365" s="31">
        <v>0.75</v>
      </c>
      <c r="N1365" s="31"/>
      <c r="O1365" s="31">
        <v>0.5</v>
      </c>
      <c r="P1365" s="31"/>
      <c r="Q1365" s="31"/>
      <c r="R1365" s="75">
        <f t="shared" si="176"/>
        <v>0.1388888888888889</v>
      </c>
      <c r="S1365" s="69">
        <v>0.1388888888888889</v>
      </c>
      <c r="T1365" s="69">
        <v>0.1388888888888889</v>
      </c>
      <c r="U1365" s="69">
        <v>0.1388888888888889</v>
      </c>
      <c r="V1365" s="69">
        <v>0.1388888888888889</v>
      </c>
      <c r="W1365" s="69">
        <v>0.1388888888888889</v>
      </c>
      <c r="X1365" s="69">
        <v>0.1388888888888889</v>
      </c>
      <c r="Y1365" s="69">
        <v>0.1388888888888889</v>
      </c>
      <c r="Z1365" s="69">
        <v>0.1388888888888889</v>
      </c>
      <c r="AA1365" s="69">
        <v>0.1388888888888889</v>
      </c>
      <c r="AB1365" s="69">
        <v>0.1388888888888889</v>
      </c>
      <c r="AC1365" s="69">
        <v>0.1388888888888889</v>
      </c>
      <c r="AD1365" s="69">
        <v>0.1388888888888889</v>
      </c>
      <c r="AE1365" s="69">
        <v>0.1388888888888889</v>
      </c>
      <c r="AF1365" s="69">
        <f t="shared" si="170"/>
        <v>1.6666666666666663</v>
      </c>
      <c r="AH1365" s="31">
        <f t="shared" si="171"/>
        <v>0.41666666666666669</v>
      </c>
      <c r="AI1365" s="31">
        <f t="shared" si="172"/>
        <v>0.41666666666666669</v>
      </c>
      <c r="AJ1365" s="31">
        <f t="shared" si="173"/>
        <v>0.41666666666666669</v>
      </c>
      <c r="AK1365" s="31">
        <f t="shared" si="174"/>
        <v>0.41666666666666669</v>
      </c>
      <c r="AL1365" s="31">
        <f t="shared" si="175"/>
        <v>1.6666666666666667</v>
      </c>
    </row>
    <row r="1366" spans="1:38" hidden="1" x14ac:dyDescent="0.3">
      <c r="A1366" t="str">
        <f t="shared" si="169"/>
        <v>SASoft Brown</v>
      </c>
      <c r="B1366" s="5" t="s">
        <v>474</v>
      </c>
      <c r="C1366" s="5" t="s">
        <v>617</v>
      </c>
      <c r="D1366" s="65" t="s">
        <v>89</v>
      </c>
      <c r="E1366" s="65" t="s">
        <v>521</v>
      </c>
      <c r="F1366" s="5" t="s">
        <v>43</v>
      </c>
      <c r="G1366" s="5" t="s">
        <v>602</v>
      </c>
      <c r="H1366" s="5" t="s">
        <v>622</v>
      </c>
      <c r="I1366" s="31">
        <v>0.5</v>
      </c>
      <c r="J1366" s="31"/>
      <c r="K1366" s="31"/>
      <c r="L1366" s="31"/>
      <c r="M1366" s="31">
        <v>1</v>
      </c>
      <c r="N1366" s="31">
        <v>-0.95000000000000018</v>
      </c>
      <c r="O1366" s="31">
        <v>1.25</v>
      </c>
      <c r="P1366" s="31"/>
      <c r="Q1366" s="31"/>
      <c r="R1366" s="75">
        <f t="shared" si="176"/>
        <v>0.19999999999999998</v>
      </c>
      <c r="S1366" s="69">
        <v>0.19999999999999998</v>
      </c>
      <c r="T1366" s="69">
        <v>0.19999999999999998</v>
      </c>
      <c r="U1366" s="69">
        <v>0.19999999999999998</v>
      </c>
      <c r="V1366" s="69">
        <v>0.19999999999999998</v>
      </c>
      <c r="W1366" s="69">
        <v>0.19999999999999998</v>
      </c>
      <c r="X1366" s="69">
        <v>0.19999999999999998</v>
      </c>
      <c r="Y1366" s="69">
        <v>0.19999999999999998</v>
      </c>
      <c r="Z1366" s="69">
        <v>0.19999999999999998</v>
      </c>
      <c r="AA1366" s="69">
        <v>0.19999999999999998</v>
      </c>
      <c r="AB1366" s="69">
        <v>0.19999999999999998</v>
      </c>
      <c r="AC1366" s="69">
        <v>0.19999999999999998</v>
      </c>
      <c r="AD1366" s="69">
        <v>0.19999999999999998</v>
      </c>
      <c r="AE1366" s="69">
        <v>0.19999999999999998</v>
      </c>
      <c r="AF1366" s="69">
        <f t="shared" si="170"/>
        <v>2.4</v>
      </c>
      <c r="AH1366" s="31">
        <f t="shared" si="171"/>
        <v>0.6</v>
      </c>
      <c r="AI1366" s="31">
        <f t="shared" si="172"/>
        <v>0.6</v>
      </c>
      <c r="AJ1366" s="31">
        <f t="shared" si="173"/>
        <v>0.6</v>
      </c>
      <c r="AK1366" s="31">
        <f t="shared" si="174"/>
        <v>0.6</v>
      </c>
      <c r="AL1366" s="31">
        <f t="shared" si="175"/>
        <v>2.4</v>
      </c>
    </row>
    <row r="1367" spans="1:38" hidden="1" x14ac:dyDescent="0.3">
      <c r="A1367" t="str">
        <f t="shared" si="169"/>
        <v>SACASTER</v>
      </c>
      <c r="B1367" s="5" t="s">
        <v>474</v>
      </c>
      <c r="C1367" s="5" t="s">
        <v>617</v>
      </c>
      <c r="D1367" s="65" t="s">
        <v>89</v>
      </c>
      <c r="E1367" s="65" t="s">
        <v>521</v>
      </c>
      <c r="F1367" s="5" t="s">
        <v>25</v>
      </c>
      <c r="G1367" s="5" t="s">
        <v>604</v>
      </c>
      <c r="H1367" s="5" t="s">
        <v>604</v>
      </c>
      <c r="I1367" s="31"/>
      <c r="J1367" s="31"/>
      <c r="K1367" s="31"/>
      <c r="L1367" s="31"/>
      <c r="M1367" s="31"/>
      <c r="N1367" s="31">
        <v>0.24</v>
      </c>
      <c r="O1367" s="31">
        <v>0.24</v>
      </c>
      <c r="P1367" s="31"/>
      <c r="Q1367" s="31"/>
      <c r="R1367" s="75">
        <f t="shared" si="176"/>
        <v>5.333333333333333E-2</v>
      </c>
      <c r="S1367" s="69">
        <v>5.333333333333333E-2</v>
      </c>
      <c r="T1367" s="69">
        <v>5.333333333333333E-2</v>
      </c>
      <c r="U1367" s="69">
        <v>5.333333333333333E-2</v>
      </c>
      <c r="V1367" s="69">
        <v>5.333333333333333E-2</v>
      </c>
      <c r="W1367" s="69">
        <v>5.333333333333333E-2</v>
      </c>
      <c r="X1367" s="69">
        <v>5.333333333333333E-2</v>
      </c>
      <c r="Y1367" s="69">
        <v>5.333333333333333E-2</v>
      </c>
      <c r="Z1367" s="69">
        <v>5.333333333333333E-2</v>
      </c>
      <c r="AA1367" s="69">
        <v>5.333333333333333E-2</v>
      </c>
      <c r="AB1367" s="69">
        <v>5.333333333333333E-2</v>
      </c>
      <c r="AC1367" s="69">
        <v>5.333333333333333E-2</v>
      </c>
      <c r="AD1367" s="69">
        <v>5.333333333333333E-2</v>
      </c>
      <c r="AE1367" s="69">
        <v>5.333333333333333E-2</v>
      </c>
      <c r="AF1367" s="69">
        <f t="shared" si="170"/>
        <v>0.64</v>
      </c>
      <c r="AH1367" s="31">
        <f t="shared" si="171"/>
        <v>0.15999999999999998</v>
      </c>
      <c r="AI1367" s="31">
        <f t="shared" si="172"/>
        <v>0.15999999999999998</v>
      </c>
      <c r="AJ1367" s="31">
        <f t="shared" si="173"/>
        <v>0.15999999999999998</v>
      </c>
      <c r="AK1367" s="31">
        <f t="shared" si="174"/>
        <v>0.15999999999999998</v>
      </c>
      <c r="AL1367" s="31">
        <f t="shared" si="175"/>
        <v>0.6399999999999999</v>
      </c>
    </row>
    <row r="1368" spans="1:38" hidden="1" x14ac:dyDescent="0.3">
      <c r="A1368" t="str">
        <f t="shared" si="169"/>
        <v>SAICING</v>
      </c>
      <c r="B1368" s="5" t="s">
        <v>474</v>
      </c>
      <c r="C1368" s="5" t="s">
        <v>617</v>
      </c>
      <c r="D1368" s="65" t="s">
        <v>89</v>
      </c>
      <c r="E1368" s="65" t="s">
        <v>521</v>
      </c>
      <c r="F1368" s="5" t="s">
        <v>47</v>
      </c>
      <c r="G1368" s="5" t="s">
        <v>605</v>
      </c>
      <c r="H1368" s="5" t="s">
        <v>605</v>
      </c>
      <c r="I1368" s="31">
        <v>1.5</v>
      </c>
      <c r="J1368" s="31"/>
      <c r="K1368" s="31"/>
      <c r="L1368" s="31"/>
      <c r="M1368" s="31">
        <v>0.25</v>
      </c>
      <c r="N1368" s="31"/>
      <c r="O1368" s="31"/>
      <c r="P1368" s="31"/>
      <c r="Q1368" s="31"/>
      <c r="R1368" s="75">
        <f t="shared" si="176"/>
        <v>0.19444444444444445</v>
      </c>
      <c r="S1368" s="69">
        <v>0.19444444444444445</v>
      </c>
      <c r="T1368" s="69">
        <v>0.19444444444444445</v>
      </c>
      <c r="U1368" s="69">
        <v>0.19444444444444445</v>
      </c>
      <c r="V1368" s="69">
        <v>0.19444444444444445</v>
      </c>
      <c r="W1368" s="69">
        <v>0.19444444444444445</v>
      </c>
      <c r="X1368" s="69">
        <v>0.19444444444444445</v>
      </c>
      <c r="Y1368" s="69">
        <v>0.19444444444444445</v>
      </c>
      <c r="Z1368" s="69">
        <v>0.19444444444444445</v>
      </c>
      <c r="AA1368" s="69">
        <v>0.19444444444444445</v>
      </c>
      <c r="AB1368" s="69">
        <v>0.19444444444444445</v>
      </c>
      <c r="AC1368" s="69">
        <v>0.19444444444444445</v>
      </c>
      <c r="AD1368" s="69">
        <v>0.19444444444444445</v>
      </c>
      <c r="AE1368" s="69">
        <v>0.19444444444444445</v>
      </c>
      <c r="AF1368" s="69">
        <f t="shared" si="170"/>
        <v>2.3333333333333335</v>
      </c>
      <c r="AH1368" s="31">
        <f t="shared" si="171"/>
        <v>0.58333333333333337</v>
      </c>
      <c r="AI1368" s="31">
        <f t="shared" si="172"/>
        <v>0.58333333333333337</v>
      </c>
      <c r="AJ1368" s="31">
        <f t="shared" si="173"/>
        <v>0.58333333333333337</v>
      </c>
      <c r="AK1368" s="31">
        <f t="shared" si="174"/>
        <v>0.58333333333333337</v>
      </c>
      <c r="AL1368" s="31">
        <f t="shared" si="175"/>
        <v>2.3333333333333335</v>
      </c>
    </row>
    <row r="1369" spans="1:38" hidden="1" x14ac:dyDescent="0.3">
      <c r="A1369" t="str">
        <f t="shared" si="169"/>
        <v>SACASTER</v>
      </c>
      <c r="B1369" s="5" t="s">
        <v>474</v>
      </c>
      <c r="C1369" s="5" t="s">
        <v>617</v>
      </c>
      <c r="D1369" s="65" t="s">
        <v>89</v>
      </c>
      <c r="E1369" s="65" t="s">
        <v>522</v>
      </c>
      <c r="F1369" s="5" t="s">
        <v>25</v>
      </c>
      <c r="G1369" s="5" t="s">
        <v>604</v>
      </c>
      <c r="H1369" s="5" t="s">
        <v>604</v>
      </c>
      <c r="I1369" s="31"/>
      <c r="J1369" s="31">
        <v>2.16</v>
      </c>
      <c r="K1369" s="31"/>
      <c r="L1369" s="31"/>
      <c r="M1369" s="31"/>
      <c r="N1369" s="31"/>
      <c r="O1369" s="31"/>
      <c r="P1369" s="31"/>
      <c r="Q1369" s="31"/>
      <c r="R1369" s="75">
        <f t="shared" si="176"/>
        <v>0.24000000000000002</v>
      </c>
      <c r="S1369" s="69">
        <v>0.24000000000000002</v>
      </c>
      <c r="T1369" s="69">
        <v>0.24000000000000002</v>
      </c>
      <c r="U1369" s="69">
        <v>0.24000000000000002</v>
      </c>
      <c r="V1369" s="69">
        <v>0.24000000000000002</v>
      </c>
      <c r="W1369" s="69">
        <v>0.24000000000000002</v>
      </c>
      <c r="X1369" s="69">
        <v>0.24000000000000002</v>
      </c>
      <c r="Y1369" s="69">
        <v>0.24000000000000002</v>
      </c>
      <c r="Z1369" s="69">
        <v>0.24000000000000002</v>
      </c>
      <c r="AA1369" s="69">
        <v>0.24000000000000002</v>
      </c>
      <c r="AB1369" s="69">
        <v>0.24000000000000002</v>
      </c>
      <c r="AC1369" s="69">
        <v>0.24000000000000002</v>
      </c>
      <c r="AD1369" s="69">
        <v>0.24000000000000002</v>
      </c>
      <c r="AE1369" s="69">
        <v>0.24000000000000002</v>
      </c>
      <c r="AF1369" s="69">
        <f t="shared" si="170"/>
        <v>2.8800000000000008</v>
      </c>
      <c r="AH1369" s="31">
        <f t="shared" si="171"/>
        <v>0.72000000000000008</v>
      </c>
      <c r="AI1369" s="31">
        <f t="shared" si="172"/>
        <v>0.72000000000000008</v>
      </c>
      <c r="AJ1369" s="31">
        <f t="shared" si="173"/>
        <v>0.72000000000000008</v>
      </c>
      <c r="AK1369" s="31">
        <f t="shared" si="174"/>
        <v>0.72000000000000008</v>
      </c>
      <c r="AL1369" s="31">
        <f t="shared" si="175"/>
        <v>2.8800000000000003</v>
      </c>
    </row>
    <row r="1370" spans="1:38" hidden="1" x14ac:dyDescent="0.3">
      <c r="A1370" t="str">
        <f t="shared" si="169"/>
        <v>SAC1 COARSE</v>
      </c>
      <c r="B1370" s="5" t="s">
        <v>474</v>
      </c>
      <c r="C1370" s="5" t="s">
        <v>617</v>
      </c>
      <c r="D1370" s="65" t="s">
        <v>89</v>
      </c>
      <c r="E1370" s="65" t="s">
        <v>522</v>
      </c>
      <c r="F1370" s="5" t="s">
        <v>27</v>
      </c>
      <c r="G1370" s="5" t="s">
        <v>603</v>
      </c>
      <c r="H1370" s="5" t="s">
        <v>619</v>
      </c>
      <c r="I1370" s="31"/>
      <c r="J1370" s="31">
        <v>1.08</v>
      </c>
      <c r="K1370" s="31"/>
      <c r="L1370" s="31"/>
      <c r="M1370" s="31"/>
      <c r="N1370" s="31"/>
      <c r="O1370" s="31"/>
      <c r="P1370" s="31"/>
      <c r="Q1370" s="31"/>
      <c r="R1370" s="75">
        <f t="shared" si="176"/>
        <v>0.12000000000000001</v>
      </c>
      <c r="S1370" s="69">
        <v>0.12000000000000001</v>
      </c>
      <c r="T1370" s="69">
        <v>0.12000000000000001</v>
      </c>
      <c r="U1370" s="69">
        <v>0.12000000000000001</v>
      </c>
      <c r="V1370" s="69">
        <v>0.12000000000000001</v>
      </c>
      <c r="W1370" s="69">
        <v>0.12000000000000001</v>
      </c>
      <c r="X1370" s="69">
        <v>0.12000000000000001</v>
      </c>
      <c r="Y1370" s="69">
        <v>0.12000000000000001</v>
      </c>
      <c r="Z1370" s="69">
        <v>0.12000000000000001</v>
      </c>
      <c r="AA1370" s="69">
        <v>0.12000000000000001</v>
      </c>
      <c r="AB1370" s="69">
        <v>0.12000000000000001</v>
      </c>
      <c r="AC1370" s="69">
        <v>0.12000000000000001</v>
      </c>
      <c r="AD1370" s="69">
        <v>0.12000000000000001</v>
      </c>
      <c r="AE1370" s="69">
        <v>0.12000000000000001</v>
      </c>
      <c r="AF1370" s="69">
        <f t="shared" si="170"/>
        <v>1.4400000000000004</v>
      </c>
      <c r="AH1370" s="31">
        <f t="shared" si="171"/>
        <v>0.36000000000000004</v>
      </c>
      <c r="AI1370" s="31">
        <f t="shared" si="172"/>
        <v>0.36000000000000004</v>
      </c>
      <c r="AJ1370" s="31">
        <f t="shared" si="173"/>
        <v>0.36000000000000004</v>
      </c>
      <c r="AK1370" s="31">
        <f t="shared" si="174"/>
        <v>0.36000000000000004</v>
      </c>
      <c r="AL1370" s="31">
        <f t="shared" si="175"/>
        <v>1.4400000000000002</v>
      </c>
    </row>
    <row r="1371" spans="1:38" hidden="1" x14ac:dyDescent="0.3">
      <c r="A1371" t="str">
        <f t="shared" si="169"/>
        <v>SASoft Brown</v>
      </c>
      <c r="B1371" s="5" t="s">
        <v>474</v>
      </c>
      <c r="C1371" s="5" t="s">
        <v>617</v>
      </c>
      <c r="D1371" s="65" t="s">
        <v>89</v>
      </c>
      <c r="E1371" s="65" t="s">
        <v>522</v>
      </c>
      <c r="F1371" s="5" t="s">
        <v>34</v>
      </c>
      <c r="G1371" s="5" t="s">
        <v>602</v>
      </c>
      <c r="H1371" s="5" t="s">
        <v>622</v>
      </c>
      <c r="I1371" s="31"/>
      <c r="J1371" s="31">
        <v>0.36</v>
      </c>
      <c r="K1371" s="31"/>
      <c r="L1371" s="31"/>
      <c r="M1371" s="31">
        <v>2.16</v>
      </c>
      <c r="N1371" s="31">
        <v>3.24</v>
      </c>
      <c r="O1371" s="31"/>
      <c r="P1371" s="31"/>
      <c r="Q1371" s="31"/>
      <c r="R1371" s="75">
        <f t="shared" si="176"/>
        <v>0.64</v>
      </c>
      <c r="S1371" s="69">
        <v>0.64</v>
      </c>
      <c r="T1371" s="69">
        <v>0.64</v>
      </c>
      <c r="U1371" s="69">
        <v>0.64</v>
      </c>
      <c r="V1371" s="69">
        <v>0.64</v>
      </c>
      <c r="W1371" s="69">
        <v>0.64</v>
      </c>
      <c r="X1371" s="69">
        <v>0.64</v>
      </c>
      <c r="Y1371" s="69">
        <v>0.64</v>
      </c>
      <c r="Z1371" s="69">
        <v>0.64</v>
      </c>
      <c r="AA1371" s="69">
        <v>0.64</v>
      </c>
      <c r="AB1371" s="69">
        <v>0.64</v>
      </c>
      <c r="AC1371" s="69">
        <v>0.64</v>
      </c>
      <c r="AD1371" s="69">
        <v>0.64</v>
      </c>
      <c r="AE1371" s="69">
        <v>0.64</v>
      </c>
      <c r="AF1371" s="69">
        <f t="shared" si="170"/>
        <v>7.6799999999999988</v>
      </c>
      <c r="AH1371" s="31">
        <f t="shared" si="171"/>
        <v>1.92</v>
      </c>
      <c r="AI1371" s="31">
        <f t="shared" si="172"/>
        <v>1.92</v>
      </c>
      <c r="AJ1371" s="31">
        <f t="shared" si="173"/>
        <v>1.92</v>
      </c>
      <c r="AK1371" s="31">
        <f t="shared" si="174"/>
        <v>1.92</v>
      </c>
      <c r="AL1371" s="31">
        <f t="shared" si="175"/>
        <v>7.68</v>
      </c>
    </row>
    <row r="1372" spans="1:38" hidden="1" x14ac:dyDescent="0.3">
      <c r="A1372" t="str">
        <f t="shared" si="169"/>
        <v>SAC1 COARSE</v>
      </c>
      <c r="B1372" s="5" t="s">
        <v>474</v>
      </c>
      <c r="C1372" s="5" t="s">
        <v>617</v>
      </c>
      <c r="D1372" s="65" t="s">
        <v>89</v>
      </c>
      <c r="E1372" s="65" t="s">
        <v>523</v>
      </c>
      <c r="F1372" s="5" t="s">
        <v>27</v>
      </c>
      <c r="G1372" s="5" t="s">
        <v>603</v>
      </c>
      <c r="H1372" s="5" t="s">
        <v>619</v>
      </c>
      <c r="I1372" s="31">
        <v>6.48</v>
      </c>
      <c r="J1372" s="31">
        <v>6.48</v>
      </c>
      <c r="K1372" s="31">
        <v>10.8</v>
      </c>
      <c r="L1372" s="31">
        <v>4.32</v>
      </c>
      <c r="M1372" s="31">
        <v>15.12</v>
      </c>
      <c r="N1372" s="31"/>
      <c r="O1372" s="31">
        <v>15.12</v>
      </c>
      <c r="P1372" s="31"/>
      <c r="Q1372" s="31"/>
      <c r="R1372" s="75">
        <f t="shared" si="176"/>
        <v>6.48</v>
      </c>
      <c r="S1372" s="69">
        <v>6.48</v>
      </c>
      <c r="T1372" s="69">
        <v>6.48</v>
      </c>
      <c r="U1372" s="69">
        <v>6.48</v>
      </c>
      <c r="V1372" s="69">
        <v>6.48</v>
      </c>
      <c r="W1372" s="69">
        <v>6.48</v>
      </c>
      <c r="X1372" s="69">
        <v>6.48</v>
      </c>
      <c r="Y1372" s="69">
        <v>6.48</v>
      </c>
      <c r="Z1372" s="69">
        <v>6.48</v>
      </c>
      <c r="AA1372" s="69">
        <v>6.48</v>
      </c>
      <c r="AB1372" s="69">
        <v>6.48</v>
      </c>
      <c r="AC1372" s="69">
        <v>6.48</v>
      </c>
      <c r="AD1372" s="69">
        <v>6.48</v>
      </c>
      <c r="AE1372" s="69">
        <v>6.48</v>
      </c>
      <c r="AF1372" s="69">
        <f t="shared" si="170"/>
        <v>77.760000000000034</v>
      </c>
      <c r="AH1372" s="31">
        <f t="shared" si="171"/>
        <v>19.440000000000001</v>
      </c>
      <c r="AI1372" s="31">
        <f t="shared" si="172"/>
        <v>19.440000000000001</v>
      </c>
      <c r="AJ1372" s="31">
        <f t="shared" si="173"/>
        <v>19.440000000000001</v>
      </c>
      <c r="AK1372" s="31">
        <f t="shared" si="174"/>
        <v>19.440000000000001</v>
      </c>
      <c r="AL1372" s="31">
        <f t="shared" si="175"/>
        <v>77.760000000000005</v>
      </c>
    </row>
    <row r="1373" spans="1:38" hidden="1" x14ac:dyDescent="0.3">
      <c r="A1373" t="str">
        <f t="shared" si="169"/>
        <v>SAC1 COARSE</v>
      </c>
      <c r="B1373" s="5" t="s">
        <v>474</v>
      </c>
      <c r="C1373" s="5" t="s">
        <v>617</v>
      </c>
      <c r="D1373" s="65" t="s">
        <v>89</v>
      </c>
      <c r="E1373" s="65" t="s">
        <v>524</v>
      </c>
      <c r="F1373" s="5" t="s">
        <v>27</v>
      </c>
      <c r="G1373" s="5" t="s">
        <v>603</v>
      </c>
      <c r="H1373" s="5" t="s">
        <v>619</v>
      </c>
      <c r="I1373" s="31">
        <v>10.8</v>
      </c>
      <c r="J1373" s="31"/>
      <c r="K1373" s="31"/>
      <c r="L1373" s="31"/>
      <c r="M1373" s="31"/>
      <c r="N1373" s="31"/>
      <c r="O1373" s="31"/>
      <c r="P1373" s="31"/>
      <c r="Q1373" s="31"/>
      <c r="R1373" s="75">
        <f t="shared" si="176"/>
        <v>1.2000000000000002</v>
      </c>
      <c r="S1373" s="69"/>
      <c r="T1373" s="69"/>
      <c r="U1373" s="69"/>
      <c r="V1373" s="69"/>
      <c r="W1373" s="69"/>
      <c r="X1373" s="69"/>
      <c r="Y1373" s="69"/>
      <c r="Z1373" s="69"/>
      <c r="AA1373" s="69"/>
      <c r="AB1373" s="69"/>
      <c r="AC1373" s="69"/>
      <c r="AD1373" s="69"/>
      <c r="AE1373" s="69"/>
      <c r="AF1373" s="69">
        <f t="shared" si="170"/>
        <v>0</v>
      </c>
      <c r="AH1373" s="31">
        <f t="shared" si="171"/>
        <v>0</v>
      </c>
      <c r="AI1373" s="31">
        <f t="shared" si="172"/>
        <v>0</v>
      </c>
      <c r="AJ1373" s="31">
        <f t="shared" si="173"/>
        <v>0</v>
      </c>
      <c r="AK1373" s="31">
        <f t="shared" si="174"/>
        <v>0</v>
      </c>
      <c r="AL1373" s="31">
        <f t="shared" si="175"/>
        <v>0</v>
      </c>
    </row>
    <row r="1374" spans="1:38" hidden="1" x14ac:dyDescent="0.3">
      <c r="A1374" t="str">
        <f t="shared" si="169"/>
        <v>SAA1</v>
      </c>
      <c r="B1374" s="5" t="s">
        <v>474</v>
      </c>
      <c r="C1374" s="5" t="s">
        <v>617</v>
      </c>
      <c r="D1374" s="65" t="s">
        <v>89</v>
      </c>
      <c r="E1374" s="65" t="s">
        <v>525</v>
      </c>
      <c r="F1374" s="5" t="s">
        <v>74</v>
      </c>
      <c r="G1374" s="5" t="s">
        <v>600</v>
      </c>
      <c r="H1374" s="5" t="s">
        <v>620</v>
      </c>
      <c r="I1374" s="31"/>
      <c r="J1374" s="31">
        <v>6</v>
      </c>
      <c r="K1374" s="31">
        <v>6</v>
      </c>
      <c r="L1374" s="31"/>
      <c r="M1374" s="31">
        <v>5</v>
      </c>
      <c r="N1374" s="31"/>
      <c r="O1374" s="31">
        <v>13.9</v>
      </c>
      <c r="P1374" s="31"/>
      <c r="Q1374" s="31">
        <v>6</v>
      </c>
      <c r="R1374" s="75">
        <f t="shared" si="176"/>
        <v>4.0999999999999996</v>
      </c>
      <c r="S1374" s="69">
        <v>4.0999999999999996</v>
      </c>
      <c r="T1374" s="69">
        <v>4.0999999999999996</v>
      </c>
      <c r="U1374" s="69">
        <v>4.0999999999999996</v>
      </c>
      <c r="V1374" s="69">
        <v>4.0999999999999996</v>
      </c>
      <c r="W1374" s="69">
        <v>4.0999999999999996</v>
      </c>
      <c r="X1374" s="69">
        <v>4.0999999999999996</v>
      </c>
      <c r="Y1374" s="69">
        <v>4.0999999999999996</v>
      </c>
      <c r="Z1374" s="69">
        <v>4.0999999999999996</v>
      </c>
      <c r="AA1374" s="69">
        <v>4.0999999999999996</v>
      </c>
      <c r="AB1374" s="69">
        <v>4.0999999999999996</v>
      </c>
      <c r="AC1374" s="69">
        <v>4.0999999999999996</v>
      </c>
      <c r="AD1374" s="69">
        <v>4.0999999999999996</v>
      </c>
      <c r="AE1374" s="69">
        <v>4.0999999999999996</v>
      </c>
      <c r="AF1374" s="69">
        <f t="shared" si="170"/>
        <v>49.20000000000001</v>
      </c>
      <c r="AH1374" s="31">
        <f t="shared" si="171"/>
        <v>12.299999999999999</v>
      </c>
      <c r="AI1374" s="31">
        <f t="shared" si="172"/>
        <v>12.299999999999999</v>
      </c>
      <c r="AJ1374" s="31">
        <f t="shared" si="173"/>
        <v>12.299999999999999</v>
      </c>
      <c r="AK1374" s="31">
        <f t="shared" si="174"/>
        <v>12.299999999999999</v>
      </c>
      <c r="AL1374" s="31">
        <f t="shared" si="175"/>
        <v>49.199999999999996</v>
      </c>
    </row>
    <row r="1375" spans="1:38" hidden="1" x14ac:dyDescent="0.3">
      <c r="A1375" t="str">
        <f t="shared" si="169"/>
        <v>SAC1 COARSE</v>
      </c>
      <c r="B1375" s="5" t="s">
        <v>474</v>
      </c>
      <c r="C1375" s="5" t="s">
        <v>617</v>
      </c>
      <c r="D1375" s="65" t="s">
        <v>89</v>
      </c>
      <c r="E1375" s="65" t="s">
        <v>525</v>
      </c>
      <c r="F1375" s="5" t="s">
        <v>61</v>
      </c>
      <c r="G1375" s="5" t="s">
        <v>603</v>
      </c>
      <c r="H1375" s="5" t="s">
        <v>619</v>
      </c>
      <c r="I1375" s="31"/>
      <c r="J1375" s="31">
        <v>1</v>
      </c>
      <c r="K1375" s="31">
        <v>1</v>
      </c>
      <c r="L1375" s="31"/>
      <c r="M1375" s="31"/>
      <c r="N1375" s="31"/>
      <c r="O1375" s="31"/>
      <c r="P1375" s="31"/>
      <c r="Q1375" s="31"/>
      <c r="R1375" s="75">
        <f t="shared" si="176"/>
        <v>0.22222222222222221</v>
      </c>
      <c r="S1375" s="69">
        <v>0.22222222222222221</v>
      </c>
      <c r="T1375" s="69">
        <v>0.22222222222222221</v>
      </c>
      <c r="U1375" s="69">
        <v>0.22222222222222221</v>
      </c>
      <c r="V1375" s="69">
        <v>0.22222222222222221</v>
      </c>
      <c r="W1375" s="69">
        <v>0.22222222222222221</v>
      </c>
      <c r="X1375" s="69">
        <v>0.22222222222222221</v>
      </c>
      <c r="Y1375" s="69">
        <v>0.22222222222222221</v>
      </c>
      <c r="Z1375" s="69">
        <v>0.22222222222222221</v>
      </c>
      <c r="AA1375" s="69">
        <v>0.22222222222222221</v>
      </c>
      <c r="AB1375" s="69">
        <v>0.22222222222222221</v>
      </c>
      <c r="AC1375" s="69">
        <v>0.22222222222222221</v>
      </c>
      <c r="AD1375" s="69">
        <v>0.22222222222222221</v>
      </c>
      <c r="AE1375" s="69">
        <v>0.22222222222222221</v>
      </c>
      <c r="AF1375" s="69">
        <f t="shared" si="170"/>
        <v>2.6666666666666674</v>
      </c>
      <c r="AH1375" s="31">
        <f t="shared" si="171"/>
        <v>0.66666666666666663</v>
      </c>
      <c r="AI1375" s="31">
        <f t="shared" si="172"/>
        <v>0.66666666666666663</v>
      </c>
      <c r="AJ1375" s="31">
        <f t="shared" si="173"/>
        <v>0.66666666666666663</v>
      </c>
      <c r="AK1375" s="31">
        <f t="shared" si="174"/>
        <v>0.66666666666666663</v>
      </c>
      <c r="AL1375" s="31">
        <f t="shared" si="175"/>
        <v>2.6666666666666665</v>
      </c>
    </row>
    <row r="1376" spans="1:38" hidden="1" x14ac:dyDescent="0.3">
      <c r="A1376" t="str">
        <f t="shared" si="169"/>
        <v>SACoarse Brown</v>
      </c>
      <c r="B1376" s="5" t="s">
        <v>474</v>
      </c>
      <c r="C1376" s="5" t="s">
        <v>617</v>
      </c>
      <c r="D1376" s="65" t="s">
        <v>89</v>
      </c>
      <c r="E1376" s="65" t="s">
        <v>525</v>
      </c>
      <c r="F1376" s="5" t="s">
        <v>26</v>
      </c>
      <c r="G1376" s="5" t="s">
        <v>602</v>
      </c>
      <c r="H1376" s="5" t="s">
        <v>618</v>
      </c>
      <c r="I1376" s="31"/>
      <c r="J1376" s="31"/>
      <c r="K1376" s="31">
        <v>0</v>
      </c>
      <c r="L1376" s="31"/>
      <c r="M1376" s="31"/>
      <c r="N1376" s="31"/>
      <c r="O1376" s="31"/>
      <c r="P1376" s="31"/>
      <c r="Q1376" s="31"/>
      <c r="R1376" s="75">
        <f t="shared" si="176"/>
        <v>0</v>
      </c>
      <c r="S1376" s="69">
        <v>0</v>
      </c>
      <c r="T1376" s="69">
        <v>0</v>
      </c>
      <c r="U1376" s="69">
        <v>0</v>
      </c>
      <c r="V1376" s="69">
        <v>0</v>
      </c>
      <c r="W1376" s="69">
        <v>0</v>
      </c>
      <c r="X1376" s="69">
        <v>0</v>
      </c>
      <c r="Y1376" s="69">
        <v>0</v>
      </c>
      <c r="Z1376" s="69">
        <v>0</v>
      </c>
      <c r="AA1376" s="69">
        <v>0</v>
      </c>
      <c r="AB1376" s="69">
        <v>0</v>
      </c>
      <c r="AC1376" s="69">
        <v>0</v>
      </c>
      <c r="AD1376" s="69">
        <v>0</v>
      </c>
      <c r="AE1376" s="69">
        <v>0</v>
      </c>
      <c r="AF1376" s="69">
        <f t="shared" si="170"/>
        <v>0</v>
      </c>
      <c r="AH1376" s="31">
        <f t="shared" si="171"/>
        <v>0</v>
      </c>
      <c r="AI1376" s="31">
        <f t="shared" si="172"/>
        <v>0</v>
      </c>
      <c r="AJ1376" s="31">
        <f t="shared" si="173"/>
        <v>0</v>
      </c>
      <c r="AK1376" s="31">
        <f t="shared" si="174"/>
        <v>0</v>
      </c>
      <c r="AL1376" s="31">
        <f t="shared" si="175"/>
        <v>0</v>
      </c>
    </row>
    <row r="1377" spans="1:38" hidden="1" x14ac:dyDescent="0.3">
      <c r="A1377" t="str">
        <f t="shared" si="169"/>
        <v>SAC1 COARSE</v>
      </c>
      <c r="B1377" s="5" t="s">
        <v>474</v>
      </c>
      <c r="C1377" s="5" t="s">
        <v>617</v>
      </c>
      <c r="D1377" s="65" t="s">
        <v>89</v>
      </c>
      <c r="E1377" s="65" t="s">
        <v>525</v>
      </c>
      <c r="F1377" s="5" t="s">
        <v>27</v>
      </c>
      <c r="G1377" s="5" t="s">
        <v>603</v>
      </c>
      <c r="H1377" s="5" t="s">
        <v>619</v>
      </c>
      <c r="I1377" s="31"/>
      <c r="J1377" s="31">
        <v>2.16</v>
      </c>
      <c r="K1377" s="31"/>
      <c r="L1377" s="31"/>
      <c r="M1377" s="31">
        <v>3.24</v>
      </c>
      <c r="N1377" s="31"/>
      <c r="O1377" s="31">
        <v>4.08</v>
      </c>
      <c r="P1377" s="31"/>
      <c r="Q1377" s="31">
        <v>3.24</v>
      </c>
      <c r="R1377" s="75">
        <f t="shared" si="176"/>
        <v>1.4133333333333333</v>
      </c>
      <c r="S1377" s="69">
        <v>1.4133333333333333</v>
      </c>
      <c r="T1377" s="69">
        <v>1.4133333333333333</v>
      </c>
      <c r="U1377" s="69">
        <v>1.4133333333333333</v>
      </c>
      <c r="V1377" s="69">
        <v>1.4133333333333333</v>
      </c>
      <c r="W1377" s="69">
        <v>1.4133333333333333</v>
      </c>
      <c r="X1377" s="69">
        <v>1.4133333333333333</v>
      </c>
      <c r="Y1377" s="69">
        <v>1.4133333333333333</v>
      </c>
      <c r="Z1377" s="69">
        <v>1.4133333333333333</v>
      </c>
      <c r="AA1377" s="69">
        <v>1.4133333333333333</v>
      </c>
      <c r="AB1377" s="69">
        <v>1.4133333333333333</v>
      </c>
      <c r="AC1377" s="69">
        <v>1.4133333333333333</v>
      </c>
      <c r="AD1377" s="69">
        <v>1.4133333333333333</v>
      </c>
      <c r="AE1377" s="69">
        <v>1.4133333333333333</v>
      </c>
      <c r="AF1377" s="69">
        <f t="shared" si="170"/>
        <v>16.960000000000004</v>
      </c>
      <c r="AH1377" s="31">
        <f t="shared" si="171"/>
        <v>4.24</v>
      </c>
      <c r="AI1377" s="31">
        <f t="shared" si="172"/>
        <v>4.24</v>
      </c>
      <c r="AJ1377" s="31">
        <f t="shared" si="173"/>
        <v>4.24</v>
      </c>
      <c r="AK1377" s="31">
        <f t="shared" si="174"/>
        <v>4.24</v>
      </c>
      <c r="AL1377" s="31">
        <f t="shared" si="175"/>
        <v>16.96</v>
      </c>
    </row>
    <row r="1378" spans="1:38" hidden="1" x14ac:dyDescent="0.3">
      <c r="A1378" t="str">
        <f t="shared" si="169"/>
        <v>SAA1</v>
      </c>
      <c r="B1378" s="5" t="s">
        <v>474</v>
      </c>
      <c r="C1378" s="5" t="s">
        <v>617</v>
      </c>
      <c r="D1378" s="65" t="s">
        <v>89</v>
      </c>
      <c r="E1378" s="65" t="s">
        <v>525</v>
      </c>
      <c r="F1378" s="5" t="s">
        <v>30</v>
      </c>
      <c r="G1378" s="5" t="s">
        <v>600</v>
      </c>
      <c r="H1378" s="5" t="s">
        <v>620</v>
      </c>
      <c r="I1378" s="31"/>
      <c r="J1378" s="31">
        <v>1.08</v>
      </c>
      <c r="K1378" s="31"/>
      <c r="L1378" s="31"/>
      <c r="M1378" s="31"/>
      <c r="N1378" s="31"/>
      <c r="O1378" s="31">
        <v>1.08</v>
      </c>
      <c r="P1378" s="31"/>
      <c r="Q1378" s="31">
        <v>1.08</v>
      </c>
      <c r="R1378" s="75">
        <f t="shared" si="176"/>
        <v>0.36000000000000004</v>
      </c>
      <c r="S1378" s="69">
        <v>0.36000000000000004</v>
      </c>
      <c r="T1378" s="69">
        <v>0.36000000000000004</v>
      </c>
      <c r="U1378" s="69">
        <v>0.36000000000000004</v>
      </c>
      <c r="V1378" s="69">
        <v>0.36000000000000004</v>
      </c>
      <c r="W1378" s="69">
        <v>0.36000000000000004</v>
      </c>
      <c r="X1378" s="69">
        <v>0.36000000000000004</v>
      </c>
      <c r="Y1378" s="69">
        <v>0.36000000000000004</v>
      </c>
      <c r="Z1378" s="69">
        <v>0.36000000000000004</v>
      </c>
      <c r="AA1378" s="69">
        <v>0.36000000000000004</v>
      </c>
      <c r="AB1378" s="69">
        <v>0.36000000000000004</v>
      </c>
      <c r="AC1378" s="69">
        <v>0.36000000000000004</v>
      </c>
      <c r="AD1378" s="69">
        <v>0.36000000000000004</v>
      </c>
      <c r="AE1378" s="69">
        <v>0.36000000000000004</v>
      </c>
      <c r="AF1378" s="69">
        <f t="shared" si="170"/>
        <v>4.3199999999999994</v>
      </c>
      <c r="AH1378" s="31">
        <f t="shared" si="171"/>
        <v>1.08</v>
      </c>
      <c r="AI1378" s="31">
        <f t="shared" si="172"/>
        <v>1.08</v>
      </c>
      <c r="AJ1378" s="31">
        <f t="shared" si="173"/>
        <v>1.08</v>
      </c>
      <c r="AK1378" s="31">
        <f t="shared" si="174"/>
        <v>1.08</v>
      </c>
      <c r="AL1378" s="31">
        <f t="shared" si="175"/>
        <v>4.32</v>
      </c>
    </row>
    <row r="1379" spans="1:38" hidden="1" x14ac:dyDescent="0.3">
      <c r="A1379" t="str">
        <f t="shared" si="169"/>
        <v>SAICING</v>
      </c>
      <c r="B1379" s="5" t="s">
        <v>474</v>
      </c>
      <c r="C1379" s="5" t="s">
        <v>617</v>
      </c>
      <c r="D1379" s="65" t="s">
        <v>89</v>
      </c>
      <c r="E1379" s="65" t="s">
        <v>525</v>
      </c>
      <c r="F1379" s="5" t="s">
        <v>32</v>
      </c>
      <c r="G1379" s="5" t="s">
        <v>605</v>
      </c>
      <c r="H1379" s="5" t="s">
        <v>605</v>
      </c>
      <c r="I1379" s="31"/>
      <c r="J1379" s="31"/>
      <c r="K1379" s="31"/>
      <c r="L1379" s="31"/>
      <c r="M1379" s="31"/>
      <c r="N1379" s="31"/>
      <c r="O1379" s="31">
        <v>1.08</v>
      </c>
      <c r="P1379" s="31"/>
      <c r="Q1379" s="31"/>
      <c r="R1379" s="75">
        <f t="shared" si="176"/>
        <v>0.12000000000000001</v>
      </c>
      <c r="S1379" s="69">
        <v>0.12000000000000001</v>
      </c>
      <c r="T1379" s="69">
        <v>0.12000000000000001</v>
      </c>
      <c r="U1379" s="69">
        <v>0.12000000000000001</v>
      </c>
      <c r="V1379" s="69">
        <v>0.12000000000000001</v>
      </c>
      <c r="W1379" s="69">
        <v>0.12000000000000001</v>
      </c>
      <c r="X1379" s="69">
        <v>0.12000000000000001</v>
      </c>
      <c r="Y1379" s="69">
        <v>0.12000000000000001</v>
      </c>
      <c r="Z1379" s="69">
        <v>0.12000000000000001</v>
      </c>
      <c r="AA1379" s="69">
        <v>0.12000000000000001</v>
      </c>
      <c r="AB1379" s="69">
        <v>0.12000000000000001</v>
      </c>
      <c r="AC1379" s="69">
        <v>0.12000000000000001</v>
      </c>
      <c r="AD1379" s="69">
        <v>0.12000000000000001</v>
      </c>
      <c r="AE1379" s="69">
        <v>0.12000000000000001</v>
      </c>
      <c r="AF1379" s="69">
        <f t="shared" si="170"/>
        <v>1.4400000000000004</v>
      </c>
      <c r="AH1379" s="31">
        <f t="shared" si="171"/>
        <v>0.36000000000000004</v>
      </c>
      <c r="AI1379" s="31">
        <f t="shared" si="172"/>
        <v>0.36000000000000004</v>
      </c>
      <c r="AJ1379" s="31">
        <f t="shared" si="173"/>
        <v>0.36000000000000004</v>
      </c>
      <c r="AK1379" s="31">
        <f t="shared" si="174"/>
        <v>0.36000000000000004</v>
      </c>
      <c r="AL1379" s="31">
        <f t="shared" si="175"/>
        <v>1.4400000000000002</v>
      </c>
    </row>
    <row r="1380" spans="1:38" hidden="1" x14ac:dyDescent="0.3">
      <c r="A1380" t="str">
        <f t="shared" si="169"/>
        <v>SAC1 COARSE</v>
      </c>
      <c r="B1380" s="5" t="s">
        <v>474</v>
      </c>
      <c r="C1380" s="5" t="s">
        <v>617</v>
      </c>
      <c r="D1380" s="65" t="s">
        <v>89</v>
      </c>
      <c r="E1380" s="65" t="s">
        <v>413</v>
      </c>
      <c r="F1380" s="5" t="s">
        <v>27</v>
      </c>
      <c r="G1380" s="5" t="s">
        <v>603</v>
      </c>
      <c r="H1380" s="5" t="s">
        <v>619</v>
      </c>
      <c r="I1380" s="31"/>
      <c r="J1380" s="31"/>
      <c r="K1380" s="31"/>
      <c r="L1380" s="31"/>
      <c r="M1380" s="31"/>
      <c r="N1380" s="31">
        <v>32.64</v>
      </c>
      <c r="O1380" s="31"/>
      <c r="P1380" s="31"/>
      <c r="Q1380" s="31"/>
      <c r="R1380" s="75">
        <f t="shared" si="176"/>
        <v>3.6266666666666669</v>
      </c>
      <c r="S1380" s="69"/>
      <c r="T1380" s="69"/>
      <c r="U1380" s="69"/>
      <c r="V1380" s="69"/>
      <c r="W1380" s="69"/>
      <c r="X1380" s="69"/>
      <c r="Y1380" s="69"/>
      <c r="Z1380" s="69"/>
      <c r="AA1380" s="69"/>
      <c r="AB1380" s="69"/>
      <c r="AC1380" s="69"/>
      <c r="AD1380" s="69"/>
      <c r="AE1380" s="69"/>
      <c r="AF1380" s="69">
        <f t="shared" si="170"/>
        <v>0</v>
      </c>
      <c r="AH1380" s="31">
        <f t="shared" si="171"/>
        <v>0</v>
      </c>
      <c r="AI1380" s="31">
        <f t="shared" si="172"/>
        <v>0</v>
      </c>
      <c r="AJ1380" s="31">
        <f t="shared" si="173"/>
        <v>0</v>
      </c>
      <c r="AK1380" s="31">
        <f t="shared" si="174"/>
        <v>0</v>
      </c>
      <c r="AL1380" s="31">
        <f t="shared" si="175"/>
        <v>0</v>
      </c>
    </row>
    <row r="1381" spans="1:38" hidden="1" x14ac:dyDescent="0.3">
      <c r="A1381" t="str">
        <f t="shared" si="169"/>
        <v>SAC1 COARSE</v>
      </c>
      <c r="B1381" s="5" t="s">
        <v>474</v>
      </c>
      <c r="C1381" s="5" t="s">
        <v>617</v>
      </c>
      <c r="D1381" s="65" t="s">
        <v>89</v>
      </c>
      <c r="E1381" s="65" t="s">
        <v>526</v>
      </c>
      <c r="F1381" s="5" t="s">
        <v>27</v>
      </c>
      <c r="G1381" s="5" t="s">
        <v>603</v>
      </c>
      <c r="H1381" s="5" t="s">
        <v>619</v>
      </c>
      <c r="I1381" s="31">
        <v>30.24</v>
      </c>
      <c r="J1381" s="31">
        <v>60.48</v>
      </c>
      <c r="K1381" s="31">
        <v>60.48</v>
      </c>
      <c r="L1381" s="31"/>
      <c r="M1381" s="31"/>
      <c r="N1381" s="31"/>
      <c r="O1381" s="31">
        <v>60.48</v>
      </c>
      <c r="P1381" s="31">
        <v>90.72</v>
      </c>
      <c r="Q1381" s="31">
        <v>90.72</v>
      </c>
      <c r="R1381" s="75">
        <f t="shared" si="176"/>
        <v>43.68</v>
      </c>
      <c r="S1381" s="69">
        <v>43.68</v>
      </c>
      <c r="T1381" s="69">
        <v>43.68</v>
      </c>
      <c r="U1381" s="69">
        <v>43.68</v>
      </c>
      <c r="V1381" s="69">
        <v>43.68</v>
      </c>
      <c r="W1381" s="69">
        <v>43.68</v>
      </c>
      <c r="X1381" s="69">
        <v>43.68</v>
      </c>
      <c r="Y1381" s="69">
        <v>43.68</v>
      </c>
      <c r="Z1381" s="69">
        <v>43.68</v>
      </c>
      <c r="AA1381" s="69">
        <v>43.68</v>
      </c>
      <c r="AB1381" s="69">
        <v>43.68</v>
      </c>
      <c r="AC1381" s="69">
        <v>43.68</v>
      </c>
      <c r="AD1381" s="69">
        <v>43.68</v>
      </c>
      <c r="AE1381" s="69">
        <v>43.68</v>
      </c>
      <c r="AF1381" s="69">
        <f t="shared" si="170"/>
        <v>524.16</v>
      </c>
      <c r="AH1381" s="31">
        <f t="shared" si="171"/>
        <v>131.04</v>
      </c>
      <c r="AI1381" s="31">
        <f t="shared" si="172"/>
        <v>131.04</v>
      </c>
      <c r="AJ1381" s="31">
        <f t="shared" si="173"/>
        <v>131.04</v>
      </c>
      <c r="AK1381" s="31">
        <f t="shared" si="174"/>
        <v>131.04</v>
      </c>
      <c r="AL1381" s="31">
        <f t="shared" si="175"/>
        <v>524.16</v>
      </c>
    </row>
    <row r="1382" spans="1:38" hidden="1" x14ac:dyDescent="0.3">
      <c r="A1382" t="str">
        <f t="shared" si="169"/>
        <v>SACASTER</v>
      </c>
      <c r="B1382" s="5" t="s">
        <v>474</v>
      </c>
      <c r="C1382" s="5" t="s">
        <v>617</v>
      </c>
      <c r="D1382" s="65" t="s">
        <v>89</v>
      </c>
      <c r="E1382" s="65" t="s">
        <v>527</v>
      </c>
      <c r="F1382" s="5" t="s">
        <v>25</v>
      </c>
      <c r="G1382" s="5" t="s">
        <v>604</v>
      </c>
      <c r="H1382" s="5" t="s">
        <v>604</v>
      </c>
      <c r="I1382" s="31"/>
      <c r="J1382" s="31"/>
      <c r="K1382" s="31">
        <v>0.24</v>
      </c>
      <c r="L1382" s="31"/>
      <c r="M1382" s="31">
        <v>0</v>
      </c>
      <c r="N1382" s="31"/>
      <c r="O1382" s="31">
        <v>0.24</v>
      </c>
      <c r="P1382" s="31"/>
      <c r="Q1382" s="31"/>
      <c r="R1382" s="75">
        <f t="shared" si="176"/>
        <v>5.333333333333333E-2</v>
      </c>
      <c r="S1382" s="69"/>
      <c r="T1382" s="69"/>
      <c r="U1382" s="69"/>
      <c r="V1382" s="69"/>
      <c r="W1382" s="69"/>
      <c r="X1382" s="69"/>
      <c r="Y1382" s="69"/>
      <c r="Z1382" s="69"/>
      <c r="AA1382" s="69"/>
      <c r="AB1382" s="69"/>
      <c r="AC1382" s="69"/>
      <c r="AD1382" s="69"/>
      <c r="AE1382" s="69"/>
      <c r="AF1382" s="69">
        <f t="shared" si="170"/>
        <v>0</v>
      </c>
      <c r="AH1382" s="31">
        <f t="shared" si="171"/>
        <v>0</v>
      </c>
      <c r="AI1382" s="31">
        <f t="shared" si="172"/>
        <v>0</v>
      </c>
      <c r="AJ1382" s="31">
        <f t="shared" si="173"/>
        <v>0</v>
      </c>
      <c r="AK1382" s="31">
        <f t="shared" si="174"/>
        <v>0</v>
      </c>
      <c r="AL1382" s="31">
        <f t="shared" si="175"/>
        <v>0</v>
      </c>
    </row>
    <row r="1383" spans="1:38" hidden="1" x14ac:dyDescent="0.3">
      <c r="A1383" t="str">
        <f t="shared" si="169"/>
        <v>SAGolden Brown</v>
      </c>
      <c r="B1383" s="5" t="s">
        <v>474</v>
      </c>
      <c r="C1383" s="5" t="s">
        <v>617</v>
      </c>
      <c r="D1383" s="65" t="s">
        <v>89</v>
      </c>
      <c r="E1383" s="65" t="s">
        <v>527</v>
      </c>
      <c r="F1383" s="5" t="s">
        <v>31</v>
      </c>
      <c r="G1383" s="5" t="s">
        <v>602</v>
      </c>
      <c r="H1383" s="5" t="s">
        <v>623</v>
      </c>
      <c r="I1383" s="31"/>
      <c r="J1383" s="31"/>
      <c r="K1383" s="31">
        <v>1.44</v>
      </c>
      <c r="L1383" s="31"/>
      <c r="M1383" s="31"/>
      <c r="N1383" s="31"/>
      <c r="O1383" s="31"/>
      <c r="P1383" s="31"/>
      <c r="Q1383" s="31"/>
      <c r="R1383" s="75">
        <f t="shared" si="176"/>
        <v>0.16</v>
      </c>
      <c r="S1383" s="69"/>
      <c r="T1383" s="69"/>
      <c r="U1383" s="69"/>
      <c r="V1383" s="69"/>
      <c r="W1383" s="69"/>
      <c r="X1383" s="69"/>
      <c r="Y1383" s="69"/>
      <c r="Z1383" s="69"/>
      <c r="AA1383" s="69"/>
      <c r="AB1383" s="69"/>
      <c r="AC1383" s="69"/>
      <c r="AD1383" s="69"/>
      <c r="AE1383" s="69"/>
      <c r="AF1383" s="69">
        <f t="shared" si="170"/>
        <v>0</v>
      </c>
      <c r="AH1383" s="31">
        <f t="shared" si="171"/>
        <v>0</v>
      </c>
      <c r="AI1383" s="31">
        <f t="shared" si="172"/>
        <v>0</v>
      </c>
      <c r="AJ1383" s="31">
        <f t="shared" si="173"/>
        <v>0</v>
      </c>
      <c r="AK1383" s="31">
        <f t="shared" si="174"/>
        <v>0</v>
      </c>
      <c r="AL1383" s="31">
        <f t="shared" si="175"/>
        <v>0</v>
      </c>
    </row>
    <row r="1384" spans="1:38" hidden="1" x14ac:dyDescent="0.3">
      <c r="A1384" t="str">
        <f t="shared" si="169"/>
        <v>SAICING</v>
      </c>
      <c r="B1384" s="5" t="s">
        <v>474</v>
      </c>
      <c r="C1384" s="5" t="s">
        <v>617</v>
      </c>
      <c r="D1384" s="65" t="s">
        <v>89</v>
      </c>
      <c r="E1384" s="65" t="s">
        <v>527</v>
      </c>
      <c r="F1384" s="5" t="s">
        <v>32</v>
      </c>
      <c r="G1384" s="5" t="s">
        <v>605</v>
      </c>
      <c r="H1384" s="5" t="s">
        <v>605</v>
      </c>
      <c r="I1384" s="31"/>
      <c r="J1384" s="31"/>
      <c r="K1384" s="31">
        <v>0.12</v>
      </c>
      <c r="L1384" s="31"/>
      <c r="M1384" s="31"/>
      <c r="N1384" s="31"/>
      <c r="O1384" s="31"/>
      <c r="P1384" s="31"/>
      <c r="Q1384" s="31"/>
      <c r="R1384" s="75">
        <f t="shared" si="176"/>
        <v>1.3333333333333332E-2</v>
      </c>
      <c r="S1384" s="69"/>
      <c r="T1384" s="69"/>
      <c r="U1384" s="69"/>
      <c r="V1384" s="69"/>
      <c r="W1384" s="69"/>
      <c r="X1384" s="69"/>
      <c r="Y1384" s="69"/>
      <c r="Z1384" s="69"/>
      <c r="AA1384" s="69"/>
      <c r="AB1384" s="69"/>
      <c r="AC1384" s="69"/>
      <c r="AD1384" s="69"/>
      <c r="AE1384" s="69"/>
      <c r="AF1384" s="69">
        <f t="shared" si="170"/>
        <v>0</v>
      </c>
      <c r="AH1384" s="31">
        <f t="shared" si="171"/>
        <v>0</v>
      </c>
      <c r="AI1384" s="31">
        <f t="shared" si="172"/>
        <v>0</v>
      </c>
      <c r="AJ1384" s="31">
        <f t="shared" si="173"/>
        <v>0</v>
      </c>
      <c r="AK1384" s="31">
        <f t="shared" si="174"/>
        <v>0</v>
      </c>
      <c r="AL1384" s="31">
        <f t="shared" si="175"/>
        <v>0</v>
      </c>
    </row>
    <row r="1385" spans="1:38" hidden="1" x14ac:dyDescent="0.3">
      <c r="A1385" t="str">
        <f t="shared" si="169"/>
        <v>SASoft Brown</v>
      </c>
      <c r="B1385" s="5" t="s">
        <v>474</v>
      </c>
      <c r="C1385" s="5" t="s">
        <v>617</v>
      </c>
      <c r="D1385" s="65" t="s">
        <v>89</v>
      </c>
      <c r="E1385" s="65" t="s">
        <v>527</v>
      </c>
      <c r="F1385" s="5" t="s">
        <v>34</v>
      </c>
      <c r="G1385" s="5" t="s">
        <v>602</v>
      </c>
      <c r="H1385" s="5" t="s">
        <v>622</v>
      </c>
      <c r="I1385" s="31"/>
      <c r="J1385" s="31"/>
      <c r="K1385" s="31"/>
      <c r="L1385" s="31"/>
      <c r="M1385" s="31"/>
      <c r="N1385" s="31"/>
      <c r="O1385" s="31">
        <v>2.4</v>
      </c>
      <c r="P1385" s="31"/>
      <c r="Q1385" s="31"/>
      <c r="R1385" s="75">
        <f t="shared" si="176"/>
        <v>0.26666666666666666</v>
      </c>
      <c r="S1385" s="69"/>
      <c r="T1385" s="69"/>
      <c r="U1385" s="69"/>
      <c r="V1385" s="69"/>
      <c r="W1385" s="69"/>
      <c r="X1385" s="69"/>
      <c r="Y1385" s="69"/>
      <c r="Z1385" s="69"/>
      <c r="AA1385" s="69"/>
      <c r="AB1385" s="69"/>
      <c r="AC1385" s="69"/>
      <c r="AD1385" s="69"/>
      <c r="AE1385" s="69"/>
      <c r="AF1385" s="69">
        <f t="shared" si="170"/>
        <v>0</v>
      </c>
      <c r="AH1385" s="31">
        <f t="shared" si="171"/>
        <v>0</v>
      </c>
      <c r="AI1385" s="31">
        <f t="shared" si="172"/>
        <v>0</v>
      </c>
      <c r="AJ1385" s="31">
        <f t="shared" si="173"/>
        <v>0</v>
      </c>
      <c r="AK1385" s="31">
        <f t="shared" si="174"/>
        <v>0</v>
      </c>
      <c r="AL1385" s="31">
        <f t="shared" si="175"/>
        <v>0</v>
      </c>
    </row>
    <row r="1386" spans="1:38" hidden="1" x14ac:dyDescent="0.3">
      <c r="A1386" t="str">
        <f t="shared" si="169"/>
        <v>SAC1 COARSE</v>
      </c>
      <c r="B1386" s="5" t="s">
        <v>474</v>
      </c>
      <c r="C1386" s="5" t="s">
        <v>617</v>
      </c>
      <c r="D1386" s="65" t="s">
        <v>89</v>
      </c>
      <c r="E1386" s="65" t="s">
        <v>528</v>
      </c>
      <c r="F1386" s="5" t="s">
        <v>27</v>
      </c>
      <c r="G1386" s="5" t="s">
        <v>603</v>
      </c>
      <c r="H1386" s="5" t="s">
        <v>619</v>
      </c>
      <c r="I1386" s="31"/>
      <c r="J1386" s="31"/>
      <c r="K1386" s="31">
        <v>1.08</v>
      </c>
      <c r="L1386" s="31">
        <v>25.007999999999996</v>
      </c>
      <c r="M1386" s="31">
        <v>10.8</v>
      </c>
      <c r="N1386" s="31">
        <v>35.64</v>
      </c>
      <c r="O1386" s="31">
        <v>10.8</v>
      </c>
      <c r="P1386" s="31"/>
      <c r="Q1386" s="31"/>
      <c r="R1386" s="75">
        <f t="shared" si="176"/>
        <v>9.2586666666666648</v>
      </c>
      <c r="S1386" s="69"/>
      <c r="T1386" s="69"/>
      <c r="U1386" s="69"/>
      <c r="V1386" s="69"/>
      <c r="W1386" s="69"/>
      <c r="X1386" s="69"/>
      <c r="Y1386" s="69"/>
      <c r="Z1386" s="69"/>
      <c r="AA1386" s="69"/>
      <c r="AB1386" s="69"/>
      <c r="AC1386" s="69"/>
      <c r="AD1386" s="69"/>
      <c r="AE1386" s="69"/>
      <c r="AF1386" s="69">
        <f t="shared" si="170"/>
        <v>0</v>
      </c>
      <c r="AH1386" s="31">
        <f t="shared" si="171"/>
        <v>0</v>
      </c>
      <c r="AI1386" s="31">
        <f t="shared" si="172"/>
        <v>0</v>
      </c>
      <c r="AJ1386" s="31">
        <f t="shared" si="173"/>
        <v>0</v>
      </c>
      <c r="AK1386" s="31">
        <f t="shared" si="174"/>
        <v>0</v>
      </c>
      <c r="AL1386" s="31">
        <f t="shared" si="175"/>
        <v>0</v>
      </c>
    </row>
    <row r="1387" spans="1:38" hidden="1" x14ac:dyDescent="0.3">
      <c r="A1387" t="str">
        <f t="shared" si="169"/>
        <v>SAC1 COARSE</v>
      </c>
      <c r="B1387" s="5" t="s">
        <v>474</v>
      </c>
      <c r="C1387" s="5" t="s">
        <v>617</v>
      </c>
      <c r="D1387" s="65" t="s">
        <v>89</v>
      </c>
      <c r="E1387" s="65" t="s">
        <v>529</v>
      </c>
      <c r="F1387" s="5" t="s">
        <v>27</v>
      </c>
      <c r="G1387" s="5" t="s">
        <v>603</v>
      </c>
      <c r="H1387" s="5" t="s">
        <v>619</v>
      </c>
      <c r="I1387" s="31"/>
      <c r="J1387" s="31">
        <v>0</v>
      </c>
      <c r="K1387" s="31"/>
      <c r="L1387" s="31"/>
      <c r="M1387" s="31"/>
      <c r="N1387" s="31"/>
      <c r="O1387" s="31"/>
      <c r="P1387" s="31"/>
      <c r="Q1387" s="31"/>
      <c r="R1387" s="75">
        <f t="shared" si="176"/>
        <v>0</v>
      </c>
      <c r="S1387" s="69"/>
      <c r="T1387" s="69"/>
      <c r="U1387" s="69"/>
      <c r="V1387" s="69"/>
      <c r="W1387" s="69"/>
      <c r="X1387" s="69"/>
      <c r="Y1387" s="69"/>
      <c r="Z1387" s="69"/>
      <c r="AA1387" s="69"/>
      <c r="AB1387" s="69"/>
      <c r="AC1387" s="69"/>
      <c r="AD1387" s="69"/>
      <c r="AE1387" s="69"/>
      <c r="AF1387" s="69">
        <f t="shared" si="170"/>
        <v>0</v>
      </c>
      <c r="AH1387" s="31">
        <f t="shared" si="171"/>
        <v>0</v>
      </c>
      <c r="AI1387" s="31">
        <f t="shared" si="172"/>
        <v>0</v>
      </c>
      <c r="AJ1387" s="31">
        <f t="shared" si="173"/>
        <v>0</v>
      </c>
      <c r="AK1387" s="31">
        <f t="shared" si="174"/>
        <v>0</v>
      </c>
      <c r="AL1387" s="31">
        <f t="shared" si="175"/>
        <v>0</v>
      </c>
    </row>
    <row r="1388" spans="1:38" hidden="1" x14ac:dyDescent="0.3">
      <c r="A1388" t="str">
        <f t="shared" si="169"/>
        <v>SAA1</v>
      </c>
      <c r="B1388" s="5" t="s">
        <v>474</v>
      </c>
      <c r="C1388" s="5" t="s">
        <v>617</v>
      </c>
      <c r="D1388" s="65" t="s">
        <v>72</v>
      </c>
      <c r="E1388" s="65" t="s">
        <v>479</v>
      </c>
      <c r="F1388" s="5" t="s">
        <v>74</v>
      </c>
      <c r="G1388" s="5" t="s">
        <v>600</v>
      </c>
      <c r="H1388" s="5" t="s">
        <v>620</v>
      </c>
      <c r="I1388" s="31"/>
      <c r="J1388" s="31"/>
      <c r="K1388" s="31"/>
      <c r="L1388" s="31"/>
      <c r="M1388" s="31"/>
      <c r="N1388" s="31"/>
      <c r="O1388" s="31"/>
      <c r="P1388" s="31"/>
      <c r="Q1388" s="31"/>
      <c r="R1388" s="75">
        <f t="shared" ref="R1388:R1403" si="177">SUM(I1388:Q1388)/3</f>
        <v>0</v>
      </c>
      <c r="S1388" s="69">
        <v>0</v>
      </c>
      <c r="T1388" s="69">
        <v>0</v>
      </c>
      <c r="U1388" s="69">
        <v>0</v>
      </c>
      <c r="V1388" s="69">
        <v>0</v>
      </c>
      <c r="W1388" s="69">
        <v>0</v>
      </c>
      <c r="X1388" s="69">
        <v>0</v>
      </c>
      <c r="Y1388" s="69">
        <v>0</v>
      </c>
      <c r="Z1388" s="69">
        <v>0</v>
      </c>
      <c r="AA1388" s="69">
        <v>0</v>
      </c>
      <c r="AB1388" s="69">
        <v>0</v>
      </c>
      <c r="AC1388" s="69">
        <v>0</v>
      </c>
      <c r="AD1388" s="69">
        <v>0</v>
      </c>
      <c r="AE1388" s="69">
        <v>0</v>
      </c>
      <c r="AF1388" s="69">
        <f t="shared" si="170"/>
        <v>0</v>
      </c>
      <c r="AH1388" s="31">
        <f t="shared" si="171"/>
        <v>0</v>
      </c>
      <c r="AI1388" s="31">
        <f t="shared" si="172"/>
        <v>0</v>
      </c>
      <c r="AJ1388" s="31">
        <f t="shared" si="173"/>
        <v>0</v>
      </c>
      <c r="AK1388" s="31">
        <f t="shared" si="174"/>
        <v>0</v>
      </c>
      <c r="AL1388" s="31">
        <f t="shared" si="175"/>
        <v>0</v>
      </c>
    </row>
    <row r="1389" spans="1:38" hidden="1" x14ac:dyDescent="0.3">
      <c r="A1389" t="str">
        <f t="shared" si="169"/>
        <v>SAC1 COARSE</v>
      </c>
      <c r="B1389" s="5" t="s">
        <v>474</v>
      </c>
      <c r="C1389" s="5" t="s">
        <v>617</v>
      </c>
      <c r="D1389" s="65" t="s">
        <v>72</v>
      </c>
      <c r="E1389" s="65" t="s">
        <v>479</v>
      </c>
      <c r="F1389" s="5" t="s">
        <v>61</v>
      </c>
      <c r="G1389" s="5" t="s">
        <v>603</v>
      </c>
      <c r="H1389" s="5" t="s">
        <v>619</v>
      </c>
      <c r="I1389" s="31"/>
      <c r="J1389" s="31"/>
      <c r="K1389" s="31"/>
      <c r="L1389" s="31"/>
      <c r="M1389" s="31"/>
      <c r="N1389" s="31"/>
      <c r="O1389" s="31"/>
      <c r="P1389" s="31">
        <v>2.5</v>
      </c>
      <c r="Q1389" s="31">
        <v>-0.05</v>
      </c>
      <c r="R1389" s="75">
        <f t="shared" si="177"/>
        <v>0.81666666666666676</v>
      </c>
      <c r="S1389" s="69">
        <v>0.81666666666666676</v>
      </c>
      <c r="T1389" s="69">
        <v>0.81666666666666676</v>
      </c>
      <c r="U1389" s="69">
        <v>0.81666666666666676</v>
      </c>
      <c r="V1389" s="69">
        <v>0.81666666666666676</v>
      </c>
      <c r="W1389" s="69">
        <v>0.81666666666666676</v>
      </c>
      <c r="X1389" s="69">
        <v>0.81666666666666676</v>
      </c>
      <c r="Y1389" s="69">
        <v>0.81666666666666676</v>
      </c>
      <c r="Z1389" s="69">
        <v>0.81666666666666676</v>
      </c>
      <c r="AA1389" s="69">
        <v>0.81666666666666676</v>
      </c>
      <c r="AB1389" s="69">
        <v>0.81666666666666676</v>
      </c>
      <c r="AC1389" s="69">
        <v>0.81666666666666676</v>
      </c>
      <c r="AD1389" s="69">
        <v>0.81666666666666676</v>
      </c>
      <c r="AE1389" s="69">
        <v>0.81666666666666676</v>
      </c>
      <c r="AF1389" s="69">
        <f t="shared" si="170"/>
        <v>9.7999999999999989</v>
      </c>
      <c r="AH1389" s="31">
        <f t="shared" si="171"/>
        <v>2.4500000000000002</v>
      </c>
      <c r="AI1389" s="31">
        <f t="shared" si="172"/>
        <v>2.4500000000000002</v>
      </c>
      <c r="AJ1389" s="31">
        <f t="shared" si="173"/>
        <v>2.4500000000000002</v>
      </c>
      <c r="AK1389" s="31">
        <f t="shared" si="174"/>
        <v>2.4500000000000002</v>
      </c>
      <c r="AL1389" s="31">
        <f t="shared" si="175"/>
        <v>9.8000000000000007</v>
      </c>
    </row>
    <row r="1390" spans="1:38" hidden="1" x14ac:dyDescent="0.3">
      <c r="A1390" t="str">
        <f t="shared" si="169"/>
        <v>SACASTER</v>
      </c>
      <c r="B1390" s="5" t="s">
        <v>474</v>
      </c>
      <c r="C1390" s="5" t="s">
        <v>617</v>
      </c>
      <c r="D1390" s="65" t="s">
        <v>72</v>
      </c>
      <c r="E1390" s="65" t="s">
        <v>479</v>
      </c>
      <c r="F1390" s="5" t="s">
        <v>25</v>
      </c>
      <c r="G1390" s="5" t="s">
        <v>604</v>
      </c>
      <c r="H1390" s="5" t="s">
        <v>604</v>
      </c>
      <c r="I1390" s="31"/>
      <c r="J1390" s="31"/>
      <c r="K1390" s="31"/>
      <c r="L1390" s="31"/>
      <c r="M1390" s="31"/>
      <c r="N1390" s="31"/>
      <c r="O1390" s="31">
        <v>0.12</v>
      </c>
      <c r="P1390" s="31">
        <v>0.72</v>
      </c>
      <c r="Q1390" s="31">
        <v>1.0680000000000001</v>
      </c>
      <c r="R1390" s="75">
        <f t="shared" si="177"/>
        <v>0.63600000000000001</v>
      </c>
      <c r="S1390" s="69">
        <v>0.63600000000000001</v>
      </c>
      <c r="T1390" s="69">
        <v>0.63600000000000001</v>
      </c>
      <c r="U1390" s="69">
        <v>0.63600000000000001</v>
      </c>
      <c r="V1390" s="69">
        <v>0.63600000000000001</v>
      </c>
      <c r="W1390" s="69">
        <v>0.63600000000000001</v>
      </c>
      <c r="X1390" s="69">
        <v>0.63600000000000001</v>
      </c>
      <c r="Y1390" s="69">
        <v>0.63600000000000001</v>
      </c>
      <c r="Z1390" s="69">
        <v>0.63600000000000001</v>
      </c>
      <c r="AA1390" s="69">
        <v>0.63600000000000001</v>
      </c>
      <c r="AB1390" s="69">
        <v>0.63600000000000001</v>
      </c>
      <c r="AC1390" s="69">
        <v>0.63600000000000001</v>
      </c>
      <c r="AD1390" s="69">
        <v>0.63600000000000001</v>
      </c>
      <c r="AE1390" s="69">
        <v>0.63600000000000001</v>
      </c>
      <c r="AF1390" s="69">
        <f t="shared" si="170"/>
        <v>7.6320000000000006</v>
      </c>
      <c r="AH1390" s="31">
        <f t="shared" si="171"/>
        <v>1.9079999999999999</v>
      </c>
      <c r="AI1390" s="31">
        <f t="shared" si="172"/>
        <v>1.9079999999999999</v>
      </c>
      <c r="AJ1390" s="31">
        <f t="shared" si="173"/>
        <v>1.9079999999999999</v>
      </c>
      <c r="AK1390" s="31">
        <f t="shared" si="174"/>
        <v>1.9079999999999999</v>
      </c>
      <c r="AL1390" s="31">
        <f t="shared" si="175"/>
        <v>7.6319999999999997</v>
      </c>
    </row>
    <row r="1391" spans="1:38" hidden="1" x14ac:dyDescent="0.3">
      <c r="A1391" t="str">
        <f t="shared" si="169"/>
        <v>SACoarse Brown</v>
      </c>
      <c r="B1391" s="5" t="s">
        <v>474</v>
      </c>
      <c r="C1391" s="5" t="s">
        <v>617</v>
      </c>
      <c r="D1391" s="65" t="s">
        <v>72</v>
      </c>
      <c r="E1391" s="65" t="s">
        <v>479</v>
      </c>
      <c r="F1391" s="5" t="s">
        <v>26</v>
      </c>
      <c r="G1391" s="5" t="s">
        <v>602</v>
      </c>
      <c r="H1391" s="5" t="s">
        <v>618</v>
      </c>
      <c r="I1391" s="31"/>
      <c r="J1391" s="31"/>
      <c r="K1391" s="31"/>
      <c r="L1391" s="31"/>
      <c r="M1391" s="31"/>
      <c r="N1391" s="31"/>
      <c r="O1391" s="31"/>
      <c r="P1391" s="31">
        <v>2.1599999999999997</v>
      </c>
      <c r="Q1391" s="31">
        <v>1.08</v>
      </c>
      <c r="R1391" s="75">
        <f t="shared" si="177"/>
        <v>1.0799999999999998</v>
      </c>
      <c r="S1391" s="69">
        <v>1.0799999999999998</v>
      </c>
      <c r="T1391" s="69">
        <v>1.0799999999999998</v>
      </c>
      <c r="U1391" s="69">
        <v>1.0799999999999998</v>
      </c>
      <c r="V1391" s="69">
        <v>1.0799999999999998</v>
      </c>
      <c r="W1391" s="69">
        <v>1.0799999999999998</v>
      </c>
      <c r="X1391" s="69">
        <v>1.0799999999999998</v>
      </c>
      <c r="Y1391" s="69">
        <v>1.0799999999999998</v>
      </c>
      <c r="Z1391" s="69">
        <v>1.0799999999999998</v>
      </c>
      <c r="AA1391" s="69">
        <v>1.0799999999999998</v>
      </c>
      <c r="AB1391" s="69">
        <v>1.0799999999999998</v>
      </c>
      <c r="AC1391" s="69">
        <v>1.0799999999999998</v>
      </c>
      <c r="AD1391" s="69">
        <v>1.0799999999999998</v>
      </c>
      <c r="AE1391" s="69">
        <v>1.0799999999999998</v>
      </c>
      <c r="AF1391" s="69">
        <f t="shared" si="170"/>
        <v>12.959999999999999</v>
      </c>
      <c r="AH1391" s="31">
        <f t="shared" si="171"/>
        <v>3.2399999999999993</v>
      </c>
      <c r="AI1391" s="31">
        <f t="shared" si="172"/>
        <v>3.2399999999999993</v>
      </c>
      <c r="AJ1391" s="31">
        <f t="shared" si="173"/>
        <v>3.2399999999999993</v>
      </c>
      <c r="AK1391" s="31">
        <f t="shared" si="174"/>
        <v>3.2399999999999993</v>
      </c>
      <c r="AL1391" s="31">
        <f t="shared" si="175"/>
        <v>12.959999999999997</v>
      </c>
    </row>
    <row r="1392" spans="1:38" hidden="1" x14ac:dyDescent="0.3">
      <c r="A1392" t="str">
        <f t="shared" si="169"/>
        <v>SAC1 COARSE</v>
      </c>
      <c r="B1392" s="5" t="s">
        <v>474</v>
      </c>
      <c r="C1392" s="5" t="s">
        <v>617</v>
      </c>
      <c r="D1392" s="65" t="s">
        <v>72</v>
      </c>
      <c r="E1392" s="65" t="s">
        <v>479</v>
      </c>
      <c r="F1392" s="5" t="s">
        <v>27</v>
      </c>
      <c r="G1392" s="5" t="s">
        <v>603</v>
      </c>
      <c r="H1392" s="5" t="s">
        <v>619</v>
      </c>
      <c r="I1392" s="31"/>
      <c r="J1392" s="31"/>
      <c r="K1392" s="31"/>
      <c r="L1392" s="31"/>
      <c r="M1392" s="31"/>
      <c r="N1392" s="31"/>
      <c r="O1392" s="31">
        <v>65.88</v>
      </c>
      <c r="P1392" s="31">
        <v>73.44</v>
      </c>
      <c r="Q1392" s="31">
        <v>138.88800000000001</v>
      </c>
      <c r="R1392" s="75">
        <f t="shared" si="177"/>
        <v>92.73599999999999</v>
      </c>
      <c r="S1392" s="69">
        <v>183.6</v>
      </c>
      <c r="T1392" s="69">
        <v>183.6</v>
      </c>
      <c r="U1392" s="69">
        <v>183.6</v>
      </c>
      <c r="V1392" s="69">
        <v>183.6</v>
      </c>
      <c r="W1392" s="69">
        <v>183.6</v>
      </c>
      <c r="X1392" s="69">
        <v>183.6</v>
      </c>
      <c r="Y1392" s="69">
        <v>183.6</v>
      </c>
      <c r="Z1392" s="69">
        <v>183.6</v>
      </c>
      <c r="AA1392" s="69">
        <v>183.6</v>
      </c>
      <c r="AB1392" s="69">
        <v>183.6</v>
      </c>
      <c r="AC1392" s="69">
        <v>183.6</v>
      </c>
      <c r="AD1392" s="69">
        <v>183.6</v>
      </c>
      <c r="AE1392" s="69">
        <v>183.6</v>
      </c>
      <c r="AF1392" s="69">
        <f t="shared" si="170"/>
        <v>2203.1999999999994</v>
      </c>
      <c r="AH1392" s="31">
        <f t="shared" si="171"/>
        <v>550.79999999999995</v>
      </c>
      <c r="AI1392" s="31">
        <f t="shared" si="172"/>
        <v>550.79999999999995</v>
      </c>
      <c r="AJ1392" s="31">
        <f t="shared" si="173"/>
        <v>550.79999999999995</v>
      </c>
      <c r="AK1392" s="31">
        <f t="shared" si="174"/>
        <v>550.79999999999995</v>
      </c>
      <c r="AL1392" s="31">
        <f t="shared" si="175"/>
        <v>2203.1999999999998</v>
      </c>
    </row>
    <row r="1393" spans="1:38" hidden="1" x14ac:dyDescent="0.3">
      <c r="A1393" t="str">
        <f t="shared" si="169"/>
        <v>SAC1 COARSE</v>
      </c>
      <c r="B1393" s="5" t="s">
        <v>474</v>
      </c>
      <c r="C1393" s="5" t="s">
        <v>617</v>
      </c>
      <c r="D1393" s="65" t="s">
        <v>72</v>
      </c>
      <c r="E1393" s="65" t="s">
        <v>479</v>
      </c>
      <c r="F1393" s="5" t="s">
        <v>28</v>
      </c>
      <c r="G1393" s="5" t="s">
        <v>603</v>
      </c>
      <c r="H1393" s="5" t="s">
        <v>619</v>
      </c>
      <c r="I1393" s="31"/>
      <c r="J1393" s="31"/>
      <c r="K1393" s="31"/>
      <c r="L1393" s="31"/>
      <c r="M1393" s="31"/>
      <c r="N1393" s="31"/>
      <c r="O1393" s="31">
        <v>0.6</v>
      </c>
      <c r="P1393" s="31">
        <v>3.24</v>
      </c>
      <c r="Q1393" s="31">
        <v>6.7080000000000002</v>
      </c>
      <c r="R1393" s="75">
        <f t="shared" si="177"/>
        <v>3.516</v>
      </c>
      <c r="S1393" s="69">
        <v>3.516</v>
      </c>
      <c r="T1393" s="69">
        <v>3.516</v>
      </c>
      <c r="U1393" s="69">
        <v>3.516</v>
      </c>
      <c r="V1393" s="69">
        <v>3.516</v>
      </c>
      <c r="W1393" s="69">
        <v>3.516</v>
      </c>
      <c r="X1393" s="69">
        <v>3.516</v>
      </c>
      <c r="Y1393" s="69">
        <v>3.516</v>
      </c>
      <c r="Z1393" s="69">
        <v>3.516</v>
      </c>
      <c r="AA1393" s="69">
        <v>3.516</v>
      </c>
      <c r="AB1393" s="69">
        <v>3.516</v>
      </c>
      <c r="AC1393" s="69">
        <v>3.516</v>
      </c>
      <c r="AD1393" s="69">
        <v>3.516</v>
      </c>
      <c r="AE1393" s="69">
        <v>3.516</v>
      </c>
      <c r="AF1393" s="69">
        <f t="shared" si="170"/>
        <v>42.191999999999986</v>
      </c>
      <c r="AH1393" s="31">
        <f t="shared" si="171"/>
        <v>10.548</v>
      </c>
      <c r="AI1393" s="31">
        <f t="shared" si="172"/>
        <v>10.548</v>
      </c>
      <c r="AJ1393" s="31">
        <f t="shared" si="173"/>
        <v>10.548</v>
      </c>
      <c r="AK1393" s="31">
        <f t="shared" si="174"/>
        <v>10.548</v>
      </c>
      <c r="AL1393" s="31">
        <f t="shared" si="175"/>
        <v>42.192</v>
      </c>
    </row>
    <row r="1394" spans="1:38" hidden="1" x14ac:dyDescent="0.3">
      <c r="A1394" t="str">
        <f t="shared" si="169"/>
        <v>SAA1</v>
      </c>
      <c r="B1394" s="5" t="s">
        <v>474</v>
      </c>
      <c r="C1394" s="5" t="s">
        <v>617</v>
      </c>
      <c r="D1394" s="65" t="s">
        <v>72</v>
      </c>
      <c r="E1394" s="65" t="s">
        <v>479</v>
      </c>
      <c r="F1394" s="5" t="s">
        <v>30</v>
      </c>
      <c r="G1394" s="5" t="s">
        <v>600</v>
      </c>
      <c r="H1394" s="5" t="s">
        <v>620</v>
      </c>
      <c r="I1394" s="31"/>
      <c r="J1394" s="31"/>
      <c r="K1394" s="31"/>
      <c r="L1394" s="31"/>
      <c r="M1394" s="31"/>
      <c r="N1394" s="31"/>
      <c r="O1394" s="31">
        <v>0.12</v>
      </c>
      <c r="P1394" s="31">
        <v>1.08</v>
      </c>
      <c r="Q1394" s="31"/>
      <c r="R1394" s="75">
        <f t="shared" si="177"/>
        <v>0.40000000000000008</v>
      </c>
      <c r="S1394" s="69">
        <v>0.40000000000000008</v>
      </c>
      <c r="T1394" s="69">
        <v>0.40000000000000008</v>
      </c>
      <c r="U1394" s="69">
        <v>0.40000000000000008</v>
      </c>
      <c r="V1394" s="69">
        <v>0.40000000000000008</v>
      </c>
      <c r="W1394" s="69">
        <v>0.40000000000000008</v>
      </c>
      <c r="X1394" s="69">
        <v>0.40000000000000008</v>
      </c>
      <c r="Y1394" s="69">
        <v>0.40000000000000008</v>
      </c>
      <c r="Z1394" s="69">
        <v>0.40000000000000008</v>
      </c>
      <c r="AA1394" s="69">
        <v>0.40000000000000008</v>
      </c>
      <c r="AB1394" s="69">
        <v>0.40000000000000008</v>
      </c>
      <c r="AC1394" s="69">
        <v>0.40000000000000008</v>
      </c>
      <c r="AD1394" s="69">
        <v>0.40000000000000008</v>
      </c>
      <c r="AE1394" s="69">
        <v>0.40000000000000008</v>
      </c>
      <c r="AF1394" s="69">
        <f t="shared" si="170"/>
        <v>4.8000000000000007</v>
      </c>
      <c r="AH1394" s="31">
        <f t="shared" si="171"/>
        <v>1.2000000000000002</v>
      </c>
      <c r="AI1394" s="31">
        <f t="shared" si="172"/>
        <v>1.2000000000000002</v>
      </c>
      <c r="AJ1394" s="31">
        <f t="shared" si="173"/>
        <v>1.2000000000000002</v>
      </c>
      <c r="AK1394" s="31">
        <f t="shared" si="174"/>
        <v>1.2000000000000002</v>
      </c>
      <c r="AL1394" s="31">
        <f t="shared" si="175"/>
        <v>4.8000000000000007</v>
      </c>
    </row>
    <row r="1395" spans="1:38" hidden="1" x14ac:dyDescent="0.3">
      <c r="A1395" t="str">
        <f t="shared" si="169"/>
        <v>SAGolden Brown</v>
      </c>
      <c r="B1395" s="5" t="s">
        <v>474</v>
      </c>
      <c r="C1395" s="5" t="s">
        <v>617</v>
      </c>
      <c r="D1395" s="65" t="s">
        <v>72</v>
      </c>
      <c r="E1395" s="65" t="s">
        <v>479</v>
      </c>
      <c r="F1395" s="5" t="s">
        <v>31</v>
      </c>
      <c r="G1395" s="5" t="s">
        <v>602</v>
      </c>
      <c r="H1395" s="5" t="s">
        <v>623</v>
      </c>
      <c r="I1395" s="31"/>
      <c r="J1395" s="31"/>
      <c r="K1395" s="31"/>
      <c r="L1395" s="31"/>
      <c r="M1395" s="31"/>
      <c r="N1395" s="31"/>
      <c r="O1395" s="31">
        <v>0.36</v>
      </c>
      <c r="P1395" s="31">
        <v>0.72</v>
      </c>
      <c r="Q1395" s="31">
        <v>0</v>
      </c>
      <c r="R1395" s="75">
        <f t="shared" si="177"/>
        <v>0.36000000000000004</v>
      </c>
      <c r="S1395" s="69">
        <v>0.36000000000000004</v>
      </c>
      <c r="T1395" s="69">
        <v>0.36000000000000004</v>
      </c>
      <c r="U1395" s="69">
        <v>0.36000000000000004</v>
      </c>
      <c r="V1395" s="69">
        <v>0.36000000000000004</v>
      </c>
      <c r="W1395" s="69">
        <v>0.36000000000000004</v>
      </c>
      <c r="X1395" s="69">
        <v>0.36000000000000004</v>
      </c>
      <c r="Y1395" s="69">
        <v>0.36000000000000004</v>
      </c>
      <c r="Z1395" s="69">
        <v>0.36000000000000004</v>
      </c>
      <c r="AA1395" s="69">
        <v>0.36000000000000004</v>
      </c>
      <c r="AB1395" s="69">
        <v>0.36000000000000004</v>
      </c>
      <c r="AC1395" s="69">
        <v>0.36000000000000004</v>
      </c>
      <c r="AD1395" s="69">
        <v>0.36000000000000004</v>
      </c>
      <c r="AE1395" s="69">
        <v>0.36000000000000004</v>
      </c>
      <c r="AF1395" s="69">
        <f t="shared" si="170"/>
        <v>4.3199999999999994</v>
      </c>
      <c r="AH1395" s="31">
        <f t="shared" si="171"/>
        <v>1.08</v>
      </c>
      <c r="AI1395" s="31">
        <f t="shared" si="172"/>
        <v>1.08</v>
      </c>
      <c r="AJ1395" s="31">
        <f t="shared" si="173"/>
        <v>1.08</v>
      </c>
      <c r="AK1395" s="31">
        <f t="shared" si="174"/>
        <v>1.08</v>
      </c>
      <c r="AL1395" s="31">
        <f t="shared" si="175"/>
        <v>4.32</v>
      </c>
    </row>
    <row r="1396" spans="1:38" hidden="1" x14ac:dyDescent="0.3">
      <c r="A1396" t="str">
        <f t="shared" si="169"/>
        <v>SAGolden Brown</v>
      </c>
      <c r="B1396" s="5" t="s">
        <v>474</v>
      </c>
      <c r="C1396" s="5" t="s">
        <v>617</v>
      </c>
      <c r="D1396" s="65" t="s">
        <v>72</v>
      </c>
      <c r="E1396" s="65" t="s">
        <v>479</v>
      </c>
      <c r="F1396" s="5" t="s">
        <v>46</v>
      </c>
      <c r="G1396" s="5" t="s">
        <v>602</v>
      </c>
      <c r="H1396" s="5" t="s">
        <v>623</v>
      </c>
      <c r="I1396" s="31"/>
      <c r="J1396" s="31"/>
      <c r="K1396" s="31"/>
      <c r="L1396" s="31"/>
      <c r="M1396" s="31"/>
      <c r="N1396" s="31"/>
      <c r="O1396" s="31">
        <v>0.10800000000000001</v>
      </c>
      <c r="P1396" s="31">
        <v>0.64800000000000002</v>
      </c>
      <c r="Q1396" s="31">
        <v>-1.0800000000000001E-2</v>
      </c>
      <c r="R1396" s="75">
        <f t="shared" si="177"/>
        <v>0.24839999999999998</v>
      </c>
      <c r="S1396" s="69">
        <v>0.24839999999999998</v>
      </c>
      <c r="T1396" s="69">
        <v>0.24839999999999998</v>
      </c>
      <c r="U1396" s="69">
        <v>0.24839999999999998</v>
      </c>
      <c r="V1396" s="69">
        <v>0.24839999999999998</v>
      </c>
      <c r="W1396" s="69">
        <v>0.24839999999999998</v>
      </c>
      <c r="X1396" s="69">
        <v>0.24839999999999998</v>
      </c>
      <c r="Y1396" s="69">
        <v>0.24839999999999998</v>
      </c>
      <c r="Z1396" s="69">
        <v>0.24839999999999998</v>
      </c>
      <c r="AA1396" s="69">
        <v>0.24839999999999998</v>
      </c>
      <c r="AB1396" s="69">
        <v>0.24839999999999998</v>
      </c>
      <c r="AC1396" s="69">
        <v>0.24839999999999998</v>
      </c>
      <c r="AD1396" s="69">
        <v>0.24839999999999998</v>
      </c>
      <c r="AE1396" s="69">
        <v>0.24839999999999998</v>
      </c>
      <c r="AF1396" s="69">
        <f t="shared" si="170"/>
        <v>2.9808000000000003</v>
      </c>
      <c r="AH1396" s="31">
        <f t="shared" si="171"/>
        <v>0.74519999999999997</v>
      </c>
      <c r="AI1396" s="31">
        <f t="shared" si="172"/>
        <v>0.74519999999999997</v>
      </c>
      <c r="AJ1396" s="31">
        <f t="shared" si="173"/>
        <v>0.74519999999999997</v>
      </c>
      <c r="AK1396" s="31">
        <f t="shared" si="174"/>
        <v>0.74519999999999997</v>
      </c>
      <c r="AL1396" s="31">
        <f t="shared" si="175"/>
        <v>2.9807999999999999</v>
      </c>
    </row>
    <row r="1397" spans="1:38" hidden="1" x14ac:dyDescent="0.3">
      <c r="A1397" t="str">
        <f t="shared" si="169"/>
        <v>SAICING</v>
      </c>
      <c r="B1397" s="5" t="s">
        <v>474</v>
      </c>
      <c r="C1397" s="5" t="s">
        <v>617</v>
      </c>
      <c r="D1397" s="65" t="s">
        <v>72</v>
      </c>
      <c r="E1397" s="65" t="s">
        <v>479</v>
      </c>
      <c r="F1397" s="5" t="s">
        <v>47</v>
      </c>
      <c r="G1397" s="5" t="s">
        <v>605</v>
      </c>
      <c r="H1397" s="5" t="s">
        <v>605</v>
      </c>
      <c r="I1397" s="31"/>
      <c r="J1397" s="31"/>
      <c r="K1397" s="31"/>
      <c r="L1397" s="31"/>
      <c r="M1397" s="31"/>
      <c r="N1397" s="31"/>
      <c r="O1397" s="31"/>
      <c r="P1397" s="31">
        <v>0.625</v>
      </c>
      <c r="Q1397" s="31">
        <v>1.25</v>
      </c>
      <c r="R1397" s="75">
        <f t="shared" si="177"/>
        <v>0.625</v>
      </c>
      <c r="S1397" s="69">
        <v>0.625</v>
      </c>
      <c r="T1397" s="69">
        <v>0.625</v>
      </c>
      <c r="U1397" s="69">
        <v>0.625</v>
      </c>
      <c r="V1397" s="69">
        <v>0.625</v>
      </c>
      <c r="W1397" s="69">
        <v>0.625</v>
      </c>
      <c r="X1397" s="69">
        <v>0.625</v>
      </c>
      <c r="Y1397" s="69">
        <v>0.625</v>
      </c>
      <c r="Z1397" s="69">
        <v>0.625</v>
      </c>
      <c r="AA1397" s="69">
        <v>0.625</v>
      </c>
      <c r="AB1397" s="69">
        <v>0.625</v>
      </c>
      <c r="AC1397" s="69">
        <v>0.625</v>
      </c>
      <c r="AD1397" s="69">
        <v>0.625</v>
      </c>
      <c r="AE1397" s="69">
        <v>0.625</v>
      </c>
      <c r="AF1397" s="69">
        <f t="shared" si="170"/>
        <v>7.5</v>
      </c>
      <c r="AH1397" s="31">
        <f t="shared" si="171"/>
        <v>1.875</v>
      </c>
      <c r="AI1397" s="31">
        <f t="shared" si="172"/>
        <v>1.875</v>
      </c>
      <c r="AJ1397" s="31">
        <f t="shared" si="173"/>
        <v>1.875</v>
      </c>
      <c r="AK1397" s="31">
        <f t="shared" si="174"/>
        <v>1.875</v>
      </c>
      <c r="AL1397" s="31">
        <f t="shared" si="175"/>
        <v>7.5</v>
      </c>
    </row>
    <row r="1398" spans="1:38" hidden="1" x14ac:dyDescent="0.3">
      <c r="A1398" t="str">
        <f t="shared" si="169"/>
        <v>SAICING</v>
      </c>
      <c r="B1398" s="5" t="s">
        <v>474</v>
      </c>
      <c r="C1398" s="5" t="s">
        <v>617</v>
      </c>
      <c r="D1398" s="65" t="s">
        <v>72</v>
      </c>
      <c r="E1398" s="65" t="s">
        <v>479</v>
      </c>
      <c r="F1398" s="5" t="s">
        <v>32</v>
      </c>
      <c r="G1398" s="5" t="s">
        <v>605</v>
      </c>
      <c r="H1398" s="5" t="s">
        <v>605</v>
      </c>
      <c r="I1398" s="31"/>
      <c r="J1398" s="31"/>
      <c r="K1398" s="31"/>
      <c r="L1398" s="31"/>
      <c r="M1398" s="31"/>
      <c r="N1398" s="31"/>
      <c r="O1398" s="31">
        <v>0.36</v>
      </c>
      <c r="P1398" s="31">
        <v>0.48</v>
      </c>
      <c r="Q1398" s="31">
        <v>0.36</v>
      </c>
      <c r="R1398" s="75">
        <f t="shared" si="177"/>
        <v>0.39999999999999997</v>
      </c>
      <c r="S1398" s="69">
        <v>0.39999999999999997</v>
      </c>
      <c r="T1398" s="69">
        <v>0.39999999999999997</v>
      </c>
      <c r="U1398" s="69">
        <v>0.39999999999999997</v>
      </c>
      <c r="V1398" s="69">
        <v>0.39999999999999997</v>
      </c>
      <c r="W1398" s="69">
        <v>0.39999999999999997</v>
      </c>
      <c r="X1398" s="69">
        <v>0.39999999999999997</v>
      </c>
      <c r="Y1398" s="69">
        <v>0.39999999999999997</v>
      </c>
      <c r="Z1398" s="69">
        <v>0.39999999999999997</v>
      </c>
      <c r="AA1398" s="69">
        <v>0.39999999999999997</v>
      </c>
      <c r="AB1398" s="69">
        <v>0.39999999999999997</v>
      </c>
      <c r="AC1398" s="69">
        <v>0.39999999999999997</v>
      </c>
      <c r="AD1398" s="69">
        <v>0.39999999999999997</v>
      </c>
      <c r="AE1398" s="69">
        <v>0.39999999999999997</v>
      </c>
      <c r="AF1398" s="69">
        <f t="shared" si="170"/>
        <v>4.8</v>
      </c>
      <c r="AH1398" s="31">
        <f t="shared" si="171"/>
        <v>1.2</v>
      </c>
      <c r="AI1398" s="31">
        <f t="shared" si="172"/>
        <v>1.2</v>
      </c>
      <c r="AJ1398" s="31">
        <f t="shared" si="173"/>
        <v>1.2</v>
      </c>
      <c r="AK1398" s="31">
        <f t="shared" si="174"/>
        <v>1.2</v>
      </c>
      <c r="AL1398" s="31">
        <f t="shared" si="175"/>
        <v>4.8</v>
      </c>
    </row>
    <row r="1399" spans="1:38" hidden="1" x14ac:dyDescent="0.3">
      <c r="A1399" t="str">
        <f t="shared" si="169"/>
        <v>PTLG</v>
      </c>
      <c r="B1399" s="5" t="s">
        <v>474</v>
      </c>
      <c r="C1399" s="5" t="s">
        <v>625</v>
      </c>
      <c r="D1399" s="65" t="s">
        <v>72</v>
      </c>
      <c r="E1399" s="65" t="s">
        <v>479</v>
      </c>
      <c r="F1399" s="5" t="s">
        <v>33</v>
      </c>
      <c r="G1399" s="5" t="s">
        <v>601</v>
      </c>
      <c r="H1399" s="5" t="s">
        <v>621</v>
      </c>
      <c r="I1399" s="31"/>
      <c r="J1399" s="31"/>
      <c r="K1399" s="31"/>
      <c r="L1399" s="31"/>
      <c r="M1399" s="31"/>
      <c r="N1399" s="31"/>
      <c r="O1399" s="31">
        <v>5.4</v>
      </c>
      <c r="P1399" s="31"/>
      <c r="Q1399" s="31">
        <v>5.4</v>
      </c>
      <c r="R1399" s="75">
        <f t="shared" si="177"/>
        <v>3.6</v>
      </c>
      <c r="S1399" s="69">
        <v>5.4</v>
      </c>
      <c r="T1399" s="69">
        <v>10.8</v>
      </c>
      <c r="U1399" s="69">
        <v>10.8</v>
      </c>
      <c r="V1399" s="69">
        <v>10.8</v>
      </c>
      <c r="W1399" s="69">
        <v>10.8</v>
      </c>
      <c r="X1399" s="69">
        <v>10.8</v>
      </c>
      <c r="Y1399" s="69">
        <v>10.8</v>
      </c>
      <c r="Z1399" s="69">
        <v>10.8</v>
      </c>
      <c r="AA1399" s="69">
        <v>10.8</v>
      </c>
      <c r="AB1399" s="69">
        <v>10.8</v>
      </c>
      <c r="AC1399" s="69">
        <v>10.8</v>
      </c>
      <c r="AD1399" s="69">
        <v>10.8</v>
      </c>
      <c r="AE1399" s="69">
        <v>10.8</v>
      </c>
      <c r="AF1399" s="69">
        <f t="shared" si="170"/>
        <v>129.6</v>
      </c>
      <c r="AH1399" s="31">
        <f t="shared" si="171"/>
        <v>32.400000000000006</v>
      </c>
      <c r="AI1399" s="31">
        <f t="shared" si="172"/>
        <v>32.400000000000006</v>
      </c>
      <c r="AJ1399" s="31">
        <f t="shared" si="173"/>
        <v>32.400000000000006</v>
      </c>
      <c r="AK1399" s="31">
        <f t="shared" si="174"/>
        <v>32.400000000000006</v>
      </c>
      <c r="AL1399" s="31">
        <f t="shared" si="175"/>
        <v>129.60000000000002</v>
      </c>
    </row>
    <row r="1400" spans="1:38" hidden="1" x14ac:dyDescent="0.3">
      <c r="A1400" t="str">
        <f t="shared" si="169"/>
        <v>PTLG</v>
      </c>
      <c r="B1400" s="5" t="s">
        <v>474</v>
      </c>
      <c r="C1400" s="5" t="s">
        <v>625</v>
      </c>
      <c r="D1400" s="65" t="s">
        <v>72</v>
      </c>
      <c r="E1400" s="65" t="s">
        <v>479</v>
      </c>
      <c r="F1400" s="5" t="s">
        <v>102</v>
      </c>
      <c r="G1400" s="5" t="s">
        <v>601</v>
      </c>
      <c r="H1400" s="5" t="s">
        <v>621</v>
      </c>
      <c r="I1400" s="31"/>
      <c r="J1400" s="31"/>
      <c r="K1400" s="31"/>
      <c r="L1400" s="31"/>
      <c r="M1400" s="31"/>
      <c r="N1400" s="31"/>
      <c r="O1400" s="31"/>
      <c r="P1400" s="31">
        <v>0.64800000000000002</v>
      </c>
      <c r="Q1400" s="31"/>
      <c r="R1400" s="75">
        <f t="shared" si="177"/>
        <v>0.216</v>
      </c>
      <c r="S1400" s="69">
        <v>5.4</v>
      </c>
      <c r="T1400" s="69">
        <v>16.2</v>
      </c>
      <c r="U1400" s="69">
        <v>16.2</v>
      </c>
      <c r="V1400" s="69">
        <v>16.2</v>
      </c>
      <c r="W1400" s="69">
        <v>21.6</v>
      </c>
      <c r="X1400" s="69">
        <v>21.6</v>
      </c>
      <c r="Y1400" s="69">
        <v>21.6</v>
      </c>
      <c r="Z1400" s="69">
        <v>27</v>
      </c>
      <c r="AA1400" s="69">
        <v>27</v>
      </c>
      <c r="AB1400" s="69">
        <v>27</v>
      </c>
      <c r="AC1400" s="69">
        <v>31.32</v>
      </c>
      <c r="AD1400" s="69">
        <v>31.32</v>
      </c>
      <c r="AE1400" s="69">
        <v>31.32</v>
      </c>
      <c r="AF1400" s="69">
        <f t="shared" si="170"/>
        <v>288.35999999999996</v>
      </c>
      <c r="AH1400" s="31">
        <f t="shared" si="171"/>
        <v>48.599999999999994</v>
      </c>
      <c r="AI1400" s="31">
        <f t="shared" si="172"/>
        <v>64.800000000000011</v>
      </c>
      <c r="AJ1400" s="31">
        <f t="shared" si="173"/>
        <v>81</v>
      </c>
      <c r="AK1400" s="31">
        <f t="shared" si="174"/>
        <v>93.960000000000008</v>
      </c>
      <c r="AL1400" s="31">
        <f t="shared" si="175"/>
        <v>288.36</v>
      </c>
    </row>
    <row r="1401" spans="1:38" hidden="1" x14ac:dyDescent="0.3">
      <c r="A1401" t="str">
        <f t="shared" si="169"/>
        <v>SASoft Brown</v>
      </c>
      <c r="B1401" s="5" t="s">
        <v>474</v>
      </c>
      <c r="C1401" s="5" t="s">
        <v>617</v>
      </c>
      <c r="D1401" s="65" t="s">
        <v>72</v>
      </c>
      <c r="E1401" s="65" t="s">
        <v>479</v>
      </c>
      <c r="F1401" s="5" t="s">
        <v>34</v>
      </c>
      <c r="G1401" s="5" t="s">
        <v>602</v>
      </c>
      <c r="H1401" s="5" t="s">
        <v>622</v>
      </c>
      <c r="I1401" s="31"/>
      <c r="J1401" s="31"/>
      <c r="K1401" s="31"/>
      <c r="L1401" s="31"/>
      <c r="M1401" s="31"/>
      <c r="N1401" s="31"/>
      <c r="O1401" s="31">
        <v>0.36</v>
      </c>
      <c r="P1401" s="31">
        <v>1.08</v>
      </c>
      <c r="Q1401" s="31"/>
      <c r="R1401" s="75">
        <f t="shared" si="177"/>
        <v>0.48</v>
      </c>
      <c r="S1401" s="69">
        <v>0.48</v>
      </c>
      <c r="T1401" s="69">
        <v>0.48</v>
      </c>
      <c r="U1401" s="69">
        <v>0.48</v>
      </c>
      <c r="V1401" s="69">
        <v>0.48</v>
      </c>
      <c r="W1401" s="69">
        <v>0.48</v>
      </c>
      <c r="X1401" s="69">
        <v>0.48</v>
      </c>
      <c r="Y1401" s="69">
        <v>0.48</v>
      </c>
      <c r="Z1401" s="69">
        <v>0.48</v>
      </c>
      <c r="AA1401" s="69">
        <v>0.48</v>
      </c>
      <c r="AB1401" s="69">
        <v>0.48</v>
      </c>
      <c r="AC1401" s="69">
        <v>0.48</v>
      </c>
      <c r="AD1401" s="69">
        <v>0.48</v>
      </c>
      <c r="AE1401" s="69">
        <v>0.48</v>
      </c>
      <c r="AF1401" s="69">
        <f t="shared" si="170"/>
        <v>5.7600000000000016</v>
      </c>
      <c r="AH1401" s="31">
        <f t="shared" si="171"/>
        <v>1.44</v>
      </c>
      <c r="AI1401" s="31">
        <f t="shared" si="172"/>
        <v>1.44</v>
      </c>
      <c r="AJ1401" s="31">
        <f t="shared" si="173"/>
        <v>1.44</v>
      </c>
      <c r="AK1401" s="31">
        <f t="shared" si="174"/>
        <v>1.44</v>
      </c>
      <c r="AL1401" s="31">
        <f t="shared" si="175"/>
        <v>5.76</v>
      </c>
    </row>
    <row r="1402" spans="1:38" hidden="1" x14ac:dyDescent="0.3">
      <c r="A1402" t="str">
        <f t="shared" si="169"/>
        <v>SASoft Brown</v>
      </c>
      <c r="B1402" s="5" t="s">
        <v>474</v>
      </c>
      <c r="C1402" s="5" t="s">
        <v>617</v>
      </c>
      <c r="D1402" s="65" t="s">
        <v>72</v>
      </c>
      <c r="E1402" s="65" t="s">
        <v>479</v>
      </c>
      <c r="F1402" s="5" t="s">
        <v>49</v>
      </c>
      <c r="G1402" s="5" t="s">
        <v>602</v>
      </c>
      <c r="H1402" s="5" t="s">
        <v>622</v>
      </c>
      <c r="I1402" s="31"/>
      <c r="J1402" s="31"/>
      <c r="K1402" s="31"/>
      <c r="L1402" s="31"/>
      <c r="M1402" s="31"/>
      <c r="N1402" s="31"/>
      <c r="O1402" s="31">
        <v>0.32400000000000007</v>
      </c>
      <c r="P1402" s="31">
        <v>0.64800000000000002</v>
      </c>
      <c r="Q1402" s="31"/>
      <c r="R1402" s="75">
        <f t="shared" si="177"/>
        <v>0.32400000000000001</v>
      </c>
      <c r="S1402" s="69">
        <v>0.32400000000000001</v>
      </c>
      <c r="T1402" s="69">
        <v>0.32400000000000001</v>
      </c>
      <c r="U1402" s="69">
        <v>0.32400000000000001</v>
      </c>
      <c r="V1402" s="69">
        <v>0.32400000000000001</v>
      </c>
      <c r="W1402" s="69">
        <v>0.32400000000000001</v>
      </c>
      <c r="X1402" s="69">
        <v>0.32400000000000001</v>
      </c>
      <c r="Y1402" s="69">
        <v>0.32400000000000001</v>
      </c>
      <c r="Z1402" s="69">
        <v>0.32400000000000001</v>
      </c>
      <c r="AA1402" s="69">
        <v>0.32400000000000001</v>
      </c>
      <c r="AB1402" s="69">
        <v>0.32400000000000001</v>
      </c>
      <c r="AC1402" s="69">
        <v>0.32400000000000001</v>
      </c>
      <c r="AD1402" s="69">
        <v>0.32400000000000001</v>
      </c>
      <c r="AE1402" s="69">
        <v>0.32400000000000001</v>
      </c>
      <c r="AF1402" s="69">
        <f t="shared" si="170"/>
        <v>3.8879999999999995</v>
      </c>
      <c r="AH1402" s="31">
        <f t="shared" si="171"/>
        <v>0.97199999999999998</v>
      </c>
      <c r="AI1402" s="31">
        <f t="shared" si="172"/>
        <v>0.97199999999999998</v>
      </c>
      <c r="AJ1402" s="31">
        <f t="shared" si="173"/>
        <v>0.97199999999999998</v>
      </c>
      <c r="AK1402" s="31">
        <f t="shared" si="174"/>
        <v>0.97199999999999998</v>
      </c>
      <c r="AL1402" s="31">
        <f t="shared" si="175"/>
        <v>3.8879999999999999</v>
      </c>
    </row>
    <row r="1403" spans="1:38" hidden="1" x14ac:dyDescent="0.3">
      <c r="A1403" t="str">
        <f t="shared" si="169"/>
        <v>PTLG</v>
      </c>
      <c r="B1403" s="5" t="s">
        <v>474</v>
      </c>
      <c r="C1403" s="5" t="s">
        <v>625</v>
      </c>
      <c r="D1403" s="65" t="s">
        <v>72</v>
      </c>
      <c r="E1403" s="65" t="s">
        <v>479</v>
      </c>
      <c r="F1403" s="5" t="s">
        <v>35</v>
      </c>
      <c r="G1403" s="5" t="s">
        <v>601</v>
      </c>
      <c r="H1403" s="5" t="s">
        <v>621</v>
      </c>
      <c r="I1403" s="31"/>
      <c r="J1403" s="31"/>
      <c r="K1403" s="31"/>
      <c r="L1403" s="31"/>
      <c r="M1403" s="31"/>
      <c r="N1403" s="31"/>
      <c r="O1403" s="31"/>
      <c r="P1403" s="31"/>
      <c r="Q1403" s="31">
        <v>0.36</v>
      </c>
      <c r="R1403" s="75">
        <f t="shared" si="177"/>
        <v>0.12</v>
      </c>
      <c r="S1403" s="69">
        <v>0.5</v>
      </c>
      <c r="T1403" s="69">
        <v>0.5</v>
      </c>
      <c r="U1403" s="69">
        <v>0.5</v>
      </c>
      <c r="V1403" s="69">
        <v>0.5</v>
      </c>
      <c r="W1403" s="69">
        <v>1.08</v>
      </c>
      <c r="X1403" s="69">
        <v>1.08</v>
      </c>
      <c r="Y1403" s="69">
        <v>1.08</v>
      </c>
      <c r="Z1403" s="69">
        <v>1.08</v>
      </c>
      <c r="AA1403" s="69">
        <v>1.08</v>
      </c>
      <c r="AB1403" s="69">
        <v>1.08</v>
      </c>
      <c r="AC1403" s="69">
        <v>1.08</v>
      </c>
      <c r="AD1403" s="69">
        <v>1.08</v>
      </c>
      <c r="AE1403" s="69">
        <v>0.5</v>
      </c>
      <c r="AF1403" s="69">
        <f t="shared" si="170"/>
        <v>10.64</v>
      </c>
      <c r="AH1403" s="31">
        <f t="shared" si="171"/>
        <v>1.5</v>
      </c>
      <c r="AI1403" s="31">
        <f t="shared" si="172"/>
        <v>3.24</v>
      </c>
      <c r="AJ1403" s="31">
        <f t="shared" si="173"/>
        <v>3.24</v>
      </c>
      <c r="AK1403" s="31">
        <f t="shared" si="174"/>
        <v>2.66</v>
      </c>
      <c r="AL1403" s="31">
        <f t="shared" si="175"/>
        <v>10.64</v>
      </c>
    </row>
    <row r="1404" spans="1:38" hidden="1" x14ac:dyDescent="0.3">
      <c r="A1404" t="str">
        <f t="shared" si="169"/>
        <v>SACASTER</v>
      </c>
      <c r="B1404" s="5" t="s">
        <v>474</v>
      </c>
      <c r="C1404" s="5" t="s">
        <v>617</v>
      </c>
      <c r="D1404" s="65" t="s">
        <v>89</v>
      </c>
      <c r="E1404" s="65" t="s">
        <v>530</v>
      </c>
      <c r="F1404" s="5" t="s">
        <v>42</v>
      </c>
      <c r="G1404" s="5" t="s">
        <v>604</v>
      </c>
      <c r="H1404" s="5" t="s">
        <v>604</v>
      </c>
      <c r="I1404" s="31">
        <v>1.25</v>
      </c>
      <c r="J1404" s="31"/>
      <c r="K1404" s="31">
        <v>0.25</v>
      </c>
      <c r="L1404" s="31">
        <v>0.25</v>
      </c>
      <c r="M1404" s="31">
        <v>0.44999999999999996</v>
      </c>
      <c r="N1404" s="31">
        <v>0.1</v>
      </c>
      <c r="O1404" s="31">
        <v>0.25</v>
      </c>
      <c r="P1404" s="31"/>
      <c r="Q1404" s="31">
        <v>0.25</v>
      </c>
      <c r="R1404" s="75">
        <f t="shared" ref="R1404:R1424" si="178">SUM(I1404:Q1404)/9</f>
        <v>0.31111111111111112</v>
      </c>
      <c r="S1404" s="75">
        <v>0.31111111111111112</v>
      </c>
      <c r="T1404" s="69">
        <v>0.31111111111111112</v>
      </c>
      <c r="U1404" s="69">
        <v>0.31111111111111112</v>
      </c>
      <c r="V1404" s="69">
        <v>0.31111111111111112</v>
      </c>
      <c r="W1404" s="69">
        <v>0.31111111111111112</v>
      </c>
      <c r="X1404" s="69">
        <v>0.31111111111111112</v>
      </c>
      <c r="Y1404" s="69">
        <v>0.31111111111111112</v>
      </c>
      <c r="Z1404" s="69">
        <v>0.31111111111111112</v>
      </c>
      <c r="AA1404" s="69">
        <v>0.31111111111111112</v>
      </c>
      <c r="AB1404" s="69">
        <v>0.31111111111111112</v>
      </c>
      <c r="AC1404" s="69">
        <v>0.31111111111111112</v>
      </c>
      <c r="AD1404" s="69">
        <v>0.31111111111111112</v>
      </c>
      <c r="AE1404" s="69">
        <v>0.31111111111111112</v>
      </c>
      <c r="AF1404" s="69">
        <f t="shared" si="170"/>
        <v>3.7333333333333325</v>
      </c>
      <c r="AH1404" s="31">
        <f t="shared" si="171"/>
        <v>0.93333333333333335</v>
      </c>
      <c r="AI1404" s="31">
        <f t="shared" si="172"/>
        <v>0.93333333333333335</v>
      </c>
      <c r="AJ1404" s="31">
        <f t="shared" si="173"/>
        <v>0.93333333333333335</v>
      </c>
      <c r="AK1404" s="31">
        <f t="shared" si="174"/>
        <v>0.93333333333333335</v>
      </c>
      <c r="AL1404" s="31">
        <f t="shared" si="175"/>
        <v>3.7333333333333334</v>
      </c>
    </row>
    <row r="1405" spans="1:38" hidden="1" x14ac:dyDescent="0.3">
      <c r="A1405" t="str">
        <f t="shared" si="169"/>
        <v>SACoarse Brown</v>
      </c>
      <c r="B1405" s="5" t="s">
        <v>474</v>
      </c>
      <c r="C1405" s="5" t="s">
        <v>617</v>
      </c>
      <c r="D1405" s="65" t="s">
        <v>89</v>
      </c>
      <c r="E1405" s="65" t="s">
        <v>530</v>
      </c>
      <c r="F1405" s="5" t="s">
        <v>91</v>
      </c>
      <c r="G1405" s="5" t="s">
        <v>602</v>
      </c>
      <c r="H1405" s="5" t="s">
        <v>618</v>
      </c>
      <c r="I1405" s="31"/>
      <c r="J1405" s="31"/>
      <c r="K1405" s="31"/>
      <c r="L1405" s="31"/>
      <c r="M1405" s="31">
        <v>0.15</v>
      </c>
      <c r="N1405" s="31"/>
      <c r="O1405" s="31"/>
      <c r="P1405" s="31"/>
      <c r="Q1405" s="31">
        <v>-0.05</v>
      </c>
      <c r="R1405" s="75">
        <f t="shared" si="178"/>
        <v>1.111111111111111E-2</v>
      </c>
      <c r="S1405" s="75">
        <v>1.111111111111111E-2</v>
      </c>
      <c r="T1405" s="69">
        <v>1.111111111111111E-2</v>
      </c>
      <c r="U1405" s="69">
        <v>1.111111111111111E-2</v>
      </c>
      <c r="V1405" s="69">
        <v>1.111111111111111E-2</v>
      </c>
      <c r="W1405" s="69">
        <v>1.111111111111111E-2</v>
      </c>
      <c r="X1405" s="69">
        <v>1.111111111111111E-2</v>
      </c>
      <c r="Y1405" s="69">
        <v>1.111111111111111E-2</v>
      </c>
      <c r="Z1405" s="69">
        <v>1.111111111111111E-2</v>
      </c>
      <c r="AA1405" s="69">
        <v>1.111111111111111E-2</v>
      </c>
      <c r="AB1405" s="69">
        <v>1.111111111111111E-2</v>
      </c>
      <c r="AC1405" s="69">
        <v>1.111111111111111E-2</v>
      </c>
      <c r="AD1405" s="69">
        <v>1.111111111111111E-2</v>
      </c>
      <c r="AE1405" s="69">
        <v>1.111111111111111E-2</v>
      </c>
      <c r="AF1405" s="69">
        <f t="shared" si="170"/>
        <v>0.13333333333333333</v>
      </c>
      <c r="AH1405" s="31">
        <f t="shared" si="171"/>
        <v>3.3333333333333326E-2</v>
      </c>
      <c r="AI1405" s="31">
        <f t="shared" si="172"/>
        <v>3.3333333333333326E-2</v>
      </c>
      <c r="AJ1405" s="31">
        <f t="shared" si="173"/>
        <v>3.3333333333333326E-2</v>
      </c>
      <c r="AK1405" s="31">
        <f t="shared" si="174"/>
        <v>3.3333333333333326E-2</v>
      </c>
      <c r="AL1405" s="31">
        <f t="shared" si="175"/>
        <v>0.1333333333333333</v>
      </c>
    </row>
    <row r="1406" spans="1:38" hidden="1" x14ac:dyDescent="0.3">
      <c r="A1406" t="str">
        <f t="shared" si="169"/>
        <v>SASoft Brown</v>
      </c>
      <c r="B1406" s="5" t="s">
        <v>474</v>
      </c>
      <c r="C1406" s="5" t="s">
        <v>617</v>
      </c>
      <c r="D1406" s="65" t="s">
        <v>89</v>
      </c>
      <c r="E1406" s="65" t="s">
        <v>530</v>
      </c>
      <c r="F1406" s="5" t="s">
        <v>43</v>
      </c>
      <c r="G1406" s="5" t="s">
        <v>602</v>
      </c>
      <c r="H1406" s="5" t="s">
        <v>622</v>
      </c>
      <c r="I1406" s="31">
        <v>0.4</v>
      </c>
      <c r="J1406" s="31">
        <v>0.3</v>
      </c>
      <c r="K1406" s="31"/>
      <c r="L1406" s="31">
        <v>0.25</v>
      </c>
      <c r="M1406" s="31">
        <v>0.25</v>
      </c>
      <c r="N1406" s="31">
        <v>0.3</v>
      </c>
      <c r="O1406" s="31">
        <v>0.15</v>
      </c>
      <c r="P1406" s="31"/>
      <c r="Q1406" s="31">
        <v>0.25</v>
      </c>
      <c r="R1406" s="75">
        <f t="shared" si="178"/>
        <v>0.21111111111111111</v>
      </c>
      <c r="S1406" s="75">
        <v>0.21111111111111111</v>
      </c>
      <c r="T1406" s="69">
        <v>0.21111111111111111</v>
      </c>
      <c r="U1406" s="69">
        <v>0.21111111111111111</v>
      </c>
      <c r="V1406" s="69">
        <v>0.21111111111111111</v>
      </c>
      <c r="W1406" s="69">
        <v>0.21111111111111111</v>
      </c>
      <c r="X1406" s="69">
        <v>0.21111111111111111</v>
      </c>
      <c r="Y1406" s="69">
        <v>0.21111111111111111</v>
      </c>
      <c r="Z1406" s="69">
        <v>0.21111111111111111</v>
      </c>
      <c r="AA1406" s="69">
        <v>0.21111111111111111</v>
      </c>
      <c r="AB1406" s="69">
        <v>0.21111111111111111</v>
      </c>
      <c r="AC1406" s="69">
        <v>0.21111111111111111</v>
      </c>
      <c r="AD1406" s="69">
        <v>0.21111111111111111</v>
      </c>
      <c r="AE1406" s="69">
        <v>0.21111111111111111</v>
      </c>
      <c r="AF1406" s="69">
        <f t="shared" si="170"/>
        <v>2.5333333333333332</v>
      </c>
      <c r="AH1406" s="31">
        <f t="shared" si="171"/>
        <v>0.6333333333333333</v>
      </c>
      <c r="AI1406" s="31">
        <f t="shared" si="172"/>
        <v>0.6333333333333333</v>
      </c>
      <c r="AJ1406" s="31">
        <f t="shared" si="173"/>
        <v>0.6333333333333333</v>
      </c>
      <c r="AK1406" s="31">
        <f t="shared" si="174"/>
        <v>0.6333333333333333</v>
      </c>
      <c r="AL1406" s="31">
        <f t="shared" si="175"/>
        <v>2.5333333333333332</v>
      </c>
    </row>
    <row r="1407" spans="1:38" hidden="1" x14ac:dyDescent="0.3">
      <c r="A1407" t="str">
        <f t="shared" si="169"/>
        <v>SACASTER</v>
      </c>
      <c r="B1407" s="5" t="s">
        <v>474</v>
      </c>
      <c r="C1407" s="5" t="s">
        <v>617</v>
      </c>
      <c r="D1407" s="65" t="s">
        <v>89</v>
      </c>
      <c r="E1407" s="65" t="s">
        <v>530</v>
      </c>
      <c r="F1407" s="5" t="s">
        <v>25</v>
      </c>
      <c r="G1407" s="5" t="s">
        <v>604</v>
      </c>
      <c r="H1407" s="5" t="s">
        <v>604</v>
      </c>
      <c r="I1407" s="31">
        <v>1.08</v>
      </c>
      <c r="J1407" s="31">
        <v>1.08</v>
      </c>
      <c r="K1407" s="31">
        <v>1.08</v>
      </c>
      <c r="L1407" s="31"/>
      <c r="M1407" s="31">
        <v>0.6</v>
      </c>
      <c r="N1407" s="31">
        <v>0.72</v>
      </c>
      <c r="O1407" s="31"/>
      <c r="P1407" s="31">
        <v>0.12</v>
      </c>
      <c r="Q1407" s="31"/>
      <c r="R1407" s="75">
        <f t="shared" si="178"/>
        <v>0.52</v>
      </c>
      <c r="S1407" s="75">
        <v>0.52</v>
      </c>
      <c r="T1407" s="69">
        <v>0.52</v>
      </c>
      <c r="U1407" s="69">
        <v>0.52</v>
      </c>
      <c r="V1407" s="69">
        <v>0.52</v>
      </c>
      <c r="W1407" s="69">
        <v>0.52</v>
      </c>
      <c r="X1407" s="69">
        <v>0.52</v>
      </c>
      <c r="Y1407" s="69">
        <v>0.52</v>
      </c>
      <c r="Z1407" s="69">
        <v>0.52</v>
      </c>
      <c r="AA1407" s="69">
        <v>0.52</v>
      </c>
      <c r="AB1407" s="69">
        <v>0.52</v>
      </c>
      <c r="AC1407" s="69">
        <v>0.52</v>
      </c>
      <c r="AD1407" s="69">
        <v>0.52</v>
      </c>
      <c r="AE1407" s="69">
        <v>0.52</v>
      </c>
      <c r="AF1407" s="69">
        <f t="shared" si="170"/>
        <v>6.2399999999999984</v>
      </c>
      <c r="AH1407" s="31">
        <f t="shared" si="171"/>
        <v>1.56</v>
      </c>
      <c r="AI1407" s="31">
        <f t="shared" si="172"/>
        <v>1.56</v>
      </c>
      <c r="AJ1407" s="31">
        <f t="shared" si="173"/>
        <v>1.56</v>
      </c>
      <c r="AK1407" s="31">
        <f t="shared" si="174"/>
        <v>1.56</v>
      </c>
      <c r="AL1407" s="31">
        <f t="shared" si="175"/>
        <v>6.24</v>
      </c>
    </row>
    <row r="1408" spans="1:38" hidden="1" x14ac:dyDescent="0.3">
      <c r="A1408" t="str">
        <f t="shared" si="169"/>
        <v>SAC1 COARSE</v>
      </c>
      <c r="B1408" s="5" t="s">
        <v>474</v>
      </c>
      <c r="C1408" s="5" t="s">
        <v>617</v>
      </c>
      <c r="D1408" s="65" t="s">
        <v>89</v>
      </c>
      <c r="E1408" s="65" t="s">
        <v>530</v>
      </c>
      <c r="F1408" s="5" t="s">
        <v>27</v>
      </c>
      <c r="G1408" s="5" t="s">
        <v>603</v>
      </c>
      <c r="H1408" s="5" t="s">
        <v>619</v>
      </c>
      <c r="I1408" s="31"/>
      <c r="J1408" s="31"/>
      <c r="K1408" s="31"/>
      <c r="L1408" s="31"/>
      <c r="M1408" s="31"/>
      <c r="N1408" s="31">
        <v>0</v>
      </c>
      <c r="O1408" s="31"/>
      <c r="P1408" s="31"/>
      <c r="Q1408" s="31"/>
      <c r="R1408" s="75">
        <f t="shared" si="178"/>
        <v>0</v>
      </c>
      <c r="S1408" s="75">
        <v>0</v>
      </c>
      <c r="T1408" s="69">
        <v>0</v>
      </c>
      <c r="U1408" s="69">
        <v>0</v>
      </c>
      <c r="V1408" s="69">
        <v>0</v>
      </c>
      <c r="W1408" s="69">
        <v>0</v>
      </c>
      <c r="X1408" s="69">
        <v>0</v>
      </c>
      <c r="Y1408" s="69">
        <v>0</v>
      </c>
      <c r="Z1408" s="69">
        <v>0</v>
      </c>
      <c r="AA1408" s="69">
        <v>0</v>
      </c>
      <c r="AB1408" s="69">
        <v>0</v>
      </c>
      <c r="AC1408" s="69">
        <v>0</v>
      </c>
      <c r="AD1408" s="69">
        <v>0</v>
      </c>
      <c r="AE1408" s="69">
        <v>0</v>
      </c>
      <c r="AF1408" s="69">
        <f t="shared" si="170"/>
        <v>0</v>
      </c>
      <c r="AH1408" s="31">
        <f t="shared" si="171"/>
        <v>0</v>
      </c>
      <c r="AI1408" s="31">
        <f t="shared" si="172"/>
        <v>0</v>
      </c>
      <c r="AJ1408" s="31">
        <f t="shared" si="173"/>
        <v>0</v>
      </c>
      <c r="AK1408" s="31">
        <f t="shared" si="174"/>
        <v>0</v>
      </c>
      <c r="AL1408" s="31">
        <f t="shared" si="175"/>
        <v>0</v>
      </c>
    </row>
    <row r="1409" spans="1:38" hidden="1" x14ac:dyDescent="0.3">
      <c r="A1409" t="str">
        <f t="shared" si="169"/>
        <v>SAA1</v>
      </c>
      <c r="B1409" s="5" t="s">
        <v>474</v>
      </c>
      <c r="C1409" s="5" t="s">
        <v>617</v>
      </c>
      <c r="D1409" s="65" t="s">
        <v>89</v>
      </c>
      <c r="E1409" s="65" t="s">
        <v>530</v>
      </c>
      <c r="F1409" s="5" t="s">
        <v>30</v>
      </c>
      <c r="G1409" s="5" t="s">
        <v>600</v>
      </c>
      <c r="H1409" s="5" t="s">
        <v>620</v>
      </c>
      <c r="I1409" s="31">
        <v>3.24</v>
      </c>
      <c r="J1409" s="31">
        <v>2.16</v>
      </c>
      <c r="K1409" s="31">
        <v>2.16</v>
      </c>
      <c r="L1409" s="31">
        <v>3.24</v>
      </c>
      <c r="M1409" s="31">
        <v>3.24</v>
      </c>
      <c r="N1409" s="31">
        <v>2.16</v>
      </c>
      <c r="O1409" s="31">
        <v>2.16</v>
      </c>
      <c r="P1409" s="31">
        <v>2.16</v>
      </c>
      <c r="Q1409" s="31">
        <v>2.16</v>
      </c>
      <c r="R1409" s="75">
        <f t="shared" si="178"/>
        <v>2.5200000000000005</v>
      </c>
      <c r="S1409" s="75">
        <v>2.5200000000000005</v>
      </c>
      <c r="T1409" s="69">
        <v>2.5200000000000005</v>
      </c>
      <c r="U1409" s="69">
        <v>2.5200000000000005</v>
      </c>
      <c r="V1409" s="69">
        <v>2.5200000000000005</v>
      </c>
      <c r="W1409" s="69">
        <v>2.5200000000000005</v>
      </c>
      <c r="X1409" s="69">
        <v>2.5200000000000005</v>
      </c>
      <c r="Y1409" s="69">
        <v>2.5200000000000005</v>
      </c>
      <c r="Z1409" s="69">
        <v>2.5200000000000005</v>
      </c>
      <c r="AA1409" s="69">
        <v>2.5200000000000005</v>
      </c>
      <c r="AB1409" s="69">
        <v>2.5200000000000005</v>
      </c>
      <c r="AC1409" s="69">
        <v>2.5200000000000005</v>
      </c>
      <c r="AD1409" s="69">
        <v>2.5200000000000005</v>
      </c>
      <c r="AE1409" s="69">
        <v>2.5200000000000005</v>
      </c>
      <c r="AF1409" s="69">
        <f t="shared" si="170"/>
        <v>30.24</v>
      </c>
      <c r="AH1409" s="31">
        <f t="shared" si="171"/>
        <v>7.5600000000000014</v>
      </c>
      <c r="AI1409" s="31">
        <f t="shared" si="172"/>
        <v>7.5600000000000014</v>
      </c>
      <c r="AJ1409" s="31">
        <f t="shared" si="173"/>
        <v>7.5600000000000014</v>
      </c>
      <c r="AK1409" s="31">
        <f t="shared" si="174"/>
        <v>7.5600000000000014</v>
      </c>
      <c r="AL1409" s="31">
        <f t="shared" si="175"/>
        <v>30.240000000000006</v>
      </c>
    </row>
    <row r="1410" spans="1:38" hidden="1" x14ac:dyDescent="0.3">
      <c r="A1410" t="str">
        <f t="shared" si="169"/>
        <v>SAGolden Brown</v>
      </c>
      <c r="B1410" s="5" t="s">
        <v>474</v>
      </c>
      <c r="C1410" s="5" t="s">
        <v>617</v>
      </c>
      <c r="D1410" s="65" t="s">
        <v>89</v>
      </c>
      <c r="E1410" s="65" t="s">
        <v>530</v>
      </c>
      <c r="F1410" s="5" t="s">
        <v>31</v>
      </c>
      <c r="G1410" s="5" t="s">
        <v>602</v>
      </c>
      <c r="H1410" s="5" t="s">
        <v>623</v>
      </c>
      <c r="I1410" s="31">
        <v>0.24</v>
      </c>
      <c r="J1410" s="31">
        <v>0.12</v>
      </c>
      <c r="K1410" s="31">
        <v>0.24</v>
      </c>
      <c r="L1410" s="31">
        <v>0.72</v>
      </c>
      <c r="M1410" s="31">
        <v>0.24</v>
      </c>
      <c r="N1410" s="31">
        <v>0.24</v>
      </c>
      <c r="O1410" s="31">
        <v>0.24</v>
      </c>
      <c r="P1410" s="31"/>
      <c r="Q1410" s="31">
        <v>0.36</v>
      </c>
      <c r="R1410" s="75">
        <f t="shared" si="178"/>
        <v>0.26666666666666666</v>
      </c>
      <c r="S1410" s="75">
        <v>0.26666666666666666</v>
      </c>
      <c r="T1410" s="69">
        <v>0.26666666666666666</v>
      </c>
      <c r="U1410" s="69">
        <v>0.26666666666666666</v>
      </c>
      <c r="V1410" s="69">
        <v>0.26666666666666666</v>
      </c>
      <c r="W1410" s="69">
        <v>0.26666666666666666</v>
      </c>
      <c r="X1410" s="69">
        <v>0.26666666666666666</v>
      </c>
      <c r="Y1410" s="69">
        <v>0.26666666666666666</v>
      </c>
      <c r="Z1410" s="69">
        <v>0.26666666666666666</v>
      </c>
      <c r="AA1410" s="69">
        <v>0.26666666666666666</v>
      </c>
      <c r="AB1410" s="69">
        <v>0.26666666666666666</v>
      </c>
      <c r="AC1410" s="69">
        <v>0.26666666666666666</v>
      </c>
      <c r="AD1410" s="69">
        <v>0.26666666666666666</v>
      </c>
      <c r="AE1410" s="69">
        <v>0.26666666666666666</v>
      </c>
      <c r="AF1410" s="69">
        <f t="shared" si="170"/>
        <v>3.1999999999999997</v>
      </c>
      <c r="AH1410" s="31">
        <f t="shared" si="171"/>
        <v>0.8</v>
      </c>
      <c r="AI1410" s="31">
        <f t="shared" si="172"/>
        <v>0.8</v>
      </c>
      <c r="AJ1410" s="31">
        <f t="shared" si="173"/>
        <v>0.8</v>
      </c>
      <c r="AK1410" s="31">
        <f t="shared" si="174"/>
        <v>0.8</v>
      </c>
      <c r="AL1410" s="31">
        <f t="shared" si="175"/>
        <v>3.2</v>
      </c>
    </row>
    <row r="1411" spans="1:38" hidden="1" x14ac:dyDescent="0.3">
      <c r="A1411" t="str">
        <f t="shared" ref="A1411:A1474" si="179">CONCATENATE(C1411,H1411)</f>
        <v>SAICING</v>
      </c>
      <c r="B1411" s="5" t="s">
        <v>474</v>
      </c>
      <c r="C1411" s="5" t="s">
        <v>617</v>
      </c>
      <c r="D1411" s="65" t="s">
        <v>89</v>
      </c>
      <c r="E1411" s="65" t="s">
        <v>530</v>
      </c>
      <c r="F1411" s="5" t="s">
        <v>47</v>
      </c>
      <c r="G1411" s="5" t="s">
        <v>605</v>
      </c>
      <c r="H1411" s="5" t="s">
        <v>605</v>
      </c>
      <c r="I1411" s="31">
        <v>3.5</v>
      </c>
      <c r="J1411" s="31">
        <v>1</v>
      </c>
      <c r="K1411" s="31">
        <v>2</v>
      </c>
      <c r="L1411" s="31">
        <v>3.5</v>
      </c>
      <c r="M1411" s="31">
        <v>4</v>
      </c>
      <c r="N1411" s="31">
        <v>1.25</v>
      </c>
      <c r="O1411" s="31">
        <v>0.5</v>
      </c>
      <c r="P1411" s="31">
        <v>1.5</v>
      </c>
      <c r="Q1411" s="31">
        <v>1.5</v>
      </c>
      <c r="R1411" s="75">
        <f t="shared" si="178"/>
        <v>2.0833333333333335</v>
      </c>
      <c r="S1411" s="75">
        <v>2.0833333333333335</v>
      </c>
      <c r="T1411" s="69">
        <v>2.0833333333333335</v>
      </c>
      <c r="U1411" s="69">
        <v>2.0833333333333335</v>
      </c>
      <c r="V1411" s="69">
        <v>2.0833333333333335</v>
      </c>
      <c r="W1411" s="69">
        <v>2.0833333333333335</v>
      </c>
      <c r="X1411" s="69">
        <v>2.0833333333333335</v>
      </c>
      <c r="Y1411" s="69">
        <v>2.0833333333333335</v>
      </c>
      <c r="Z1411" s="69">
        <v>2.0833333333333335</v>
      </c>
      <c r="AA1411" s="69">
        <v>2.0833333333333335</v>
      </c>
      <c r="AB1411" s="69">
        <v>2.0833333333333335</v>
      </c>
      <c r="AC1411" s="69">
        <v>2.0833333333333335</v>
      </c>
      <c r="AD1411" s="69">
        <v>2.0833333333333335</v>
      </c>
      <c r="AE1411" s="69">
        <v>2.0833333333333335</v>
      </c>
      <c r="AF1411" s="69">
        <f t="shared" ref="AF1411:AF1474" si="180">SUM(T1411:AE1411)</f>
        <v>24.999999999999996</v>
      </c>
      <c r="AH1411" s="31">
        <f t="shared" ref="AH1411:AH1474" si="181">SUM(T1411:V1411)</f>
        <v>6.25</v>
      </c>
      <c r="AI1411" s="31">
        <f t="shared" ref="AI1411:AI1474" si="182">SUM(W1411:Y1411)</f>
        <v>6.25</v>
      </c>
      <c r="AJ1411" s="31">
        <f t="shared" ref="AJ1411:AJ1474" si="183">SUM(Z1411:AB1411)</f>
        <v>6.25</v>
      </c>
      <c r="AK1411" s="31">
        <f t="shared" ref="AK1411:AK1474" si="184">SUM(AC1411:AE1411)</f>
        <v>6.25</v>
      </c>
      <c r="AL1411" s="31">
        <f t="shared" ref="AL1411:AL1474" si="185">SUM(AH1411:AK1411)</f>
        <v>25</v>
      </c>
    </row>
    <row r="1412" spans="1:38" hidden="1" x14ac:dyDescent="0.3">
      <c r="A1412" t="str">
        <f t="shared" si="179"/>
        <v>SAICING</v>
      </c>
      <c r="B1412" s="5" t="s">
        <v>474</v>
      </c>
      <c r="C1412" s="5" t="s">
        <v>617</v>
      </c>
      <c r="D1412" s="65" t="s">
        <v>89</v>
      </c>
      <c r="E1412" s="65" t="s">
        <v>530</v>
      </c>
      <c r="F1412" s="5" t="s">
        <v>32</v>
      </c>
      <c r="G1412" s="5" t="s">
        <v>605</v>
      </c>
      <c r="H1412" s="5" t="s">
        <v>605</v>
      </c>
      <c r="I1412" s="31">
        <v>0.48</v>
      </c>
      <c r="J1412" s="31"/>
      <c r="K1412" s="31">
        <v>0.12</v>
      </c>
      <c r="L1412" s="31"/>
      <c r="M1412" s="31"/>
      <c r="N1412" s="31">
        <v>0.12</v>
      </c>
      <c r="O1412" s="31">
        <v>0.12</v>
      </c>
      <c r="P1412" s="31"/>
      <c r="Q1412" s="31">
        <v>0.18</v>
      </c>
      <c r="R1412" s="75">
        <f t="shared" si="178"/>
        <v>0.11333333333333334</v>
      </c>
      <c r="S1412" s="75">
        <v>0.11333333333333334</v>
      </c>
      <c r="T1412" s="69">
        <v>0.11333333333333334</v>
      </c>
      <c r="U1412" s="69">
        <v>0.11333333333333334</v>
      </c>
      <c r="V1412" s="69">
        <v>0.11333333333333334</v>
      </c>
      <c r="W1412" s="69">
        <v>0.11333333333333334</v>
      </c>
      <c r="X1412" s="69">
        <v>0.11333333333333334</v>
      </c>
      <c r="Y1412" s="69">
        <v>0.11333333333333334</v>
      </c>
      <c r="Z1412" s="69">
        <v>0.11333333333333334</v>
      </c>
      <c r="AA1412" s="69">
        <v>0.11333333333333334</v>
      </c>
      <c r="AB1412" s="69">
        <v>0.11333333333333334</v>
      </c>
      <c r="AC1412" s="69">
        <v>0.11333333333333334</v>
      </c>
      <c r="AD1412" s="69">
        <v>0.11333333333333334</v>
      </c>
      <c r="AE1412" s="69">
        <v>0.11333333333333334</v>
      </c>
      <c r="AF1412" s="69">
        <f t="shared" si="180"/>
        <v>1.3599999999999997</v>
      </c>
      <c r="AH1412" s="31">
        <f t="shared" si="181"/>
        <v>0.34</v>
      </c>
      <c r="AI1412" s="31">
        <f t="shared" si="182"/>
        <v>0.34</v>
      </c>
      <c r="AJ1412" s="31">
        <f t="shared" si="183"/>
        <v>0.34</v>
      </c>
      <c r="AK1412" s="31">
        <f t="shared" si="184"/>
        <v>0.34</v>
      </c>
      <c r="AL1412" s="31">
        <f t="shared" si="185"/>
        <v>1.36</v>
      </c>
    </row>
    <row r="1413" spans="1:38" hidden="1" x14ac:dyDescent="0.3">
      <c r="A1413" t="str">
        <f t="shared" si="179"/>
        <v>PTLG</v>
      </c>
      <c r="B1413" s="5" t="s">
        <v>474</v>
      </c>
      <c r="C1413" s="5" t="s">
        <v>625</v>
      </c>
      <c r="D1413" s="65" t="s">
        <v>89</v>
      </c>
      <c r="E1413" s="65" t="s">
        <v>530</v>
      </c>
      <c r="F1413" s="5" t="s">
        <v>33</v>
      </c>
      <c r="G1413" s="5" t="s">
        <v>601</v>
      </c>
      <c r="H1413" s="5" t="s">
        <v>621</v>
      </c>
      <c r="I1413" s="31"/>
      <c r="J1413" s="31"/>
      <c r="K1413" s="31"/>
      <c r="L1413" s="31"/>
      <c r="M1413" s="31"/>
      <c r="N1413" s="31"/>
      <c r="O1413" s="31">
        <v>0.06</v>
      </c>
      <c r="P1413" s="31"/>
      <c r="Q1413" s="31">
        <v>0.06</v>
      </c>
      <c r="R1413" s="75">
        <f t="shared" si="178"/>
        <v>1.3333333333333332E-2</v>
      </c>
      <c r="S1413" s="75">
        <v>1.3333333333333332E-2</v>
      </c>
      <c r="T1413" s="69">
        <v>1.3333333333333332E-2</v>
      </c>
      <c r="U1413" s="69">
        <v>1.3333333333333332E-2</v>
      </c>
      <c r="V1413" s="69">
        <v>1.3333333333333332E-2</v>
      </c>
      <c r="W1413" s="69">
        <v>1.3333333333333332E-2</v>
      </c>
      <c r="X1413" s="69">
        <v>1.3333333333333332E-2</v>
      </c>
      <c r="Y1413" s="69">
        <v>1.3333333333333332E-2</v>
      </c>
      <c r="Z1413" s="69">
        <v>1.3333333333333332E-2</v>
      </c>
      <c r="AA1413" s="69">
        <v>1.3333333333333332E-2</v>
      </c>
      <c r="AB1413" s="69">
        <v>1.3333333333333332E-2</v>
      </c>
      <c r="AC1413" s="69">
        <v>1.3333333333333332E-2</v>
      </c>
      <c r="AD1413" s="69">
        <v>1.3333333333333332E-2</v>
      </c>
      <c r="AE1413" s="69">
        <v>1.3333333333333332E-2</v>
      </c>
      <c r="AF1413" s="69">
        <f t="shared" si="180"/>
        <v>0.16</v>
      </c>
      <c r="AH1413" s="31">
        <f t="shared" si="181"/>
        <v>3.9999999999999994E-2</v>
      </c>
      <c r="AI1413" s="31">
        <f t="shared" si="182"/>
        <v>3.9999999999999994E-2</v>
      </c>
      <c r="AJ1413" s="31">
        <f t="shared" si="183"/>
        <v>3.9999999999999994E-2</v>
      </c>
      <c r="AK1413" s="31">
        <f t="shared" si="184"/>
        <v>3.9999999999999994E-2</v>
      </c>
      <c r="AL1413" s="31">
        <f t="shared" si="185"/>
        <v>0.15999999999999998</v>
      </c>
    </row>
    <row r="1414" spans="1:38" hidden="1" x14ac:dyDescent="0.3">
      <c r="A1414" t="str">
        <f t="shared" si="179"/>
        <v>SASoft Brown</v>
      </c>
      <c r="B1414" s="5" t="s">
        <v>474</v>
      </c>
      <c r="C1414" s="5" t="s">
        <v>617</v>
      </c>
      <c r="D1414" s="65" t="s">
        <v>89</v>
      </c>
      <c r="E1414" s="65" t="s">
        <v>530</v>
      </c>
      <c r="F1414" s="5" t="s">
        <v>34</v>
      </c>
      <c r="G1414" s="5" t="s">
        <v>602</v>
      </c>
      <c r="H1414" s="5" t="s">
        <v>622</v>
      </c>
      <c r="I1414" s="31"/>
      <c r="J1414" s="31"/>
      <c r="K1414" s="31"/>
      <c r="L1414" s="31">
        <v>1.08</v>
      </c>
      <c r="M1414" s="31">
        <v>1.08</v>
      </c>
      <c r="N1414" s="31">
        <v>1.08</v>
      </c>
      <c r="O1414" s="31"/>
      <c r="P1414" s="31"/>
      <c r="Q1414" s="31">
        <v>0.36</v>
      </c>
      <c r="R1414" s="75">
        <f t="shared" si="178"/>
        <v>0.4</v>
      </c>
      <c r="S1414" s="75">
        <v>0.4</v>
      </c>
      <c r="T1414" s="69">
        <v>0.4</v>
      </c>
      <c r="U1414" s="69">
        <v>0.4</v>
      </c>
      <c r="V1414" s="69">
        <v>0.4</v>
      </c>
      <c r="W1414" s="69">
        <v>0.4</v>
      </c>
      <c r="X1414" s="69">
        <v>0.4</v>
      </c>
      <c r="Y1414" s="69">
        <v>0.4</v>
      </c>
      <c r="Z1414" s="69">
        <v>0.4</v>
      </c>
      <c r="AA1414" s="69">
        <v>0.4</v>
      </c>
      <c r="AB1414" s="69">
        <v>0.4</v>
      </c>
      <c r="AC1414" s="69">
        <v>0.4</v>
      </c>
      <c r="AD1414" s="69">
        <v>0.4</v>
      </c>
      <c r="AE1414" s="69">
        <v>0.4</v>
      </c>
      <c r="AF1414" s="69">
        <f t="shared" si="180"/>
        <v>4.8</v>
      </c>
      <c r="AH1414" s="31">
        <f t="shared" si="181"/>
        <v>1.2000000000000002</v>
      </c>
      <c r="AI1414" s="31">
        <f t="shared" si="182"/>
        <v>1.2000000000000002</v>
      </c>
      <c r="AJ1414" s="31">
        <f t="shared" si="183"/>
        <v>1.2000000000000002</v>
      </c>
      <c r="AK1414" s="31">
        <f t="shared" si="184"/>
        <v>1.2000000000000002</v>
      </c>
      <c r="AL1414" s="31">
        <f t="shared" si="185"/>
        <v>4.8000000000000007</v>
      </c>
    </row>
    <row r="1415" spans="1:38" hidden="1" x14ac:dyDescent="0.3">
      <c r="A1415" t="str">
        <f t="shared" si="179"/>
        <v>SASoft Brown</v>
      </c>
      <c r="B1415" s="5" t="s">
        <v>474</v>
      </c>
      <c r="C1415" s="5" t="s">
        <v>617</v>
      </c>
      <c r="D1415" s="65" t="s">
        <v>89</v>
      </c>
      <c r="E1415" s="65" t="s">
        <v>530</v>
      </c>
      <c r="F1415" s="5" t="s">
        <v>49</v>
      </c>
      <c r="G1415" s="5" t="s">
        <v>602</v>
      </c>
      <c r="H1415" s="5" t="s">
        <v>622</v>
      </c>
      <c r="I1415" s="31"/>
      <c r="J1415" s="31"/>
      <c r="K1415" s="31"/>
      <c r="L1415" s="31"/>
      <c r="M1415" s="31"/>
      <c r="N1415" s="31">
        <v>0.10800000000000001</v>
      </c>
      <c r="O1415" s="31"/>
      <c r="P1415" s="31"/>
      <c r="Q1415" s="31">
        <v>5.3999999999999999E-2</v>
      </c>
      <c r="R1415" s="75">
        <f t="shared" si="178"/>
        <v>1.8000000000000002E-2</v>
      </c>
      <c r="S1415" s="75">
        <v>1.8000000000000002E-2</v>
      </c>
      <c r="T1415" s="69">
        <v>1.8000000000000002E-2</v>
      </c>
      <c r="U1415" s="69">
        <v>1.8000000000000002E-2</v>
      </c>
      <c r="V1415" s="69">
        <v>1.8000000000000002E-2</v>
      </c>
      <c r="W1415" s="69">
        <v>1.8000000000000002E-2</v>
      </c>
      <c r="X1415" s="69">
        <v>1.8000000000000002E-2</v>
      </c>
      <c r="Y1415" s="69">
        <v>1.8000000000000002E-2</v>
      </c>
      <c r="Z1415" s="69">
        <v>1.8000000000000002E-2</v>
      </c>
      <c r="AA1415" s="69">
        <v>1.8000000000000002E-2</v>
      </c>
      <c r="AB1415" s="69">
        <v>1.8000000000000002E-2</v>
      </c>
      <c r="AC1415" s="69">
        <v>1.8000000000000002E-2</v>
      </c>
      <c r="AD1415" s="69">
        <v>1.8000000000000002E-2</v>
      </c>
      <c r="AE1415" s="69">
        <v>1.8000000000000002E-2</v>
      </c>
      <c r="AF1415" s="69">
        <f t="shared" si="180"/>
        <v>0.21600000000000008</v>
      </c>
      <c r="AH1415" s="31">
        <f t="shared" si="181"/>
        <v>5.4000000000000006E-2</v>
      </c>
      <c r="AI1415" s="31">
        <f t="shared" si="182"/>
        <v>5.4000000000000006E-2</v>
      </c>
      <c r="AJ1415" s="31">
        <f t="shared" si="183"/>
        <v>5.4000000000000006E-2</v>
      </c>
      <c r="AK1415" s="31">
        <f t="shared" si="184"/>
        <v>5.4000000000000006E-2</v>
      </c>
      <c r="AL1415" s="31">
        <f t="shared" si="185"/>
        <v>0.21600000000000003</v>
      </c>
    </row>
    <row r="1416" spans="1:38" hidden="1" x14ac:dyDescent="0.3">
      <c r="A1416" t="str">
        <f t="shared" si="179"/>
        <v>SAC1 COARSE</v>
      </c>
      <c r="B1416" s="5" t="s">
        <v>474</v>
      </c>
      <c r="C1416" s="5" t="s">
        <v>617</v>
      </c>
      <c r="D1416" s="65" t="s">
        <v>89</v>
      </c>
      <c r="E1416" s="65" t="s">
        <v>476</v>
      </c>
      <c r="F1416" s="5" t="s">
        <v>27</v>
      </c>
      <c r="G1416" s="5" t="s">
        <v>603</v>
      </c>
      <c r="H1416" s="5" t="s">
        <v>619</v>
      </c>
      <c r="I1416" s="31"/>
      <c r="J1416" s="31"/>
      <c r="K1416" s="31"/>
      <c r="L1416" s="31"/>
      <c r="M1416" s="31"/>
      <c r="N1416" s="31"/>
      <c r="O1416" s="31">
        <v>5.4</v>
      </c>
      <c r="P1416" s="31"/>
      <c r="Q1416" s="31"/>
      <c r="R1416" s="75">
        <f t="shared" si="178"/>
        <v>0.60000000000000009</v>
      </c>
      <c r="S1416" s="69"/>
      <c r="T1416" s="69"/>
      <c r="U1416" s="69"/>
      <c r="V1416" s="69"/>
      <c r="W1416" s="69"/>
      <c r="X1416" s="69"/>
      <c r="Y1416" s="69"/>
      <c r="Z1416" s="69"/>
      <c r="AA1416" s="69"/>
      <c r="AB1416" s="69"/>
      <c r="AC1416" s="69"/>
      <c r="AD1416" s="69"/>
      <c r="AE1416" s="69"/>
      <c r="AF1416" s="69">
        <f t="shared" si="180"/>
        <v>0</v>
      </c>
      <c r="AH1416" s="31">
        <f t="shared" si="181"/>
        <v>0</v>
      </c>
      <c r="AI1416" s="31">
        <f t="shared" si="182"/>
        <v>0</v>
      </c>
      <c r="AJ1416" s="31">
        <f t="shared" si="183"/>
        <v>0</v>
      </c>
      <c r="AK1416" s="31">
        <f t="shared" si="184"/>
        <v>0</v>
      </c>
      <c r="AL1416" s="31">
        <f t="shared" si="185"/>
        <v>0</v>
      </c>
    </row>
    <row r="1417" spans="1:38" hidden="1" x14ac:dyDescent="0.3">
      <c r="A1417" t="str">
        <f t="shared" si="179"/>
        <v>SACASTER</v>
      </c>
      <c r="B1417" s="5" t="s">
        <v>474</v>
      </c>
      <c r="C1417" s="5" t="s">
        <v>617</v>
      </c>
      <c r="D1417" s="65" t="s">
        <v>89</v>
      </c>
      <c r="E1417" s="65" t="s">
        <v>473</v>
      </c>
      <c r="F1417" s="5" t="s">
        <v>25</v>
      </c>
      <c r="G1417" s="5" t="s">
        <v>604</v>
      </c>
      <c r="H1417" s="5" t="s">
        <v>604</v>
      </c>
      <c r="I1417" s="31"/>
      <c r="J1417" s="31"/>
      <c r="K1417" s="31"/>
      <c r="L1417" s="31"/>
      <c r="M1417" s="31">
        <v>3.24</v>
      </c>
      <c r="N1417" s="31">
        <v>2.16</v>
      </c>
      <c r="O1417" s="31"/>
      <c r="P1417" s="31"/>
      <c r="Q1417" s="31"/>
      <c r="R1417" s="75">
        <f t="shared" si="178"/>
        <v>0.60000000000000009</v>
      </c>
      <c r="S1417" s="69">
        <v>0.60000000000000009</v>
      </c>
      <c r="T1417" s="69">
        <v>0.60000000000000009</v>
      </c>
      <c r="U1417" s="69">
        <v>0.60000000000000009</v>
      </c>
      <c r="V1417" s="69">
        <v>0.60000000000000009</v>
      </c>
      <c r="W1417" s="69">
        <v>0.60000000000000009</v>
      </c>
      <c r="X1417" s="69">
        <v>0.60000000000000009</v>
      </c>
      <c r="Y1417" s="69">
        <v>0.60000000000000009</v>
      </c>
      <c r="Z1417" s="69">
        <v>0.60000000000000009</v>
      </c>
      <c r="AA1417" s="69">
        <v>0.60000000000000009</v>
      </c>
      <c r="AB1417" s="69">
        <v>0.60000000000000009</v>
      </c>
      <c r="AC1417" s="69">
        <v>0.60000000000000009</v>
      </c>
      <c r="AD1417" s="69">
        <v>0.60000000000000009</v>
      </c>
      <c r="AE1417" s="69">
        <v>0.60000000000000009</v>
      </c>
      <c r="AF1417" s="69">
        <f t="shared" si="180"/>
        <v>7.1999999999999993</v>
      </c>
      <c r="AH1417" s="31">
        <f t="shared" si="181"/>
        <v>1.8000000000000003</v>
      </c>
      <c r="AI1417" s="31">
        <f t="shared" si="182"/>
        <v>1.8000000000000003</v>
      </c>
      <c r="AJ1417" s="31">
        <f t="shared" si="183"/>
        <v>1.8000000000000003</v>
      </c>
      <c r="AK1417" s="31">
        <f t="shared" si="184"/>
        <v>1.8000000000000003</v>
      </c>
      <c r="AL1417" s="31">
        <f t="shared" si="185"/>
        <v>7.2000000000000011</v>
      </c>
    </row>
    <row r="1418" spans="1:38" hidden="1" x14ac:dyDescent="0.3">
      <c r="A1418" t="str">
        <f t="shared" si="179"/>
        <v>SACoarse Brown</v>
      </c>
      <c r="B1418" s="5" t="s">
        <v>474</v>
      </c>
      <c r="C1418" s="5" t="s">
        <v>617</v>
      </c>
      <c r="D1418" s="65" t="s">
        <v>89</v>
      </c>
      <c r="E1418" s="65" t="s">
        <v>473</v>
      </c>
      <c r="F1418" s="5" t="s">
        <v>26</v>
      </c>
      <c r="G1418" s="5" t="s">
        <v>602</v>
      </c>
      <c r="H1418" s="5" t="s">
        <v>618</v>
      </c>
      <c r="I1418" s="31"/>
      <c r="J1418" s="31">
        <v>1.08</v>
      </c>
      <c r="K1418" s="31"/>
      <c r="L1418" s="31"/>
      <c r="M1418" s="31">
        <v>3.24</v>
      </c>
      <c r="N1418" s="31"/>
      <c r="O1418" s="31">
        <v>2.16</v>
      </c>
      <c r="P1418" s="31"/>
      <c r="Q1418" s="31"/>
      <c r="R1418" s="75">
        <f t="shared" si="178"/>
        <v>0.72000000000000008</v>
      </c>
      <c r="S1418" s="69">
        <v>0.72000000000000008</v>
      </c>
      <c r="T1418" s="69">
        <v>0.72000000000000008</v>
      </c>
      <c r="U1418" s="69">
        <v>0.72000000000000008</v>
      </c>
      <c r="V1418" s="69">
        <v>0.72000000000000008</v>
      </c>
      <c r="W1418" s="69">
        <v>0.72000000000000008</v>
      </c>
      <c r="X1418" s="69">
        <v>0.72000000000000008</v>
      </c>
      <c r="Y1418" s="69">
        <v>0.72000000000000008</v>
      </c>
      <c r="Z1418" s="69">
        <v>0.72000000000000008</v>
      </c>
      <c r="AA1418" s="69">
        <v>0.72000000000000008</v>
      </c>
      <c r="AB1418" s="69">
        <v>0.72000000000000008</v>
      </c>
      <c r="AC1418" s="69">
        <v>0.72000000000000008</v>
      </c>
      <c r="AD1418" s="69">
        <v>0.72000000000000008</v>
      </c>
      <c r="AE1418" s="69">
        <v>0.72000000000000008</v>
      </c>
      <c r="AF1418" s="69">
        <f t="shared" si="180"/>
        <v>8.6399999999999988</v>
      </c>
      <c r="AH1418" s="31">
        <f t="shared" si="181"/>
        <v>2.16</v>
      </c>
      <c r="AI1418" s="31">
        <f t="shared" si="182"/>
        <v>2.16</v>
      </c>
      <c r="AJ1418" s="31">
        <f t="shared" si="183"/>
        <v>2.16</v>
      </c>
      <c r="AK1418" s="31">
        <f t="shared" si="184"/>
        <v>2.16</v>
      </c>
      <c r="AL1418" s="31">
        <f t="shared" si="185"/>
        <v>8.64</v>
      </c>
    </row>
    <row r="1419" spans="1:38" hidden="1" x14ac:dyDescent="0.3">
      <c r="A1419" t="str">
        <f t="shared" si="179"/>
        <v>SAC1 COARSE</v>
      </c>
      <c r="B1419" s="5" t="s">
        <v>474</v>
      </c>
      <c r="C1419" s="5" t="s">
        <v>617</v>
      </c>
      <c r="D1419" s="65" t="s">
        <v>89</v>
      </c>
      <c r="E1419" s="65" t="s">
        <v>473</v>
      </c>
      <c r="F1419" s="5" t="s">
        <v>27</v>
      </c>
      <c r="G1419" s="5" t="s">
        <v>603</v>
      </c>
      <c r="H1419" s="5" t="s">
        <v>619</v>
      </c>
      <c r="I1419" s="31"/>
      <c r="J1419" s="31">
        <v>21.6</v>
      </c>
      <c r="K1419" s="31"/>
      <c r="L1419" s="31">
        <v>23.76</v>
      </c>
      <c r="M1419" s="31">
        <v>32.400000000000006</v>
      </c>
      <c r="N1419" s="31">
        <v>38.880000000000003</v>
      </c>
      <c r="O1419" s="31">
        <v>12.96</v>
      </c>
      <c r="P1419" s="31"/>
      <c r="Q1419" s="31"/>
      <c r="R1419" s="75">
        <f t="shared" si="178"/>
        <v>14.400000000000002</v>
      </c>
      <c r="S1419" s="69">
        <v>14.400000000000002</v>
      </c>
      <c r="T1419" s="69">
        <v>14.400000000000002</v>
      </c>
      <c r="U1419" s="69">
        <v>14.400000000000002</v>
      </c>
      <c r="V1419" s="69">
        <v>14.400000000000002</v>
      </c>
      <c r="W1419" s="69">
        <v>14.400000000000002</v>
      </c>
      <c r="X1419" s="69">
        <v>14.400000000000002</v>
      </c>
      <c r="Y1419" s="69">
        <v>14.400000000000002</v>
      </c>
      <c r="Z1419" s="69">
        <v>14.400000000000002</v>
      </c>
      <c r="AA1419" s="69">
        <v>14.400000000000002</v>
      </c>
      <c r="AB1419" s="69">
        <v>14.400000000000002</v>
      </c>
      <c r="AC1419" s="69">
        <v>14.400000000000002</v>
      </c>
      <c r="AD1419" s="69">
        <v>14.400000000000002</v>
      </c>
      <c r="AE1419" s="69">
        <v>14.400000000000002</v>
      </c>
      <c r="AF1419" s="69">
        <f t="shared" si="180"/>
        <v>172.80000000000004</v>
      </c>
      <c r="AH1419" s="31">
        <f t="shared" si="181"/>
        <v>43.2</v>
      </c>
      <c r="AI1419" s="31">
        <f t="shared" si="182"/>
        <v>43.2</v>
      </c>
      <c r="AJ1419" s="31">
        <f t="shared" si="183"/>
        <v>43.2</v>
      </c>
      <c r="AK1419" s="31">
        <f t="shared" si="184"/>
        <v>43.2</v>
      </c>
      <c r="AL1419" s="31">
        <f t="shared" si="185"/>
        <v>172.8</v>
      </c>
    </row>
    <row r="1420" spans="1:38" hidden="1" x14ac:dyDescent="0.3">
      <c r="A1420" t="str">
        <f t="shared" si="179"/>
        <v>SAA1</v>
      </c>
      <c r="B1420" s="5" t="s">
        <v>474</v>
      </c>
      <c r="C1420" s="5" t="s">
        <v>617</v>
      </c>
      <c r="D1420" s="65" t="s">
        <v>89</v>
      </c>
      <c r="E1420" s="65" t="s">
        <v>473</v>
      </c>
      <c r="F1420" s="5" t="s">
        <v>30</v>
      </c>
      <c r="G1420" s="5" t="s">
        <v>600</v>
      </c>
      <c r="H1420" s="5" t="s">
        <v>620</v>
      </c>
      <c r="I1420" s="31"/>
      <c r="J1420" s="31">
        <v>1.08</v>
      </c>
      <c r="K1420" s="31"/>
      <c r="L1420" s="31"/>
      <c r="M1420" s="31">
        <v>3.24</v>
      </c>
      <c r="N1420" s="31">
        <v>2.16</v>
      </c>
      <c r="O1420" s="31">
        <v>2.16</v>
      </c>
      <c r="P1420" s="31"/>
      <c r="Q1420" s="31"/>
      <c r="R1420" s="75">
        <f t="shared" si="178"/>
        <v>0.96000000000000008</v>
      </c>
      <c r="S1420" s="69">
        <v>0.96000000000000008</v>
      </c>
      <c r="T1420" s="69">
        <v>0.96000000000000008</v>
      </c>
      <c r="U1420" s="69">
        <v>0.96000000000000008</v>
      </c>
      <c r="V1420" s="69">
        <v>0.96000000000000008</v>
      </c>
      <c r="W1420" s="69">
        <v>0.96000000000000008</v>
      </c>
      <c r="X1420" s="69">
        <v>0.96000000000000008</v>
      </c>
      <c r="Y1420" s="69">
        <v>0.96000000000000008</v>
      </c>
      <c r="Z1420" s="69">
        <v>0.96000000000000008</v>
      </c>
      <c r="AA1420" s="69">
        <v>0.96000000000000008</v>
      </c>
      <c r="AB1420" s="69">
        <v>0.96000000000000008</v>
      </c>
      <c r="AC1420" s="69">
        <v>0.96000000000000008</v>
      </c>
      <c r="AD1420" s="69">
        <v>0.96000000000000008</v>
      </c>
      <c r="AE1420" s="69">
        <v>0.96000000000000008</v>
      </c>
      <c r="AF1420" s="69">
        <f t="shared" si="180"/>
        <v>11.520000000000003</v>
      </c>
      <c r="AH1420" s="31">
        <f t="shared" si="181"/>
        <v>2.8800000000000003</v>
      </c>
      <c r="AI1420" s="31">
        <f t="shared" si="182"/>
        <v>2.8800000000000003</v>
      </c>
      <c r="AJ1420" s="31">
        <f t="shared" si="183"/>
        <v>2.8800000000000003</v>
      </c>
      <c r="AK1420" s="31">
        <f t="shared" si="184"/>
        <v>2.8800000000000003</v>
      </c>
      <c r="AL1420" s="31">
        <f t="shared" si="185"/>
        <v>11.520000000000001</v>
      </c>
    </row>
    <row r="1421" spans="1:38" hidden="1" x14ac:dyDescent="0.3">
      <c r="A1421" t="str">
        <f t="shared" si="179"/>
        <v>SAGMW</v>
      </c>
      <c r="B1421" s="5" t="s">
        <v>474</v>
      </c>
      <c r="C1421" s="5" t="s">
        <v>617</v>
      </c>
      <c r="D1421" s="65" t="s">
        <v>89</v>
      </c>
      <c r="E1421" s="65" t="s">
        <v>473</v>
      </c>
      <c r="F1421" s="5" t="s">
        <v>37</v>
      </c>
      <c r="G1421" s="5" t="s">
        <v>602</v>
      </c>
      <c r="H1421" s="5" t="s">
        <v>624</v>
      </c>
      <c r="I1421" s="31"/>
      <c r="J1421" s="31"/>
      <c r="K1421" s="31"/>
      <c r="L1421" s="31"/>
      <c r="M1421" s="31">
        <v>1.296</v>
      </c>
      <c r="N1421" s="31"/>
      <c r="O1421" s="31"/>
      <c r="P1421" s="31"/>
      <c r="Q1421" s="31"/>
      <c r="R1421" s="75">
        <f t="shared" si="178"/>
        <v>0.14400000000000002</v>
      </c>
      <c r="S1421" s="69">
        <v>0.14400000000000002</v>
      </c>
      <c r="T1421" s="69">
        <v>0.14400000000000002</v>
      </c>
      <c r="U1421" s="69">
        <v>0.14400000000000002</v>
      </c>
      <c r="V1421" s="69">
        <v>0.14400000000000002</v>
      </c>
      <c r="W1421" s="69">
        <v>0.14400000000000002</v>
      </c>
      <c r="X1421" s="69">
        <v>0.14400000000000002</v>
      </c>
      <c r="Y1421" s="69">
        <v>0.14400000000000002</v>
      </c>
      <c r="Z1421" s="69">
        <v>0.14400000000000002</v>
      </c>
      <c r="AA1421" s="69">
        <v>0.14400000000000002</v>
      </c>
      <c r="AB1421" s="69">
        <v>0.14400000000000002</v>
      </c>
      <c r="AC1421" s="69">
        <v>0.14400000000000002</v>
      </c>
      <c r="AD1421" s="69">
        <v>0.14400000000000002</v>
      </c>
      <c r="AE1421" s="69">
        <v>0.14400000000000002</v>
      </c>
      <c r="AF1421" s="69">
        <f t="shared" si="180"/>
        <v>1.7280000000000006</v>
      </c>
      <c r="AH1421" s="31">
        <f t="shared" si="181"/>
        <v>0.43200000000000005</v>
      </c>
      <c r="AI1421" s="31">
        <f t="shared" si="182"/>
        <v>0.43200000000000005</v>
      </c>
      <c r="AJ1421" s="31">
        <f t="shared" si="183"/>
        <v>0.43200000000000005</v>
      </c>
      <c r="AK1421" s="31">
        <f t="shared" si="184"/>
        <v>0.43200000000000005</v>
      </c>
      <c r="AL1421" s="31">
        <f t="shared" si="185"/>
        <v>1.7280000000000002</v>
      </c>
    </row>
    <row r="1422" spans="1:38" hidden="1" x14ac:dyDescent="0.3">
      <c r="A1422" t="str">
        <f t="shared" si="179"/>
        <v>SAGolden Brown</v>
      </c>
      <c r="B1422" s="5" t="s">
        <v>474</v>
      </c>
      <c r="C1422" s="5" t="s">
        <v>617</v>
      </c>
      <c r="D1422" s="65" t="s">
        <v>89</v>
      </c>
      <c r="E1422" s="65" t="s">
        <v>473</v>
      </c>
      <c r="F1422" s="5" t="s">
        <v>31</v>
      </c>
      <c r="G1422" s="5" t="s">
        <v>602</v>
      </c>
      <c r="H1422" s="5" t="s">
        <v>623</v>
      </c>
      <c r="I1422" s="31"/>
      <c r="J1422" s="31"/>
      <c r="K1422" s="31"/>
      <c r="L1422" s="31"/>
      <c r="M1422" s="31">
        <v>3.24</v>
      </c>
      <c r="N1422" s="31"/>
      <c r="O1422" s="31">
        <v>1.08</v>
      </c>
      <c r="P1422" s="31"/>
      <c r="Q1422" s="31"/>
      <c r="R1422" s="75">
        <f t="shared" si="178"/>
        <v>0.48000000000000004</v>
      </c>
      <c r="S1422" s="69">
        <v>0.48000000000000004</v>
      </c>
      <c r="T1422" s="69">
        <v>0.48000000000000004</v>
      </c>
      <c r="U1422" s="69">
        <v>0.48000000000000004</v>
      </c>
      <c r="V1422" s="69">
        <v>0.48000000000000004</v>
      </c>
      <c r="W1422" s="69">
        <v>0.48000000000000004</v>
      </c>
      <c r="X1422" s="69">
        <v>0.48000000000000004</v>
      </c>
      <c r="Y1422" s="69">
        <v>0.48000000000000004</v>
      </c>
      <c r="Z1422" s="69">
        <v>0.48000000000000004</v>
      </c>
      <c r="AA1422" s="69">
        <v>0.48000000000000004</v>
      </c>
      <c r="AB1422" s="69">
        <v>0.48000000000000004</v>
      </c>
      <c r="AC1422" s="69">
        <v>0.48000000000000004</v>
      </c>
      <c r="AD1422" s="69">
        <v>0.48000000000000004</v>
      </c>
      <c r="AE1422" s="69">
        <v>0.48000000000000004</v>
      </c>
      <c r="AF1422" s="69">
        <f t="shared" si="180"/>
        <v>5.7600000000000016</v>
      </c>
      <c r="AH1422" s="31">
        <f t="shared" si="181"/>
        <v>1.4400000000000002</v>
      </c>
      <c r="AI1422" s="31">
        <f t="shared" si="182"/>
        <v>1.4400000000000002</v>
      </c>
      <c r="AJ1422" s="31">
        <f t="shared" si="183"/>
        <v>1.4400000000000002</v>
      </c>
      <c r="AK1422" s="31">
        <f t="shared" si="184"/>
        <v>1.4400000000000002</v>
      </c>
      <c r="AL1422" s="31">
        <f t="shared" si="185"/>
        <v>5.7600000000000007</v>
      </c>
    </row>
    <row r="1423" spans="1:38" hidden="1" x14ac:dyDescent="0.3">
      <c r="A1423" t="str">
        <f t="shared" si="179"/>
        <v>SAGolden Brown</v>
      </c>
      <c r="B1423" s="5" t="s">
        <v>474</v>
      </c>
      <c r="C1423" s="5" t="s">
        <v>617</v>
      </c>
      <c r="D1423" s="65" t="s">
        <v>89</v>
      </c>
      <c r="E1423" s="65" t="s">
        <v>473</v>
      </c>
      <c r="F1423" s="5" t="s">
        <v>46</v>
      </c>
      <c r="G1423" s="5" t="s">
        <v>602</v>
      </c>
      <c r="H1423" s="5" t="s">
        <v>623</v>
      </c>
      <c r="I1423" s="31"/>
      <c r="J1423" s="31"/>
      <c r="K1423" s="31"/>
      <c r="L1423" s="31"/>
      <c r="M1423" s="31">
        <v>1.944</v>
      </c>
      <c r="N1423" s="31"/>
      <c r="O1423" s="31"/>
      <c r="P1423" s="31"/>
      <c r="Q1423" s="31"/>
      <c r="R1423" s="75">
        <f t="shared" si="178"/>
        <v>0.216</v>
      </c>
      <c r="S1423" s="69">
        <v>0.216</v>
      </c>
      <c r="T1423" s="69">
        <v>0.216</v>
      </c>
      <c r="U1423" s="69">
        <v>0.216</v>
      </c>
      <c r="V1423" s="69">
        <v>0.216</v>
      </c>
      <c r="W1423" s="69">
        <v>0.216</v>
      </c>
      <c r="X1423" s="69">
        <v>0.216</v>
      </c>
      <c r="Y1423" s="69">
        <v>0.216</v>
      </c>
      <c r="Z1423" s="69">
        <v>0.216</v>
      </c>
      <c r="AA1423" s="69">
        <v>0.216</v>
      </c>
      <c r="AB1423" s="69">
        <v>0.216</v>
      </c>
      <c r="AC1423" s="69">
        <v>0.216</v>
      </c>
      <c r="AD1423" s="69">
        <v>0.216</v>
      </c>
      <c r="AE1423" s="69">
        <v>0.216</v>
      </c>
      <c r="AF1423" s="69">
        <f t="shared" si="180"/>
        <v>2.5920000000000005</v>
      </c>
      <c r="AH1423" s="31">
        <f t="shared" si="181"/>
        <v>0.64800000000000002</v>
      </c>
      <c r="AI1423" s="31">
        <f t="shared" si="182"/>
        <v>0.64800000000000002</v>
      </c>
      <c r="AJ1423" s="31">
        <f t="shared" si="183"/>
        <v>0.64800000000000002</v>
      </c>
      <c r="AK1423" s="31">
        <f t="shared" si="184"/>
        <v>0.64800000000000002</v>
      </c>
      <c r="AL1423" s="31">
        <f t="shared" si="185"/>
        <v>2.5920000000000001</v>
      </c>
    </row>
    <row r="1424" spans="1:38" hidden="1" x14ac:dyDescent="0.3">
      <c r="A1424" t="str">
        <f t="shared" si="179"/>
        <v>SAICING</v>
      </c>
      <c r="B1424" s="5" t="s">
        <v>474</v>
      </c>
      <c r="C1424" s="5" t="s">
        <v>617</v>
      </c>
      <c r="D1424" s="65" t="s">
        <v>89</v>
      </c>
      <c r="E1424" s="65" t="s">
        <v>473</v>
      </c>
      <c r="F1424" s="5" t="s">
        <v>32</v>
      </c>
      <c r="G1424" s="5" t="s">
        <v>605</v>
      </c>
      <c r="H1424" s="5" t="s">
        <v>605</v>
      </c>
      <c r="I1424" s="31"/>
      <c r="J1424" s="31"/>
      <c r="K1424" s="31"/>
      <c r="L1424" s="31"/>
      <c r="M1424" s="31">
        <v>1.3199999999999998</v>
      </c>
      <c r="N1424" s="31">
        <v>2.16</v>
      </c>
      <c r="O1424" s="31"/>
      <c r="P1424" s="31"/>
      <c r="Q1424" s="31"/>
      <c r="R1424" s="75">
        <f t="shared" si="178"/>
        <v>0.38666666666666666</v>
      </c>
      <c r="S1424" s="69">
        <v>0.38666666666666666</v>
      </c>
      <c r="T1424" s="69">
        <v>0.38666666666666666</v>
      </c>
      <c r="U1424" s="69">
        <v>0.38666666666666666</v>
      </c>
      <c r="V1424" s="69">
        <v>0.38666666666666666</v>
      </c>
      <c r="W1424" s="69">
        <v>0.38666666666666666</v>
      </c>
      <c r="X1424" s="69">
        <v>0.38666666666666666</v>
      </c>
      <c r="Y1424" s="69">
        <v>0.38666666666666666</v>
      </c>
      <c r="Z1424" s="69">
        <v>0.38666666666666666</v>
      </c>
      <c r="AA1424" s="69">
        <v>0.38666666666666666</v>
      </c>
      <c r="AB1424" s="69">
        <v>0.38666666666666666</v>
      </c>
      <c r="AC1424" s="69">
        <v>0.38666666666666666</v>
      </c>
      <c r="AD1424" s="69">
        <v>0.38666666666666666</v>
      </c>
      <c r="AE1424" s="69">
        <v>0.38666666666666666</v>
      </c>
      <c r="AF1424" s="69">
        <f t="shared" si="180"/>
        <v>4.6399999999999997</v>
      </c>
      <c r="AH1424" s="31">
        <f t="shared" si="181"/>
        <v>1.1599999999999999</v>
      </c>
      <c r="AI1424" s="31">
        <f t="shared" si="182"/>
        <v>1.1599999999999999</v>
      </c>
      <c r="AJ1424" s="31">
        <f t="shared" si="183"/>
        <v>1.1599999999999999</v>
      </c>
      <c r="AK1424" s="31">
        <f t="shared" si="184"/>
        <v>1.1599999999999999</v>
      </c>
      <c r="AL1424" s="31">
        <f t="shared" si="185"/>
        <v>4.6399999999999997</v>
      </c>
    </row>
    <row r="1425" spans="1:38" hidden="1" x14ac:dyDescent="0.3">
      <c r="A1425" t="str">
        <f t="shared" si="179"/>
        <v>PTLG</v>
      </c>
      <c r="B1425" s="5" t="s">
        <v>474</v>
      </c>
      <c r="C1425" s="5" t="s">
        <v>625</v>
      </c>
      <c r="D1425" s="65" t="s">
        <v>89</v>
      </c>
      <c r="E1425" s="65" t="s">
        <v>473</v>
      </c>
      <c r="F1425" s="5" t="s">
        <v>102</v>
      </c>
      <c r="G1425" s="5" t="s">
        <v>601</v>
      </c>
      <c r="H1425" s="5" t="s">
        <v>621</v>
      </c>
      <c r="I1425" s="31"/>
      <c r="J1425" s="31"/>
      <c r="K1425" s="31"/>
      <c r="L1425" s="31"/>
      <c r="M1425" s="31"/>
      <c r="N1425" s="31"/>
      <c r="O1425" s="31"/>
      <c r="P1425" s="31"/>
      <c r="Q1425" s="31"/>
      <c r="R1425" s="75"/>
      <c r="S1425" s="69">
        <v>10.8</v>
      </c>
      <c r="T1425" s="69">
        <v>10.8</v>
      </c>
      <c r="U1425" s="69">
        <v>10.8</v>
      </c>
      <c r="V1425" s="69">
        <v>10.8</v>
      </c>
      <c r="W1425" s="69">
        <v>18.36</v>
      </c>
      <c r="X1425" s="69">
        <v>18.36</v>
      </c>
      <c r="Y1425" s="69">
        <v>18.36</v>
      </c>
      <c r="Z1425" s="69">
        <v>20.52</v>
      </c>
      <c r="AA1425" s="69">
        <v>20.52</v>
      </c>
      <c r="AB1425" s="69">
        <v>20.52</v>
      </c>
      <c r="AC1425" s="69">
        <v>25.92</v>
      </c>
      <c r="AD1425" s="69">
        <v>25.92</v>
      </c>
      <c r="AE1425" s="69">
        <v>25.92</v>
      </c>
      <c r="AF1425" s="69">
        <f t="shared" si="180"/>
        <v>226.80000000000007</v>
      </c>
      <c r="AH1425" s="31">
        <f t="shared" si="181"/>
        <v>32.400000000000006</v>
      </c>
      <c r="AI1425" s="31">
        <f t="shared" si="182"/>
        <v>55.08</v>
      </c>
      <c r="AJ1425" s="31">
        <f t="shared" si="183"/>
        <v>61.56</v>
      </c>
      <c r="AK1425" s="31">
        <f t="shared" si="184"/>
        <v>77.760000000000005</v>
      </c>
      <c r="AL1425" s="31">
        <f t="shared" si="185"/>
        <v>226.8</v>
      </c>
    </row>
    <row r="1426" spans="1:38" hidden="1" x14ac:dyDescent="0.3">
      <c r="A1426" t="str">
        <f t="shared" si="179"/>
        <v>PTLG</v>
      </c>
      <c r="B1426" s="5" t="s">
        <v>474</v>
      </c>
      <c r="C1426" s="5" t="s">
        <v>625</v>
      </c>
      <c r="D1426" s="65" t="s">
        <v>89</v>
      </c>
      <c r="E1426" s="65" t="s">
        <v>473</v>
      </c>
      <c r="F1426" s="5" t="s">
        <v>33</v>
      </c>
      <c r="G1426" s="5" t="s">
        <v>601</v>
      </c>
      <c r="H1426" s="5" t="s">
        <v>621</v>
      </c>
      <c r="I1426" s="31"/>
      <c r="J1426" s="31"/>
      <c r="K1426" s="31"/>
      <c r="L1426" s="31"/>
      <c r="M1426" s="31">
        <v>3.24</v>
      </c>
      <c r="N1426" s="31"/>
      <c r="O1426" s="31">
        <v>3.24</v>
      </c>
      <c r="P1426" s="31"/>
      <c r="Q1426" s="31"/>
      <c r="R1426" s="75">
        <f t="shared" ref="R1426:R1446" si="186">SUM(I1426:Q1426)/9</f>
        <v>0.72000000000000008</v>
      </c>
      <c r="S1426" s="69">
        <v>5.4</v>
      </c>
      <c r="T1426" s="69">
        <v>5.4</v>
      </c>
      <c r="U1426" s="69">
        <v>5.4</v>
      </c>
      <c r="V1426" s="69">
        <v>5.4</v>
      </c>
      <c r="W1426" s="69">
        <v>10.8</v>
      </c>
      <c r="X1426" s="69">
        <v>10.8</v>
      </c>
      <c r="Y1426" s="69">
        <v>10.8</v>
      </c>
      <c r="Z1426" s="69">
        <v>10.8</v>
      </c>
      <c r="AA1426" s="69">
        <v>10.8</v>
      </c>
      <c r="AB1426" s="69">
        <v>10.8</v>
      </c>
      <c r="AC1426" s="69">
        <v>10.8</v>
      </c>
      <c r="AD1426" s="69">
        <v>10.8</v>
      </c>
      <c r="AE1426" s="69">
        <v>10.8</v>
      </c>
      <c r="AF1426" s="69">
        <f t="shared" si="180"/>
        <v>113.39999999999999</v>
      </c>
      <c r="AH1426" s="31">
        <f t="shared" si="181"/>
        <v>16.200000000000003</v>
      </c>
      <c r="AI1426" s="31">
        <f t="shared" si="182"/>
        <v>32.400000000000006</v>
      </c>
      <c r="AJ1426" s="31">
        <f t="shared" si="183"/>
        <v>32.400000000000006</v>
      </c>
      <c r="AK1426" s="31">
        <f t="shared" si="184"/>
        <v>32.400000000000006</v>
      </c>
      <c r="AL1426" s="31">
        <f t="shared" si="185"/>
        <v>113.40000000000002</v>
      </c>
    </row>
    <row r="1427" spans="1:38" hidden="1" x14ac:dyDescent="0.3">
      <c r="A1427" t="str">
        <f t="shared" si="179"/>
        <v>SASoft Brown</v>
      </c>
      <c r="B1427" s="5" t="s">
        <v>474</v>
      </c>
      <c r="C1427" s="5" t="s">
        <v>617</v>
      </c>
      <c r="D1427" s="65" t="s">
        <v>89</v>
      </c>
      <c r="E1427" s="65" t="s">
        <v>473</v>
      </c>
      <c r="F1427" s="5" t="s">
        <v>49</v>
      </c>
      <c r="G1427" s="5" t="s">
        <v>602</v>
      </c>
      <c r="H1427" s="5" t="s">
        <v>622</v>
      </c>
      <c r="I1427" s="31"/>
      <c r="J1427" s="31"/>
      <c r="K1427" s="31"/>
      <c r="L1427" s="31"/>
      <c r="M1427" s="31">
        <v>1.296</v>
      </c>
      <c r="N1427" s="31">
        <v>0.64800000000000002</v>
      </c>
      <c r="O1427" s="31"/>
      <c r="P1427" s="31"/>
      <c r="Q1427" s="31"/>
      <c r="R1427" s="75">
        <f t="shared" si="186"/>
        <v>0.216</v>
      </c>
      <c r="S1427" s="69">
        <v>0.216</v>
      </c>
      <c r="T1427" s="69">
        <v>0.216</v>
      </c>
      <c r="U1427" s="69">
        <v>0.216</v>
      </c>
      <c r="V1427" s="69">
        <v>0.216</v>
      </c>
      <c r="W1427" s="69">
        <v>0.216</v>
      </c>
      <c r="X1427" s="69">
        <v>0.216</v>
      </c>
      <c r="Y1427" s="69">
        <v>0.216</v>
      </c>
      <c r="Z1427" s="69">
        <v>0.216</v>
      </c>
      <c r="AA1427" s="69">
        <v>0.216</v>
      </c>
      <c r="AB1427" s="69">
        <v>0.216</v>
      </c>
      <c r="AC1427" s="69">
        <v>0.216</v>
      </c>
      <c r="AD1427" s="69">
        <v>0.216</v>
      </c>
      <c r="AE1427" s="69">
        <v>0.216</v>
      </c>
      <c r="AF1427" s="69">
        <f t="shared" si="180"/>
        <v>2.5920000000000005</v>
      </c>
      <c r="AH1427" s="31">
        <f t="shared" si="181"/>
        <v>0.64800000000000002</v>
      </c>
      <c r="AI1427" s="31">
        <f t="shared" si="182"/>
        <v>0.64800000000000002</v>
      </c>
      <c r="AJ1427" s="31">
        <f t="shared" si="183"/>
        <v>0.64800000000000002</v>
      </c>
      <c r="AK1427" s="31">
        <f t="shared" si="184"/>
        <v>0.64800000000000002</v>
      </c>
      <c r="AL1427" s="31">
        <f t="shared" si="185"/>
        <v>2.5920000000000001</v>
      </c>
    </row>
    <row r="1428" spans="1:38" hidden="1" x14ac:dyDescent="0.3">
      <c r="A1428" t="str">
        <f t="shared" si="179"/>
        <v>SAA1</v>
      </c>
      <c r="B1428" s="5" t="s">
        <v>474</v>
      </c>
      <c r="C1428" s="5" t="s">
        <v>617</v>
      </c>
      <c r="D1428" s="65" t="s">
        <v>89</v>
      </c>
      <c r="E1428" s="65" t="s">
        <v>531</v>
      </c>
      <c r="F1428" s="5" t="s">
        <v>74</v>
      </c>
      <c r="G1428" s="5" t="s">
        <v>600</v>
      </c>
      <c r="H1428" s="5" t="s">
        <v>620</v>
      </c>
      <c r="I1428" s="31"/>
      <c r="J1428" s="31"/>
      <c r="K1428" s="31"/>
      <c r="L1428" s="31"/>
      <c r="M1428" s="31"/>
      <c r="N1428" s="31">
        <v>0</v>
      </c>
      <c r="O1428" s="31"/>
      <c r="P1428" s="31">
        <v>2</v>
      </c>
      <c r="Q1428" s="31"/>
      <c r="R1428" s="75">
        <f t="shared" si="186"/>
        <v>0.22222222222222221</v>
      </c>
      <c r="S1428" s="69">
        <v>0.22222222222222221</v>
      </c>
      <c r="T1428" s="69">
        <v>0.22222222222222221</v>
      </c>
      <c r="U1428" s="69">
        <v>0.22222222222222221</v>
      </c>
      <c r="V1428" s="69">
        <v>0.22222222222222221</v>
      </c>
      <c r="W1428" s="69">
        <v>0.22222222222222221</v>
      </c>
      <c r="X1428" s="69">
        <v>0.22222222222222221</v>
      </c>
      <c r="Y1428" s="69">
        <v>0.22222222222222221</v>
      </c>
      <c r="Z1428" s="69">
        <v>0.22222222222222221</v>
      </c>
      <c r="AA1428" s="69">
        <v>0.22222222222222221</v>
      </c>
      <c r="AB1428" s="69">
        <v>0.22222222222222221</v>
      </c>
      <c r="AC1428" s="69">
        <v>0.22222222222222221</v>
      </c>
      <c r="AD1428" s="69">
        <v>0.22222222222222221</v>
      </c>
      <c r="AE1428" s="69">
        <v>0.22222222222222221</v>
      </c>
      <c r="AF1428" s="69">
        <f t="shared" si="180"/>
        <v>2.6666666666666674</v>
      </c>
      <c r="AH1428" s="31">
        <f t="shared" si="181"/>
        <v>0.66666666666666663</v>
      </c>
      <c r="AI1428" s="31">
        <f t="shared" si="182"/>
        <v>0.66666666666666663</v>
      </c>
      <c r="AJ1428" s="31">
        <f t="shared" si="183"/>
        <v>0.66666666666666663</v>
      </c>
      <c r="AK1428" s="31">
        <f t="shared" si="184"/>
        <v>0.66666666666666663</v>
      </c>
      <c r="AL1428" s="31">
        <f t="shared" si="185"/>
        <v>2.6666666666666665</v>
      </c>
    </row>
    <row r="1429" spans="1:38" hidden="1" x14ac:dyDescent="0.3">
      <c r="A1429" t="str">
        <f t="shared" si="179"/>
        <v>SAC1 COARSE</v>
      </c>
      <c r="B1429" s="5" t="s">
        <v>474</v>
      </c>
      <c r="C1429" s="5" t="s">
        <v>617</v>
      </c>
      <c r="D1429" s="65" t="s">
        <v>89</v>
      </c>
      <c r="E1429" s="65" t="s">
        <v>531</v>
      </c>
      <c r="F1429" s="5" t="s">
        <v>61</v>
      </c>
      <c r="G1429" s="5" t="s">
        <v>603</v>
      </c>
      <c r="H1429" s="5" t="s">
        <v>619</v>
      </c>
      <c r="I1429" s="31"/>
      <c r="J1429" s="31"/>
      <c r="K1429" s="31"/>
      <c r="L1429" s="31"/>
      <c r="M1429" s="31"/>
      <c r="N1429" s="31"/>
      <c r="O1429" s="31"/>
      <c r="P1429" s="31">
        <v>2.5</v>
      </c>
      <c r="Q1429" s="31"/>
      <c r="R1429" s="75">
        <f t="shared" si="186"/>
        <v>0.27777777777777779</v>
      </c>
      <c r="S1429" s="69">
        <v>0.27777777777777779</v>
      </c>
      <c r="T1429" s="69">
        <v>0.27777777777777779</v>
      </c>
      <c r="U1429" s="69">
        <v>0.27777777777777779</v>
      </c>
      <c r="V1429" s="69">
        <v>0.27777777777777779</v>
      </c>
      <c r="W1429" s="69">
        <v>0.27777777777777779</v>
      </c>
      <c r="X1429" s="69">
        <v>0.27777777777777779</v>
      </c>
      <c r="Y1429" s="69">
        <v>0.27777777777777779</v>
      </c>
      <c r="Z1429" s="69">
        <v>0.27777777777777779</v>
      </c>
      <c r="AA1429" s="69">
        <v>0.27777777777777779</v>
      </c>
      <c r="AB1429" s="69">
        <v>0.27777777777777779</v>
      </c>
      <c r="AC1429" s="69">
        <v>0.27777777777777779</v>
      </c>
      <c r="AD1429" s="69">
        <v>0.27777777777777779</v>
      </c>
      <c r="AE1429" s="69">
        <v>0.27777777777777779</v>
      </c>
      <c r="AF1429" s="69">
        <f t="shared" si="180"/>
        <v>3.3333333333333326</v>
      </c>
      <c r="AH1429" s="31">
        <f t="shared" si="181"/>
        <v>0.83333333333333337</v>
      </c>
      <c r="AI1429" s="31">
        <f t="shared" si="182"/>
        <v>0.83333333333333337</v>
      </c>
      <c r="AJ1429" s="31">
        <f t="shared" si="183"/>
        <v>0.83333333333333337</v>
      </c>
      <c r="AK1429" s="31">
        <f t="shared" si="184"/>
        <v>0.83333333333333337</v>
      </c>
      <c r="AL1429" s="31">
        <f t="shared" si="185"/>
        <v>3.3333333333333335</v>
      </c>
    </row>
    <row r="1430" spans="1:38" hidden="1" x14ac:dyDescent="0.3">
      <c r="A1430" t="str">
        <f t="shared" si="179"/>
        <v>SACASTER</v>
      </c>
      <c r="B1430" s="5" t="s">
        <v>474</v>
      </c>
      <c r="C1430" s="5" t="s">
        <v>617</v>
      </c>
      <c r="D1430" s="65" t="s">
        <v>89</v>
      </c>
      <c r="E1430" s="65" t="s">
        <v>531</v>
      </c>
      <c r="F1430" s="5" t="s">
        <v>42</v>
      </c>
      <c r="G1430" s="5" t="s">
        <v>604</v>
      </c>
      <c r="H1430" s="5" t="s">
        <v>604</v>
      </c>
      <c r="I1430" s="31">
        <v>1.75</v>
      </c>
      <c r="J1430" s="31"/>
      <c r="K1430" s="31">
        <v>4</v>
      </c>
      <c r="L1430" s="31">
        <v>2</v>
      </c>
      <c r="M1430" s="31"/>
      <c r="N1430" s="31">
        <v>1</v>
      </c>
      <c r="O1430" s="31"/>
      <c r="P1430" s="31">
        <v>2</v>
      </c>
      <c r="Q1430" s="31">
        <v>1.5</v>
      </c>
      <c r="R1430" s="75">
        <f t="shared" si="186"/>
        <v>1.3611111111111112</v>
      </c>
      <c r="S1430" s="69">
        <v>1.3611111111111112</v>
      </c>
      <c r="T1430" s="69">
        <v>1.3611111111111112</v>
      </c>
      <c r="U1430" s="69">
        <v>1.3611111111111112</v>
      </c>
      <c r="V1430" s="69">
        <v>1.3611111111111112</v>
      </c>
      <c r="W1430" s="69">
        <v>1.3611111111111112</v>
      </c>
      <c r="X1430" s="69">
        <v>1.3611111111111112</v>
      </c>
      <c r="Y1430" s="69">
        <v>1.3611111111111112</v>
      </c>
      <c r="Z1430" s="69">
        <v>1.3611111111111112</v>
      </c>
      <c r="AA1430" s="69">
        <v>1.3611111111111112</v>
      </c>
      <c r="AB1430" s="69">
        <v>1.3611111111111112</v>
      </c>
      <c r="AC1430" s="69">
        <v>1.3611111111111112</v>
      </c>
      <c r="AD1430" s="69">
        <v>1.3611111111111112</v>
      </c>
      <c r="AE1430" s="69">
        <v>1.3611111111111112</v>
      </c>
      <c r="AF1430" s="69">
        <f t="shared" si="180"/>
        <v>16.333333333333332</v>
      </c>
      <c r="AH1430" s="31">
        <f t="shared" si="181"/>
        <v>4.0833333333333339</v>
      </c>
      <c r="AI1430" s="31">
        <f t="shared" si="182"/>
        <v>4.0833333333333339</v>
      </c>
      <c r="AJ1430" s="31">
        <f t="shared" si="183"/>
        <v>4.0833333333333339</v>
      </c>
      <c r="AK1430" s="31">
        <f t="shared" si="184"/>
        <v>4.0833333333333339</v>
      </c>
      <c r="AL1430" s="31">
        <f t="shared" si="185"/>
        <v>16.333333333333336</v>
      </c>
    </row>
    <row r="1431" spans="1:38" hidden="1" x14ac:dyDescent="0.3">
      <c r="A1431" t="str">
        <f t="shared" si="179"/>
        <v>SAGolden Brown</v>
      </c>
      <c r="B1431" s="5" t="s">
        <v>474</v>
      </c>
      <c r="C1431" s="5" t="s">
        <v>617</v>
      </c>
      <c r="D1431" s="65" t="s">
        <v>89</v>
      </c>
      <c r="E1431" s="65" t="s">
        <v>531</v>
      </c>
      <c r="F1431" s="5" t="s">
        <v>201</v>
      </c>
      <c r="G1431" s="5" t="s">
        <v>602</v>
      </c>
      <c r="H1431" s="5" t="s">
        <v>623</v>
      </c>
      <c r="I1431" s="31"/>
      <c r="J1431" s="31"/>
      <c r="K1431" s="31">
        <v>1</v>
      </c>
      <c r="L1431" s="31">
        <v>-0.95</v>
      </c>
      <c r="M1431" s="31"/>
      <c r="N1431" s="31"/>
      <c r="O1431" s="31"/>
      <c r="P1431" s="31"/>
      <c r="Q1431" s="31"/>
      <c r="R1431" s="75">
        <f t="shared" si="186"/>
        <v>5.5555555555555601E-3</v>
      </c>
      <c r="S1431" s="69">
        <v>5.5555555555555601E-3</v>
      </c>
      <c r="T1431" s="69">
        <v>5.5555555555555601E-3</v>
      </c>
      <c r="U1431" s="69">
        <v>5.5555555555555601E-3</v>
      </c>
      <c r="V1431" s="69">
        <v>5.5555555555555601E-3</v>
      </c>
      <c r="W1431" s="69">
        <v>5.5555555555555601E-3</v>
      </c>
      <c r="X1431" s="69">
        <v>5.5555555555555601E-3</v>
      </c>
      <c r="Y1431" s="69">
        <v>5.5555555555555601E-3</v>
      </c>
      <c r="Z1431" s="69">
        <v>5.5555555555555601E-3</v>
      </c>
      <c r="AA1431" s="69">
        <v>5.5555555555555601E-3</v>
      </c>
      <c r="AB1431" s="69">
        <v>5.5555555555555601E-3</v>
      </c>
      <c r="AC1431" s="69">
        <v>5.5555555555555601E-3</v>
      </c>
      <c r="AD1431" s="69">
        <v>5.5555555555555601E-3</v>
      </c>
      <c r="AE1431" s="69">
        <v>5.5555555555555601E-3</v>
      </c>
      <c r="AF1431" s="69">
        <f t="shared" si="180"/>
        <v>6.6666666666666735E-2</v>
      </c>
      <c r="AH1431" s="31">
        <f t="shared" si="181"/>
        <v>1.666666666666668E-2</v>
      </c>
      <c r="AI1431" s="31">
        <f t="shared" si="182"/>
        <v>1.666666666666668E-2</v>
      </c>
      <c r="AJ1431" s="31">
        <f t="shared" si="183"/>
        <v>1.666666666666668E-2</v>
      </c>
      <c r="AK1431" s="31">
        <f t="shared" si="184"/>
        <v>1.666666666666668E-2</v>
      </c>
      <c r="AL1431" s="31">
        <f t="shared" si="185"/>
        <v>6.6666666666666721E-2</v>
      </c>
    </row>
    <row r="1432" spans="1:38" hidden="1" x14ac:dyDescent="0.3">
      <c r="A1432" t="str">
        <f t="shared" si="179"/>
        <v>SASoft Brown</v>
      </c>
      <c r="B1432" s="5" t="s">
        <v>474</v>
      </c>
      <c r="C1432" s="5" t="s">
        <v>617</v>
      </c>
      <c r="D1432" s="65" t="s">
        <v>89</v>
      </c>
      <c r="E1432" s="65" t="s">
        <v>531</v>
      </c>
      <c r="F1432" s="5" t="s">
        <v>43</v>
      </c>
      <c r="G1432" s="5" t="s">
        <v>602</v>
      </c>
      <c r="H1432" s="5" t="s">
        <v>622</v>
      </c>
      <c r="I1432" s="31">
        <v>0.75</v>
      </c>
      <c r="J1432" s="31"/>
      <c r="K1432" s="31">
        <v>1</v>
      </c>
      <c r="L1432" s="31">
        <v>1.5</v>
      </c>
      <c r="M1432" s="31"/>
      <c r="N1432" s="31">
        <v>0.5</v>
      </c>
      <c r="O1432" s="31"/>
      <c r="P1432" s="31">
        <v>1</v>
      </c>
      <c r="Q1432" s="31">
        <v>0.5</v>
      </c>
      <c r="R1432" s="75">
        <f t="shared" si="186"/>
        <v>0.58333333333333337</v>
      </c>
      <c r="S1432" s="69">
        <v>0.58333333333333337</v>
      </c>
      <c r="T1432" s="69">
        <v>0.58333333333333337</v>
      </c>
      <c r="U1432" s="69">
        <v>0.58333333333333337</v>
      </c>
      <c r="V1432" s="69">
        <v>0.58333333333333337</v>
      </c>
      <c r="W1432" s="69">
        <v>0.58333333333333337</v>
      </c>
      <c r="X1432" s="69">
        <v>0.58333333333333337</v>
      </c>
      <c r="Y1432" s="69">
        <v>0.58333333333333337</v>
      </c>
      <c r="Z1432" s="69">
        <v>0.58333333333333337</v>
      </c>
      <c r="AA1432" s="69">
        <v>0.58333333333333337</v>
      </c>
      <c r="AB1432" s="69">
        <v>0.58333333333333337</v>
      </c>
      <c r="AC1432" s="69">
        <v>0.58333333333333337</v>
      </c>
      <c r="AD1432" s="69">
        <v>0.58333333333333337</v>
      </c>
      <c r="AE1432" s="69">
        <v>0.58333333333333337</v>
      </c>
      <c r="AF1432" s="69">
        <f t="shared" si="180"/>
        <v>6.9999999999999991</v>
      </c>
      <c r="AH1432" s="31">
        <f t="shared" si="181"/>
        <v>1.75</v>
      </c>
      <c r="AI1432" s="31">
        <f t="shared" si="182"/>
        <v>1.75</v>
      </c>
      <c r="AJ1432" s="31">
        <f t="shared" si="183"/>
        <v>1.75</v>
      </c>
      <c r="AK1432" s="31">
        <f t="shared" si="184"/>
        <v>1.75</v>
      </c>
      <c r="AL1432" s="31">
        <f t="shared" si="185"/>
        <v>7</v>
      </c>
    </row>
    <row r="1433" spans="1:38" hidden="1" x14ac:dyDescent="0.3">
      <c r="A1433" t="str">
        <f t="shared" si="179"/>
        <v>SAC1 COARSE</v>
      </c>
      <c r="B1433" s="5" t="s">
        <v>474</v>
      </c>
      <c r="C1433" s="5" t="s">
        <v>617</v>
      </c>
      <c r="D1433" s="65" t="s">
        <v>89</v>
      </c>
      <c r="E1433" s="65" t="s">
        <v>531</v>
      </c>
      <c r="F1433" s="5" t="s">
        <v>27</v>
      </c>
      <c r="G1433" s="5" t="s">
        <v>603</v>
      </c>
      <c r="H1433" s="5" t="s">
        <v>619</v>
      </c>
      <c r="I1433" s="31">
        <v>13.8</v>
      </c>
      <c r="J1433" s="31"/>
      <c r="K1433" s="31">
        <v>10.8</v>
      </c>
      <c r="L1433" s="31"/>
      <c r="M1433" s="31"/>
      <c r="N1433" s="31">
        <v>11.4</v>
      </c>
      <c r="O1433" s="31"/>
      <c r="P1433" s="31">
        <v>10.199999999999999</v>
      </c>
      <c r="Q1433" s="31">
        <v>5.4</v>
      </c>
      <c r="R1433" s="75">
        <f t="shared" si="186"/>
        <v>5.7333333333333334</v>
      </c>
      <c r="S1433" s="69">
        <v>5.7333333333333334</v>
      </c>
      <c r="T1433" s="69">
        <v>5.7333333333333334</v>
      </c>
      <c r="U1433" s="69">
        <v>5.7333333333333334</v>
      </c>
      <c r="V1433" s="69">
        <v>5.7333333333333334</v>
      </c>
      <c r="W1433" s="69">
        <v>5.7333333333333334</v>
      </c>
      <c r="X1433" s="69">
        <v>5.7333333333333334</v>
      </c>
      <c r="Y1433" s="69">
        <v>5.7333333333333334</v>
      </c>
      <c r="Z1433" s="69">
        <v>5.7333333333333334</v>
      </c>
      <c r="AA1433" s="69">
        <v>5.7333333333333334</v>
      </c>
      <c r="AB1433" s="69">
        <v>5.7333333333333334</v>
      </c>
      <c r="AC1433" s="69">
        <v>5.7333333333333334</v>
      </c>
      <c r="AD1433" s="69">
        <v>5.7333333333333334</v>
      </c>
      <c r="AE1433" s="69">
        <v>5.7333333333333334</v>
      </c>
      <c r="AF1433" s="69">
        <f t="shared" si="180"/>
        <v>68.8</v>
      </c>
      <c r="AH1433" s="31">
        <f t="shared" si="181"/>
        <v>17.2</v>
      </c>
      <c r="AI1433" s="31">
        <f t="shared" si="182"/>
        <v>17.2</v>
      </c>
      <c r="AJ1433" s="31">
        <f t="shared" si="183"/>
        <v>17.2</v>
      </c>
      <c r="AK1433" s="31">
        <f t="shared" si="184"/>
        <v>17.2</v>
      </c>
      <c r="AL1433" s="31">
        <f t="shared" si="185"/>
        <v>68.8</v>
      </c>
    </row>
    <row r="1434" spans="1:38" hidden="1" x14ac:dyDescent="0.3">
      <c r="A1434" t="str">
        <f t="shared" si="179"/>
        <v>SAA1</v>
      </c>
      <c r="B1434" s="5" t="s">
        <v>474</v>
      </c>
      <c r="C1434" s="5" t="s">
        <v>617</v>
      </c>
      <c r="D1434" s="65" t="s">
        <v>89</v>
      </c>
      <c r="E1434" s="65" t="s">
        <v>531</v>
      </c>
      <c r="F1434" s="5" t="s">
        <v>30</v>
      </c>
      <c r="G1434" s="5" t="s">
        <v>600</v>
      </c>
      <c r="H1434" s="5" t="s">
        <v>620</v>
      </c>
      <c r="I1434" s="31">
        <v>1.08</v>
      </c>
      <c r="J1434" s="31"/>
      <c r="K1434" s="31"/>
      <c r="L1434" s="31">
        <v>2.16</v>
      </c>
      <c r="M1434" s="31"/>
      <c r="N1434" s="31">
        <v>1.08</v>
      </c>
      <c r="O1434" s="31"/>
      <c r="P1434" s="31">
        <v>2.16</v>
      </c>
      <c r="Q1434" s="31">
        <v>1.08</v>
      </c>
      <c r="R1434" s="75">
        <f t="shared" si="186"/>
        <v>0.84000000000000008</v>
      </c>
      <c r="S1434" s="69">
        <v>0.84000000000000008</v>
      </c>
      <c r="T1434" s="69">
        <v>0.84000000000000008</v>
      </c>
      <c r="U1434" s="69">
        <v>0.84000000000000008</v>
      </c>
      <c r="V1434" s="69">
        <v>0.84000000000000008</v>
      </c>
      <c r="W1434" s="69">
        <v>0.84000000000000008</v>
      </c>
      <c r="X1434" s="69">
        <v>0.84000000000000008</v>
      </c>
      <c r="Y1434" s="69">
        <v>0.84000000000000008</v>
      </c>
      <c r="Z1434" s="69">
        <v>0.84000000000000008</v>
      </c>
      <c r="AA1434" s="69">
        <v>0.84000000000000008</v>
      </c>
      <c r="AB1434" s="69">
        <v>0.84000000000000008</v>
      </c>
      <c r="AC1434" s="69">
        <v>0.84000000000000008</v>
      </c>
      <c r="AD1434" s="69">
        <v>0.84000000000000008</v>
      </c>
      <c r="AE1434" s="69">
        <v>0.84000000000000008</v>
      </c>
      <c r="AF1434" s="69">
        <f t="shared" si="180"/>
        <v>10.08</v>
      </c>
      <c r="AH1434" s="31">
        <f t="shared" si="181"/>
        <v>2.5200000000000005</v>
      </c>
      <c r="AI1434" s="31">
        <f t="shared" si="182"/>
        <v>2.5200000000000005</v>
      </c>
      <c r="AJ1434" s="31">
        <f t="shared" si="183"/>
        <v>2.5200000000000005</v>
      </c>
      <c r="AK1434" s="31">
        <f t="shared" si="184"/>
        <v>2.5200000000000005</v>
      </c>
      <c r="AL1434" s="31">
        <f t="shared" si="185"/>
        <v>10.080000000000002</v>
      </c>
    </row>
    <row r="1435" spans="1:38" hidden="1" x14ac:dyDescent="0.3">
      <c r="A1435" t="str">
        <f t="shared" si="179"/>
        <v>SAGolden Brown</v>
      </c>
      <c r="B1435" s="5" t="s">
        <v>474</v>
      </c>
      <c r="C1435" s="5" t="s">
        <v>617</v>
      </c>
      <c r="D1435" s="65" t="s">
        <v>89</v>
      </c>
      <c r="E1435" s="65" t="s">
        <v>531</v>
      </c>
      <c r="F1435" s="5" t="s">
        <v>31</v>
      </c>
      <c r="G1435" s="5" t="s">
        <v>602</v>
      </c>
      <c r="H1435" s="5" t="s">
        <v>623</v>
      </c>
      <c r="I1435" s="31">
        <v>2.16</v>
      </c>
      <c r="J1435" s="31"/>
      <c r="K1435" s="31">
        <v>3.24</v>
      </c>
      <c r="L1435" s="31"/>
      <c r="M1435" s="31">
        <v>4.32</v>
      </c>
      <c r="N1435" s="31">
        <v>4.32</v>
      </c>
      <c r="O1435" s="31"/>
      <c r="P1435" s="31">
        <v>1.08</v>
      </c>
      <c r="Q1435" s="31">
        <v>1.08</v>
      </c>
      <c r="R1435" s="75">
        <f t="shared" si="186"/>
        <v>1.8000000000000003</v>
      </c>
      <c r="S1435" s="69">
        <v>1.8000000000000003</v>
      </c>
      <c r="T1435" s="69">
        <v>1.8000000000000003</v>
      </c>
      <c r="U1435" s="69">
        <v>1.8000000000000003</v>
      </c>
      <c r="V1435" s="69">
        <v>1.8000000000000003</v>
      </c>
      <c r="W1435" s="69">
        <v>1.8000000000000003</v>
      </c>
      <c r="X1435" s="69">
        <v>1.8000000000000003</v>
      </c>
      <c r="Y1435" s="69">
        <v>1.8000000000000003</v>
      </c>
      <c r="Z1435" s="69">
        <v>1.8000000000000003</v>
      </c>
      <c r="AA1435" s="69">
        <v>1.8000000000000003</v>
      </c>
      <c r="AB1435" s="69">
        <v>1.8000000000000003</v>
      </c>
      <c r="AC1435" s="69">
        <v>1.8000000000000003</v>
      </c>
      <c r="AD1435" s="69">
        <v>1.8000000000000003</v>
      </c>
      <c r="AE1435" s="69">
        <v>1.8000000000000003</v>
      </c>
      <c r="AF1435" s="69">
        <f t="shared" si="180"/>
        <v>21.600000000000005</v>
      </c>
      <c r="AH1435" s="31">
        <f t="shared" si="181"/>
        <v>5.4</v>
      </c>
      <c r="AI1435" s="31">
        <f t="shared" si="182"/>
        <v>5.4</v>
      </c>
      <c r="AJ1435" s="31">
        <f t="shared" si="183"/>
        <v>5.4</v>
      </c>
      <c r="AK1435" s="31">
        <f t="shared" si="184"/>
        <v>5.4</v>
      </c>
      <c r="AL1435" s="31">
        <f t="shared" si="185"/>
        <v>21.6</v>
      </c>
    </row>
    <row r="1436" spans="1:38" hidden="1" x14ac:dyDescent="0.3">
      <c r="A1436" t="str">
        <f t="shared" si="179"/>
        <v>SAICING</v>
      </c>
      <c r="B1436" s="5" t="s">
        <v>474</v>
      </c>
      <c r="C1436" s="5" t="s">
        <v>617</v>
      </c>
      <c r="D1436" s="65" t="s">
        <v>89</v>
      </c>
      <c r="E1436" s="65" t="s">
        <v>531</v>
      </c>
      <c r="F1436" s="5" t="s">
        <v>47</v>
      </c>
      <c r="G1436" s="5" t="s">
        <v>605</v>
      </c>
      <c r="H1436" s="5" t="s">
        <v>605</v>
      </c>
      <c r="I1436" s="31"/>
      <c r="J1436" s="31"/>
      <c r="K1436" s="31">
        <v>1.75</v>
      </c>
      <c r="L1436" s="31">
        <v>4.5</v>
      </c>
      <c r="M1436" s="31"/>
      <c r="N1436" s="31">
        <v>2</v>
      </c>
      <c r="O1436" s="31"/>
      <c r="P1436" s="31">
        <v>0.75</v>
      </c>
      <c r="Q1436" s="31">
        <v>0.5</v>
      </c>
      <c r="R1436" s="75">
        <f t="shared" si="186"/>
        <v>1.0555555555555556</v>
      </c>
      <c r="S1436" s="69">
        <v>1.0555555555555556</v>
      </c>
      <c r="T1436" s="69">
        <v>1.0555555555555556</v>
      </c>
      <c r="U1436" s="69">
        <v>1.0555555555555556</v>
      </c>
      <c r="V1436" s="69">
        <v>1.0555555555555556</v>
      </c>
      <c r="W1436" s="69">
        <v>1.0555555555555556</v>
      </c>
      <c r="X1436" s="69">
        <v>1.0555555555555556</v>
      </c>
      <c r="Y1436" s="69">
        <v>1.0555555555555556</v>
      </c>
      <c r="Z1436" s="69">
        <v>1.0555555555555556</v>
      </c>
      <c r="AA1436" s="69">
        <v>1.0555555555555556</v>
      </c>
      <c r="AB1436" s="69">
        <v>1.0555555555555556</v>
      </c>
      <c r="AC1436" s="69">
        <v>1.0555555555555556</v>
      </c>
      <c r="AD1436" s="69">
        <v>1.0555555555555556</v>
      </c>
      <c r="AE1436" s="69">
        <v>1.0555555555555556</v>
      </c>
      <c r="AF1436" s="69">
        <f t="shared" si="180"/>
        <v>12.666666666666666</v>
      </c>
      <c r="AH1436" s="31">
        <f t="shared" si="181"/>
        <v>3.166666666666667</v>
      </c>
      <c r="AI1436" s="31">
        <f t="shared" si="182"/>
        <v>3.166666666666667</v>
      </c>
      <c r="AJ1436" s="31">
        <f t="shared" si="183"/>
        <v>3.166666666666667</v>
      </c>
      <c r="AK1436" s="31">
        <f t="shared" si="184"/>
        <v>3.166666666666667</v>
      </c>
      <c r="AL1436" s="31">
        <f t="shared" si="185"/>
        <v>12.666666666666668</v>
      </c>
    </row>
    <row r="1437" spans="1:38" hidden="1" x14ac:dyDescent="0.3">
      <c r="A1437" t="str">
        <f t="shared" si="179"/>
        <v>SAICING</v>
      </c>
      <c r="B1437" s="5" t="s">
        <v>474</v>
      </c>
      <c r="C1437" s="5" t="s">
        <v>617</v>
      </c>
      <c r="D1437" s="65" t="s">
        <v>89</v>
      </c>
      <c r="E1437" s="65" t="s">
        <v>531</v>
      </c>
      <c r="F1437" s="5" t="s">
        <v>32</v>
      </c>
      <c r="G1437" s="5" t="s">
        <v>605</v>
      </c>
      <c r="H1437" s="5" t="s">
        <v>605</v>
      </c>
      <c r="I1437" s="31"/>
      <c r="J1437" s="31"/>
      <c r="K1437" s="31">
        <v>0.24</v>
      </c>
      <c r="L1437" s="31">
        <v>0.24</v>
      </c>
      <c r="M1437" s="31">
        <v>-0.24</v>
      </c>
      <c r="N1437" s="31">
        <v>0.24</v>
      </c>
      <c r="O1437" s="31"/>
      <c r="P1437" s="31">
        <v>0.24</v>
      </c>
      <c r="Q1437" s="31"/>
      <c r="R1437" s="75">
        <f t="shared" si="186"/>
        <v>0.08</v>
      </c>
      <c r="S1437" s="69">
        <v>0.08</v>
      </c>
      <c r="T1437" s="69">
        <v>0.08</v>
      </c>
      <c r="U1437" s="69">
        <v>0.08</v>
      </c>
      <c r="V1437" s="69">
        <v>0.08</v>
      </c>
      <c r="W1437" s="69">
        <v>0.08</v>
      </c>
      <c r="X1437" s="69">
        <v>0.08</v>
      </c>
      <c r="Y1437" s="69">
        <v>0.08</v>
      </c>
      <c r="Z1437" s="69">
        <v>0.08</v>
      </c>
      <c r="AA1437" s="69">
        <v>0.08</v>
      </c>
      <c r="AB1437" s="69">
        <v>0.08</v>
      </c>
      <c r="AC1437" s="69">
        <v>0.08</v>
      </c>
      <c r="AD1437" s="69">
        <v>0.08</v>
      </c>
      <c r="AE1437" s="69">
        <v>0.08</v>
      </c>
      <c r="AF1437" s="69">
        <f t="shared" si="180"/>
        <v>0.95999999999999985</v>
      </c>
      <c r="AH1437" s="31">
        <f t="shared" si="181"/>
        <v>0.24</v>
      </c>
      <c r="AI1437" s="31">
        <f t="shared" si="182"/>
        <v>0.24</v>
      </c>
      <c r="AJ1437" s="31">
        <f t="shared" si="183"/>
        <v>0.24</v>
      </c>
      <c r="AK1437" s="31">
        <f t="shared" si="184"/>
        <v>0.24</v>
      </c>
      <c r="AL1437" s="31">
        <f t="shared" si="185"/>
        <v>0.96</v>
      </c>
    </row>
    <row r="1438" spans="1:38" hidden="1" x14ac:dyDescent="0.3">
      <c r="A1438" t="str">
        <f t="shared" si="179"/>
        <v>SASoft Brown</v>
      </c>
      <c r="B1438" s="5" t="s">
        <v>474</v>
      </c>
      <c r="C1438" s="5" t="s">
        <v>617</v>
      </c>
      <c r="D1438" s="65" t="s">
        <v>89</v>
      </c>
      <c r="E1438" s="65" t="s">
        <v>532</v>
      </c>
      <c r="F1438" s="5" t="s">
        <v>43</v>
      </c>
      <c r="G1438" s="5" t="s">
        <v>602</v>
      </c>
      <c r="H1438" s="5" t="s">
        <v>622</v>
      </c>
      <c r="I1438" s="31">
        <v>0.25</v>
      </c>
      <c r="J1438" s="31"/>
      <c r="K1438" s="31"/>
      <c r="L1438" s="31"/>
      <c r="M1438" s="31"/>
      <c r="N1438" s="31"/>
      <c r="O1438" s="31">
        <v>0.25</v>
      </c>
      <c r="P1438" s="31">
        <v>-0.25</v>
      </c>
      <c r="Q1438" s="31"/>
      <c r="R1438" s="75">
        <f t="shared" si="186"/>
        <v>2.7777777777777776E-2</v>
      </c>
      <c r="S1438" s="69"/>
      <c r="T1438" s="69"/>
      <c r="U1438" s="69"/>
      <c r="V1438" s="69"/>
      <c r="W1438" s="69"/>
      <c r="X1438" s="69"/>
      <c r="Y1438" s="69"/>
      <c r="Z1438" s="69"/>
      <c r="AA1438" s="69"/>
      <c r="AB1438" s="69"/>
      <c r="AC1438" s="69"/>
      <c r="AD1438" s="69"/>
      <c r="AE1438" s="69"/>
      <c r="AF1438" s="69">
        <f t="shared" si="180"/>
        <v>0</v>
      </c>
      <c r="AH1438" s="31">
        <f t="shared" si="181"/>
        <v>0</v>
      </c>
      <c r="AI1438" s="31">
        <f t="shared" si="182"/>
        <v>0</v>
      </c>
      <c r="AJ1438" s="31">
        <f t="shared" si="183"/>
        <v>0</v>
      </c>
      <c r="AK1438" s="31">
        <f t="shared" si="184"/>
        <v>0</v>
      </c>
      <c r="AL1438" s="31">
        <f t="shared" si="185"/>
        <v>0</v>
      </c>
    </row>
    <row r="1439" spans="1:38" hidden="1" x14ac:dyDescent="0.3">
      <c r="A1439" t="str">
        <f t="shared" si="179"/>
        <v>SAC1 COARSE</v>
      </c>
      <c r="B1439" s="5" t="s">
        <v>474</v>
      </c>
      <c r="C1439" s="5" t="s">
        <v>617</v>
      </c>
      <c r="D1439" s="65" t="s">
        <v>89</v>
      </c>
      <c r="E1439" s="65" t="s">
        <v>532</v>
      </c>
      <c r="F1439" s="5" t="s">
        <v>27</v>
      </c>
      <c r="G1439" s="5" t="s">
        <v>603</v>
      </c>
      <c r="H1439" s="5" t="s">
        <v>619</v>
      </c>
      <c r="I1439" s="31">
        <v>15.12</v>
      </c>
      <c r="J1439" s="31"/>
      <c r="K1439" s="31">
        <v>15.12</v>
      </c>
      <c r="L1439" s="31"/>
      <c r="M1439" s="31"/>
      <c r="N1439" s="31"/>
      <c r="O1439" s="31">
        <v>15.12</v>
      </c>
      <c r="P1439" s="31"/>
      <c r="Q1439" s="31"/>
      <c r="R1439" s="75">
        <f t="shared" si="186"/>
        <v>5.04</v>
      </c>
      <c r="S1439" s="69"/>
      <c r="T1439" s="69"/>
      <c r="U1439" s="69"/>
      <c r="V1439" s="69"/>
      <c r="W1439" s="69"/>
      <c r="X1439" s="69"/>
      <c r="Y1439" s="69"/>
      <c r="Z1439" s="69"/>
      <c r="AA1439" s="69"/>
      <c r="AB1439" s="69"/>
      <c r="AC1439" s="69"/>
      <c r="AD1439" s="69"/>
      <c r="AE1439" s="69"/>
      <c r="AF1439" s="69">
        <f t="shared" si="180"/>
        <v>0</v>
      </c>
      <c r="AH1439" s="31">
        <f t="shared" si="181"/>
        <v>0</v>
      </c>
      <c r="AI1439" s="31">
        <f t="shared" si="182"/>
        <v>0</v>
      </c>
      <c r="AJ1439" s="31">
        <f t="shared" si="183"/>
        <v>0</v>
      </c>
      <c r="AK1439" s="31">
        <f t="shared" si="184"/>
        <v>0</v>
      </c>
      <c r="AL1439" s="31">
        <f t="shared" si="185"/>
        <v>0</v>
      </c>
    </row>
    <row r="1440" spans="1:38" hidden="1" x14ac:dyDescent="0.3">
      <c r="A1440" t="str">
        <f t="shared" si="179"/>
        <v>SAA1</v>
      </c>
      <c r="B1440" s="5" t="s">
        <v>474</v>
      </c>
      <c r="C1440" s="5" t="s">
        <v>617</v>
      </c>
      <c r="D1440" s="65" t="s">
        <v>533</v>
      </c>
      <c r="E1440" s="65" t="s">
        <v>534</v>
      </c>
      <c r="F1440" s="5" t="s">
        <v>74</v>
      </c>
      <c r="G1440" s="5" t="s">
        <v>600</v>
      </c>
      <c r="H1440" s="5" t="s">
        <v>620</v>
      </c>
      <c r="I1440" s="31">
        <v>0.5</v>
      </c>
      <c r="J1440" s="31"/>
      <c r="K1440" s="31">
        <v>0.5</v>
      </c>
      <c r="L1440" s="31"/>
      <c r="M1440" s="31"/>
      <c r="N1440" s="31">
        <v>0.5</v>
      </c>
      <c r="O1440" s="31"/>
      <c r="P1440" s="31"/>
      <c r="Q1440" s="31"/>
      <c r="R1440" s="75">
        <f t="shared" si="186"/>
        <v>0.16666666666666666</v>
      </c>
      <c r="S1440" s="69">
        <v>0.16666666666666666</v>
      </c>
      <c r="T1440" s="69">
        <v>0.16666666666666666</v>
      </c>
      <c r="U1440" s="69">
        <v>0.16666666666666666</v>
      </c>
      <c r="V1440" s="69">
        <v>0.16666666666666666</v>
      </c>
      <c r="W1440" s="69">
        <v>0.16666666666666666</v>
      </c>
      <c r="X1440" s="69">
        <v>0.16666666666666666</v>
      </c>
      <c r="Y1440" s="69">
        <v>0.16666666666666666</v>
      </c>
      <c r="Z1440" s="69">
        <v>0.16666666666666666</v>
      </c>
      <c r="AA1440" s="69">
        <v>0.16666666666666666</v>
      </c>
      <c r="AB1440" s="69">
        <v>0.16666666666666666</v>
      </c>
      <c r="AC1440" s="69">
        <v>0.16666666666666666</v>
      </c>
      <c r="AD1440" s="69">
        <v>0.16666666666666666</v>
      </c>
      <c r="AE1440" s="69">
        <v>0.16666666666666666</v>
      </c>
      <c r="AF1440" s="69">
        <f t="shared" si="180"/>
        <v>2</v>
      </c>
      <c r="AH1440" s="31">
        <f t="shared" si="181"/>
        <v>0.5</v>
      </c>
      <c r="AI1440" s="31">
        <f t="shared" si="182"/>
        <v>0.5</v>
      </c>
      <c r="AJ1440" s="31">
        <f t="shared" si="183"/>
        <v>0.5</v>
      </c>
      <c r="AK1440" s="31">
        <f t="shared" si="184"/>
        <v>0.5</v>
      </c>
      <c r="AL1440" s="31">
        <f t="shared" si="185"/>
        <v>2</v>
      </c>
    </row>
    <row r="1441" spans="1:38" hidden="1" x14ac:dyDescent="0.3">
      <c r="A1441" t="str">
        <f t="shared" si="179"/>
        <v>SAC1 COARSE</v>
      </c>
      <c r="B1441" s="5" t="s">
        <v>474</v>
      </c>
      <c r="C1441" s="5" t="s">
        <v>617</v>
      </c>
      <c r="D1441" s="65" t="s">
        <v>533</v>
      </c>
      <c r="E1441" s="65" t="s">
        <v>534</v>
      </c>
      <c r="F1441" s="5" t="s">
        <v>61</v>
      </c>
      <c r="G1441" s="5" t="s">
        <v>603</v>
      </c>
      <c r="H1441" s="5" t="s">
        <v>619</v>
      </c>
      <c r="I1441" s="31">
        <v>1.5</v>
      </c>
      <c r="J1441" s="31">
        <v>3.5</v>
      </c>
      <c r="K1441" s="31"/>
      <c r="L1441" s="31"/>
      <c r="M1441" s="31"/>
      <c r="N1441" s="31">
        <v>0.5</v>
      </c>
      <c r="O1441" s="31"/>
      <c r="P1441" s="31"/>
      <c r="Q1441" s="31"/>
      <c r="R1441" s="75">
        <f t="shared" si="186"/>
        <v>0.61111111111111116</v>
      </c>
      <c r="S1441" s="69">
        <v>0.61111111111111116</v>
      </c>
      <c r="T1441" s="69">
        <v>0.61111111111111116</v>
      </c>
      <c r="U1441" s="69">
        <v>0.61111111111111116</v>
      </c>
      <c r="V1441" s="69">
        <v>0.61111111111111116</v>
      </c>
      <c r="W1441" s="69">
        <v>0.61111111111111116</v>
      </c>
      <c r="X1441" s="69">
        <v>0.61111111111111116</v>
      </c>
      <c r="Y1441" s="69">
        <v>0.61111111111111116</v>
      </c>
      <c r="Z1441" s="69">
        <v>0.61111111111111116</v>
      </c>
      <c r="AA1441" s="69">
        <v>0.61111111111111116</v>
      </c>
      <c r="AB1441" s="69">
        <v>0.61111111111111116</v>
      </c>
      <c r="AC1441" s="69">
        <v>0.61111111111111116</v>
      </c>
      <c r="AD1441" s="69">
        <v>0.61111111111111116</v>
      </c>
      <c r="AE1441" s="69">
        <v>0.61111111111111116</v>
      </c>
      <c r="AF1441" s="69">
        <f t="shared" si="180"/>
        <v>7.3333333333333321</v>
      </c>
      <c r="AH1441" s="31">
        <f t="shared" si="181"/>
        <v>1.8333333333333335</v>
      </c>
      <c r="AI1441" s="31">
        <f t="shared" si="182"/>
        <v>1.8333333333333335</v>
      </c>
      <c r="AJ1441" s="31">
        <f t="shared" si="183"/>
        <v>1.8333333333333335</v>
      </c>
      <c r="AK1441" s="31">
        <f t="shared" si="184"/>
        <v>1.8333333333333335</v>
      </c>
      <c r="AL1441" s="31">
        <f t="shared" si="185"/>
        <v>7.3333333333333339</v>
      </c>
    </row>
    <row r="1442" spans="1:38" hidden="1" x14ac:dyDescent="0.3">
      <c r="A1442" t="str">
        <f t="shared" si="179"/>
        <v>SACASTER</v>
      </c>
      <c r="B1442" s="5" t="s">
        <v>474</v>
      </c>
      <c r="C1442" s="5" t="s">
        <v>617</v>
      </c>
      <c r="D1442" s="65" t="s">
        <v>533</v>
      </c>
      <c r="E1442" s="65" t="s">
        <v>534</v>
      </c>
      <c r="F1442" s="5" t="s">
        <v>42</v>
      </c>
      <c r="G1442" s="5" t="s">
        <v>604</v>
      </c>
      <c r="H1442" s="5" t="s">
        <v>604</v>
      </c>
      <c r="I1442" s="31"/>
      <c r="J1442" s="31"/>
      <c r="K1442" s="31"/>
      <c r="L1442" s="31"/>
      <c r="M1442" s="31"/>
      <c r="N1442" s="31">
        <v>0.25</v>
      </c>
      <c r="O1442" s="31"/>
      <c r="P1442" s="31"/>
      <c r="Q1442" s="31"/>
      <c r="R1442" s="75">
        <f t="shared" si="186"/>
        <v>2.7777777777777776E-2</v>
      </c>
      <c r="S1442" s="69">
        <v>2.7777777777777776E-2</v>
      </c>
      <c r="T1442" s="69">
        <v>2.7777777777777776E-2</v>
      </c>
      <c r="U1442" s="69">
        <v>2.7777777777777776E-2</v>
      </c>
      <c r="V1442" s="69">
        <v>2.7777777777777776E-2</v>
      </c>
      <c r="W1442" s="69">
        <v>2.7777777777777776E-2</v>
      </c>
      <c r="X1442" s="69">
        <v>2.7777777777777776E-2</v>
      </c>
      <c r="Y1442" s="69">
        <v>2.7777777777777776E-2</v>
      </c>
      <c r="Z1442" s="69">
        <v>2.7777777777777776E-2</v>
      </c>
      <c r="AA1442" s="69">
        <v>2.7777777777777776E-2</v>
      </c>
      <c r="AB1442" s="69">
        <v>2.7777777777777776E-2</v>
      </c>
      <c r="AC1442" s="69">
        <v>2.7777777777777776E-2</v>
      </c>
      <c r="AD1442" s="69">
        <v>2.7777777777777776E-2</v>
      </c>
      <c r="AE1442" s="69">
        <v>2.7777777777777776E-2</v>
      </c>
      <c r="AF1442" s="69">
        <f t="shared" si="180"/>
        <v>0.33333333333333343</v>
      </c>
      <c r="AH1442" s="31">
        <f t="shared" si="181"/>
        <v>8.3333333333333329E-2</v>
      </c>
      <c r="AI1442" s="31">
        <f t="shared" si="182"/>
        <v>8.3333333333333329E-2</v>
      </c>
      <c r="AJ1442" s="31">
        <f t="shared" si="183"/>
        <v>8.3333333333333329E-2</v>
      </c>
      <c r="AK1442" s="31">
        <f t="shared" si="184"/>
        <v>8.3333333333333329E-2</v>
      </c>
      <c r="AL1442" s="31">
        <f t="shared" si="185"/>
        <v>0.33333333333333331</v>
      </c>
    </row>
    <row r="1443" spans="1:38" hidden="1" x14ac:dyDescent="0.3">
      <c r="A1443" t="str">
        <f t="shared" si="179"/>
        <v>SASoft Brown</v>
      </c>
      <c r="B1443" s="5" t="s">
        <v>474</v>
      </c>
      <c r="C1443" s="5" t="s">
        <v>617</v>
      </c>
      <c r="D1443" s="65" t="s">
        <v>533</v>
      </c>
      <c r="E1443" s="65" t="s">
        <v>534</v>
      </c>
      <c r="F1443" s="5" t="s">
        <v>43</v>
      </c>
      <c r="G1443" s="5" t="s">
        <v>602</v>
      </c>
      <c r="H1443" s="5" t="s">
        <v>622</v>
      </c>
      <c r="I1443" s="31"/>
      <c r="J1443" s="31"/>
      <c r="K1443" s="31"/>
      <c r="L1443" s="31"/>
      <c r="M1443" s="31"/>
      <c r="N1443" s="31">
        <v>0.1</v>
      </c>
      <c r="O1443" s="31"/>
      <c r="P1443" s="31"/>
      <c r="Q1443" s="31"/>
      <c r="R1443" s="75">
        <f t="shared" si="186"/>
        <v>1.1111111111111112E-2</v>
      </c>
      <c r="S1443" s="69">
        <v>1.1111111111111112E-2</v>
      </c>
      <c r="T1443" s="69">
        <v>1.1111111111111112E-2</v>
      </c>
      <c r="U1443" s="69">
        <v>1.1111111111111112E-2</v>
      </c>
      <c r="V1443" s="69">
        <v>1.1111111111111112E-2</v>
      </c>
      <c r="W1443" s="69">
        <v>1.1111111111111112E-2</v>
      </c>
      <c r="X1443" s="69">
        <v>1.1111111111111112E-2</v>
      </c>
      <c r="Y1443" s="69">
        <v>1.1111111111111112E-2</v>
      </c>
      <c r="Z1443" s="69">
        <v>1.1111111111111112E-2</v>
      </c>
      <c r="AA1443" s="69">
        <v>1.1111111111111112E-2</v>
      </c>
      <c r="AB1443" s="69">
        <v>1.1111111111111112E-2</v>
      </c>
      <c r="AC1443" s="69">
        <v>1.1111111111111112E-2</v>
      </c>
      <c r="AD1443" s="69">
        <v>1.1111111111111112E-2</v>
      </c>
      <c r="AE1443" s="69">
        <v>1.1111111111111112E-2</v>
      </c>
      <c r="AF1443" s="69">
        <f t="shared" si="180"/>
        <v>0.13333333333333333</v>
      </c>
      <c r="AH1443" s="31">
        <f t="shared" si="181"/>
        <v>3.3333333333333333E-2</v>
      </c>
      <c r="AI1443" s="31">
        <f t="shared" si="182"/>
        <v>3.3333333333333333E-2</v>
      </c>
      <c r="AJ1443" s="31">
        <f t="shared" si="183"/>
        <v>3.3333333333333333E-2</v>
      </c>
      <c r="AK1443" s="31">
        <f t="shared" si="184"/>
        <v>3.3333333333333333E-2</v>
      </c>
      <c r="AL1443" s="31">
        <f t="shared" si="185"/>
        <v>0.13333333333333333</v>
      </c>
    </row>
    <row r="1444" spans="1:38" hidden="1" x14ac:dyDescent="0.3">
      <c r="A1444" t="str">
        <f t="shared" si="179"/>
        <v>SACASTER</v>
      </c>
      <c r="B1444" s="5" t="s">
        <v>474</v>
      </c>
      <c r="C1444" s="5" t="s">
        <v>617</v>
      </c>
      <c r="D1444" s="65" t="s">
        <v>533</v>
      </c>
      <c r="E1444" s="65" t="s">
        <v>534</v>
      </c>
      <c r="F1444" s="5" t="s">
        <v>25</v>
      </c>
      <c r="G1444" s="5" t="s">
        <v>604</v>
      </c>
      <c r="H1444" s="5" t="s">
        <v>604</v>
      </c>
      <c r="I1444" s="31"/>
      <c r="J1444" s="31">
        <v>0.24</v>
      </c>
      <c r="K1444" s="31"/>
      <c r="L1444" s="31"/>
      <c r="M1444" s="31"/>
      <c r="N1444" s="31"/>
      <c r="O1444" s="31"/>
      <c r="P1444" s="31"/>
      <c r="Q1444" s="31"/>
      <c r="R1444" s="75">
        <f t="shared" si="186"/>
        <v>2.6666666666666665E-2</v>
      </c>
      <c r="S1444" s="69">
        <v>2.6666666666666665E-2</v>
      </c>
      <c r="T1444" s="69">
        <v>2.6666666666666665E-2</v>
      </c>
      <c r="U1444" s="69">
        <v>2.6666666666666665E-2</v>
      </c>
      <c r="V1444" s="69">
        <v>2.6666666666666665E-2</v>
      </c>
      <c r="W1444" s="69">
        <v>2.6666666666666665E-2</v>
      </c>
      <c r="X1444" s="69">
        <v>2.6666666666666665E-2</v>
      </c>
      <c r="Y1444" s="69">
        <v>2.6666666666666665E-2</v>
      </c>
      <c r="Z1444" s="69">
        <v>2.6666666666666665E-2</v>
      </c>
      <c r="AA1444" s="69">
        <v>2.6666666666666665E-2</v>
      </c>
      <c r="AB1444" s="69">
        <v>2.6666666666666665E-2</v>
      </c>
      <c r="AC1444" s="69">
        <v>2.6666666666666665E-2</v>
      </c>
      <c r="AD1444" s="69">
        <v>2.6666666666666665E-2</v>
      </c>
      <c r="AE1444" s="69">
        <v>2.6666666666666665E-2</v>
      </c>
      <c r="AF1444" s="69">
        <f t="shared" si="180"/>
        <v>0.32</v>
      </c>
      <c r="AH1444" s="31">
        <f t="shared" si="181"/>
        <v>7.9999999999999988E-2</v>
      </c>
      <c r="AI1444" s="31">
        <f t="shared" si="182"/>
        <v>7.9999999999999988E-2</v>
      </c>
      <c r="AJ1444" s="31">
        <f t="shared" si="183"/>
        <v>7.9999999999999988E-2</v>
      </c>
      <c r="AK1444" s="31">
        <f t="shared" si="184"/>
        <v>7.9999999999999988E-2</v>
      </c>
      <c r="AL1444" s="31">
        <f t="shared" si="185"/>
        <v>0.31999999999999995</v>
      </c>
    </row>
    <row r="1445" spans="1:38" hidden="1" x14ac:dyDescent="0.3">
      <c r="A1445" t="str">
        <f t="shared" si="179"/>
        <v>SAC1 COARSE</v>
      </c>
      <c r="B1445" s="5" t="s">
        <v>474</v>
      </c>
      <c r="C1445" s="5" t="s">
        <v>617</v>
      </c>
      <c r="D1445" s="65" t="s">
        <v>533</v>
      </c>
      <c r="E1445" s="65" t="s">
        <v>534</v>
      </c>
      <c r="F1445" s="5" t="s">
        <v>27</v>
      </c>
      <c r="G1445" s="5" t="s">
        <v>603</v>
      </c>
      <c r="H1445" s="5" t="s">
        <v>619</v>
      </c>
      <c r="I1445" s="31">
        <v>58.319999999999993</v>
      </c>
      <c r="J1445" s="31">
        <v>61.56</v>
      </c>
      <c r="K1445" s="31">
        <v>82.08</v>
      </c>
      <c r="L1445" s="31"/>
      <c r="M1445" s="31"/>
      <c r="N1445" s="31">
        <v>77.759999999999991</v>
      </c>
      <c r="O1445" s="31"/>
      <c r="P1445" s="31"/>
      <c r="Q1445" s="31"/>
      <c r="R1445" s="75">
        <f t="shared" si="186"/>
        <v>31.08</v>
      </c>
      <c r="S1445" s="69">
        <v>75.599999999999994</v>
      </c>
      <c r="T1445" s="69">
        <v>75.599999999999994</v>
      </c>
      <c r="U1445" s="69">
        <v>75.599999999999994</v>
      </c>
      <c r="V1445" s="69">
        <v>75.599999999999994</v>
      </c>
      <c r="W1445" s="69">
        <v>75.599999999999994</v>
      </c>
      <c r="X1445" s="69">
        <v>75.599999999999994</v>
      </c>
      <c r="Y1445" s="69">
        <v>75.599999999999994</v>
      </c>
      <c r="Z1445" s="69">
        <v>75.599999999999994</v>
      </c>
      <c r="AA1445" s="69">
        <v>75.599999999999994</v>
      </c>
      <c r="AB1445" s="69">
        <v>75.599999999999994</v>
      </c>
      <c r="AC1445" s="69">
        <v>75.599999999999994</v>
      </c>
      <c r="AD1445" s="69">
        <v>75.599999999999994</v>
      </c>
      <c r="AE1445" s="69">
        <v>75.599999999999994</v>
      </c>
      <c r="AF1445" s="69">
        <f t="shared" si="180"/>
        <v>907.20000000000016</v>
      </c>
      <c r="AH1445" s="31">
        <f t="shared" si="181"/>
        <v>226.79999999999998</v>
      </c>
      <c r="AI1445" s="31">
        <f t="shared" si="182"/>
        <v>226.79999999999998</v>
      </c>
      <c r="AJ1445" s="31">
        <f t="shared" si="183"/>
        <v>226.79999999999998</v>
      </c>
      <c r="AK1445" s="31">
        <f t="shared" si="184"/>
        <v>226.79999999999998</v>
      </c>
      <c r="AL1445" s="31">
        <f t="shared" si="185"/>
        <v>907.19999999999993</v>
      </c>
    </row>
    <row r="1446" spans="1:38" hidden="1" x14ac:dyDescent="0.3">
      <c r="A1446" t="str">
        <f t="shared" si="179"/>
        <v>SAA1</v>
      </c>
      <c r="B1446" s="5" t="s">
        <v>474</v>
      </c>
      <c r="C1446" s="5" t="s">
        <v>617</v>
      </c>
      <c r="D1446" s="65" t="s">
        <v>533</v>
      </c>
      <c r="E1446" s="65" t="s">
        <v>534</v>
      </c>
      <c r="F1446" s="5" t="s">
        <v>30</v>
      </c>
      <c r="G1446" s="5" t="s">
        <v>600</v>
      </c>
      <c r="H1446" s="5" t="s">
        <v>620</v>
      </c>
      <c r="I1446" s="31">
        <v>1.08</v>
      </c>
      <c r="J1446" s="31"/>
      <c r="K1446" s="31"/>
      <c r="L1446" s="31"/>
      <c r="M1446" s="31"/>
      <c r="N1446" s="31">
        <v>1.08</v>
      </c>
      <c r="O1446" s="31"/>
      <c r="P1446" s="31"/>
      <c r="Q1446" s="31"/>
      <c r="R1446" s="75">
        <f t="shared" si="186"/>
        <v>0.24000000000000002</v>
      </c>
      <c r="S1446" s="69">
        <v>0.24000000000000002</v>
      </c>
      <c r="T1446" s="69">
        <v>0.24000000000000002</v>
      </c>
      <c r="U1446" s="69">
        <v>0.24000000000000002</v>
      </c>
      <c r="V1446" s="69">
        <v>0.24000000000000002</v>
      </c>
      <c r="W1446" s="69">
        <v>0.24000000000000002</v>
      </c>
      <c r="X1446" s="69">
        <v>0.24000000000000002</v>
      </c>
      <c r="Y1446" s="69">
        <v>0.24000000000000002</v>
      </c>
      <c r="Z1446" s="69">
        <v>0.24000000000000002</v>
      </c>
      <c r="AA1446" s="69">
        <v>0.24000000000000002</v>
      </c>
      <c r="AB1446" s="69">
        <v>0.24000000000000002</v>
      </c>
      <c r="AC1446" s="69">
        <v>0.24000000000000002</v>
      </c>
      <c r="AD1446" s="69">
        <v>0.24000000000000002</v>
      </c>
      <c r="AE1446" s="69">
        <v>0.24000000000000002</v>
      </c>
      <c r="AF1446" s="69">
        <f t="shared" si="180"/>
        <v>2.8800000000000008</v>
      </c>
      <c r="AH1446" s="31">
        <f t="shared" si="181"/>
        <v>0.72000000000000008</v>
      </c>
      <c r="AI1446" s="31">
        <f t="shared" si="182"/>
        <v>0.72000000000000008</v>
      </c>
      <c r="AJ1446" s="31">
        <f t="shared" si="183"/>
        <v>0.72000000000000008</v>
      </c>
      <c r="AK1446" s="31">
        <f t="shared" si="184"/>
        <v>0.72000000000000008</v>
      </c>
      <c r="AL1446" s="31">
        <f t="shared" si="185"/>
        <v>2.8800000000000003</v>
      </c>
    </row>
    <row r="1447" spans="1:38" hidden="1" x14ac:dyDescent="0.3">
      <c r="A1447" t="str">
        <f t="shared" si="179"/>
        <v>PTLG</v>
      </c>
      <c r="B1447" s="5" t="s">
        <v>474</v>
      </c>
      <c r="C1447" s="5" t="s">
        <v>625</v>
      </c>
      <c r="D1447" s="65" t="s">
        <v>533</v>
      </c>
      <c r="E1447" s="65" t="s">
        <v>534</v>
      </c>
      <c r="F1447" s="5" t="s">
        <v>33</v>
      </c>
      <c r="G1447" s="5" t="s">
        <v>601</v>
      </c>
      <c r="H1447" s="5" t="s">
        <v>621</v>
      </c>
      <c r="I1447" s="31"/>
      <c r="J1447" s="31"/>
      <c r="K1447" s="31"/>
      <c r="L1447" s="31"/>
      <c r="M1447" s="31"/>
      <c r="N1447" s="31"/>
      <c r="O1447" s="31"/>
      <c r="P1447" s="31"/>
      <c r="Q1447" s="31"/>
      <c r="R1447" s="75"/>
      <c r="S1447" s="69"/>
      <c r="T1447" s="69"/>
      <c r="U1447" s="69"/>
      <c r="V1447" s="69"/>
      <c r="W1447" s="69"/>
      <c r="X1447" s="69"/>
      <c r="Y1447" s="69"/>
      <c r="Z1447" s="69">
        <v>1.08</v>
      </c>
      <c r="AA1447" s="69">
        <v>1.08</v>
      </c>
      <c r="AB1447" s="69">
        <v>1.08</v>
      </c>
      <c r="AC1447" s="69">
        <v>1.08</v>
      </c>
      <c r="AD1447" s="69">
        <v>1.08</v>
      </c>
      <c r="AE1447" s="69">
        <v>1.08</v>
      </c>
      <c r="AF1447" s="69">
        <f t="shared" si="180"/>
        <v>6.48</v>
      </c>
      <c r="AH1447" s="31">
        <f t="shared" si="181"/>
        <v>0</v>
      </c>
      <c r="AI1447" s="31">
        <f t="shared" si="182"/>
        <v>0</v>
      </c>
      <c r="AJ1447" s="31">
        <f t="shared" si="183"/>
        <v>3.24</v>
      </c>
      <c r="AK1447" s="31">
        <f t="shared" si="184"/>
        <v>3.24</v>
      </c>
      <c r="AL1447" s="31">
        <f t="shared" si="185"/>
        <v>6.48</v>
      </c>
    </row>
    <row r="1448" spans="1:38" hidden="1" x14ac:dyDescent="0.3">
      <c r="A1448" t="str">
        <f t="shared" si="179"/>
        <v>PTLG</v>
      </c>
      <c r="B1448" s="5" t="s">
        <v>474</v>
      </c>
      <c r="C1448" s="5" t="s">
        <v>625</v>
      </c>
      <c r="D1448" s="65" t="s">
        <v>533</v>
      </c>
      <c r="E1448" s="65" t="s">
        <v>534</v>
      </c>
      <c r="F1448" s="5" t="s">
        <v>102</v>
      </c>
      <c r="G1448" s="5" t="s">
        <v>601</v>
      </c>
      <c r="H1448" s="5" t="s">
        <v>621</v>
      </c>
      <c r="I1448" s="31"/>
      <c r="J1448" s="31"/>
      <c r="K1448" s="31"/>
      <c r="L1448" s="31"/>
      <c r="M1448" s="31"/>
      <c r="N1448" s="31"/>
      <c r="O1448" s="31"/>
      <c r="P1448" s="31"/>
      <c r="Q1448" s="31"/>
      <c r="R1448" s="75"/>
      <c r="S1448" s="69">
        <v>1.08</v>
      </c>
      <c r="T1448" s="69">
        <v>1.08</v>
      </c>
      <c r="U1448" s="69">
        <v>1.08</v>
      </c>
      <c r="V1448" s="69">
        <v>1.08</v>
      </c>
      <c r="W1448" s="69">
        <v>1.08</v>
      </c>
      <c r="X1448" s="69">
        <v>1.08</v>
      </c>
      <c r="Y1448" s="69">
        <v>1.08</v>
      </c>
      <c r="Z1448" s="69">
        <v>2.16</v>
      </c>
      <c r="AA1448" s="69">
        <v>2.16</v>
      </c>
      <c r="AB1448" s="69">
        <v>2.16</v>
      </c>
      <c r="AC1448" s="69">
        <v>3.24</v>
      </c>
      <c r="AD1448" s="69">
        <v>3.24</v>
      </c>
      <c r="AE1448" s="69">
        <v>3.24</v>
      </c>
      <c r="AF1448" s="69">
        <f t="shared" si="180"/>
        <v>22.680000000000007</v>
      </c>
      <c r="AH1448" s="31">
        <f t="shared" si="181"/>
        <v>3.24</v>
      </c>
      <c r="AI1448" s="31">
        <f t="shared" si="182"/>
        <v>3.24</v>
      </c>
      <c r="AJ1448" s="31">
        <f t="shared" si="183"/>
        <v>6.48</v>
      </c>
      <c r="AK1448" s="31">
        <f t="shared" si="184"/>
        <v>9.7200000000000006</v>
      </c>
      <c r="AL1448" s="31">
        <f t="shared" si="185"/>
        <v>22.68</v>
      </c>
    </row>
    <row r="1449" spans="1:38" hidden="1" x14ac:dyDescent="0.3">
      <c r="A1449" t="str">
        <f t="shared" si="179"/>
        <v>SAGolden Brown</v>
      </c>
      <c r="B1449" s="5" t="s">
        <v>474</v>
      </c>
      <c r="C1449" s="5" t="s">
        <v>617</v>
      </c>
      <c r="D1449" s="65" t="s">
        <v>533</v>
      </c>
      <c r="E1449" s="65" t="s">
        <v>534</v>
      </c>
      <c r="F1449" s="5" t="s">
        <v>31</v>
      </c>
      <c r="G1449" s="5" t="s">
        <v>602</v>
      </c>
      <c r="H1449" s="5" t="s">
        <v>623</v>
      </c>
      <c r="I1449" s="31"/>
      <c r="J1449" s="31">
        <v>1.2000000000000002</v>
      </c>
      <c r="K1449" s="31"/>
      <c r="L1449" s="31"/>
      <c r="M1449" s="31"/>
      <c r="N1449" s="31">
        <v>1.08</v>
      </c>
      <c r="O1449" s="31"/>
      <c r="P1449" s="31"/>
      <c r="Q1449" s="31"/>
      <c r="R1449" s="75">
        <f>SUM(I1449:Q1449)/9</f>
        <v>0.25333333333333335</v>
      </c>
      <c r="S1449" s="69">
        <v>0.25333333333333335</v>
      </c>
      <c r="T1449" s="69">
        <v>0.25333333333333335</v>
      </c>
      <c r="U1449" s="69">
        <v>0.25333333333333335</v>
      </c>
      <c r="V1449" s="69">
        <v>0.25333333333333335</v>
      </c>
      <c r="W1449" s="69">
        <v>0.25333333333333335</v>
      </c>
      <c r="X1449" s="69">
        <v>0.25333333333333335</v>
      </c>
      <c r="Y1449" s="69">
        <v>0.25333333333333335</v>
      </c>
      <c r="Z1449" s="69">
        <v>0.25333333333333335</v>
      </c>
      <c r="AA1449" s="69">
        <v>0.25333333333333335</v>
      </c>
      <c r="AB1449" s="69">
        <v>0.25333333333333335</v>
      </c>
      <c r="AC1449" s="69">
        <v>0.25333333333333335</v>
      </c>
      <c r="AD1449" s="69">
        <v>0.25333333333333335</v>
      </c>
      <c r="AE1449" s="69">
        <v>0.25333333333333335</v>
      </c>
      <c r="AF1449" s="69">
        <f t="shared" si="180"/>
        <v>3.0400000000000005</v>
      </c>
      <c r="AH1449" s="31">
        <f t="shared" si="181"/>
        <v>0.76</v>
      </c>
      <c r="AI1449" s="31">
        <f t="shared" si="182"/>
        <v>0.76</v>
      </c>
      <c r="AJ1449" s="31">
        <f t="shared" si="183"/>
        <v>0.76</v>
      </c>
      <c r="AK1449" s="31">
        <f t="shared" si="184"/>
        <v>0.76</v>
      </c>
      <c r="AL1449" s="31">
        <f t="shared" si="185"/>
        <v>3.04</v>
      </c>
    </row>
    <row r="1450" spans="1:38" hidden="1" x14ac:dyDescent="0.3">
      <c r="A1450" t="str">
        <f t="shared" si="179"/>
        <v>SAICING</v>
      </c>
      <c r="B1450" s="5" t="s">
        <v>474</v>
      </c>
      <c r="C1450" s="5" t="s">
        <v>617</v>
      </c>
      <c r="D1450" s="65" t="s">
        <v>533</v>
      </c>
      <c r="E1450" s="65" t="s">
        <v>534</v>
      </c>
      <c r="F1450" s="5" t="s">
        <v>47</v>
      </c>
      <c r="G1450" s="5" t="s">
        <v>605</v>
      </c>
      <c r="H1450" s="5" t="s">
        <v>605</v>
      </c>
      <c r="I1450" s="31"/>
      <c r="J1450" s="31">
        <v>2.5000000000000001E-2</v>
      </c>
      <c r="K1450" s="31"/>
      <c r="L1450" s="31"/>
      <c r="M1450" s="31"/>
      <c r="N1450" s="31">
        <v>0.15</v>
      </c>
      <c r="O1450" s="31"/>
      <c r="P1450" s="31"/>
      <c r="Q1450" s="31"/>
      <c r="R1450" s="75">
        <f>SUM(I1450:Q1450)/9</f>
        <v>1.9444444444444445E-2</v>
      </c>
      <c r="S1450" s="69">
        <v>1.9444444444444445E-2</v>
      </c>
      <c r="T1450" s="69">
        <v>1.9444444444444445E-2</v>
      </c>
      <c r="U1450" s="69">
        <v>1.9444444444444445E-2</v>
      </c>
      <c r="V1450" s="69">
        <v>1.9444444444444445E-2</v>
      </c>
      <c r="W1450" s="69">
        <v>1.9444444444444445E-2</v>
      </c>
      <c r="X1450" s="69">
        <v>1.9444444444444445E-2</v>
      </c>
      <c r="Y1450" s="69">
        <v>1.9444444444444445E-2</v>
      </c>
      <c r="Z1450" s="69">
        <v>1.9444444444444445E-2</v>
      </c>
      <c r="AA1450" s="69">
        <v>1.9444444444444445E-2</v>
      </c>
      <c r="AB1450" s="69">
        <v>1.9444444444444445E-2</v>
      </c>
      <c r="AC1450" s="69">
        <v>1.9444444444444445E-2</v>
      </c>
      <c r="AD1450" s="69">
        <v>1.9444444444444445E-2</v>
      </c>
      <c r="AE1450" s="69">
        <v>1.9444444444444445E-2</v>
      </c>
      <c r="AF1450" s="69">
        <f t="shared" si="180"/>
        <v>0.23333333333333328</v>
      </c>
      <c r="AH1450" s="31">
        <f t="shared" si="181"/>
        <v>5.8333333333333334E-2</v>
      </c>
      <c r="AI1450" s="31">
        <f t="shared" si="182"/>
        <v>5.8333333333333334E-2</v>
      </c>
      <c r="AJ1450" s="31">
        <f t="shared" si="183"/>
        <v>5.8333333333333334E-2</v>
      </c>
      <c r="AK1450" s="31">
        <f t="shared" si="184"/>
        <v>5.8333333333333334E-2</v>
      </c>
      <c r="AL1450" s="31">
        <f t="shared" si="185"/>
        <v>0.23333333333333334</v>
      </c>
    </row>
    <row r="1451" spans="1:38" hidden="1" x14ac:dyDescent="0.3">
      <c r="A1451" t="str">
        <f t="shared" si="179"/>
        <v>SAICING</v>
      </c>
      <c r="B1451" s="5" t="s">
        <v>474</v>
      </c>
      <c r="C1451" s="5" t="s">
        <v>617</v>
      </c>
      <c r="D1451" s="65" t="s">
        <v>533</v>
      </c>
      <c r="E1451" s="65" t="s">
        <v>534</v>
      </c>
      <c r="F1451" s="5" t="s">
        <v>32</v>
      </c>
      <c r="G1451" s="5" t="s">
        <v>605</v>
      </c>
      <c r="H1451" s="5" t="s">
        <v>605</v>
      </c>
      <c r="I1451" s="31"/>
      <c r="J1451" s="31"/>
      <c r="K1451" s="31">
        <v>0.12</v>
      </c>
      <c r="L1451" s="31"/>
      <c r="M1451" s="31"/>
      <c r="N1451" s="31"/>
      <c r="O1451" s="31"/>
      <c r="P1451" s="31"/>
      <c r="Q1451" s="31"/>
      <c r="R1451" s="75">
        <f>SUM(I1451:Q1451)/9</f>
        <v>1.3333333333333332E-2</v>
      </c>
      <c r="S1451" s="69">
        <v>1.3333333333333332E-2</v>
      </c>
      <c r="T1451" s="69">
        <v>1.3333333333333332E-2</v>
      </c>
      <c r="U1451" s="69">
        <v>1.3333333333333332E-2</v>
      </c>
      <c r="V1451" s="69">
        <v>1.3333333333333332E-2</v>
      </c>
      <c r="W1451" s="69">
        <v>1.3333333333333332E-2</v>
      </c>
      <c r="X1451" s="69">
        <v>1.3333333333333332E-2</v>
      </c>
      <c r="Y1451" s="69">
        <v>1.3333333333333332E-2</v>
      </c>
      <c r="Z1451" s="69">
        <v>1.3333333333333332E-2</v>
      </c>
      <c r="AA1451" s="69">
        <v>1.3333333333333332E-2</v>
      </c>
      <c r="AB1451" s="69">
        <v>1.3333333333333332E-2</v>
      </c>
      <c r="AC1451" s="69">
        <v>1.3333333333333332E-2</v>
      </c>
      <c r="AD1451" s="69">
        <v>1.3333333333333332E-2</v>
      </c>
      <c r="AE1451" s="69">
        <v>1.3333333333333332E-2</v>
      </c>
      <c r="AF1451" s="69">
        <f t="shared" si="180"/>
        <v>0.16</v>
      </c>
      <c r="AH1451" s="31">
        <f t="shared" si="181"/>
        <v>3.9999999999999994E-2</v>
      </c>
      <c r="AI1451" s="31">
        <f t="shared" si="182"/>
        <v>3.9999999999999994E-2</v>
      </c>
      <c r="AJ1451" s="31">
        <f t="shared" si="183"/>
        <v>3.9999999999999994E-2</v>
      </c>
      <c r="AK1451" s="31">
        <f t="shared" si="184"/>
        <v>3.9999999999999994E-2</v>
      </c>
      <c r="AL1451" s="31">
        <f t="shared" si="185"/>
        <v>0.15999999999999998</v>
      </c>
    </row>
    <row r="1452" spans="1:38" hidden="1" x14ac:dyDescent="0.3">
      <c r="A1452" t="str">
        <f t="shared" si="179"/>
        <v>SAC1 COARSE</v>
      </c>
      <c r="B1452" s="5" t="s">
        <v>474</v>
      </c>
      <c r="C1452" s="5" t="s">
        <v>617</v>
      </c>
      <c r="D1452" s="65" t="s">
        <v>533</v>
      </c>
      <c r="E1452" s="65" t="s">
        <v>535</v>
      </c>
      <c r="F1452" s="5" t="s">
        <v>27</v>
      </c>
      <c r="G1452" s="5" t="s">
        <v>603</v>
      </c>
      <c r="H1452" s="5" t="s">
        <v>619</v>
      </c>
      <c r="I1452" s="31"/>
      <c r="J1452" s="31"/>
      <c r="K1452" s="31"/>
      <c r="L1452" s="31"/>
      <c r="M1452" s="31"/>
      <c r="N1452" s="31"/>
      <c r="O1452" s="31"/>
      <c r="P1452" s="31">
        <v>16.200000000000003</v>
      </c>
      <c r="Q1452" s="31">
        <v>21.396000000000001</v>
      </c>
      <c r="R1452" s="75">
        <f>SUM(I1452:Q1452)/2</f>
        <v>18.798000000000002</v>
      </c>
      <c r="S1452" s="69">
        <v>43.2</v>
      </c>
      <c r="T1452" s="69">
        <v>43.2</v>
      </c>
      <c r="U1452" s="69">
        <v>43.2</v>
      </c>
      <c r="V1452" s="69">
        <v>43.2</v>
      </c>
      <c r="W1452" s="69">
        <v>43.2</v>
      </c>
      <c r="X1452" s="69">
        <v>43.2</v>
      </c>
      <c r="Y1452" s="69">
        <v>43.2</v>
      </c>
      <c r="Z1452" s="69">
        <v>43.2</v>
      </c>
      <c r="AA1452" s="69">
        <v>43.2</v>
      </c>
      <c r="AB1452" s="69">
        <v>43.2</v>
      </c>
      <c r="AC1452" s="69">
        <v>43.2</v>
      </c>
      <c r="AD1452" s="69">
        <v>43.2</v>
      </c>
      <c r="AE1452" s="69">
        <v>43.2</v>
      </c>
      <c r="AF1452" s="69">
        <f t="shared" si="180"/>
        <v>518.4</v>
      </c>
      <c r="AH1452" s="31">
        <f t="shared" si="181"/>
        <v>129.60000000000002</v>
      </c>
      <c r="AI1452" s="31">
        <f t="shared" si="182"/>
        <v>129.60000000000002</v>
      </c>
      <c r="AJ1452" s="31">
        <f t="shared" si="183"/>
        <v>129.60000000000002</v>
      </c>
      <c r="AK1452" s="31">
        <f t="shared" si="184"/>
        <v>129.60000000000002</v>
      </c>
      <c r="AL1452" s="31">
        <f t="shared" si="185"/>
        <v>518.40000000000009</v>
      </c>
    </row>
    <row r="1453" spans="1:38" hidden="1" x14ac:dyDescent="0.3">
      <c r="A1453" t="str">
        <f t="shared" si="179"/>
        <v>PTLG</v>
      </c>
      <c r="B1453" s="5" t="s">
        <v>474</v>
      </c>
      <c r="C1453" s="5" t="s">
        <v>625</v>
      </c>
      <c r="D1453" s="65" t="s">
        <v>533</v>
      </c>
      <c r="E1453" s="65" t="s">
        <v>535</v>
      </c>
      <c r="F1453" s="5" t="s">
        <v>33</v>
      </c>
      <c r="G1453" s="5" t="s">
        <v>601</v>
      </c>
      <c r="H1453" s="5" t="s">
        <v>621</v>
      </c>
      <c r="I1453" s="31"/>
      <c r="J1453" s="31"/>
      <c r="K1453" s="31"/>
      <c r="L1453" s="31"/>
      <c r="M1453" s="31"/>
      <c r="N1453" s="31"/>
      <c r="O1453" s="31"/>
      <c r="P1453" s="31"/>
      <c r="Q1453" s="31"/>
      <c r="R1453" s="75">
        <f t="shared" ref="R1453:R1460" si="187">SUM(I1453:Q1453)/9</f>
        <v>0</v>
      </c>
      <c r="S1453" s="69">
        <v>1.08</v>
      </c>
      <c r="T1453" s="69">
        <v>7.56</v>
      </c>
      <c r="U1453" s="69">
        <v>7.56</v>
      </c>
      <c r="V1453" s="69">
        <v>7.56</v>
      </c>
      <c r="W1453" s="69">
        <v>7.56</v>
      </c>
      <c r="X1453" s="69">
        <v>7.56</v>
      </c>
      <c r="Y1453" s="69">
        <v>7.56</v>
      </c>
      <c r="Z1453" s="69">
        <v>7.56</v>
      </c>
      <c r="AA1453" s="69">
        <v>7.56</v>
      </c>
      <c r="AB1453" s="69">
        <v>7.56</v>
      </c>
      <c r="AC1453" s="69">
        <v>7.56</v>
      </c>
      <c r="AD1453" s="69">
        <v>7.56</v>
      </c>
      <c r="AE1453" s="69">
        <v>7.56</v>
      </c>
      <c r="AF1453" s="69">
        <f t="shared" si="180"/>
        <v>90.720000000000013</v>
      </c>
      <c r="AH1453" s="31">
        <f t="shared" si="181"/>
        <v>22.68</v>
      </c>
      <c r="AI1453" s="31">
        <f t="shared" si="182"/>
        <v>22.68</v>
      </c>
      <c r="AJ1453" s="31">
        <f t="shared" si="183"/>
        <v>22.68</v>
      </c>
      <c r="AK1453" s="31">
        <f t="shared" si="184"/>
        <v>22.68</v>
      </c>
      <c r="AL1453" s="31">
        <f t="shared" si="185"/>
        <v>90.72</v>
      </c>
    </row>
    <row r="1454" spans="1:38" hidden="1" x14ac:dyDescent="0.3">
      <c r="A1454" t="str">
        <f t="shared" si="179"/>
        <v>PTLG</v>
      </c>
      <c r="B1454" s="5" t="s">
        <v>474</v>
      </c>
      <c r="C1454" s="5" t="s">
        <v>625</v>
      </c>
      <c r="D1454" s="65" t="s">
        <v>533</v>
      </c>
      <c r="E1454" s="65" t="s">
        <v>535</v>
      </c>
      <c r="F1454" s="5" t="s">
        <v>102</v>
      </c>
      <c r="G1454" s="5" t="s">
        <v>601</v>
      </c>
      <c r="H1454" s="5" t="s">
        <v>621</v>
      </c>
      <c r="I1454" s="31"/>
      <c r="J1454" s="31"/>
      <c r="K1454" s="31"/>
      <c r="L1454" s="31"/>
      <c r="M1454" s="31"/>
      <c r="N1454" s="31"/>
      <c r="O1454" s="31"/>
      <c r="P1454" s="31"/>
      <c r="Q1454" s="31"/>
      <c r="R1454" s="75">
        <f t="shared" si="187"/>
        <v>0</v>
      </c>
      <c r="S1454" s="69">
        <v>2.16</v>
      </c>
      <c r="T1454" s="69">
        <v>5.4</v>
      </c>
      <c r="U1454" s="69">
        <v>5.4</v>
      </c>
      <c r="V1454" s="69">
        <v>5.4</v>
      </c>
      <c r="W1454" s="69">
        <v>7.56</v>
      </c>
      <c r="X1454" s="69">
        <v>7.56</v>
      </c>
      <c r="Y1454" s="69">
        <v>7.56</v>
      </c>
      <c r="Z1454" s="69">
        <v>10.8</v>
      </c>
      <c r="AA1454" s="69">
        <v>10.8</v>
      </c>
      <c r="AB1454" s="69">
        <v>10.8</v>
      </c>
      <c r="AC1454" s="69">
        <v>12.96</v>
      </c>
      <c r="AD1454" s="69">
        <v>12.96</v>
      </c>
      <c r="AE1454" s="69">
        <v>12.96</v>
      </c>
      <c r="AF1454" s="69">
        <f t="shared" si="180"/>
        <v>110.16000000000003</v>
      </c>
      <c r="AH1454" s="31">
        <f t="shared" si="181"/>
        <v>16.200000000000003</v>
      </c>
      <c r="AI1454" s="31">
        <f t="shared" si="182"/>
        <v>22.68</v>
      </c>
      <c r="AJ1454" s="31">
        <f t="shared" si="183"/>
        <v>32.400000000000006</v>
      </c>
      <c r="AK1454" s="31">
        <f t="shared" si="184"/>
        <v>38.880000000000003</v>
      </c>
      <c r="AL1454" s="31">
        <f t="shared" si="185"/>
        <v>110.16</v>
      </c>
    </row>
    <row r="1455" spans="1:38" hidden="1" x14ac:dyDescent="0.3">
      <c r="A1455" t="str">
        <f t="shared" si="179"/>
        <v>SAC1 COARSE</v>
      </c>
      <c r="B1455" s="5" t="s">
        <v>474</v>
      </c>
      <c r="C1455" s="5" t="s">
        <v>617</v>
      </c>
      <c r="D1455" s="65" t="s">
        <v>89</v>
      </c>
      <c r="E1455" s="65" t="s">
        <v>536</v>
      </c>
      <c r="F1455" s="5" t="s">
        <v>27</v>
      </c>
      <c r="G1455" s="5" t="s">
        <v>603</v>
      </c>
      <c r="H1455" s="5" t="s">
        <v>619</v>
      </c>
      <c r="I1455" s="31"/>
      <c r="J1455" s="31">
        <v>25.92</v>
      </c>
      <c r="K1455" s="31"/>
      <c r="L1455" s="31">
        <v>12.96</v>
      </c>
      <c r="M1455" s="31"/>
      <c r="N1455" s="31"/>
      <c r="O1455" s="31">
        <v>12.96</v>
      </c>
      <c r="P1455" s="31">
        <v>12.96</v>
      </c>
      <c r="Q1455" s="31"/>
      <c r="R1455" s="75">
        <f t="shared" si="187"/>
        <v>7.2000000000000011</v>
      </c>
      <c r="S1455" s="69">
        <v>7.2000000000000011</v>
      </c>
      <c r="T1455" s="69">
        <v>7.2000000000000011</v>
      </c>
      <c r="U1455" s="69">
        <v>7.2000000000000011</v>
      </c>
      <c r="V1455" s="69">
        <v>7.2000000000000011</v>
      </c>
      <c r="W1455" s="69">
        <v>7.2000000000000011</v>
      </c>
      <c r="X1455" s="69">
        <v>7.2000000000000011</v>
      </c>
      <c r="Y1455" s="69">
        <v>7.2000000000000011</v>
      </c>
      <c r="Z1455" s="69">
        <v>7.2000000000000011</v>
      </c>
      <c r="AA1455" s="69">
        <v>7.2000000000000011</v>
      </c>
      <c r="AB1455" s="69">
        <v>7.2000000000000011</v>
      </c>
      <c r="AC1455" s="69">
        <v>7.2000000000000011</v>
      </c>
      <c r="AD1455" s="69">
        <v>7.2000000000000011</v>
      </c>
      <c r="AE1455" s="69">
        <v>7.2000000000000011</v>
      </c>
      <c r="AF1455" s="69">
        <f t="shared" si="180"/>
        <v>86.40000000000002</v>
      </c>
      <c r="AH1455" s="31">
        <f t="shared" si="181"/>
        <v>21.6</v>
      </c>
      <c r="AI1455" s="31">
        <f t="shared" si="182"/>
        <v>21.6</v>
      </c>
      <c r="AJ1455" s="31">
        <f t="shared" si="183"/>
        <v>21.6</v>
      </c>
      <c r="AK1455" s="31">
        <f t="shared" si="184"/>
        <v>21.6</v>
      </c>
      <c r="AL1455" s="31">
        <f t="shared" si="185"/>
        <v>86.4</v>
      </c>
    </row>
    <row r="1456" spans="1:38" hidden="1" x14ac:dyDescent="0.3">
      <c r="A1456" t="str">
        <f t="shared" si="179"/>
        <v>SACASTER</v>
      </c>
      <c r="B1456" s="5" t="s">
        <v>474</v>
      </c>
      <c r="C1456" s="5" t="s">
        <v>617</v>
      </c>
      <c r="D1456" s="65" t="s">
        <v>89</v>
      </c>
      <c r="E1456" s="65" t="s">
        <v>537</v>
      </c>
      <c r="F1456" s="5" t="s">
        <v>25</v>
      </c>
      <c r="G1456" s="5" t="s">
        <v>604</v>
      </c>
      <c r="H1456" s="5" t="s">
        <v>604</v>
      </c>
      <c r="I1456" s="31"/>
      <c r="J1456" s="31"/>
      <c r="K1456" s="31"/>
      <c r="L1456" s="31">
        <v>0.12</v>
      </c>
      <c r="M1456" s="31"/>
      <c r="N1456" s="31"/>
      <c r="O1456" s="31"/>
      <c r="P1456" s="31">
        <v>0.06</v>
      </c>
      <c r="Q1456" s="31"/>
      <c r="R1456" s="75">
        <f t="shared" si="187"/>
        <v>0.02</v>
      </c>
      <c r="S1456" s="69">
        <v>0.02</v>
      </c>
      <c r="T1456" s="69">
        <v>0.02</v>
      </c>
      <c r="U1456" s="69">
        <v>0.02</v>
      </c>
      <c r="V1456" s="69">
        <v>0.02</v>
      </c>
      <c r="W1456" s="69">
        <v>0.02</v>
      </c>
      <c r="X1456" s="69">
        <v>0.02</v>
      </c>
      <c r="Y1456" s="69">
        <v>0.02</v>
      </c>
      <c r="Z1456" s="69">
        <v>0.02</v>
      </c>
      <c r="AA1456" s="69">
        <v>0.02</v>
      </c>
      <c r="AB1456" s="69">
        <v>0.02</v>
      </c>
      <c r="AC1456" s="69">
        <v>0.02</v>
      </c>
      <c r="AD1456" s="69">
        <v>0.02</v>
      </c>
      <c r="AE1456" s="69">
        <v>0.02</v>
      </c>
      <c r="AF1456" s="69">
        <f t="shared" si="180"/>
        <v>0.23999999999999996</v>
      </c>
      <c r="AH1456" s="31">
        <f t="shared" si="181"/>
        <v>0.06</v>
      </c>
      <c r="AI1456" s="31">
        <f t="shared" si="182"/>
        <v>0.06</v>
      </c>
      <c r="AJ1456" s="31">
        <f t="shared" si="183"/>
        <v>0.06</v>
      </c>
      <c r="AK1456" s="31">
        <f t="shared" si="184"/>
        <v>0.06</v>
      </c>
      <c r="AL1456" s="31">
        <f t="shared" si="185"/>
        <v>0.24</v>
      </c>
    </row>
    <row r="1457" spans="1:38" hidden="1" x14ac:dyDescent="0.3">
      <c r="A1457" t="str">
        <f t="shared" si="179"/>
        <v>SAC1 COARSE</v>
      </c>
      <c r="B1457" s="5" t="s">
        <v>474</v>
      </c>
      <c r="C1457" s="5" t="s">
        <v>617</v>
      </c>
      <c r="D1457" s="65" t="s">
        <v>89</v>
      </c>
      <c r="E1457" s="65" t="s">
        <v>537</v>
      </c>
      <c r="F1457" s="5" t="s">
        <v>27</v>
      </c>
      <c r="G1457" s="5" t="s">
        <v>603</v>
      </c>
      <c r="H1457" s="5" t="s">
        <v>619</v>
      </c>
      <c r="I1457" s="31"/>
      <c r="J1457" s="31"/>
      <c r="K1457" s="31"/>
      <c r="L1457" s="31"/>
      <c r="M1457" s="31"/>
      <c r="N1457" s="31"/>
      <c r="O1457" s="31">
        <v>3.24</v>
      </c>
      <c r="P1457" s="31"/>
      <c r="Q1457" s="31"/>
      <c r="R1457" s="75">
        <f t="shared" si="187"/>
        <v>0.36000000000000004</v>
      </c>
      <c r="S1457" s="69">
        <v>0.36000000000000004</v>
      </c>
      <c r="T1457" s="69">
        <v>0.36000000000000004</v>
      </c>
      <c r="U1457" s="69">
        <v>0.36000000000000004</v>
      </c>
      <c r="V1457" s="69">
        <v>0.36000000000000004</v>
      </c>
      <c r="W1457" s="69">
        <v>0.36000000000000004</v>
      </c>
      <c r="X1457" s="69">
        <v>0.36000000000000004</v>
      </c>
      <c r="Y1457" s="69">
        <v>0.36000000000000004</v>
      </c>
      <c r="Z1457" s="69">
        <v>0.36000000000000004</v>
      </c>
      <c r="AA1457" s="69">
        <v>0.36000000000000004</v>
      </c>
      <c r="AB1457" s="69">
        <v>0.36000000000000004</v>
      </c>
      <c r="AC1457" s="69">
        <v>0.36000000000000004</v>
      </c>
      <c r="AD1457" s="69">
        <v>0.36000000000000004</v>
      </c>
      <c r="AE1457" s="69">
        <v>0.36000000000000004</v>
      </c>
      <c r="AF1457" s="69">
        <f t="shared" si="180"/>
        <v>4.3199999999999994</v>
      </c>
      <c r="AH1457" s="31">
        <f t="shared" si="181"/>
        <v>1.08</v>
      </c>
      <c r="AI1457" s="31">
        <f t="shared" si="182"/>
        <v>1.08</v>
      </c>
      <c r="AJ1457" s="31">
        <f t="shared" si="183"/>
        <v>1.08</v>
      </c>
      <c r="AK1457" s="31">
        <f t="shared" si="184"/>
        <v>1.08</v>
      </c>
      <c r="AL1457" s="31">
        <f t="shared" si="185"/>
        <v>4.32</v>
      </c>
    </row>
    <row r="1458" spans="1:38" hidden="1" x14ac:dyDescent="0.3">
      <c r="A1458" t="str">
        <f t="shared" si="179"/>
        <v>SAA1</v>
      </c>
      <c r="B1458" s="5" t="s">
        <v>474</v>
      </c>
      <c r="C1458" s="5" t="s">
        <v>617</v>
      </c>
      <c r="D1458" s="65" t="s">
        <v>89</v>
      </c>
      <c r="E1458" s="65" t="s">
        <v>537</v>
      </c>
      <c r="F1458" s="5" t="s">
        <v>30</v>
      </c>
      <c r="G1458" s="5" t="s">
        <v>600</v>
      </c>
      <c r="H1458" s="5" t="s">
        <v>620</v>
      </c>
      <c r="I1458" s="31"/>
      <c r="J1458" s="31">
        <v>2.16</v>
      </c>
      <c r="K1458" s="31"/>
      <c r="L1458" s="31">
        <v>3.24</v>
      </c>
      <c r="M1458" s="31"/>
      <c r="N1458" s="31"/>
      <c r="O1458" s="31"/>
      <c r="P1458" s="31">
        <v>2.16</v>
      </c>
      <c r="Q1458" s="31"/>
      <c r="R1458" s="75">
        <f t="shared" si="187"/>
        <v>0.84000000000000008</v>
      </c>
      <c r="S1458" s="69">
        <v>0.84000000000000008</v>
      </c>
      <c r="T1458" s="69">
        <v>0.84000000000000008</v>
      </c>
      <c r="U1458" s="69">
        <v>0.84000000000000008</v>
      </c>
      <c r="V1458" s="69">
        <v>0.84000000000000008</v>
      </c>
      <c r="W1458" s="69">
        <v>0.84000000000000008</v>
      </c>
      <c r="X1458" s="69">
        <v>0.84000000000000008</v>
      </c>
      <c r="Y1458" s="69">
        <v>0.84000000000000008</v>
      </c>
      <c r="Z1458" s="69">
        <v>0.84000000000000008</v>
      </c>
      <c r="AA1458" s="69">
        <v>0.84000000000000008</v>
      </c>
      <c r="AB1458" s="69">
        <v>0.84000000000000008</v>
      </c>
      <c r="AC1458" s="69">
        <v>0.84000000000000008</v>
      </c>
      <c r="AD1458" s="69">
        <v>0.84000000000000008</v>
      </c>
      <c r="AE1458" s="69">
        <v>0.84000000000000008</v>
      </c>
      <c r="AF1458" s="69">
        <f t="shared" si="180"/>
        <v>10.08</v>
      </c>
      <c r="AH1458" s="31">
        <f t="shared" si="181"/>
        <v>2.5200000000000005</v>
      </c>
      <c r="AI1458" s="31">
        <f t="shared" si="182"/>
        <v>2.5200000000000005</v>
      </c>
      <c r="AJ1458" s="31">
        <f t="shared" si="183"/>
        <v>2.5200000000000005</v>
      </c>
      <c r="AK1458" s="31">
        <f t="shared" si="184"/>
        <v>2.5200000000000005</v>
      </c>
      <c r="AL1458" s="31">
        <f t="shared" si="185"/>
        <v>10.080000000000002</v>
      </c>
    </row>
    <row r="1459" spans="1:38" hidden="1" x14ac:dyDescent="0.3">
      <c r="A1459" t="str">
        <f t="shared" si="179"/>
        <v>SAGolden Brown</v>
      </c>
      <c r="B1459" s="5" t="s">
        <v>474</v>
      </c>
      <c r="C1459" s="5" t="s">
        <v>617</v>
      </c>
      <c r="D1459" s="65" t="s">
        <v>89</v>
      </c>
      <c r="E1459" s="65" t="s">
        <v>537</v>
      </c>
      <c r="F1459" s="5" t="s">
        <v>31</v>
      </c>
      <c r="G1459" s="5" t="s">
        <v>602</v>
      </c>
      <c r="H1459" s="5" t="s">
        <v>623</v>
      </c>
      <c r="I1459" s="31"/>
      <c r="J1459" s="31">
        <v>1.08</v>
      </c>
      <c r="K1459" s="31"/>
      <c r="L1459" s="31">
        <v>3.24</v>
      </c>
      <c r="M1459" s="31">
        <v>2.16</v>
      </c>
      <c r="N1459" s="31"/>
      <c r="O1459" s="31">
        <v>3.24</v>
      </c>
      <c r="P1459" s="31">
        <v>2.16</v>
      </c>
      <c r="Q1459" s="31"/>
      <c r="R1459" s="75">
        <f t="shared" si="187"/>
        <v>1.32</v>
      </c>
      <c r="S1459" s="69">
        <v>1.32</v>
      </c>
      <c r="T1459" s="69">
        <v>1.32</v>
      </c>
      <c r="U1459" s="69">
        <v>1.32</v>
      </c>
      <c r="V1459" s="69">
        <v>1.32</v>
      </c>
      <c r="W1459" s="69">
        <v>1.32</v>
      </c>
      <c r="X1459" s="69">
        <v>1.32</v>
      </c>
      <c r="Y1459" s="69">
        <v>1.32</v>
      </c>
      <c r="Z1459" s="69">
        <v>1.32</v>
      </c>
      <c r="AA1459" s="69">
        <v>1.32</v>
      </c>
      <c r="AB1459" s="69">
        <v>1.32</v>
      </c>
      <c r="AC1459" s="69">
        <v>1.32</v>
      </c>
      <c r="AD1459" s="69">
        <v>1.32</v>
      </c>
      <c r="AE1459" s="69">
        <v>1.32</v>
      </c>
      <c r="AF1459" s="69">
        <f t="shared" si="180"/>
        <v>15.840000000000002</v>
      </c>
      <c r="AH1459" s="31">
        <f t="shared" si="181"/>
        <v>3.96</v>
      </c>
      <c r="AI1459" s="31">
        <f t="shared" si="182"/>
        <v>3.96</v>
      </c>
      <c r="AJ1459" s="31">
        <f t="shared" si="183"/>
        <v>3.96</v>
      </c>
      <c r="AK1459" s="31">
        <f t="shared" si="184"/>
        <v>3.96</v>
      </c>
      <c r="AL1459" s="31">
        <f t="shared" si="185"/>
        <v>15.84</v>
      </c>
    </row>
    <row r="1460" spans="1:38" hidden="1" x14ac:dyDescent="0.3">
      <c r="A1460" t="str">
        <f t="shared" si="179"/>
        <v>SAICING</v>
      </c>
      <c r="B1460" s="5" t="s">
        <v>474</v>
      </c>
      <c r="C1460" s="5" t="s">
        <v>617</v>
      </c>
      <c r="D1460" s="65" t="s">
        <v>89</v>
      </c>
      <c r="E1460" s="65" t="s">
        <v>537</v>
      </c>
      <c r="F1460" s="5" t="s">
        <v>47</v>
      </c>
      <c r="G1460" s="5" t="s">
        <v>605</v>
      </c>
      <c r="H1460" s="5" t="s">
        <v>605</v>
      </c>
      <c r="I1460" s="31"/>
      <c r="J1460" s="31">
        <v>0.75</v>
      </c>
      <c r="K1460" s="31"/>
      <c r="L1460" s="31">
        <v>1.25</v>
      </c>
      <c r="M1460" s="31">
        <v>1.25</v>
      </c>
      <c r="N1460" s="31"/>
      <c r="O1460" s="31"/>
      <c r="P1460" s="31">
        <v>1.25</v>
      </c>
      <c r="Q1460" s="31"/>
      <c r="R1460" s="75">
        <f t="shared" si="187"/>
        <v>0.5</v>
      </c>
      <c r="S1460" s="69">
        <v>0.5</v>
      </c>
      <c r="T1460" s="69">
        <v>0.5</v>
      </c>
      <c r="U1460" s="69">
        <v>0.5</v>
      </c>
      <c r="V1460" s="69">
        <v>0.5</v>
      </c>
      <c r="W1460" s="69">
        <v>0.5</v>
      </c>
      <c r="X1460" s="69">
        <v>0.5</v>
      </c>
      <c r="Y1460" s="69">
        <v>0.5</v>
      </c>
      <c r="Z1460" s="69">
        <v>0.5</v>
      </c>
      <c r="AA1460" s="69">
        <v>0.5</v>
      </c>
      <c r="AB1460" s="69">
        <v>0.5</v>
      </c>
      <c r="AC1460" s="69">
        <v>0.5</v>
      </c>
      <c r="AD1460" s="69">
        <v>0.5</v>
      </c>
      <c r="AE1460" s="69">
        <v>0.5</v>
      </c>
      <c r="AF1460" s="69">
        <f t="shared" si="180"/>
        <v>6</v>
      </c>
      <c r="AH1460" s="31">
        <f t="shared" si="181"/>
        <v>1.5</v>
      </c>
      <c r="AI1460" s="31">
        <f t="shared" si="182"/>
        <v>1.5</v>
      </c>
      <c r="AJ1460" s="31">
        <f t="shared" si="183"/>
        <v>1.5</v>
      </c>
      <c r="AK1460" s="31">
        <f t="shared" si="184"/>
        <v>1.5</v>
      </c>
      <c r="AL1460" s="31">
        <f t="shared" si="185"/>
        <v>6</v>
      </c>
    </row>
    <row r="1461" spans="1:38" hidden="1" x14ac:dyDescent="0.3">
      <c r="A1461" t="str">
        <f t="shared" si="179"/>
        <v>SAC1 COARSE</v>
      </c>
      <c r="B1461" s="5" t="s">
        <v>474</v>
      </c>
      <c r="C1461" s="5" t="s">
        <v>617</v>
      </c>
      <c r="D1461" s="65" t="s">
        <v>243</v>
      </c>
      <c r="E1461" s="65" t="s">
        <v>538</v>
      </c>
      <c r="F1461" s="5" t="s">
        <v>61</v>
      </c>
      <c r="G1461" s="5" t="s">
        <v>603</v>
      </c>
      <c r="H1461" s="5" t="s">
        <v>619</v>
      </c>
      <c r="I1461" s="31"/>
      <c r="J1461" s="31"/>
      <c r="K1461" s="31"/>
      <c r="L1461" s="31"/>
      <c r="M1461" s="31"/>
      <c r="N1461" s="31"/>
      <c r="O1461" s="31">
        <v>6</v>
      </c>
      <c r="P1461" s="31"/>
      <c r="Q1461" s="31">
        <v>2</v>
      </c>
      <c r="R1461" s="75">
        <f>SUM(I1461:Q1461)/4</f>
        <v>2</v>
      </c>
      <c r="S1461" s="69">
        <v>2</v>
      </c>
      <c r="T1461" s="69">
        <v>2</v>
      </c>
      <c r="U1461" s="69">
        <v>2</v>
      </c>
      <c r="V1461" s="69">
        <v>2</v>
      </c>
      <c r="W1461" s="69">
        <v>2</v>
      </c>
      <c r="X1461" s="69">
        <v>2</v>
      </c>
      <c r="Y1461" s="69">
        <v>2</v>
      </c>
      <c r="Z1461" s="69">
        <v>2</v>
      </c>
      <c r="AA1461" s="69">
        <v>2</v>
      </c>
      <c r="AB1461" s="69">
        <v>2</v>
      </c>
      <c r="AC1461" s="69">
        <v>2</v>
      </c>
      <c r="AD1461" s="69">
        <v>2</v>
      </c>
      <c r="AE1461" s="69">
        <v>2</v>
      </c>
      <c r="AF1461" s="69">
        <f t="shared" si="180"/>
        <v>24</v>
      </c>
      <c r="AH1461" s="31">
        <f t="shared" si="181"/>
        <v>6</v>
      </c>
      <c r="AI1461" s="31">
        <f t="shared" si="182"/>
        <v>6</v>
      </c>
      <c r="AJ1461" s="31">
        <f t="shared" si="183"/>
        <v>6</v>
      </c>
      <c r="AK1461" s="31">
        <f t="shared" si="184"/>
        <v>6</v>
      </c>
      <c r="AL1461" s="31">
        <f t="shared" si="185"/>
        <v>24</v>
      </c>
    </row>
    <row r="1462" spans="1:38" hidden="1" x14ac:dyDescent="0.3">
      <c r="A1462" t="str">
        <f t="shared" si="179"/>
        <v>SAC1 COARSE</v>
      </c>
      <c r="B1462" s="5" t="s">
        <v>474</v>
      </c>
      <c r="C1462" s="5" t="s">
        <v>617</v>
      </c>
      <c r="D1462" s="65" t="s">
        <v>243</v>
      </c>
      <c r="E1462" s="65" t="s">
        <v>538</v>
      </c>
      <c r="F1462" s="5" t="s">
        <v>27</v>
      </c>
      <c r="G1462" s="5" t="s">
        <v>603</v>
      </c>
      <c r="H1462" s="5" t="s">
        <v>619</v>
      </c>
      <c r="I1462" s="31"/>
      <c r="J1462" s="31"/>
      <c r="K1462" s="31"/>
      <c r="L1462" s="31"/>
      <c r="M1462" s="31"/>
      <c r="N1462" s="31">
        <v>30</v>
      </c>
      <c r="O1462" s="31">
        <v>35.64</v>
      </c>
      <c r="P1462" s="31">
        <v>42.12</v>
      </c>
      <c r="Q1462" s="31">
        <v>38.880000000000003</v>
      </c>
      <c r="R1462" s="75">
        <f>SUM(I1462:Q1462)/4</f>
        <v>36.659999999999997</v>
      </c>
      <c r="S1462" s="69">
        <v>36.659999999999997</v>
      </c>
      <c r="T1462" s="69">
        <v>36.659999999999997</v>
      </c>
      <c r="U1462" s="69">
        <v>36.659999999999997</v>
      </c>
      <c r="V1462" s="69">
        <v>36.659999999999997</v>
      </c>
      <c r="W1462" s="69">
        <v>36.659999999999997</v>
      </c>
      <c r="X1462" s="69">
        <v>36.659999999999997</v>
      </c>
      <c r="Y1462" s="69">
        <v>36.659999999999997</v>
      </c>
      <c r="Z1462" s="69">
        <v>36.659999999999997</v>
      </c>
      <c r="AA1462" s="69">
        <v>36.659999999999997</v>
      </c>
      <c r="AB1462" s="69">
        <v>36.659999999999997</v>
      </c>
      <c r="AC1462" s="69">
        <v>36.659999999999997</v>
      </c>
      <c r="AD1462" s="69">
        <v>36.659999999999997</v>
      </c>
      <c r="AE1462" s="69">
        <v>36.659999999999997</v>
      </c>
      <c r="AF1462" s="69">
        <f t="shared" si="180"/>
        <v>439.91999999999985</v>
      </c>
      <c r="AH1462" s="31">
        <f t="shared" si="181"/>
        <v>109.97999999999999</v>
      </c>
      <c r="AI1462" s="31">
        <f t="shared" si="182"/>
        <v>109.97999999999999</v>
      </c>
      <c r="AJ1462" s="31">
        <f t="shared" si="183"/>
        <v>109.97999999999999</v>
      </c>
      <c r="AK1462" s="31">
        <f t="shared" si="184"/>
        <v>109.97999999999999</v>
      </c>
      <c r="AL1462" s="31">
        <f t="shared" si="185"/>
        <v>439.91999999999996</v>
      </c>
    </row>
    <row r="1463" spans="1:38" hidden="1" x14ac:dyDescent="0.3">
      <c r="A1463" t="str">
        <f t="shared" si="179"/>
        <v>SAA1</v>
      </c>
      <c r="B1463" s="5" t="s">
        <v>474</v>
      </c>
      <c r="C1463" s="5" t="s">
        <v>617</v>
      </c>
      <c r="D1463" s="65" t="s">
        <v>243</v>
      </c>
      <c r="E1463" s="65" t="s">
        <v>539</v>
      </c>
      <c r="F1463" s="5" t="s">
        <v>74</v>
      </c>
      <c r="G1463" s="5" t="s">
        <v>600</v>
      </c>
      <c r="H1463" s="5" t="s">
        <v>620</v>
      </c>
      <c r="I1463" s="31">
        <v>1</v>
      </c>
      <c r="J1463" s="31"/>
      <c r="K1463" s="31"/>
      <c r="L1463" s="31"/>
      <c r="M1463" s="31"/>
      <c r="N1463" s="31"/>
      <c r="O1463" s="31">
        <v>1</v>
      </c>
      <c r="P1463" s="31"/>
      <c r="Q1463" s="31"/>
      <c r="R1463" s="75">
        <f t="shared" ref="R1463:R1526" si="188">SUM(I1463:Q1463)/9</f>
        <v>0.22222222222222221</v>
      </c>
      <c r="S1463" s="69">
        <v>0.22222222222222221</v>
      </c>
      <c r="T1463" s="69">
        <v>0.22222222222222221</v>
      </c>
      <c r="U1463" s="69">
        <v>0.22222222222222221</v>
      </c>
      <c r="V1463" s="69">
        <v>0.22222222222222221</v>
      </c>
      <c r="W1463" s="69">
        <v>0.22222222222222221</v>
      </c>
      <c r="X1463" s="69">
        <v>0.22222222222222221</v>
      </c>
      <c r="Y1463" s="69">
        <v>0.22222222222222221</v>
      </c>
      <c r="Z1463" s="69">
        <v>0.22222222222222221</v>
      </c>
      <c r="AA1463" s="69">
        <v>0.22222222222222221</v>
      </c>
      <c r="AB1463" s="69">
        <v>0.22222222222222221</v>
      </c>
      <c r="AC1463" s="69">
        <v>0.22222222222222221</v>
      </c>
      <c r="AD1463" s="69">
        <v>0.22222222222222221</v>
      </c>
      <c r="AE1463" s="69">
        <v>0.22222222222222221</v>
      </c>
      <c r="AF1463" s="69">
        <f t="shared" si="180"/>
        <v>2.6666666666666674</v>
      </c>
      <c r="AH1463" s="31">
        <f t="shared" si="181"/>
        <v>0.66666666666666663</v>
      </c>
      <c r="AI1463" s="31">
        <f t="shared" si="182"/>
        <v>0.66666666666666663</v>
      </c>
      <c r="AJ1463" s="31">
        <f t="shared" si="183"/>
        <v>0.66666666666666663</v>
      </c>
      <c r="AK1463" s="31">
        <f t="shared" si="184"/>
        <v>0.66666666666666663</v>
      </c>
      <c r="AL1463" s="31">
        <f t="shared" si="185"/>
        <v>2.6666666666666665</v>
      </c>
    </row>
    <row r="1464" spans="1:38" hidden="1" x14ac:dyDescent="0.3">
      <c r="A1464" t="str">
        <f t="shared" si="179"/>
        <v>SAC1 COARSE</v>
      </c>
      <c r="B1464" s="5" t="s">
        <v>474</v>
      </c>
      <c r="C1464" s="5" t="s">
        <v>617</v>
      </c>
      <c r="D1464" s="65" t="s">
        <v>243</v>
      </c>
      <c r="E1464" s="65" t="s">
        <v>539</v>
      </c>
      <c r="F1464" s="5" t="s">
        <v>61</v>
      </c>
      <c r="G1464" s="5" t="s">
        <v>603</v>
      </c>
      <c r="H1464" s="5" t="s">
        <v>619</v>
      </c>
      <c r="I1464" s="31"/>
      <c r="J1464" s="31">
        <v>7</v>
      </c>
      <c r="K1464" s="31">
        <v>0.75</v>
      </c>
      <c r="L1464" s="31"/>
      <c r="M1464" s="31"/>
      <c r="N1464" s="31"/>
      <c r="O1464" s="31">
        <v>0.5</v>
      </c>
      <c r="P1464" s="31"/>
      <c r="Q1464" s="31"/>
      <c r="R1464" s="75">
        <f t="shared" si="188"/>
        <v>0.91666666666666663</v>
      </c>
      <c r="S1464" s="69">
        <v>0.91666666666666663</v>
      </c>
      <c r="T1464" s="69">
        <v>0.91666666666666663</v>
      </c>
      <c r="U1464" s="69">
        <v>0.91666666666666663</v>
      </c>
      <c r="V1464" s="69">
        <v>0.91666666666666663</v>
      </c>
      <c r="W1464" s="69">
        <v>0.91666666666666663</v>
      </c>
      <c r="X1464" s="69">
        <v>0.91666666666666663</v>
      </c>
      <c r="Y1464" s="69">
        <v>0.91666666666666663</v>
      </c>
      <c r="Z1464" s="69">
        <v>0.91666666666666663</v>
      </c>
      <c r="AA1464" s="69">
        <v>0.91666666666666663</v>
      </c>
      <c r="AB1464" s="69">
        <v>0.91666666666666663</v>
      </c>
      <c r="AC1464" s="69">
        <v>0.91666666666666663</v>
      </c>
      <c r="AD1464" s="69">
        <v>0.91666666666666663</v>
      </c>
      <c r="AE1464" s="69">
        <v>0.91666666666666663</v>
      </c>
      <c r="AF1464" s="69">
        <f t="shared" si="180"/>
        <v>10.999999999999998</v>
      </c>
      <c r="AH1464" s="31">
        <f t="shared" si="181"/>
        <v>2.75</v>
      </c>
      <c r="AI1464" s="31">
        <f t="shared" si="182"/>
        <v>2.75</v>
      </c>
      <c r="AJ1464" s="31">
        <f t="shared" si="183"/>
        <v>2.75</v>
      </c>
      <c r="AK1464" s="31">
        <f t="shared" si="184"/>
        <v>2.75</v>
      </c>
      <c r="AL1464" s="31">
        <f t="shared" si="185"/>
        <v>11</v>
      </c>
    </row>
    <row r="1465" spans="1:38" hidden="1" x14ac:dyDescent="0.3">
      <c r="A1465" t="str">
        <f t="shared" si="179"/>
        <v>SACASTER</v>
      </c>
      <c r="B1465" s="5" t="s">
        <v>474</v>
      </c>
      <c r="C1465" s="5" t="s">
        <v>617</v>
      </c>
      <c r="D1465" s="65" t="s">
        <v>243</v>
      </c>
      <c r="E1465" s="65" t="s">
        <v>539</v>
      </c>
      <c r="F1465" s="5" t="s">
        <v>42</v>
      </c>
      <c r="G1465" s="5" t="s">
        <v>604</v>
      </c>
      <c r="H1465" s="5" t="s">
        <v>604</v>
      </c>
      <c r="I1465" s="31"/>
      <c r="J1465" s="31">
        <v>0.25</v>
      </c>
      <c r="K1465" s="31">
        <v>0.25</v>
      </c>
      <c r="L1465" s="31"/>
      <c r="M1465" s="31"/>
      <c r="N1465" s="31">
        <v>0.5</v>
      </c>
      <c r="O1465" s="31"/>
      <c r="P1465" s="31">
        <v>0.5</v>
      </c>
      <c r="Q1465" s="31"/>
      <c r="R1465" s="75">
        <f t="shared" si="188"/>
        <v>0.16666666666666666</v>
      </c>
      <c r="S1465" s="69">
        <v>0.16666666666666666</v>
      </c>
      <c r="T1465" s="69">
        <v>0.16666666666666666</v>
      </c>
      <c r="U1465" s="69">
        <v>0.16666666666666666</v>
      </c>
      <c r="V1465" s="69">
        <v>0.16666666666666666</v>
      </c>
      <c r="W1465" s="69">
        <v>0.16666666666666666</v>
      </c>
      <c r="X1465" s="69">
        <v>0.16666666666666666</v>
      </c>
      <c r="Y1465" s="69">
        <v>0.16666666666666666</v>
      </c>
      <c r="Z1465" s="69">
        <v>0.16666666666666666</v>
      </c>
      <c r="AA1465" s="69">
        <v>0.16666666666666666</v>
      </c>
      <c r="AB1465" s="69">
        <v>0.16666666666666666</v>
      </c>
      <c r="AC1465" s="69">
        <v>0.16666666666666666</v>
      </c>
      <c r="AD1465" s="69">
        <v>0.16666666666666666</v>
      </c>
      <c r="AE1465" s="69">
        <v>0.16666666666666666</v>
      </c>
      <c r="AF1465" s="69">
        <f t="shared" si="180"/>
        <v>2</v>
      </c>
      <c r="AH1465" s="31">
        <f t="shared" si="181"/>
        <v>0.5</v>
      </c>
      <c r="AI1465" s="31">
        <f t="shared" si="182"/>
        <v>0.5</v>
      </c>
      <c r="AJ1465" s="31">
        <f t="shared" si="183"/>
        <v>0.5</v>
      </c>
      <c r="AK1465" s="31">
        <f t="shared" si="184"/>
        <v>0.5</v>
      </c>
      <c r="AL1465" s="31">
        <f t="shared" si="185"/>
        <v>2</v>
      </c>
    </row>
    <row r="1466" spans="1:38" hidden="1" x14ac:dyDescent="0.3">
      <c r="A1466" t="str">
        <f t="shared" si="179"/>
        <v>SACASTER</v>
      </c>
      <c r="B1466" s="5" t="s">
        <v>474</v>
      </c>
      <c r="C1466" s="5" t="s">
        <v>617</v>
      </c>
      <c r="D1466" s="65" t="s">
        <v>243</v>
      </c>
      <c r="E1466" s="65" t="s">
        <v>539</v>
      </c>
      <c r="F1466" s="5" t="s">
        <v>25</v>
      </c>
      <c r="G1466" s="5" t="s">
        <v>604</v>
      </c>
      <c r="H1466" s="5" t="s">
        <v>604</v>
      </c>
      <c r="I1466" s="31">
        <v>4.8000000000000001E-2</v>
      </c>
      <c r="J1466" s="31">
        <v>4.8000000000000001E-2</v>
      </c>
      <c r="K1466" s="31"/>
      <c r="L1466" s="31"/>
      <c r="M1466" s="31"/>
      <c r="N1466" s="31"/>
      <c r="O1466" s="31"/>
      <c r="P1466" s="31"/>
      <c r="Q1466" s="31"/>
      <c r="R1466" s="75">
        <f t="shared" si="188"/>
        <v>1.0666666666666666E-2</v>
      </c>
      <c r="S1466" s="69">
        <v>1.0666666666666666E-2</v>
      </c>
      <c r="T1466" s="69">
        <v>1.0666666666666666E-2</v>
      </c>
      <c r="U1466" s="69">
        <v>1.0666666666666666E-2</v>
      </c>
      <c r="V1466" s="69">
        <v>1.0666666666666666E-2</v>
      </c>
      <c r="W1466" s="69">
        <v>1.0666666666666666E-2</v>
      </c>
      <c r="X1466" s="69">
        <v>1.0666666666666666E-2</v>
      </c>
      <c r="Y1466" s="69">
        <v>1.0666666666666666E-2</v>
      </c>
      <c r="Z1466" s="69">
        <v>1.0666666666666666E-2</v>
      </c>
      <c r="AA1466" s="69">
        <v>1.0666666666666666E-2</v>
      </c>
      <c r="AB1466" s="69">
        <v>1.0666666666666666E-2</v>
      </c>
      <c r="AC1466" s="69">
        <v>1.0666666666666666E-2</v>
      </c>
      <c r="AD1466" s="69">
        <v>1.0666666666666666E-2</v>
      </c>
      <c r="AE1466" s="69">
        <v>1.0666666666666666E-2</v>
      </c>
      <c r="AF1466" s="69">
        <f t="shared" si="180"/>
        <v>0.12800000000000003</v>
      </c>
      <c r="AH1466" s="31">
        <f t="shared" si="181"/>
        <v>3.2000000000000001E-2</v>
      </c>
      <c r="AI1466" s="31">
        <f t="shared" si="182"/>
        <v>3.2000000000000001E-2</v>
      </c>
      <c r="AJ1466" s="31">
        <f t="shared" si="183"/>
        <v>3.2000000000000001E-2</v>
      </c>
      <c r="AK1466" s="31">
        <f t="shared" si="184"/>
        <v>3.2000000000000001E-2</v>
      </c>
      <c r="AL1466" s="31">
        <f t="shared" si="185"/>
        <v>0.128</v>
      </c>
    </row>
    <row r="1467" spans="1:38" hidden="1" x14ac:dyDescent="0.3">
      <c r="A1467" t="str">
        <f t="shared" si="179"/>
        <v>SAC1 COARSE</v>
      </c>
      <c r="B1467" s="5" t="s">
        <v>474</v>
      </c>
      <c r="C1467" s="5" t="s">
        <v>617</v>
      </c>
      <c r="D1467" s="65" t="s">
        <v>243</v>
      </c>
      <c r="E1467" s="65" t="s">
        <v>539</v>
      </c>
      <c r="F1467" s="5" t="s">
        <v>27</v>
      </c>
      <c r="G1467" s="5" t="s">
        <v>603</v>
      </c>
      <c r="H1467" s="5" t="s">
        <v>619</v>
      </c>
      <c r="I1467" s="31">
        <v>103.67999999999999</v>
      </c>
      <c r="J1467" s="31">
        <v>121.48</v>
      </c>
      <c r="K1467" s="31">
        <v>60.480000000000004</v>
      </c>
      <c r="L1467" s="31"/>
      <c r="M1467" s="31"/>
      <c r="N1467" s="31"/>
      <c r="O1467" s="31">
        <v>54</v>
      </c>
      <c r="P1467" s="31">
        <v>-2.52</v>
      </c>
      <c r="Q1467" s="31"/>
      <c r="R1467" s="75">
        <f t="shared" si="188"/>
        <v>37.457777777777778</v>
      </c>
      <c r="S1467" s="69">
        <v>37.457777777777778</v>
      </c>
      <c r="T1467" s="69">
        <v>37.457777777777778</v>
      </c>
      <c r="U1467" s="69">
        <v>37.457777777777778</v>
      </c>
      <c r="V1467" s="69">
        <v>37.457777777777778</v>
      </c>
      <c r="W1467" s="69">
        <v>37.457777777777778</v>
      </c>
      <c r="X1467" s="69">
        <v>37.457777777777778</v>
      </c>
      <c r="Y1467" s="69">
        <v>37.457777777777778</v>
      </c>
      <c r="Z1467" s="69">
        <v>37.457777777777778</v>
      </c>
      <c r="AA1467" s="69">
        <v>37.457777777777778</v>
      </c>
      <c r="AB1467" s="69">
        <v>37.457777777777778</v>
      </c>
      <c r="AC1467" s="69">
        <v>37.457777777777778</v>
      </c>
      <c r="AD1467" s="69">
        <v>37.457777777777778</v>
      </c>
      <c r="AE1467" s="69">
        <v>37.457777777777778</v>
      </c>
      <c r="AF1467" s="69">
        <f t="shared" si="180"/>
        <v>449.49333333333334</v>
      </c>
      <c r="AH1467" s="31">
        <f t="shared" si="181"/>
        <v>112.37333333333333</v>
      </c>
      <c r="AI1467" s="31">
        <f t="shared" si="182"/>
        <v>112.37333333333333</v>
      </c>
      <c r="AJ1467" s="31">
        <f t="shared" si="183"/>
        <v>112.37333333333333</v>
      </c>
      <c r="AK1467" s="31">
        <f t="shared" si="184"/>
        <v>112.37333333333333</v>
      </c>
      <c r="AL1467" s="31">
        <f t="shared" si="185"/>
        <v>449.49333333333334</v>
      </c>
    </row>
    <row r="1468" spans="1:38" hidden="1" x14ac:dyDescent="0.3">
      <c r="A1468" t="str">
        <f t="shared" si="179"/>
        <v>SAC1 COARSE</v>
      </c>
      <c r="B1468" s="5" t="s">
        <v>474</v>
      </c>
      <c r="C1468" s="5" t="s">
        <v>617</v>
      </c>
      <c r="D1468" s="65" t="s">
        <v>243</v>
      </c>
      <c r="E1468" s="65" t="s">
        <v>539</v>
      </c>
      <c r="F1468" s="5" t="s">
        <v>28</v>
      </c>
      <c r="G1468" s="5" t="s">
        <v>603</v>
      </c>
      <c r="H1468" s="5" t="s">
        <v>619</v>
      </c>
      <c r="I1468" s="31">
        <v>9.7200000000000006</v>
      </c>
      <c r="J1468" s="31">
        <v>8.64</v>
      </c>
      <c r="K1468" s="31">
        <v>5.4</v>
      </c>
      <c r="L1468" s="31"/>
      <c r="M1468" s="31"/>
      <c r="N1468" s="31"/>
      <c r="O1468" s="31"/>
      <c r="P1468" s="31"/>
      <c r="Q1468" s="31"/>
      <c r="R1468" s="75">
        <f t="shared" si="188"/>
        <v>2.6399999999999997</v>
      </c>
      <c r="S1468" s="69">
        <v>2.6399999999999997</v>
      </c>
      <c r="T1468" s="69">
        <v>2.6399999999999997</v>
      </c>
      <c r="U1468" s="69">
        <v>2.6399999999999997</v>
      </c>
      <c r="V1468" s="69">
        <v>2.6399999999999997</v>
      </c>
      <c r="W1468" s="69">
        <v>2.6399999999999997</v>
      </c>
      <c r="X1468" s="69">
        <v>2.6399999999999997</v>
      </c>
      <c r="Y1468" s="69">
        <v>2.6399999999999997</v>
      </c>
      <c r="Z1468" s="69">
        <v>2.6399999999999997</v>
      </c>
      <c r="AA1468" s="69">
        <v>2.6399999999999997</v>
      </c>
      <c r="AB1468" s="69">
        <v>2.6399999999999997</v>
      </c>
      <c r="AC1468" s="69">
        <v>2.6399999999999997</v>
      </c>
      <c r="AD1468" s="69">
        <v>2.6399999999999997</v>
      </c>
      <c r="AE1468" s="69">
        <v>2.6399999999999997</v>
      </c>
      <c r="AF1468" s="69">
        <f t="shared" si="180"/>
        <v>31.680000000000003</v>
      </c>
      <c r="AH1468" s="31">
        <f t="shared" si="181"/>
        <v>7.919999999999999</v>
      </c>
      <c r="AI1468" s="31">
        <f t="shared" si="182"/>
        <v>7.919999999999999</v>
      </c>
      <c r="AJ1468" s="31">
        <f t="shared" si="183"/>
        <v>7.919999999999999</v>
      </c>
      <c r="AK1468" s="31">
        <f t="shared" si="184"/>
        <v>7.919999999999999</v>
      </c>
      <c r="AL1468" s="31">
        <f t="shared" si="185"/>
        <v>31.679999999999996</v>
      </c>
    </row>
    <row r="1469" spans="1:38" hidden="1" x14ac:dyDescent="0.3">
      <c r="A1469" t="str">
        <f t="shared" si="179"/>
        <v>SAA1</v>
      </c>
      <c r="B1469" s="5" t="s">
        <v>474</v>
      </c>
      <c r="C1469" s="5" t="s">
        <v>617</v>
      </c>
      <c r="D1469" s="65" t="s">
        <v>243</v>
      </c>
      <c r="E1469" s="65" t="s">
        <v>539</v>
      </c>
      <c r="F1469" s="5" t="s">
        <v>30</v>
      </c>
      <c r="G1469" s="5" t="s">
        <v>600</v>
      </c>
      <c r="H1469" s="5" t="s">
        <v>620</v>
      </c>
      <c r="I1469" s="31">
        <v>2.4E-2</v>
      </c>
      <c r="J1469" s="31"/>
      <c r="K1469" s="31"/>
      <c r="L1469" s="31"/>
      <c r="M1469" s="31"/>
      <c r="N1469" s="31"/>
      <c r="O1469" s="31"/>
      <c r="P1469" s="31"/>
      <c r="Q1469" s="31"/>
      <c r="R1469" s="75">
        <f t="shared" si="188"/>
        <v>2.6666666666666666E-3</v>
      </c>
      <c r="S1469" s="69">
        <v>2.6666666666666666E-3</v>
      </c>
      <c r="T1469" s="69">
        <v>2.6666666666666666E-3</v>
      </c>
      <c r="U1469" s="69">
        <v>2.6666666666666666E-3</v>
      </c>
      <c r="V1469" s="69">
        <v>2.6666666666666666E-3</v>
      </c>
      <c r="W1469" s="69">
        <v>2.6666666666666666E-3</v>
      </c>
      <c r="X1469" s="69">
        <v>2.6666666666666666E-3</v>
      </c>
      <c r="Y1469" s="69">
        <v>2.6666666666666666E-3</v>
      </c>
      <c r="Z1469" s="69">
        <v>2.6666666666666666E-3</v>
      </c>
      <c r="AA1469" s="69">
        <v>2.6666666666666666E-3</v>
      </c>
      <c r="AB1469" s="69">
        <v>2.6666666666666666E-3</v>
      </c>
      <c r="AC1469" s="69">
        <v>2.6666666666666666E-3</v>
      </c>
      <c r="AD1469" s="69">
        <v>2.6666666666666666E-3</v>
      </c>
      <c r="AE1469" s="69">
        <v>2.6666666666666666E-3</v>
      </c>
      <c r="AF1469" s="69">
        <f t="shared" si="180"/>
        <v>3.2000000000000008E-2</v>
      </c>
      <c r="AH1469" s="31">
        <f t="shared" si="181"/>
        <v>8.0000000000000002E-3</v>
      </c>
      <c r="AI1469" s="31">
        <f t="shared" si="182"/>
        <v>8.0000000000000002E-3</v>
      </c>
      <c r="AJ1469" s="31">
        <f t="shared" si="183"/>
        <v>8.0000000000000002E-3</v>
      </c>
      <c r="AK1469" s="31">
        <f t="shared" si="184"/>
        <v>8.0000000000000002E-3</v>
      </c>
      <c r="AL1469" s="31">
        <f t="shared" si="185"/>
        <v>3.2000000000000001E-2</v>
      </c>
    </row>
    <row r="1470" spans="1:38" hidden="1" x14ac:dyDescent="0.3">
      <c r="A1470" t="str">
        <f t="shared" si="179"/>
        <v>SAICING</v>
      </c>
      <c r="B1470" s="5" t="s">
        <v>474</v>
      </c>
      <c r="C1470" s="5" t="s">
        <v>617</v>
      </c>
      <c r="D1470" s="65" t="s">
        <v>243</v>
      </c>
      <c r="E1470" s="65" t="s">
        <v>539</v>
      </c>
      <c r="F1470" s="5" t="s">
        <v>47</v>
      </c>
      <c r="G1470" s="5" t="s">
        <v>605</v>
      </c>
      <c r="H1470" s="5" t="s">
        <v>605</v>
      </c>
      <c r="I1470" s="31">
        <v>0.5</v>
      </c>
      <c r="J1470" s="31">
        <v>0.125</v>
      </c>
      <c r="K1470" s="31">
        <v>0.25</v>
      </c>
      <c r="L1470" s="31"/>
      <c r="M1470" s="31"/>
      <c r="N1470" s="31"/>
      <c r="O1470" s="31"/>
      <c r="P1470" s="31">
        <v>0.25</v>
      </c>
      <c r="Q1470" s="31"/>
      <c r="R1470" s="75">
        <f t="shared" si="188"/>
        <v>0.125</v>
      </c>
      <c r="S1470" s="69">
        <v>0.125</v>
      </c>
      <c r="T1470" s="69">
        <v>0.125</v>
      </c>
      <c r="U1470" s="69">
        <v>0.125</v>
      </c>
      <c r="V1470" s="69">
        <v>0.125</v>
      </c>
      <c r="W1470" s="69">
        <v>0.125</v>
      </c>
      <c r="X1470" s="69">
        <v>0.125</v>
      </c>
      <c r="Y1470" s="69">
        <v>0.125</v>
      </c>
      <c r="Z1470" s="69">
        <v>0.125</v>
      </c>
      <c r="AA1470" s="69">
        <v>0.125</v>
      </c>
      <c r="AB1470" s="69">
        <v>0.125</v>
      </c>
      <c r="AC1470" s="69">
        <v>0.125</v>
      </c>
      <c r="AD1470" s="69">
        <v>0.125</v>
      </c>
      <c r="AE1470" s="69">
        <v>0.125</v>
      </c>
      <c r="AF1470" s="69">
        <f t="shared" si="180"/>
        <v>1.5</v>
      </c>
      <c r="AH1470" s="31">
        <f t="shared" si="181"/>
        <v>0.375</v>
      </c>
      <c r="AI1470" s="31">
        <f t="shared" si="182"/>
        <v>0.375</v>
      </c>
      <c r="AJ1470" s="31">
        <f t="shared" si="183"/>
        <v>0.375</v>
      </c>
      <c r="AK1470" s="31">
        <f t="shared" si="184"/>
        <v>0.375</v>
      </c>
      <c r="AL1470" s="31">
        <f t="shared" si="185"/>
        <v>1.5</v>
      </c>
    </row>
    <row r="1471" spans="1:38" hidden="1" x14ac:dyDescent="0.3">
      <c r="A1471" t="str">
        <f t="shared" si="179"/>
        <v>SAA1</v>
      </c>
      <c r="B1471" s="5" t="s">
        <v>474</v>
      </c>
      <c r="C1471" s="5" t="s">
        <v>617</v>
      </c>
      <c r="D1471" s="65" t="s">
        <v>243</v>
      </c>
      <c r="E1471" s="65" t="s">
        <v>540</v>
      </c>
      <c r="F1471" s="5" t="s">
        <v>74</v>
      </c>
      <c r="G1471" s="5" t="s">
        <v>600</v>
      </c>
      <c r="H1471" s="5" t="s">
        <v>620</v>
      </c>
      <c r="I1471" s="31"/>
      <c r="J1471" s="31">
        <v>0.3</v>
      </c>
      <c r="K1471" s="31">
        <v>0.5</v>
      </c>
      <c r="L1471" s="31">
        <v>0.25</v>
      </c>
      <c r="M1471" s="31">
        <v>1.25</v>
      </c>
      <c r="N1471" s="31"/>
      <c r="O1471" s="31"/>
      <c r="P1471" s="31">
        <v>0.5</v>
      </c>
      <c r="Q1471" s="31">
        <v>0.25</v>
      </c>
      <c r="R1471" s="75">
        <f t="shared" si="188"/>
        <v>0.33888888888888885</v>
      </c>
      <c r="S1471" s="69">
        <v>0.33888888888888885</v>
      </c>
      <c r="T1471" s="69">
        <v>0.33888888888888885</v>
      </c>
      <c r="U1471" s="69">
        <v>0.33888888888888885</v>
      </c>
      <c r="V1471" s="69">
        <v>0.33888888888888885</v>
      </c>
      <c r="W1471" s="69">
        <v>0.33888888888888885</v>
      </c>
      <c r="X1471" s="69">
        <v>0.33888888888888885</v>
      </c>
      <c r="Y1471" s="69">
        <v>0.33888888888888885</v>
      </c>
      <c r="Z1471" s="69">
        <v>0.33888888888888885</v>
      </c>
      <c r="AA1471" s="69">
        <v>0.33888888888888885</v>
      </c>
      <c r="AB1471" s="69">
        <v>0.33888888888888885</v>
      </c>
      <c r="AC1471" s="69">
        <v>0.33888888888888885</v>
      </c>
      <c r="AD1471" s="69">
        <v>0.33888888888888885</v>
      </c>
      <c r="AE1471" s="69">
        <v>0.33888888888888885</v>
      </c>
      <c r="AF1471" s="69">
        <f t="shared" si="180"/>
        <v>4.0666666666666673</v>
      </c>
      <c r="AH1471" s="31">
        <f t="shared" si="181"/>
        <v>1.0166666666666666</v>
      </c>
      <c r="AI1471" s="31">
        <f t="shared" si="182"/>
        <v>1.0166666666666666</v>
      </c>
      <c r="AJ1471" s="31">
        <f t="shared" si="183"/>
        <v>1.0166666666666666</v>
      </c>
      <c r="AK1471" s="31">
        <f t="shared" si="184"/>
        <v>1.0166666666666666</v>
      </c>
      <c r="AL1471" s="31">
        <f t="shared" si="185"/>
        <v>4.0666666666666664</v>
      </c>
    </row>
    <row r="1472" spans="1:38" hidden="1" x14ac:dyDescent="0.3">
      <c r="A1472" t="str">
        <f t="shared" si="179"/>
        <v>SAC1 COARSE</v>
      </c>
      <c r="B1472" s="5" t="s">
        <v>474</v>
      </c>
      <c r="C1472" s="5" t="s">
        <v>617</v>
      </c>
      <c r="D1472" s="65" t="s">
        <v>243</v>
      </c>
      <c r="E1472" s="65" t="s">
        <v>540</v>
      </c>
      <c r="F1472" s="5" t="s">
        <v>61</v>
      </c>
      <c r="G1472" s="5" t="s">
        <v>603</v>
      </c>
      <c r="H1472" s="5" t="s">
        <v>619</v>
      </c>
      <c r="I1472" s="31"/>
      <c r="J1472" s="31">
        <v>0.7</v>
      </c>
      <c r="K1472" s="31">
        <v>0.75</v>
      </c>
      <c r="L1472" s="31">
        <v>1</v>
      </c>
      <c r="M1472" s="31">
        <v>0.5</v>
      </c>
      <c r="N1472" s="31">
        <v>0.5</v>
      </c>
      <c r="O1472" s="31">
        <v>1</v>
      </c>
      <c r="P1472" s="31">
        <v>1</v>
      </c>
      <c r="Q1472" s="31">
        <v>0.75</v>
      </c>
      <c r="R1472" s="75">
        <f t="shared" si="188"/>
        <v>0.68888888888888888</v>
      </c>
      <c r="S1472" s="69">
        <v>0.68888888888888888</v>
      </c>
      <c r="T1472" s="69">
        <v>0.68888888888888888</v>
      </c>
      <c r="U1472" s="69">
        <v>0.68888888888888888</v>
      </c>
      <c r="V1472" s="69">
        <v>0.68888888888888888</v>
      </c>
      <c r="W1472" s="69">
        <v>0.68888888888888888</v>
      </c>
      <c r="X1472" s="69">
        <v>0.68888888888888888</v>
      </c>
      <c r="Y1472" s="69">
        <v>0.68888888888888888</v>
      </c>
      <c r="Z1472" s="69">
        <v>0.68888888888888888</v>
      </c>
      <c r="AA1472" s="69">
        <v>0.68888888888888888</v>
      </c>
      <c r="AB1472" s="69">
        <v>0.68888888888888888</v>
      </c>
      <c r="AC1472" s="69">
        <v>0.68888888888888888</v>
      </c>
      <c r="AD1472" s="69">
        <v>0.68888888888888888</v>
      </c>
      <c r="AE1472" s="69">
        <v>0.68888888888888888</v>
      </c>
      <c r="AF1472" s="69">
        <f t="shared" si="180"/>
        <v>8.2666666666666675</v>
      </c>
      <c r="AH1472" s="31">
        <f t="shared" si="181"/>
        <v>2.0666666666666664</v>
      </c>
      <c r="AI1472" s="31">
        <f t="shared" si="182"/>
        <v>2.0666666666666664</v>
      </c>
      <c r="AJ1472" s="31">
        <f t="shared" si="183"/>
        <v>2.0666666666666664</v>
      </c>
      <c r="AK1472" s="31">
        <f t="shared" si="184"/>
        <v>2.0666666666666664</v>
      </c>
      <c r="AL1472" s="31">
        <f t="shared" si="185"/>
        <v>8.2666666666666657</v>
      </c>
    </row>
    <row r="1473" spans="1:38" hidden="1" x14ac:dyDescent="0.3">
      <c r="A1473" t="str">
        <f t="shared" si="179"/>
        <v>SACASTER</v>
      </c>
      <c r="B1473" s="5" t="s">
        <v>474</v>
      </c>
      <c r="C1473" s="5" t="s">
        <v>617</v>
      </c>
      <c r="D1473" s="65" t="s">
        <v>243</v>
      </c>
      <c r="E1473" s="65" t="s">
        <v>540</v>
      </c>
      <c r="F1473" s="5" t="s">
        <v>25</v>
      </c>
      <c r="G1473" s="5" t="s">
        <v>604</v>
      </c>
      <c r="H1473" s="5" t="s">
        <v>604</v>
      </c>
      <c r="I1473" s="31"/>
      <c r="J1473" s="31">
        <v>0.06</v>
      </c>
      <c r="K1473" s="31"/>
      <c r="L1473" s="31"/>
      <c r="M1473" s="31">
        <v>0.12</v>
      </c>
      <c r="N1473" s="31"/>
      <c r="O1473" s="31"/>
      <c r="P1473" s="31">
        <v>2.4E-2</v>
      </c>
      <c r="Q1473" s="31"/>
      <c r="R1473" s="75">
        <f t="shared" si="188"/>
        <v>2.2666666666666665E-2</v>
      </c>
      <c r="S1473" s="69">
        <v>2.2666666666666665E-2</v>
      </c>
      <c r="T1473" s="69">
        <v>2.2666666666666665E-2</v>
      </c>
      <c r="U1473" s="69">
        <v>2.2666666666666665E-2</v>
      </c>
      <c r="V1473" s="69">
        <v>2.2666666666666665E-2</v>
      </c>
      <c r="W1473" s="69">
        <v>2.2666666666666665E-2</v>
      </c>
      <c r="X1473" s="69">
        <v>2.2666666666666665E-2</v>
      </c>
      <c r="Y1473" s="69">
        <v>2.2666666666666665E-2</v>
      </c>
      <c r="Z1473" s="69">
        <v>2.2666666666666665E-2</v>
      </c>
      <c r="AA1473" s="69">
        <v>2.2666666666666665E-2</v>
      </c>
      <c r="AB1473" s="69">
        <v>2.2666666666666665E-2</v>
      </c>
      <c r="AC1473" s="69">
        <v>2.2666666666666665E-2</v>
      </c>
      <c r="AD1473" s="69">
        <v>2.2666666666666665E-2</v>
      </c>
      <c r="AE1473" s="69">
        <v>2.2666666666666665E-2</v>
      </c>
      <c r="AF1473" s="69">
        <f t="shared" si="180"/>
        <v>0.27199999999999996</v>
      </c>
      <c r="AH1473" s="31">
        <f t="shared" si="181"/>
        <v>6.7999999999999991E-2</v>
      </c>
      <c r="AI1473" s="31">
        <f t="shared" si="182"/>
        <v>6.7999999999999991E-2</v>
      </c>
      <c r="AJ1473" s="31">
        <f t="shared" si="183"/>
        <v>6.7999999999999991E-2</v>
      </c>
      <c r="AK1473" s="31">
        <f t="shared" si="184"/>
        <v>6.7999999999999991E-2</v>
      </c>
      <c r="AL1473" s="31">
        <f t="shared" si="185"/>
        <v>0.27199999999999996</v>
      </c>
    </row>
    <row r="1474" spans="1:38" hidden="1" x14ac:dyDescent="0.3">
      <c r="A1474" t="str">
        <f t="shared" si="179"/>
        <v>SAC1 COARSE</v>
      </c>
      <c r="B1474" s="5" t="s">
        <v>474</v>
      </c>
      <c r="C1474" s="5" t="s">
        <v>617</v>
      </c>
      <c r="D1474" s="65" t="s">
        <v>243</v>
      </c>
      <c r="E1474" s="65" t="s">
        <v>540</v>
      </c>
      <c r="F1474" s="5" t="s">
        <v>27</v>
      </c>
      <c r="G1474" s="5" t="s">
        <v>603</v>
      </c>
      <c r="H1474" s="5" t="s">
        <v>619</v>
      </c>
      <c r="I1474" s="31"/>
      <c r="J1474" s="31">
        <v>9.7200000000000006</v>
      </c>
      <c r="K1474" s="31">
        <v>19.440000000000001</v>
      </c>
      <c r="L1474" s="31">
        <v>8.64</v>
      </c>
      <c r="M1474" s="31">
        <v>9.7200000000000006</v>
      </c>
      <c r="N1474" s="31">
        <v>9.7200000000000006</v>
      </c>
      <c r="O1474" s="31">
        <v>9.7200000000000006</v>
      </c>
      <c r="P1474" s="31">
        <v>8.64</v>
      </c>
      <c r="Q1474" s="31">
        <v>9.7200000000000006</v>
      </c>
      <c r="R1474" s="75">
        <f t="shared" si="188"/>
        <v>9.48</v>
      </c>
      <c r="S1474" s="69">
        <v>9.48</v>
      </c>
      <c r="T1474" s="69">
        <v>9.48</v>
      </c>
      <c r="U1474" s="69">
        <v>9.48</v>
      </c>
      <c r="V1474" s="69">
        <v>9.48</v>
      </c>
      <c r="W1474" s="69">
        <v>9.48</v>
      </c>
      <c r="X1474" s="69">
        <v>9.48</v>
      </c>
      <c r="Y1474" s="69">
        <v>9.48</v>
      </c>
      <c r="Z1474" s="69">
        <v>9.48</v>
      </c>
      <c r="AA1474" s="69">
        <v>9.48</v>
      </c>
      <c r="AB1474" s="69">
        <v>9.48</v>
      </c>
      <c r="AC1474" s="69">
        <v>9.48</v>
      </c>
      <c r="AD1474" s="69">
        <v>9.48</v>
      </c>
      <c r="AE1474" s="69">
        <v>9.48</v>
      </c>
      <c r="AF1474" s="69">
        <f t="shared" si="180"/>
        <v>113.76000000000003</v>
      </c>
      <c r="AH1474" s="31">
        <f t="shared" si="181"/>
        <v>28.44</v>
      </c>
      <c r="AI1474" s="31">
        <f t="shared" si="182"/>
        <v>28.44</v>
      </c>
      <c r="AJ1474" s="31">
        <f t="shared" si="183"/>
        <v>28.44</v>
      </c>
      <c r="AK1474" s="31">
        <f t="shared" si="184"/>
        <v>28.44</v>
      </c>
      <c r="AL1474" s="31">
        <f t="shared" si="185"/>
        <v>113.76</v>
      </c>
    </row>
    <row r="1475" spans="1:38" hidden="1" x14ac:dyDescent="0.3">
      <c r="A1475" t="str">
        <f t="shared" ref="A1475:A1538" si="189">CONCATENATE(C1475,H1475)</f>
        <v>SAA1</v>
      </c>
      <c r="B1475" s="5" t="s">
        <v>474</v>
      </c>
      <c r="C1475" s="5" t="s">
        <v>617</v>
      </c>
      <c r="D1475" s="65" t="s">
        <v>243</v>
      </c>
      <c r="E1475" s="65" t="s">
        <v>540</v>
      </c>
      <c r="F1475" s="5" t="s">
        <v>30</v>
      </c>
      <c r="G1475" s="5" t="s">
        <v>600</v>
      </c>
      <c r="H1475" s="5" t="s">
        <v>620</v>
      </c>
      <c r="I1475" s="31"/>
      <c r="J1475" s="31">
        <v>0.12</v>
      </c>
      <c r="K1475" s="31">
        <v>0.3</v>
      </c>
      <c r="L1475" s="31">
        <v>0.12</v>
      </c>
      <c r="M1475" s="31">
        <v>-0.18</v>
      </c>
      <c r="N1475" s="31">
        <v>0.12</v>
      </c>
      <c r="O1475" s="31">
        <v>0.12</v>
      </c>
      <c r="P1475" s="31">
        <v>0.12</v>
      </c>
      <c r="Q1475" s="31">
        <v>0.12</v>
      </c>
      <c r="R1475" s="75">
        <f t="shared" si="188"/>
        <v>9.3333333333333338E-2</v>
      </c>
      <c r="S1475" s="69">
        <v>9.3333333333333338E-2</v>
      </c>
      <c r="T1475" s="69">
        <v>9.3333333333333338E-2</v>
      </c>
      <c r="U1475" s="69">
        <v>9.3333333333333338E-2</v>
      </c>
      <c r="V1475" s="69">
        <v>9.3333333333333338E-2</v>
      </c>
      <c r="W1475" s="69">
        <v>9.3333333333333338E-2</v>
      </c>
      <c r="X1475" s="69">
        <v>9.3333333333333338E-2</v>
      </c>
      <c r="Y1475" s="69">
        <v>9.3333333333333338E-2</v>
      </c>
      <c r="Z1475" s="69">
        <v>9.3333333333333338E-2</v>
      </c>
      <c r="AA1475" s="69">
        <v>9.3333333333333338E-2</v>
      </c>
      <c r="AB1475" s="69">
        <v>9.3333333333333338E-2</v>
      </c>
      <c r="AC1475" s="69">
        <v>9.3333333333333338E-2</v>
      </c>
      <c r="AD1475" s="69">
        <v>9.3333333333333338E-2</v>
      </c>
      <c r="AE1475" s="69">
        <v>9.3333333333333338E-2</v>
      </c>
      <c r="AF1475" s="69">
        <f t="shared" ref="AF1475:AF1538" si="190">SUM(T1475:AE1475)</f>
        <v>1.1200000000000001</v>
      </c>
      <c r="AH1475" s="31">
        <f t="shared" ref="AH1475:AH1538" si="191">SUM(T1475:V1475)</f>
        <v>0.28000000000000003</v>
      </c>
      <c r="AI1475" s="31">
        <f t="shared" ref="AI1475:AI1538" si="192">SUM(W1475:Y1475)</f>
        <v>0.28000000000000003</v>
      </c>
      <c r="AJ1475" s="31">
        <f t="shared" ref="AJ1475:AJ1538" si="193">SUM(Z1475:AB1475)</f>
        <v>0.28000000000000003</v>
      </c>
      <c r="AK1475" s="31">
        <f t="shared" ref="AK1475:AK1538" si="194">SUM(AC1475:AE1475)</f>
        <v>0.28000000000000003</v>
      </c>
      <c r="AL1475" s="31">
        <f t="shared" ref="AL1475:AL1538" si="195">SUM(AH1475:AK1475)</f>
        <v>1.1200000000000001</v>
      </c>
    </row>
    <row r="1476" spans="1:38" hidden="1" x14ac:dyDescent="0.3">
      <c r="A1476" t="str">
        <f t="shared" si="189"/>
        <v>SAICING</v>
      </c>
      <c r="B1476" s="5" t="s">
        <v>474</v>
      </c>
      <c r="C1476" s="5" t="s">
        <v>617</v>
      </c>
      <c r="D1476" s="65" t="s">
        <v>243</v>
      </c>
      <c r="E1476" s="65" t="s">
        <v>540</v>
      </c>
      <c r="F1476" s="5" t="s">
        <v>47</v>
      </c>
      <c r="G1476" s="5" t="s">
        <v>605</v>
      </c>
      <c r="H1476" s="5" t="s">
        <v>605</v>
      </c>
      <c r="I1476" s="31"/>
      <c r="J1476" s="31"/>
      <c r="K1476" s="31">
        <v>0.3</v>
      </c>
      <c r="L1476" s="31"/>
      <c r="M1476" s="31">
        <v>0.05</v>
      </c>
      <c r="N1476" s="31"/>
      <c r="O1476" s="31"/>
      <c r="P1476" s="31"/>
      <c r="Q1476" s="31"/>
      <c r="R1476" s="75">
        <f t="shared" si="188"/>
        <v>3.888888888888889E-2</v>
      </c>
      <c r="S1476" s="69">
        <v>3.888888888888889E-2</v>
      </c>
      <c r="T1476" s="69">
        <v>3.888888888888889E-2</v>
      </c>
      <c r="U1476" s="69">
        <v>3.888888888888889E-2</v>
      </c>
      <c r="V1476" s="69">
        <v>3.888888888888889E-2</v>
      </c>
      <c r="W1476" s="69">
        <v>3.888888888888889E-2</v>
      </c>
      <c r="X1476" s="69">
        <v>3.888888888888889E-2</v>
      </c>
      <c r="Y1476" s="69">
        <v>3.888888888888889E-2</v>
      </c>
      <c r="Z1476" s="69">
        <v>3.888888888888889E-2</v>
      </c>
      <c r="AA1476" s="69">
        <v>3.888888888888889E-2</v>
      </c>
      <c r="AB1476" s="69">
        <v>3.888888888888889E-2</v>
      </c>
      <c r="AC1476" s="69">
        <v>3.888888888888889E-2</v>
      </c>
      <c r="AD1476" s="69">
        <v>3.888888888888889E-2</v>
      </c>
      <c r="AE1476" s="69">
        <v>3.888888888888889E-2</v>
      </c>
      <c r="AF1476" s="69">
        <f t="shared" si="190"/>
        <v>0.46666666666666656</v>
      </c>
      <c r="AH1476" s="31">
        <f t="shared" si="191"/>
        <v>0.11666666666666667</v>
      </c>
      <c r="AI1476" s="31">
        <f t="shared" si="192"/>
        <v>0.11666666666666667</v>
      </c>
      <c r="AJ1476" s="31">
        <f t="shared" si="193"/>
        <v>0.11666666666666667</v>
      </c>
      <c r="AK1476" s="31">
        <f t="shared" si="194"/>
        <v>0.11666666666666667</v>
      </c>
      <c r="AL1476" s="31">
        <f t="shared" si="195"/>
        <v>0.46666666666666667</v>
      </c>
    </row>
    <row r="1477" spans="1:38" hidden="1" x14ac:dyDescent="0.3">
      <c r="A1477" t="str">
        <f t="shared" si="189"/>
        <v>SAICING</v>
      </c>
      <c r="B1477" s="5" t="s">
        <v>474</v>
      </c>
      <c r="C1477" s="5" t="s">
        <v>617</v>
      </c>
      <c r="D1477" s="65" t="s">
        <v>243</v>
      </c>
      <c r="E1477" s="65" t="s">
        <v>540</v>
      </c>
      <c r="F1477" s="5" t="s">
        <v>32</v>
      </c>
      <c r="G1477" s="5" t="s">
        <v>605</v>
      </c>
      <c r="H1477" s="5" t="s">
        <v>605</v>
      </c>
      <c r="I1477" s="31"/>
      <c r="J1477" s="31"/>
      <c r="K1477" s="31"/>
      <c r="L1477" s="31"/>
      <c r="M1477" s="31">
        <v>2.4E-2</v>
      </c>
      <c r="N1477" s="31"/>
      <c r="O1477" s="31"/>
      <c r="P1477" s="31"/>
      <c r="Q1477" s="31"/>
      <c r="R1477" s="75">
        <f t="shared" si="188"/>
        <v>2.6666666666666666E-3</v>
      </c>
      <c r="S1477" s="69">
        <v>2.6666666666666666E-3</v>
      </c>
      <c r="T1477" s="69">
        <v>2.6666666666666666E-3</v>
      </c>
      <c r="U1477" s="69">
        <v>2.6666666666666666E-3</v>
      </c>
      <c r="V1477" s="69">
        <v>2.6666666666666666E-3</v>
      </c>
      <c r="W1477" s="69">
        <v>2.6666666666666666E-3</v>
      </c>
      <c r="X1477" s="69">
        <v>2.6666666666666666E-3</v>
      </c>
      <c r="Y1477" s="69">
        <v>2.6666666666666666E-3</v>
      </c>
      <c r="Z1477" s="69">
        <v>2.6666666666666666E-3</v>
      </c>
      <c r="AA1477" s="69">
        <v>2.6666666666666666E-3</v>
      </c>
      <c r="AB1477" s="69">
        <v>2.6666666666666666E-3</v>
      </c>
      <c r="AC1477" s="69">
        <v>2.6666666666666666E-3</v>
      </c>
      <c r="AD1477" s="69">
        <v>2.6666666666666666E-3</v>
      </c>
      <c r="AE1477" s="69">
        <v>2.6666666666666666E-3</v>
      </c>
      <c r="AF1477" s="69">
        <f t="shared" si="190"/>
        <v>3.2000000000000008E-2</v>
      </c>
      <c r="AH1477" s="31">
        <f t="shared" si="191"/>
        <v>8.0000000000000002E-3</v>
      </c>
      <c r="AI1477" s="31">
        <f t="shared" si="192"/>
        <v>8.0000000000000002E-3</v>
      </c>
      <c r="AJ1477" s="31">
        <f t="shared" si="193"/>
        <v>8.0000000000000002E-3</v>
      </c>
      <c r="AK1477" s="31">
        <f t="shared" si="194"/>
        <v>8.0000000000000002E-3</v>
      </c>
      <c r="AL1477" s="31">
        <f t="shared" si="195"/>
        <v>3.2000000000000001E-2</v>
      </c>
    </row>
    <row r="1478" spans="1:38" hidden="1" x14ac:dyDescent="0.3">
      <c r="A1478" t="str">
        <f t="shared" si="189"/>
        <v>SASoft Brown</v>
      </c>
      <c r="B1478" s="5" t="s">
        <v>474</v>
      </c>
      <c r="C1478" s="5" t="s">
        <v>617</v>
      </c>
      <c r="D1478" s="65" t="s">
        <v>243</v>
      </c>
      <c r="E1478" s="65" t="s">
        <v>540</v>
      </c>
      <c r="F1478" s="5" t="s">
        <v>34</v>
      </c>
      <c r="G1478" s="5" t="s">
        <v>602</v>
      </c>
      <c r="H1478" s="5" t="s">
        <v>622</v>
      </c>
      <c r="I1478" s="31"/>
      <c r="J1478" s="31">
        <v>0.12</v>
      </c>
      <c r="K1478" s="31">
        <v>0.12</v>
      </c>
      <c r="L1478" s="31"/>
      <c r="M1478" s="31"/>
      <c r="N1478" s="31"/>
      <c r="O1478" s="31">
        <v>0.12</v>
      </c>
      <c r="P1478" s="31">
        <v>0.06</v>
      </c>
      <c r="Q1478" s="31"/>
      <c r="R1478" s="75">
        <f t="shared" si="188"/>
        <v>4.6666666666666662E-2</v>
      </c>
      <c r="S1478" s="69">
        <v>4.6666666666666662E-2</v>
      </c>
      <c r="T1478" s="69">
        <v>4.6666666666666662E-2</v>
      </c>
      <c r="U1478" s="69">
        <v>4.6666666666666662E-2</v>
      </c>
      <c r="V1478" s="69">
        <v>4.6666666666666662E-2</v>
      </c>
      <c r="W1478" s="69">
        <v>4.6666666666666662E-2</v>
      </c>
      <c r="X1478" s="69">
        <v>4.6666666666666662E-2</v>
      </c>
      <c r="Y1478" s="69">
        <v>4.6666666666666662E-2</v>
      </c>
      <c r="Z1478" s="69">
        <v>4.6666666666666662E-2</v>
      </c>
      <c r="AA1478" s="69">
        <v>4.6666666666666662E-2</v>
      </c>
      <c r="AB1478" s="69">
        <v>4.6666666666666662E-2</v>
      </c>
      <c r="AC1478" s="69">
        <v>4.6666666666666662E-2</v>
      </c>
      <c r="AD1478" s="69">
        <v>4.6666666666666662E-2</v>
      </c>
      <c r="AE1478" s="69">
        <v>4.6666666666666662E-2</v>
      </c>
      <c r="AF1478" s="69">
        <f t="shared" si="190"/>
        <v>0.55999999999999983</v>
      </c>
      <c r="AH1478" s="31">
        <f t="shared" si="191"/>
        <v>0.13999999999999999</v>
      </c>
      <c r="AI1478" s="31">
        <f t="shared" si="192"/>
        <v>0.13999999999999999</v>
      </c>
      <c r="AJ1478" s="31">
        <f t="shared" si="193"/>
        <v>0.13999999999999999</v>
      </c>
      <c r="AK1478" s="31">
        <f t="shared" si="194"/>
        <v>0.13999999999999999</v>
      </c>
      <c r="AL1478" s="31">
        <f t="shared" si="195"/>
        <v>0.55999999999999994</v>
      </c>
    </row>
    <row r="1479" spans="1:38" hidden="1" x14ac:dyDescent="0.3">
      <c r="A1479" t="str">
        <f t="shared" si="189"/>
        <v>SAC1 COARSE</v>
      </c>
      <c r="B1479" s="5" t="s">
        <v>474</v>
      </c>
      <c r="C1479" s="5" t="s">
        <v>617</v>
      </c>
      <c r="D1479" s="65" t="s">
        <v>89</v>
      </c>
      <c r="E1479" s="65" t="s">
        <v>541</v>
      </c>
      <c r="F1479" s="5" t="s">
        <v>27</v>
      </c>
      <c r="G1479" s="5" t="s">
        <v>603</v>
      </c>
      <c r="H1479" s="5" t="s">
        <v>619</v>
      </c>
      <c r="I1479" s="31"/>
      <c r="J1479" s="31"/>
      <c r="K1479" s="31"/>
      <c r="L1479" s="31"/>
      <c r="M1479" s="31">
        <v>0.9</v>
      </c>
      <c r="N1479" s="31"/>
      <c r="O1479" s="31"/>
      <c r="P1479" s="31"/>
      <c r="Q1479" s="31"/>
      <c r="R1479" s="75">
        <f t="shared" si="188"/>
        <v>0.1</v>
      </c>
      <c r="S1479" s="69"/>
      <c r="T1479" s="69"/>
      <c r="U1479" s="69"/>
      <c r="V1479" s="69"/>
      <c r="W1479" s="69"/>
      <c r="X1479" s="69"/>
      <c r="Y1479" s="69"/>
      <c r="Z1479" s="69"/>
      <c r="AA1479" s="69"/>
      <c r="AB1479" s="69"/>
      <c r="AC1479" s="69"/>
      <c r="AD1479" s="69"/>
      <c r="AE1479" s="69"/>
      <c r="AF1479" s="69">
        <f t="shared" si="190"/>
        <v>0</v>
      </c>
      <c r="AH1479" s="31">
        <f t="shared" si="191"/>
        <v>0</v>
      </c>
      <c r="AI1479" s="31">
        <f t="shared" si="192"/>
        <v>0</v>
      </c>
      <c r="AJ1479" s="31">
        <f t="shared" si="193"/>
        <v>0</v>
      </c>
      <c r="AK1479" s="31">
        <f t="shared" si="194"/>
        <v>0</v>
      </c>
      <c r="AL1479" s="31">
        <f t="shared" si="195"/>
        <v>0</v>
      </c>
    </row>
    <row r="1480" spans="1:38" hidden="1" x14ac:dyDescent="0.3">
      <c r="A1480" t="str">
        <f t="shared" si="189"/>
        <v>SAC1 COARSE</v>
      </c>
      <c r="B1480" s="5" t="s">
        <v>474</v>
      </c>
      <c r="C1480" s="5" t="s">
        <v>617</v>
      </c>
      <c r="D1480" s="65" t="s">
        <v>243</v>
      </c>
      <c r="E1480" s="65" t="s">
        <v>542</v>
      </c>
      <c r="F1480" s="5" t="s">
        <v>27</v>
      </c>
      <c r="G1480" s="5" t="s">
        <v>603</v>
      </c>
      <c r="H1480" s="5" t="s">
        <v>619</v>
      </c>
      <c r="I1480" s="31">
        <v>51.664000000000001</v>
      </c>
      <c r="J1480" s="31">
        <v>51.84</v>
      </c>
      <c r="K1480" s="31">
        <v>25.92</v>
      </c>
      <c r="L1480" s="31">
        <v>-0.20399999999999999</v>
      </c>
      <c r="M1480" s="31">
        <v>-0.20399999999999999</v>
      </c>
      <c r="N1480" s="31"/>
      <c r="O1480" s="31"/>
      <c r="P1480" s="31"/>
      <c r="Q1480" s="31"/>
      <c r="R1480" s="75">
        <f t="shared" si="188"/>
        <v>14.335111111111111</v>
      </c>
      <c r="S1480" s="69">
        <v>14.335111111111111</v>
      </c>
      <c r="T1480" s="69">
        <v>14.335111111111111</v>
      </c>
      <c r="U1480" s="69">
        <v>14.335111111111111</v>
      </c>
      <c r="V1480" s="69">
        <v>14.335111111111111</v>
      </c>
      <c r="W1480" s="69">
        <v>14.335111111111111</v>
      </c>
      <c r="X1480" s="69">
        <v>14.335111111111111</v>
      </c>
      <c r="Y1480" s="69">
        <v>14.335111111111111</v>
      </c>
      <c r="Z1480" s="69">
        <v>14.335111111111111</v>
      </c>
      <c r="AA1480" s="69">
        <v>14.335111111111111</v>
      </c>
      <c r="AB1480" s="69">
        <v>14.335111111111111</v>
      </c>
      <c r="AC1480" s="69">
        <v>14.335111111111111</v>
      </c>
      <c r="AD1480" s="69">
        <v>14.335111111111111</v>
      </c>
      <c r="AE1480" s="69">
        <v>14.335111111111111</v>
      </c>
      <c r="AF1480" s="69">
        <f t="shared" si="190"/>
        <v>172.02133333333327</v>
      </c>
      <c r="AH1480" s="31">
        <f t="shared" si="191"/>
        <v>43.005333333333333</v>
      </c>
      <c r="AI1480" s="31">
        <f t="shared" si="192"/>
        <v>43.005333333333333</v>
      </c>
      <c r="AJ1480" s="31">
        <f t="shared" si="193"/>
        <v>43.005333333333333</v>
      </c>
      <c r="AK1480" s="31">
        <f t="shared" si="194"/>
        <v>43.005333333333333</v>
      </c>
      <c r="AL1480" s="31">
        <f t="shared" si="195"/>
        <v>172.02133333333333</v>
      </c>
    </row>
    <row r="1481" spans="1:38" hidden="1" x14ac:dyDescent="0.3">
      <c r="A1481" t="str">
        <f t="shared" si="189"/>
        <v>SAGolden Brown</v>
      </c>
      <c r="B1481" s="5" t="s">
        <v>474</v>
      </c>
      <c r="C1481" s="5" t="s">
        <v>617</v>
      </c>
      <c r="D1481" s="65" t="s">
        <v>243</v>
      </c>
      <c r="E1481" s="65" t="s">
        <v>542</v>
      </c>
      <c r="F1481" s="5" t="s">
        <v>31</v>
      </c>
      <c r="G1481" s="5" t="s">
        <v>602</v>
      </c>
      <c r="H1481" s="5" t="s">
        <v>623</v>
      </c>
      <c r="I1481" s="31"/>
      <c r="J1481" s="31"/>
      <c r="K1481" s="31"/>
      <c r="L1481" s="31">
        <v>-1E-3</v>
      </c>
      <c r="M1481" s="31">
        <v>-1E-3</v>
      </c>
      <c r="N1481" s="31"/>
      <c r="O1481" s="31"/>
      <c r="P1481" s="31"/>
      <c r="Q1481" s="31"/>
      <c r="R1481" s="75">
        <f t="shared" si="188"/>
        <v>-2.2222222222222223E-4</v>
      </c>
      <c r="S1481" s="69">
        <v>-2.2222222222222223E-4</v>
      </c>
      <c r="T1481" s="69">
        <v>-2.2222222222222223E-4</v>
      </c>
      <c r="U1481" s="69">
        <v>-2.2222222222222223E-4</v>
      </c>
      <c r="V1481" s="69">
        <v>-2.2222222222222223E-4</v>
      </c>
      <c r="W1481" s="69">
        <v>-2.2222222222222223E-4</v>
      </c>
      <c r="X1481" s="69">
        <v>-2.2222222222222223E-4</v>
      </c>
      <c r="Y1481" s="69">
        <v>-2.2222222222222223E-4</v>
      </c>
      <c r="Z1481" s="69">
        <v>-2.2222222222222223E-4</v>
      </c>
      <c r="AA1481" s="69">
        <v>-2.2222222222222223E-4</v>
      </c>
      <c r="AB1481" s="69">
        <v>-2.2222222222222223E-4</v>
      </c>
      <c r="AC1481" s="69">
        <v>-2.2222222222222223E-4</v>
      </c>
      <c r="AD1481" s="69">
        <v>-2.2222222222222223E-4</v>
      </c>
      <c r="AE1481" s="69">
        <v>-2.2222222222222223E-4</v>
      </c>
      <c r="AF1481" s="69">
        <f t="shared" si="190"/>
        <v>-2.6666666666666666E-3</v>
      </c>
      <c r="AH1481" s="31">
        <f t="shared" si="191"/>
        <v>-6.6666666666666675E-4</v>
      </c>
      <c r="AI1481" s="31">
        <f t="shared" si="192"/>
        <v>-6.6666666666666675E-4</v>
      </c>
      <c r="AJ1481" s="31">
        <f t="shared" si="193"/>
        <v>-6.6666666666666675E-4</v>
      </c>
      <c r="AK1481" s="31">
        <f t="shared" si="194"/>
        <v>-6.6666666666666675E-4</v>
      </c>
      <c r="AL1481" s="31">
        <f t="shared" si="195"/>
        <v>-2.666666666666667E-3</v>
      </c>
    </row>
    <row r="1482" spans="1:38" hidden="1" x14ac:dyDescent="0.3">
      <c r="A1482" t="str">
        <f t="shared" si="189"/>
        <v>SAICING</v>
      </c>
      <c r="B1482" s="5" t="s">
        <v>474</v>
      </c>
      <c r="C1482" s="5" t="s">
        <v>617</v>
      </c>
      <c r="D1482" s="65" t="s">
        <v>243</v>
      </c>
      <c r="E1482" s="65" t="s">
        <v>542</v>
      </c>
      <c r="F1482" s="5" t="s">
        <v>32</v>
      </c>
      <c r="G1482" s="5" t="s">
        <v>605</v>
      </c>
      <c r="H1482" s="5" t="s">
        <v>605</v>
      </c>
      <c r="I1482" s="31">
        <v>0.06</v>
      </c>
      <c r="J1482" s="31"/>
      <c r="K1482" s="31"/>
      <c r="L1482" s="31"/>
      <c r="M1482" s="31"/>
      <c r="N1482" s="31"/>
      <c r="O1482" s="31"/>
      <c r="P1482" s="31"/>
      <c r="Q1482" s="31"/>
      <c r="R1482" s="75">
        <f t="shared" si="188"/>
        <v>6.6666666666666662E-3</v>
      </c>
      <c r="S1482" s="69">
        <v>6.6666666666666662E-3</v>
      </c>
      <c r="T1482" s="69">
        <v>6.6666666666666662E-3</v>
      </c>
      <c r="U1482" s="69">
        <v>6.6666666666666662E-3</v>
      </c>
      <c r="V1482" s="69">
        <v>6.6666666666666662E-3</v>
      </c>
      <c r="W1482" s="69">
        <v>6.6666666666666662E-3</v>
      </c>
      <c r="X1482" s="69">
        <v>6.6666666666666662E-3</v>
      </c>
      <c r="Y1482" s="69">
        <v>6.6666666666666662E-3</v>
      </c>
      <c r="Z1482" s="69">
        <v>6.6666666666666662E-3</v>
      </c>
      <c r="AA1482" s="69">
        <v>6.6666666666666662E-3</v>
      </c>
      <c r="AB1482" s="69">
        <v>6.6666666666666662E-3</v>
      </c>
      <c r="AC1482" s="69">
        <v>6.6666666666666662E-3</v>
      </c>
      <c r="AD1482" s="69">
        <v>6.6666666666666662E-3</v>
      </c>
      <c r="AE1482" s="69">
        <v>6.6666666666666662E-3</v>
      </c>
      <c r="AF1482" s="69">
        <f t="shared" si="190"/>
        <v>0.08</v>
      </c>
      <c r="AH1482" s="31">
        <f t="shared" si="191"/>
        <v>1.9999999999999997E-2</v>
      </c>
      <c r="AI1482" s="31">
        <f t="shared" si="192"/>
        <v>1.9999999999999997E-2</v>
      </c>
      <c r="AJ1482" s="31">
        <f t="shared" si="193"/>
        <v>1.9999999999999997E-2</v>
      </c>
      <c r="AK1482" s="31">
        <f t="shared" si="194"/>
        <v>1.9999999999999997E-2</v>
      </c>
      <c r="AL1482" s="31">
        <f t="shared" si="195"/>
        <v>7.9999999999999988E-2</v>
      </c>
    </row>
    <row r="1483" spans="1:38" hidden="1" x14ac:dyDescent="0.3">
      <c r="A1483" t="str">
        <f t="shared" si="189"/>
        <v>SAC1 COARSE</v>
      </c>
      <c r="B1483" s="5" t="s">
        <v>474</v>
      </c>
      <c r="C1483" s="5" t="s">
        <v>617</v>
      </c>
      <c r="D1483" s="65" t="s">
        <v>89</v>
      </c>
      <c r="E1483" s="65" t="s">
        <v>543</v>
      </c>
      <c r="F1483" s="5" t="s">
        <v>61</v>
      </c>
      <c r="G1483" s="5" t="s">
        <v>603</v>
      </c>
      <c r="H1483" s="5" t="s">
        <v>619</v>
      </c>
      <c r="I1483" s="31"/>
      <c r="J1483" s="31">
        <v>1</v>
      </c>
      <c r="K1483" s="31"/>
      <c r="L1483" s="31"/>
      <c r="M1483" s="31"/>
      <c r="N1483" s="31"/>
      <c r="O1483" s="31"/>
      <c r="P1483" s="31"/>
      <c r="Q1483" s="31"/>
      <c r="R1483" s="75">
        <f t="shared" si="188"/>
        <v>0.1111111111111111</v>
      </c>
      <c r="S1483" s="69"/>
      <c r="T1483" s="69"/>
      <c r="U1483" s="69"/>
      <c r="V1483" s="69"/>
      <c r="W1483" s="69"/>
      <c r="X1483" s="69"/>
      <c r="Y1483" s="69"/>
      <c r="Z1483" s="69"/>
      <c r="AA1483" s="69"/>
      <c r="AB1483" s="69"/>
      <c r="AC1483" s="69"/>
      <c r="AD1483" s="69"/>
      <c r="AE1483" s="69"/>
      <c r="AF1483" s="69">
        <f t="shared" si="190"/>
        <v>0</v>
      </c>
      <c r="AH1483" s="31">
        <f t="shared" si="191"/>
        <v>0</v>
      </c>
      <c r="AI1483" s="31">
        <f t="shared" si="192"/>
        <v>0</v>
      </c>
      <c r="AJ1483" s="31">
        <f t="shared" si="193"/>
        <v>0</v>
      </c>
      <c r="AK1483" s="31">
        <f t="shared" si="194"/>
        <v>0</v>
      </c>
      <c r="AL1483" s="31">
        <f t="shared" si="195"/>
        <v>0</v>
      </c>
    </row>
    <row r="1484" spans="1:38" hidden="1" x14ac:dyDescent="0.3">
      <c r="A1484" t="str">
        <f t="shared" si="189"/>
        <v>SACASTER</v>
      </c>
      <c r="B1484" s="5" t="s">
        <v>474</v>
      </c>
      <c r="C1484" s="5" t="s">
        <v>617</v>
      </c>
      <c r="D1484" s="65" t="s">
        <v>89</v>
      </c>
      <c r="E1484" s="65" t="s">
        <v>543</v>
      </c>
      <c r="F1484" s="5" t="s">
        <v>42</v>
      </c>
      <c r="G1484" s="5" t="s">
        <v>604</v>
      </c>
      <c r="H1484" s="5" t="s">
        <v>604</v>
      </c>
      <c r="I1484" s="31"/>
      <c r="J1484" s="31"/>
      <c r="K1484" s="31">
        <v>0.05</v>
      </c>
      <c r="L1484" s="31"/>
      <c r="M1484" s="31"/>
      <c r="N1484" s="31"/>
      <c r="O1484" s="31"/>
      <c r="P1484" s="31"/>
      <c r="Q1484" s="31"/>
      <c r="R1484" s="75">
        <f t="shared" si="188"/>
        <v>5.5555555555555558E-3</v>
      </c>
      <c r="S1484" s="69"/>
      <c r="T1484" s="69"/>
      <c r="U1484" s="69"/>
      <c r="V1484" s="69"/>
      <c r="W1484" s="69"/>
      <c r="X1484" s="69"/>
      <c r="Y1484" s="69"/>
      <c r="Z1484" s="69"/>
      <c r="AA1484" s="69"/>
      <c r="AB1484" s="69"/>
      <c r="AC1484" s="69"/>
      <c r="AD1484" s="69"/>
      <c r="AE1484" s="69"/>
      <c r="AF1484" s="69">
        <f t="shared" si="190"/>
        <v>0</v>
      </c>
      <c r="AH1484" s="31">
        <f t="shared" si="191"/>
        <v>0</v>
      </c>
      <c r="AI1484" s="31">
        <f t="shared" si="192"/>
        <v>0</v>
      </c>
      <c r="AJ1484" s="31">
        <f t="shared" si="193"/>
        <v>0</v>
      </c>
      <c r="AK1484" s="31">
        <f t="shared" si="194"/>
        <v>0</v>
      </c>
      <c r="AL1484" s="31">
        <f t="shared" si="195"/>
        <v>0</v>
      </c>
    </row>
    <row r="1485" spans="1:38" hidden="1" x14ac:dyDescent="0.3">
      <c r="A1485" t="str">
        <f t="shared" si="189"/>
        <v>SAC1 COARSE</v>
      </c>
      <c r="B1485" s="5" t="s">
        <v>474</v>
      </c>
      <c r="C1485" s="5" t="s">
        <v>617</v>
      </c>
      <c r="D1485" s="65" t="s">
        <v>89</v>
      </c>
      <c r="E1485" s="65" t="s">
        <v>543</v>
      </c>
      <c r="F1485" s="5" t="s">
        <v>27</v>
      </c>
      <c r="G1485" s="5" t="s">
        <v>603</v>
      </c>
      <c r="H1485" s="5" t="s">
        <v>619</v>
      </c>
      <c r="I1485" s="31"/>
      <c r="J1485" s="31">
        <v>52.92</v>
      </c>
      <c r="K1485" s="31">
        <v>30</v>
      </c>
      <c r="L1485" s="31"/>
      <c r="M1485" s="31"/>
      <c r="N1485" s="31"/>
      <c r="O1485" s="31"/>
      <c r="P1485" s="31"/>
      <c r="Q1485" s="31"/>
      <c r="R1485" s="75">
        <f t="shared" si="188"/>
        <v>9.2133333333333329</v>
      </c>
      <c r="S1485" s="69"/>
      <c r="T1485" s="69"/>
      <c r="U1485" s="69"/>
      <c r="V1485" s="69"/>
      <c r="W1485" s="69"/>
      <c r="X1485" s="69"/>
      <c r="Y1485" s="69"/>
      <c r="Z1485" s="69"/>
      <c r="AA1485" s="69"/>
      <c r="AB1485" s="69"/>
      <c r="AC1485" s="69"/>
      <c r="AD1485" s="69"/>
      <c r="AE1485" s="69"/>
      <c r="AF1485" s="69">
        <f t="shared" si="190"/>
        <v>0</v>
      </c>
      <c r="AH1485" s="31">
        <f t="shared" si="191"/>
        <v>0</v>
      </c>
      <c r="AI1485" s="31">
        <f t="shared" si="192"/>
        <v>0</v>
      </c>
      <c r="AJ1485" s="31">
        <f t="shared" si="193"/>
        <v>0</v>
      </c>
      <c r="AK1485" s="31">
        <f t="shared" si="194"/>
        <v>0</v>
      </c>
      <c r="AL1485" s="31">
        <f t="shared" si="195"/>
        <v>0</v>
      </c>
    </row>
    <row r="1486" spans="1:38" hidden="1" x14ac:dyDescent="0.3">
      <c r="A1486" t="str">
        <f t="shared" si="189"/>
        <v>SAC1 COARSE</v>
      </c>
      <c r="B1486" s="5" t="s">
        <v>474</v>
      </c>
      <c r="C1486" s="5" t="s">
        <v>617</v>
      </c>
      <c r="D1486" s="65" t="s">
        <v>89</v>
      </c>
      <c r="E1486" s="65" t="s">
        <v>544</v>
      </c>
      <c r="F1486" s="5" t="s">
        <v>27</v>
      </c>
      <c r="G1486" s="5" t="s">
        <v>603</v>
      </c>
      <c r="H1486" s="5" t="s">
        <v>619</v>
      </c>
      <c r="I1486" s="31">
        <v>56.16</v>
      </c>
      <c r="J1486" s="31"/>
      <c r="K1486" s="31">
        <v>28.08</v>
      </c>
      <c r="L1486" s="31"/>
      <c r="M1486" s="31"/>
      <c r="N1486" s="31"/>
      <c r="O1486" s="31"/>
      <c r="P1486" s="31"/>
      <c r="Q1486" s="31"/>
      <c r="R1486" s="75">
        <f t="shared" si="188"/>
        <v>9.36</v>
      </c>
      <c r="S1486" s="69"/>
      <c r="T1486" s="69"/>
      <c r="U1486" s="69"/>
      <c r="V1486" s="69"/>
      <c r="W1486" s="69"/>
      <c r="X1486" s="69"/>
      <c r="Y1486" s="69"/>
      <c r="Z1486" s="69"/>
      <c r="AA1486" s="69"/>
      <c r="AB1486" s="69"/>
      <c r="AC1486" s="69"/>
      <c r="AD1486" s="69"/>
      <c r="AE1486" s="69"/>
      <c r="AF1486" s="69">
        <f t="shared" si="190"/>
        <v>0</v>
      </c>
      <c r="AH1486" s="31">
        <f t="shared" si="191"/>
        <v>0</v>
      </c>
      <c r="AI1486" s="31">
        <f t="shared" si="192"/>
        <v>0</v>
      </c>
      <c r="AJ1486" s="31">
        <f t="shared" si="193"/>
        <v>0</v>
      </c>
      <c r="AK1486" s="31">
        <f t="shared" si="194"/>
        <v>0</v>
      </c>
      <c r="AL1486" s="31">
        <f t="shared" si="195"/>
        <v>0</v>
      </c>
    </row>
    <row r="1487" spans="1:38" hidden="1" x14ac:dyDescent="0.3">
      <c r="A1487" t="str">
        <f t="shared" si="189"/>
        <v>SACASTER</v>
      </c>
      <c r="B1487" s="5" t="s">
        <v>474</v>
      </c>
      <c r="C1487" s="5" t="s">
        <v>617</v>
      </c>
      <c r="D1487" s="65" t="s">
        <v>243</v>
      </c>
      <c r="E1487" s="65" t="s">
        <v>545</v>
      </c>
      <c r="F1487" s="5" t="s">
        <v>25</v>
      </c>
      <c r="G1487" s="5" t="s">
        <v>604</v>
      </c>
      <c r="H1487" s="5" t="s">
        <v>604</v>
      </c>
      <c r="I1487" s="31">
        <v>0.06</v>
      </c>
      <c r="J1487" s="31"/>
      <c r="K1487" s="31"/>
      <c r="L1487" s="31"/>
      <c r="M1487" s="31"/>
      <c r="N1487" s="31"/>
      <c r="O1487" s="31">
        <v>0.06</v>
      </c>
      <c r="P1487" s="31"/>
      <c r="Q1487" s="31"/>
      <c r="R1487" s="75">
        <f t="shared" si="188"/>
        <v>1.3333333333333332E-2</v>
      </c>
      <c r="S1487" s="69">
        <v>1.3333333333333332E-2</v>
      </c>
      <c r="T1487" s="69">
        <v>1.3333333333333332E-2</v>
      </c>
      <c r="U1487" s="69">
        <v>1.3333333333333332E-2</v>
      </c>
      <c r="V1487" s="69">
        <v>1.3333333333333332E-2</v>
      </c>
      <c r="W1487" s="69">
        <v>1.3333333333333332E-2</v>
      </c>
      <c r="X1487" s="69">
        <v>1.3333333333333332E-2</v>
      </c>
      <c r="Y1487" s="69">
        <v>1.3333333333333332E-2</v>
      </c>
      <c r="Z1487" s="69">
        <v>1.3333333333333332E-2</v>
      </c>
      <c r="AA1487" s="69">
        <v>1.3333333333333332E-2</v>
      </c>
      <c r="AB1487" s="69">
        <v>1.3333333333333332E-2</v>
      </c>
      <c r="AC1487" s="69">
        <v>1.3333333333333332E-2</v>
      </c>
      <c r="AD1487" s="69">
        <v>1.3333333333333332E-2</v>
      </c>
      <c r="AE1487" s="69">
        <v>1.3333333333333332E-2</v>
      </c>
      <c r="AF1487" s="69">
        <f t="shared" si="190"/>
        <v>0.16</v>
      </c>
      <c r="AH1487" s="31">
        <f t="shared" si="191"/>
        <v>3.9999999999999994E-2</v>
      </c>
      <c r="AI1487" s="31">
        <f t="shared" si="192"/>
        <v>3.9999999999999994E-2</v>
      </c>
      <c r="AJ1487" s="31">
        <f t="shared" si="193"/>
        <v>3.9999999999999994E-2</v>
      </c>
      <c r="AK1487" s="31">
        <f t="shared" si="194"/>
        <v>3.9999999999999994E-2</v>
      </c>
      <c r="AL1487" s="31">
        <f t="shared" si="195"/>
        <v>0.15999999999999998</v>
      </c>
    </row>
    <row r="1488" spans="1:38" hidden="1" x14ac:dyDescent="0.3">
      <c r="A1488" t="str">
        <f t="shared" si="189"/>
        <v>SAC1 COARSE</v>
      </c>
      <c r="B1488" s="5" t="s">
        <v>474</v>
      </c>
      <c r="C1488" s="5" t="s">
        <v>617</v>
      </c>
      <c r="D1488" s="65" t="s">
        <v>243</v>
      </c>
      <c r="E1488" s="65" t="s">
        <v>545</v>
      </c>
      <c r="F1488" s="5" t="s">
        <v>27</v>
      </c>
      <c r="G1488" s="5" t="s">
        <v>603</v>
      </c>
      <c r="H1488" s="5" t="s">
        <v>619</v>
      </c>
      <c r="I1488" s="31">
        <v>21.6</v>
      </c>
      <c r="J1488" s="31"/>
      <c r="K1488" s="31">
        <v>21.6</v>
      </c>
      <c r="L1488" s="31">
        <v>19.440000000000001</v>
      </c>
      <c r="M1488" s="31">
        <v>17.28</v>
      </c>
      <c r="N1488" s="31"/>
      <c r="O1488" s="31">
        <v>18.36</v>
      </c>
      <c r="P1488" s="31">
        <v>18.36</v>
      </c>
      <c r="Q1488" s="31"/>
      <c r="R1488" s="75">
        <f t="shared" si="188"/>
        <v>12.96</v>
      </c>
      <c r="S1488" s="69">
        <v>12.96</v>
      </c>
      <c r="T1488" s="69">
        <v>12.96</v>
      </c>
      <c r="U1488" s="69">
        <v>12.96</v>
      </c>
      <c r="V1488" s="69">
        <v>12.96</v>
      </c>
      <c r="W1488" s="69">
        <v>12.96</v>
      </c>
      <c r="X1488" s="69">
        <v>12.96</v>
      </c>
      <c r="Y1488" s="69">
        <v>12.96</v>
      </c>
      <c r="Z1488" s="69">
        <v>12.96</v>
      </c>
      <c r="AA1488" s="69">
        <v>12.96</v>
      </c>
      <c r="AB1488" s="69">
        <v>12.96</v>
      </c>
      <c r="AC1488" s="69">
        <v>12.96</v>
      </c>
      <c r="AD1488" s="69">
        <v>12.96</v>
      </c>
      <c r="AE1488" s="69">
        <v>12.96</v>
      </c>
      <c r="AF1488" s="69">
        <f t="shared" si="190"/>
        <v>155.52000000000007</v>
      </c>
      <c r="AH1488" s="31">
        <f t="shared" si="191"/>
        <v>38.880000000000003</v>
      </c>
      <c r="AI1488" s="31">
        <f t="shared" si="192"/>
        <v>38.880000000000003</v>
      </c>
      <c r="AJ1488" s="31">
        <f t="shared" si="193"/>
        <v>38.880000000000003</v>
      </c>
      <c r="AK1488" s="31">
        <f t="shared" si="194"/>
        <v>38.880000000000003</v>
      </c>
      <c r="AL1488" s="31">
        <f t="shared" si="195"/>
        <v>155.52000000000001</v>
      </c>
    </row>
    <row r="1489" spans="1:38" hidden="1" x14ac:dyDescent="0.3">
      <c r="A1489" t="str">
        <f t="shared" si="189"/>
        <v>SAC1 COARSE</v>
      </c>
      <c r="B1489" s="5" t="s">
        <v>474</v>
      </c>
      <c r="C1489" s="5" t="s">
        <v>617</v>
      </c>
      <c r="D1489" s="65" t="s">
        <v>243</v>
      </c>
      <c r="E1489" s="65" t="s">
        <v>545</v>
      </c>
      <c r="F1489" s="5" t="s">
        <v>28</v>
      </c>
      <c r="G1489" s="5" t="s">
        <v>603</v>
      </c>
      <c r="H1489" s="5" t="s">
        <v>619</v>
      </c>
      <c r="I1489" s="31">
        <v>3.24</v>
      </c>
      <c r="J1489" s="31"/>
      <c r="K1489" s="31">
        <v>3.24</v>
      </c>
      <c r="L1489" s="31">
        <v>5.4</v>
      </c>
      <c r="M1489" s="31">
        <v>4.32</v>
      </c>
      <c r="N1489" s="31"/>
      <c r="O1489" s="31">
        <v>3.24</v>
      </c>
      <c r="P1489" s="31">
        <v>3.24</v>
      </c>
      <c r="Q1489" s="31"/>
      <c r="R1489" s="75">
        <f t="shared" si="188"/>
        <v>2.5200000000000009</v>
      </c>
      <c r="S1489" s="69">
        <v>2.5200000000000009</v>
      </c>
      <c r="T1489" s="69">
        <v>2.5200000000000009</v>
      </c>
      <c r="U1489" s="69">
        <v>2.5200000000000009</v>
      </c>
      <c r="V1489" s="69">
        <v>2.5200000000000009</v>
      </c>
      <c r="W1489" s="69">
        <v>2.5200000000000009</v>
      </c>
      <c r="X1489" s="69">
        <v>2.5200000000000009</v>
      </c>
      <c r="Y1489" s="69">
        <v>2.5200000000000009</v>
      </c>
      <c r="Z1489" s="69">
        <v>2.5200000000000009</v>
      </c>
      <c r="AA1489" s="69">
        <v>2.5200000000000009</v>
      </c>
      <c r="AB1489" s="69">
        <v>2.5200000000000009</v>
      </c>
      <c r="AC1489" s="69">
        <v>2.5200000000000009</v>
      </c>
      <c r="AD1489" s="69">
        <v>2.5200000000000009</v>
      </c>
      <c r="AE1489" s="69">
        <v>2.5200000000000009</v>
      </c>
      <c r="AF1489" s="69">
        <f t="shared" si="190"/>
        <v>30.240000000000006</v>
      </c>
      <c r="AH1489" s="31">
        <f t="shared" si="191"/>
        <v>7.5600000000000023</v>
      </c>
      <c r="AI1489" s="31">
        <f t="shared" si="192"/>
        <v>7.5600000000000023</v>
      </c>
      <c r="AJ1489" s="31">
        <f t="shared" si="193"/>
        <v>7.5600000000000023</v>
      </c>
      <c r="AK1489" s="31">
        <f t="shared" si="194"/>
        <v>7.5600000000000023</v>
      </c>
      <c r="AL1489" s="31">
        <f t="shared" si="195"/>
        <v>30.240000000000009</v>
      </c>
    </row>
    <row r="1490" spans="1:38" hidden="1" x14ac:dyDescent="0.3">
      <c r="A1490" t="str">
        <f t="shared" si="189"/>
        <v>SAICING</v>
      </c>
      <c r="B1490" s="5" t="s">
        <v>474</v>
      </c>
      <c r="C1490" s="5" t="s">
        <v>617</v>
      </c>
      <c r="D1490" s="65" t="s">
        <v>243</v>
      </c>
      <c r="E1490" s="65" t="s">
        <v>545</v>
      </c>
      <c r="F1490" s="5" t="s">
        <v>32</v>
      </c>
      <c r="G1490" s="5" t="s">
        <v>605</v>
      </c>
      <c r="H1490" s="5" t="s">
        <v>605</v>
      </c>
      <c r="I1490" s="31">
        <v>2.4E-2</v>
      </c>
      <c r="J1490" s="31"/>
      <c r="K1490" s="31"/>
      <c r="L1490" s="31"/>
      <c r="M1490" s="31"/>
      <c r="N1490" s="31"/>
      <c r="O1490" s="31">
        <v>2.4E-2</v>
      </c>
      <c r="P1490" s="31"/>
      <c r="Q1490" s="31"/>
      <c r="R1490" s="75">
        <f t="shared" si="188"/>
        <v>5.3333333333333332E-3</v>
      </c>
      <c r="S1490" s="69">
        <v>5.3333333333333332E-3</v>
      </c>
      <c r="T1490" s="69">
        <v>5.3333333333333332E-3</v>
      </c>
      <c r="U1490" s="69">
        <v>5.3333333333333332E-3</v>
      </c>
      <c r="V1490" s="69">
        <v>5.3333333333333332E-3</v>
      </c>
      <c r="W1490" s="69">
        <v>5.3333333333333332E-3</v>
      </c>
      <c r="X1490" s="69">
        <v>5.3333333333333332E-3</v>
      </c>
      <c r="Y1490" s="69">
        <v>5.3333333333333332E-3</v>
      </c>
      <c r="Z1490" s="69">
        <v>5.3333333333333332E-3</v>
      </c>
      <c r="AA1490" s="69">
        <v>5.3333333333333332E-3</v>
      </c>
      <c r="AB1490" s="69">
        <v>5.3333333333333332E-3</v>
      </c>
      <c r="AC1490" s="69">
        <v>5.3333333333333332E-3</v>
      </c>
      <c r="AD1490" s="69">
        <v>5.3333333333333332E-3</v>
      </c>
      <c r="AE1490" s="69">
        <v>5.3333333333333332E-3</v>
      </c>
      <c r="AF1490" s="69">
        <f t="shared" si="190"/>
        <v>6.4000000000000015E-2</v>
      </c>
      <c r="AH1490" s="31">
        <f t="shared" si="191"/>
        <v>1.6E-2</v>
      </c>
      <c r="AI1490" s="31">
        <f t="shared" si="192"/>
        <v>1.6E-2</v>
      </c>
      <c r="AJ1490" s="31">
        <f t="shared" si="193"/>
        <v>1.6E-2</v>
      </c>
      <c r="AK1490" s="31">
        <f t="shared" si="194"/>
        <v>1.6E-2</v>
      </c>
      <c r="AL1490" s="31">
        <f t="shared" si="195"/>
        <v>6.4000000000000001E-2</v>
      </c>
    </row>
    <row r="1491" spans="1:38" hidden="1" x14ac:dyDescent="0.3">
      <c r="A1491" t="str">
        <f t="shared" si="189"/>
        <v>SACASTER</v>
      </c>
      <c r="B1491" s="5" t="s">
        <v>474</v>
      </c>
      <c r="C1491" s="5" t="s">
        <v>617</v>
      </c>
      <c r="D1491" s="65" t="s">
        <v>89</v>
      </c>
      <c r="E1491" s="65" t="s">
        <v>473</v>
      </c>
      <c r="F1491" s="5" t="s">
        <v>25</v>
      </c>
      <c r="G1491" s="5" t="s">
        <v>604</v>
      </c>
      <c r="H1491" s="5" t="s">
        <v>604</v>
      </c>
      <c r="I1491" s="31"/>
      <c r="J1491" s="31"/>
      <c r="K1491" s="31"/>
      <c r="L1491" s="31">
        <v>2.16</v>
      </c>
      <c r="M1491" s="31"/>
      <c r="N1491" s="31"/>
      <c r="O1491" s="31">
        <v>1.08</v>
      </c>
      <c r="P1491" s="31">
        <v>0.48</v>
      </c>
      <c r="Q1491" s="31">
        <v>1.08</v>
      </c>
      <c r="R1491" s="75">
        <f t="shared" si="188"/>
        <v>0.53333333333333344</v>
      </c>
      <c r="S1491" s="69">
        <v>0.53333333333333344</v>
      </c>
      <c r="T1491" s="69">
        <v>0.53333333333333344</v>
      </c>
      <c r="U1491" s="69">
        <v>0.53333333333333344</v>
      </c>
      <c r="V1491" s="69">
        <v>0.53333333333333344</v>
      </c>
      <c r="W1491" s="69">
        <v>0.53333333333333344</v>
      </c>
      <c r="X1491" s="69">
        <v>0.53333333333333344</v>
      </c>
      <c r="Y1491" s="69">
        <v>0.53333333333333344</v>
      </c>
      <c r="Z1491" s="69">
        <v>0.53333333333333344</v>
      </c>
      <c r="AA1491" s="69">
        <v>0.53333333333333344</v>
      </c>
      <c r="AB1491" s="69">
        <v>0.53333333333333344</v>
      </c>
      <c r="AC1491" s="69">
        <v>0.53333333333333344</v>
      </c>
      <c r="AD1491" s="69">
        <v>0.53333333333333344</v>
      </c>
      <c r="AE1491" s="69">
        <v>0.53333333333333344</v>
      </c>
      <c r="AF1491" s="69">
        <f t="shared" si="190"/>
        <v>6.3999999999999995</v>
      </c>
      <c r="AH1491" s="31">
        <f t="shared" si="191"/>
        <v>1.6000000000000003</v>
      </c>
      <c r="AI1491" s="31">
        <f t="shared" si="192"/>
        <v>1.6000000000000003</v>
      </c>
      <c r="AJ1491" s="31">
        <f t="shared" si="193"/>
        <v>1.6000000000000003</v>
      </c>
      <c r="AK1491" s="31">
        <f t="shared" si="194"/>
        <v>1.6000000000000003</v>
      </c>
      <c r="AL1491" s="31">
        <f t="shared" si="195"/>
        <v>6.4000000000000012</v>
      </c>
    </row>
    <row r="1492" spans="1:38" hidden="1" x14ac:dyDescent="0.3">
      <c r="A1492" t="str">
        <f t="shared" si="189"/>
        <v>SACoarse Brown</v>
      </c>
      <c r="B1492" s="5" t="s">
        <v>474</v>
      </c>
      <c r="C1492" s="5" t="s">
        <v>617</v>
      </c>
      <c r="D1492" s="65" t="s">
        <v>89</v>
      </c>
      <c r="E1492" s="65" t="s">
        <v>473</v>
      </c>
      <c r="F1492" s="5" t="s">
        <v>26</v>
      </c>
      <c r="G1492" s="5" t="s">
        <v>602</v>
      </c>
      <c r="H1492" s="5" t="s">
        <v>618</v>
      </c>
      <c r="I1492" s="31"/>
      <c r="J1492" s="31"/>
      <c r="K1492" s="31"/>
      <c r="L1492" s="31">
        <v>1.08</v>
      </c>
      <c r="M1492" s="31"/>
      <c r="N1492" s="31"/>
      <c r="O1492" s="31">
        <v>1.08</v>
      </c>
      <c r="P1492" s="31"/>
      <c r="Q1492" s="31"/>
      <c r="R1492" s="75">
        <f t="shared" si="188"/>
        <v>0.24000000000000002</v>
      </c>
      <c r="S1492" s="69">
        <v>0.24000000000000002</v>
      </c>
      <c r="T1492" s="69">
        <v>0.24000000000000002</v>
      </c>
      <c r="U1492" s="69">
        <v>0.24000000000000002</v>
      </c>
      <c r="V1492" s="69">
        <v>0.24000000000000002</v>
      </c>
      <c r="W1492" s="69">
        <v>0.24000000000000002</v>
      </c>
      <c r="X1492" s="69">
        <v>0.24000000000000002</v>
      </c>
      <c r="Y1492" s="69">
        <v>0.24000000000000002</v>
      </c>
      <c r="Z1492" s="69">
        <v>0.24000000000000002</v>
      </c>
      <c r="AA1492" s="69">
        <v>0.24000000000000002</v>
      </c>
      <c r="AB1492" s="69">
        <v>0.24000000000000002</v>
      </c>
      <c r="AC1492" s="69">
        <v>0.24000000000000002</v>
      </c>
      <c r="AD1492" s="69">
        <v>0.24000000000000002</v>
      </c>
      <c r="AE1492" s="69">
        <v>0.24000000000000002</v>
      </c>
      <c r="AF1492" s="69">
        <f t="shared" si="190"/>
        <v>2.8800000000000008</v>
      </c>
      <c r="AH1492" s="31">
        <f t="shared" si="191"/>
        <v>0.72000000000000008</v>
      </c>
      <c r="AI1492" s="31">
        <f t="shared" si="192"/>
        <v>0.72000000000000008</v>
      </c>
      <c r="AJ1492" s="31">
        <f t="shared" si="193"/>
        <v>0.72000000000000008</v>
      </c>
      <c r="AK1492" s="31">
        <f t="shared" si="194"/>
        <v>0.72000000000000008</v>
      </c>
      <c r="AL1492" s="31">
        <f t="shared" si="195"/>
        <v>2.8800000000000003</v>
      </c>
    </row>
    <row r="1493" spans="1:38" hidden="1" x14ac:dyDescent="0.3">
      <c r="A1493" t="str">
        <f t="shared" si="189"/>
        <v>SAC1 COARSE</v>
      </c>
      <c r="B1493" s="5" t="s">
        <v>474</v>
      </c>
      <c r="C1493" s="5" t="s">
        <v>617</v>
      </c>
      <c r="D1493" s="65" t="s">
        <v>89</v>
      </c>
      <c r="E1493" s="65" t="s">
        <v>473</v>
      </c>
      <c r="F1493" s="5" t="s">
        <v>27</v>
      </c>
      <c r="G1493" s="5" t="s">
        <v>603</v>
      </c>
      <c r="H1493" s="5" t="s">
        <v>619</v>
      </c>
      <c r="I1493" s="31">
        <v>116.64000000000001</v>
      </c>
      <c r="J1493" s="31">
        <v>114.48</v>
      </c>
      <c r="K1493" s="31">
        <v>71.28</v>
      </c>
      <c r="L1493" s="31">
        <v>176.04</v>
      </c>
      <c r="M1493" s="31">
        <v>142.56</v>
      </c>
      <c r="N1493" s="31">
        <v>187.68</v>
      </c>
      <c r="O1493" s="31">
        <v>60.480000000000004</v>
      </c>
      <c r="P1493" s="31">
        <v>160.798</v>
      </c>
      <c r="Q1493" s="31">
        <v>203.85799999999995</v>
      </c>
      <c r="R1493" s="75">
        <f t="shared" si="188"/>
        <v>137.09066666666666</v>
      </c>
      <c r="S1493" s="69">
        <v>137.09066666666666</v>
      </c>
      <c r="T1493" s="69">
        <v>137.09066666666666</v>
      </c>
      <c r="U1493" s="69">
        <v>137.09066666666666</v>
      </c>
      <c r="V1493" s="69">
        <v>137.09066666666666</v>
      </c>
      <c r="W1493" s="69">
        <v>137.09066666666666</v>
      </c>
      <c r="X1493" s="69">
        <v>137.09066666666666</v>
      </c>
      <c r="Y1493" s="69">
        <v>137.09066666666666</v>
      </c>
      <c r="Z1493" s="69">
        <v>137.09066666666666</v>
      </c>
      <c r="AA1493" s="69">
        <v>137.09066666666666</v>
      </c>
      <c r="AB1493" s="69">
        <v>137.09066666666666</v>
      </c>
      <c r="AC1493" s="69">
        <v>137.09066666666666</v>
      </c>
      <c r="AD1493" s="69">
        <v>137.09066666666666</v>
      </c>
      <c r="AE1493" s="69">
        <v>137.09066666666666</v>
      </c>
      <c r="AF1493" s="69">
        <f t="shared" si="190"/>
        <v>1645.0880000000004</v>
      </c>
      <c r="AH1493" s="31">
        <f t="shared" si="191"/>
        <v>411.27199999999999</v>
      </c>
      <c r="AI1493" s="31">
        <f t="shared" si="192"/>
        <v>411.27199999999999</v>
      </c>
      <c r="AJ1493" s="31">
        <f t="shared" si="193"/>
        <v>411.27199999999999</v>
      </c>
      <c r="AK1493" s="31">
        <f t="shared" si="194"/>
        <v>411.27199999999999</v>
      </c>
      <c r="AL1493" s="31">
        <f t="shared" si="195"/>
        <v>1645.088</v>
      </c>
    </row>
    <row r="1494" spans="1:38" hidden="1" x14ac:dyDescent="0.3">
      <c r="A1494" t="str">
        <f t="shared" si="189"/>
        <v>SACoarse Brown</v>
      </c>
      <c r="B1494" s="5" t="s">
        <v>474</v>
      </c>
      <c r="C1494" s="5" t="s">
        <v>617</v>
      </c>
      <c r="D1494" s="65" t="s">
        <v>89</v>
      </c>
      <c r="E1494" s="65" t="s">
        <v>473</v>
      </c>
      <c r="F1494" s="5" t="s">
        <v>29</v>
      </c>
      <c r="G1494" s="5" t="s">
        <v>602</v>
      </c>
      <c r="H1494" s="5" t="s">
        <v>618</v>
      </c>
      <c r="I1494" s="31">
        <v>0.504</v>
      </c>
      <c r="J1494" s="31"/>
      <c r="K1494" s="31"/>
      <c r="L1494" s="31"/>
      <c r="M1494" s="31">
        <v>-0.30492000000000002</v>
      </c>
      <c r="N1494" s="31"/>
      <c r="O1494" s="31">
        <v>-9.2399999999999999E-3</v>
      </c>
      <c r="P1494" s="31"/>
      <c r="Q1494" s="31"/>
      <c r="R1494" s="75">
        <f t="shared" si="188"/>
        <v>2.1093333333333332E-2</v>
      </c>
      <c r="S1494" s="69">
        <v>2.1093333333333332E-2</v>
      </c>
      <c r="T1494" s="69">
        <v>2.1093333333333332E-2</v>
      </c>
      <c r="U1494" s="69">
        <v>2.1093333333333332E-2</v>
      </c>
      <c r="V1494" s="69">
        <v>2.1093333333333332E-2</v>
      </c>
      <c r="W1494" s="69">
        <v>2.1093333333333332E-2</v>
      </c>
      <c r="X1494" s="69">
        <v>2.1093333333333332E-2</v>
      </c>
      <c r="Y1494" s="69">
        <v>2.1093333333333332E-2</v>
      </c>
      <c r="Z1494" s="69">
        <v>2.1093333333333332E-2</v>
      </c>
      <c r="AA1494" s="69">
        <v>2.1093333333333332E-2</v>
      </c>
      <c r="AB1494" s="69">
        <v>2.1093333333333332E-2</v>
      </c>
      <c r="AC1494" s="69">
        <v>2.1093333333333332E-2</v>
      </c>
      <c r="AD1494" s="69">
        <v>2.1093333333333332E-2</v>
      </c>
      <c r="AE1494" s="69">
        <v>2.1093333333333332E-2</v>
      </c>
      <c r="AF1494" s="69">
        <f t="shared" si="190"/>
        <v>0.25311999999999996</v>
      </c>
      <c r="AH1494" s="31">
        <f t="shared" si="191"/>
        <v>6.3280000000000003E-2</v>
      </c>
      <c r="AI1494" s="31">
        <f t="shared" si="192"/>
        <v>6.3280000000000003E-2</v>
      </c>
      <c r="AJ1494" s="31">
        <f t="shared" si="193"/>
        <v>6.3280000000000003E-2</v>
      </c>
      <c r="AK1494" s="31">
        <f t="shared" si="194"/>
        <v>6.3280000000000003E-2</v>
      </c>
      <c r="AL1494" s="31">
        <f t="shared" si="195"/>
        <v>0.25312000000000001</v>
      </c>
    </row>
    <row r="1495" spans="1:38" hidden="1" x14ac:dyDescent="0.3">
      <c r="A1495" t="str">
        <f t="shared" si="189"/>
        <v>SAA1</v>
      </c>
      <c r="B1495" s="5" t="s">
        <v>474</v>
      </c>
      <c r="C1495" s="5" t="s">
        <v>617</v>
      </c>
      <c r="D1495" s="65" t="s">
        <v>89</v>
      </c>
      <c r="E1495" s="65" t="s">
        <v>473</v>
      </c>
      <c r="F1495" s="5" t="s">
        <v>30</v>
      </c>
      <c r="G1495" s="5" t="s">
        <v>600</v>
      </c>
      <c r="H1495" s="5" t="s">
        <v>620</v>
      </c>
      <c r="I1495" s="31"/>
      <c r="J1495" s="31"/>
      <c r="K1495" s="31"/>
      <c r="L1495" s="31">
        <v>1.08</v>
      </c>
      <c r="M1495" s="31"/>
      <c r="N1495" s="31"/>
      <c r="O1495" s="31">
        <v>3.24</v>
      </c>
      <c r="P1495" s="31">
        <v>0.36</v>
      </c>
      <c r="Q1495" s="31"/>
      <c r="R1495" s="75">
        <f t="shared" si="188"/>
        <v>0.52</v>
      </c>
      <c r="S1495" s="69">
        <v>0.52</v>
      </c>
      <c r="T1495" s="69">
        <v>0.52</v>
      </c>
      <c r="U1495" s="69">
        <v>0.52</v>
      </c>
      <c r="V1495" s="69">
        <v>0.52</v>
      </c>
      <c r="W1495" s="69">
        <v>0.52</v>
      </c>
      <c r="X1495" s="69">
        <v>0.52</v>
      </c>
      <c r="Y1495" s="69">
        <v>0.52</v>
      </c>
      <c r="Z1495" s="69">
        <v>0.52</v>
      </c>
      <c r="AA1495" s="69">
        <v>0.52</v>
      </c>
      <c r="AB1495" s="69">
        <v>0.52</v>
      </c>
      <c r="AC1495" s="69">
        <v>0.52</v>
      </c>
      <c r="AD1495" s="69">
        <v>0.52</v>
      </c>
      <c r="AE1495" s="69">
        <v>0.52</v>
      </c>
      <c r="AF1495" s="69">
        <f t="shared" si="190"/>
        <v>6.2399999999999984</v>
      </c>
      <c r="AH1495" s="31">
        <f t="shared" si="191"/>
        <v>1.56</v>
      </c>
      <c r="AI1495" s="31">
        <f t="shared" si="192"/>
        <v>1.56</v>
      </c>
      <c r="AJ1495" s="31">
        <f t="shared" si="193"/>
        <v>1.56</v>
      </c>
      <c r="AK1495" s="31">
        <f t="shared" si="194"/>
        <v>1.56</v>
      </c>
      <c r="AL1495" s="31">
        <f t="shared" si="195"/>
        <v>6.24</v>
      </c>
    </row>
    <row r="1496" spans="1:38" hidden="1" x14ac:dyDescent="0.3">
      <c r="A1496" t="str">
        <f t="shared" si="189"/>
        <v>SAA1</v>
      </c>
      <c r="B1496" s="5" t="s">
        <v>474</v>
      </c>
      <c r="C1496" s="5" t="s">
        <v>617</v>
      </c>
      <c r="D1496" s="65" t="s">
        <v>89</v>
      </c>
      <c r="E1496" s="65" t="s">
        <v>473</v>
      </c>
      <c r="F1496" s="5" t="s">
        <v>45</v>
      </c>
      <c r="G1496" s="5" t="s">
        <v>600</v>
      </c>
      <c r="H1496" s="5" t="s">
        <v>620</v>
      </c>
      <c r="I1496" s="31"/>
      <c r="J1496" s="31">
        <v>0.06</v>
      </c>
      <c r="K1496" s="31"/>
      <c r="L1496" s="31"/>
      <c r="M1496" s="31"/>
      <c r="N1496" s="31"/>
      <c r="O1496" s="31"/>
      <c r="P1496" s="31"/>
      <c r="Q1496" s="31"/>
      <c r="R1496" s="75">
        <f t="shared" si="188"/>
        <v>6.6666666666666662E-3</v>
      </c>
      <c r="S1496" s="69">
        <v>6.6666666666666662E-3</v>
      </c>
      <c r="T1496" s="69">
        <v>6.6666666666666662E-3</v>
      </c>
      <c r="U1496" s="69">
        <v>6.6666666666666662E-3</v>
      </c>
      <c r="V1496" s="69">
        <v>6.6666666666666662E-3</v>
      </c>
      <c r="W1496" s="69">
        <v>6.6666666666666662E-3</v>
      </c>
      <c r="X1496" s="69">
        <v>6.6666666666666662E-3</v>
      </c>
      <c r="Y1496" s="69">
        <v>6.6666666666666662E-3</v>
      </c>
      <c r="Z1496" s="69">
        <v>6.6666666666666662E-3</v>
      </c>
      <c r="AA1496" s="69">
        <v>6.6666666666666662E-3</v>
      </c>
      <c r="AB1496" s="69">
        <v>6.6666666666666662E-3</v>
      </c>
      <c r="AC1496" s="69">
        <v>6.6666666666666662E-3</v>
      </c>
      <c r="AD1496" s="69">
        <v>6.6666666666666662E-3</v>
      </c>
      <c r="AE1496" s="69">
        <v>6.6666666666666662E-3</v>
      </c>
      <c r="AF1496" s="69">
        <f t="shared" si="190"/>
        <v>0.08</v>
      </c>
      <c r="AH1496" s="31">
        <f t="shared" si="191"/>
        <v>1.9999999999999997E-2</v>
      </c>
      <c r="AI1496" s="31">
        <f t="shared" si="192"/>
        <v>1.9999999999999997E-2</v>
      </c>
      <c r="AJ1496" s="31">
        <f t="shared" si="193"/>
        <v>1.9999999999999997E-2</v>
      </c>
      <c r="AK1496" s="31">
        <f t="shared" si="194"/>
        <v>1.9999999999999997E-2</v>
      </c>
      <c r="AL1496" s="31">
        <f t="shared" si="195"/>
        <v>7.9999999999999988E-2</v>
      </c>
    </row>
    <row r="1497" spans="1:38" hidden="1" x14ac:dyDescent="0.3">
      <c r="A1497" t="str">
        <f t="shared" si="189"/>
        <v>SAGMW</v>
      </c>
      <c r="B1497" s="5" t="s">
        <v>474</v>
      </c>
      <c r="C1497" s="5" t="s">
        <v>617</v>
      </c>
      <c r="D1497" s="65" t="s">
        <v>89</v>
      </c>
      <c r="E1497" s="65" t="s">
        <v>473</v>
      </c>
      <c r="F1497" s="5" t="s">
        <v>37</v>
      </c>
      <c r="G1497" s="5" t="s">
        <v>602</v>
      </c>
      <c r="H1497" s="5" t="s">
        <v>624</v>
      </c>
      <c r="I1497" s="31"/>
      <c r="J1497" s="31"/>
      <c r="K1497" s="31"/>
      <c r="L1497" s="31"/>
      <c r="M1497" s="31"/>
      <c r="N1497" s="31"/>
      <c r="O1497" s="31">
        <v>0.64800000000000002</v>
      </c>
      <c r="P1497" s="31"/>
      <c r="Q1497" s="31"/>
      <c r="R1497" s="75">
        <f t="shared" si="188"/>
        <v>7.2000000000000008E-2</v>
      </c>
      <c r="S1497" s="69">
        <v>7.2000000000000008E-2</v>
      </c>
      <c r="T1497" s="69">
        <v>7.2000000000000008E-2</v>
      </c>
      <c r="U1497" s="69">
        <v>7.2000000000000008E-2</v>
      </c>
      <c r="V1497" s="69">
        <v>7.2000000000000008E-2</v>
      </c>
      <c r="W1497" s="69">
        <v>7.2000000000000008E-2</v>
      </c>
      <c r="X1497" s="69">
        <v>7.2000000000000008E-2</v>
      </c>
      <c r="Y1497" s="69">
        <v>7.2000000000000008E-2</v>
      </c>
      <c r="Z1497" s="69">
        <v>7.2000000000000008E-2</v>
      </c>
      <c r="AA1497" s="69">
        <v>7.2000000000000008E-2</v>
      </c>
      <c r="AB1497" s="69">
        <v>7.2000000000000008E-2</v>
      </c>
      <c r="AC1497" s="69">
        <v>7.2000000000000008E-2</v>
      </c>
      <c r="AD1497" s="69">
        <v>7.2000000000000008E-2</v>
      </c>
      <c r="AE1497" s="69">
        <v>7.2000000000000008E-2</v>
      </c>
      <c r="AF1497" s="69">
        <f t="shared" si="190"/>
        <v>0.86400000000000032</v>
      </c>
      <c r="AH1497" s="31">
        <f t="shared" si="191"/>
        <v>0.21600000000000003</v>
      </c>
      <c r="AI1497" s="31">
        <f t="shared" si="192"/>
        <v>0.21600000000000003</v>
      </c>
      <c r="AJ1497" s="31">
        <f t="shared" si="193"/>
        <v>0.21600000000000003</v>
      </c>
      <c r="AK1497" s="31">
        <f t="shared" si="194"/>
        <v>0.21600000000000003</v>
      </c>
      <c r="AL1497" s="31">
        <f t="shared" si="195"/>
        <v>0.8640000000000001</v>
      </c>
    </row>
    <row r="1498" spans="1:38" hidden="1" x14ac:dyDescent="0.3">
      <c r="A1498" t="str">
        <f t="shared" si="189"/>
        <v>SAGolden Brown</v>
      </c>
      <c r="B1498" s="5" t="s">
        <v>474</v>
      </c>
      <c r="C1498" s="5" t="s">
        <v>617</v>
      </c>
      <c r="D1498" s="65" t="s">
        <v>89</v>
      </c>
      <c r="E1498" s="65" t="s">
        <v>473</v>
      </c>
      <c r="F1498" s="5" t="s">
        <v>31</v>
      </c>
      <c r="G1498" s="5" t="s">
        <v>602</v>
      </c>
      <c r="H1498" s="5" t="s">
        <v>623</v>
      </c>
      <c r="I1498" s="31"/>
      <c r="J1498" s="31">
        <v>1.08</v>
      </c>
      <c r="K1498" s="31"/>
      <c r="L1498" s="31">
        <v>1.08</v>
      </c>
      <c r="M1498" s="31"/>
      <c r="N1498" s="31"/>
      <c r="O1498" s="31"/>
      <c r="P1498" s="31"/>
      <c r="Q1498" s="31"/>
      <c r="R1498" s="75">
        <f t="shared" si="188"/>
        <v>0.24000000000000002</v>
      </c>
      <c r="S1498" s="69">
        <v>0.24000000000000002</v>
      </c>
      <c r="T1498" s="69">
        <v>0.24000000000000002</v>
      </c>
      <c r="U1498" s="69">
        <v>0.24000000000000002</v>
      </c>
      <c r="V1498" s="69">
        <v>0.24000000000000002</v>
      </c>
      <c r="W1498" s="69">
        <v>0.24000000000000002</v>
      </c>
      <c r="X1498" s="69">
        <v>0.24000000000000002</v>
      </c>
      <c r="Y1498" s="69">
        <v>0.24000000000000002</v>
      </c>
      <c r="Z1498" s="69">
        <v>0.24000000000000002</v>
      </c>
      <c r="AA1498" s="69">
        <v>0.24000000000000002</v>
      </c>
      <c r="AB1498" s="69">
        <v>0.24000000000000002</v>
      </c>
      <c r="AC1498" s="69">
        <v>0.24000000000000002</v>
      </c>
      <c r="AD1498" s="69">
        <v>0.24000000000000002</v>
      </c>
      <c r="AE1498" s="69">
        <v>0.24000000000000002</v>
      </c>
      <c r="AF1498" s="69">
        <f t="shared" si="190"/>
        <v>2.8800000000000008</v>
      </c>
      <c r="AH1498" s="31">
        <f t="shared" si="191"/>
        <v>0.72000000000000008</v>
      </c>
      <c r="AI1498" s="31">
        <f t="shared" si="192"/>
        <v>0.72000000000000008</v>
      </c>
      <c r="AJ1498" s="31">
        <f t="shared" si="193"/>
        <v>0.72000000000000008</v>
      </c>
      <c r="AK1498" s="31">
        <f t="shared" si="194"/>
        <v>0.72000000000000008</v>
      </c>
      <c r="AL1498" s="31">
        <f t="shared" si="195"/>
        <v>2.8800000000000003</v>
      </c>
    </row>
    <row r="1499" spans="1:38" hidden="1" x14ac:dyDescent="0.3">
      <c r="A1499" t="str">
        <f t="shared" si="189"/>
        <v>SAGolden Brown</v>
      </c>
      <c r="B1499" s="5" t="s">
        <v>474</v>
      </c>
      <c r="C1499" s="5" t="s">
        <v>617</v>
      </c>
      <c r="D1499" s="65" t="s">
        <v>89</v>
      </c>
      <c r="E1499" s="65" t="s">
        <v>473</v>
      </c>
      <c r="F1499" s="5" t="s">
        <v>46</v>
      </c>
      <c r="G1499" s="5" t="s">
        <v>602</v>
      </c>
      <c r="H1499" s="5" t="s">
        <v>623</v>
      </c>
      <c r="I1499" s="31"/>
      <c r="J1499" s="31"/>
      <c r="K1499" s="31"/>
      <c r="L1499" s="31"/>
      <c r="M1499" s="31"/>
      <c r="N1499" s="31"/>
      <c r="O1499" s="31">
        <v>0.64800000000000002</v>
      </c>
      <c r="P1499" s="31"/>
      <c r="Q1499" s="31"/>
      <c r="R1499" s="75">
        <f t="shared" si="188"/>
        <v>7.2000000000000008E-2</v>
      </c>
      <c r="S1499" s="69">
        <v>7.2000000000000008E-2</v>
      </c>
      <c r="T1499" s="69">
        <v>7.2000000000000008E-2</v>
      </c>
      <c r="U1499" s="69">
        <v>7.2000000000000008E-2</v>
      </c>
      <c r="V1499" s="69">
        <v>7.2000000000000008E-2</v>
      </c>
      <c r="W1499" s="69">
        <v>7.2000000000000008E-2</v>
      </c>
      <c r="X1499" s="69">
        <v>7.2000000000000008E-2</v>
      </c>
      <c r="Y1499" s="69">
        <v>7.2000000000000008E-2</v>
      </c>
      <c r="Z1499" s="69">
        <v>7.2000000000000008E-2</v>
      </c>
      <c r="AA1499" s="69">
        <v>7.2000000000000008E-2</v>
      </c>
      <c r="AB1499" s="69">
        <v>7.2000000000000008E-2</v>
      </c>
      <c r="AC1499" s="69">
        <v>7.2000000000000008E-2</v>
      </c>
      <c r="AD1499" s="69">
        <v>7.2000000000000008E-2</v>
      </c>
      <c r="AE1499" s="69">
        <v>7.2000000000000008E-2</v>
      </c>
      <c r="AF1499" s="69">
        <f t="shared" si="190"/>
        <v>0.86400000000000032</v>
      </c>
      <c r="AH1499" s="31">
        <f t="shared" si="191"/>
        <v>0.21600000000000003</v>
      </c>
      <c r="AI1499" s="31">
        <f t="shared" si="192"/>
        <v>0.21600000000000003</v>
      </c>
      <c r="AJ1499" s="31">
        <f t="shared" si="193"/>
        <v>0.21600000000000003</v>
      </c>
      <c r="AK1499" s="31">
        <f t="shared" si="194"/>
        <v>0.21600000000000003</v>
      </c>
      <c r="AL1499" s="31">
        <f t="shared" si="195"/>
        <v>0.8640000000000001</v>
      </c>
    </row>
    <row r="1500" spans="1:38" hidden="1" x14ac:dyDescent="0.3">
      <c r="A1500" t="str">
        <f t="shared" si="189"/>
        <v>SAICING</v>
      </c>
      <c r="B1500" s="5" t="s">
        <v>474</v>
      </c>
      <c r="C1500" s="5" t="s">
        <v>617</v>
      </c>
      <c r="D1500" s="65" t="s">
        <v>89</v>
      </c>
      <c r="E1500" s="65" t="s">
        <v>473</v>
      </c>
      <c r="F1500" s="5" t="s">
        <v>32</v>
      </c>
      <c r="G1500" s="5" t="s">
        <v>605</v>
      </c>
      <c r="H1500" s="5" t="s">
        <v>605</v>
      </c>
      <c r="I1500" s="31"/>
      <c r="J1500" s="31"/>
      <c r="K1500" s="31"/>
      <c r="L1500" s="31">
        <v>1.44</v>
      </c>
      <c r="M1500" s="31"/>
      <c r="N1500" s="31"/>
      <c r="O1500" s="31">
        <v>0.71350000000000002</v>
      </c>
      <c r="P1500" s="31"/>
      <c r="Q1500" s="31"/>
      <c r="R1500" s="75">
        <f t="shared" si="188"/>
        <v>0.23927777777777781</v>
      </c>
      <c r="S1500" s="69">
        <v>0.23927777777777781</v>
      </c>
      <c r="T1500" s="69">
        <v>0.23927777777777781</v>
      </c>
      <c r="U1500" s="69">
        <v>0.23927777777777781</v>
      </c>
      <c r="V1500" s="69">
        <v>0.23927777777777781</v>
      </c>
      <c r="W1500" s="69">
        <v>0.23927777777777781</v>
      </c>
      <c r="X1500" s="69">
        <v>0.23927777777777781</v>
      </c>
      <c r="Y1500" s="69">
        <v>0.23927777777777781</v>
      </c>
      <c r="Z1500" s="69">
        <v>0.23927777777777781</v>
      </c>
      <c r="AA1500" s="69">
        <v>0.23927777777777781</v>
      </c>
      <c r="AB1500" s="69">
        <v>0.23927777777777781</v>
      </c>
      <c r="AC1500" s="69">
        <v>0.23927777777777781</v>
      </c>
      <c r="AD1500" s="69">
        <v>0.23927777777777781</v>
      </c>
      <c r="AE1500" s="69">
        <v>0.23927777777777781</v>
      </c>
      <c r="AF1500" s="69">
        <f t="shared" si="190"/>
        <v>2.8713333333333328</v>
      </c>
      <c r="AH1500" s="31">
        <f t="shared" si="191"/>
        <v>0.71783333333333343</v>
      </c>
      <c r="AI1500" s="31">
        <f t="shared" si="192"/>
        <v>0.71783333333333343</v>
      </c>
      <c r="AJ1500" s="31">
        <f t="shared" si="193"/>
        <v>0.71783333333333343</v>
      </c>
      <c r="AK1500" s="31">
        <f t="shared" si="194"/>
        <v>0.71783333333333343</v>
      </c>
      <c r="AL1500" s="31">
        <f t="shared" si="195"/>
        <v>2.8713333333333337</v>
      </c>
    </row>
    <row r="1501" spans="1:38" hidden="1" x14ac:dyDescent="0.3">
      <c r="A1501" t="str">
        <f t="shared" si="189"/>
        <v>PTLG</v>
      </c>
      <c r="B1501" s="5" t="s">
        <v>474</v>
      </c>
      <c r="C1501" s="5" t="s">
        <v>625</v>
      </c>
      <c r="D1501" s="65" t="s">
        <v>89</v>
      </c>
      <c r="E1501" s="65" t="s">
        <v>473</v>
      </c>
      <c r="F1501" s="5" t="s">
        <v>33</v>
      </c>
      <c r="G1501" s="5" t="s">
        <v>601</v>
      </c>
      <c r="H1501" s="5" t="s">
        <v>621</v>
      </c>
      <c r="I1501" s="31"/>
      <c r="J1501" s="31"/>
      <c r="K1501" s="31"/>
      <c r="L1501" s="31"/>
      <c r="M1501" s="31"/>
      <c r="N1501" s="31"/>
      <c r="O1501" s="31">
        <v>1.08</v>
      </c>
      <c r="P1501" s="31">
        <v>1.08</v>
      </c>
      <c r="Q1501" s="31">
        <v>3.24</v>
      </c>
      <c r="R1501" s="75">
        <f t="shared" si="188"/>
        <v>0.60000000000000009</v>
      </c>
      <c r="S1501" s="69">
        <v>0.60000000000000009</v>
      </c>
      <c r="T1501" s="69">
        <v>0.60000000000000009</v>
      </c>
      <c r="U1501" s="69">
        <v>0.60000000000000009</v>
      </c>
      <c r="V1501" s="69">
        <v>0.60000000000000009</v>
      </c>
      <c r="W1501" s="69">
        <v>0.60000000000000009</v>
      </c>
      <c r="X1501" s="69">
        <v>0.60000000000000009</v>
      </c>
      <c r="Y1501" s="69">
        <v>0.60000000000000009</v>
      </c>
      <c r="Z1501" s="69">
        <v>0.60000000000000009</v>
      </c>
      <c r="AA1501" s="69">
        <v>0.60000000000000009</v>
      </c>
      <c r="AB1501" s="69">
        <v>0.60000000000000009</v>
      </c>
      <c r="AC1501" s="69">
        <v>0.60000000000000009</v>
      </c>
      <c r="AD1501" s="69">
        <v>0.60000000000000009</v>
      </c>
      <c r="AE1501" s="69">
        <v>0.60000000000000009</v>
      </c>
      <c r="AF1501" s="69">
        <f t="shared" si="190"/>
        <v>7.1999999999999993</v>
      </c>
      <c r="AH1501" s="31">
        <f t="shared" si="191"/>
        <v>1.8000000000000003</v>
      </c>
      <c r="AI1501" s="31">
        <f t="shared" si="192"/>
        <v>1.8000000000000003</v>
      </c>
      <c r="AJ1501" s="31">
        <f t="shared" si="193"/>
        <v>1.8000000000000003</v>
      </c>
      <c r="AK1501" s="31">
        <f t="shared" si="194"/>
        <v>1.8000000000000003</v>
      </c>
      <c r="AL1501" s="31">
        <f t="shared" si="195"/>
        <v>7.2000000000000011</v>
      </c>
    </row>
    <row r="1502" spans="1:38" hidden="1" x14ac:dyDescent="0.3">
      <c r="A1502" t="str">
        <f t="shared" si="189"/>
        <v>PTLG</v>
      </c>
      <c r="B1502" s="5" t="s">
        <v>474</v>
      </c>
      <c r="C1502" s="5" t="s">
        <v>625</v>
      </c>
      <c r="D1502" s="65" t="s">
        <v>89</v>
      </c>
      <c r="E1502" s="65" t="s">
        <v>473</v>
      </c>
      <c r="F1502" s="5" t="s">
        <v>102</v>
      </c>
      <c r="G1502" s="5" t="s">
        <v>601</v>
      </c>
      <c r="H1502" s="5" t="s">
        <v>621</v>
      </c>
      <c r="I1502" s="31"/>
      <c r="J1502" s="31"/>
      <c r="K1502" s="31"/>
      <c r="L1502" s="31"/>
      <c r="M1502" s="31"/>
      <c r="N1502" s="31"/>
      <c r="O1502" s="31"/>
      <c r="P1502" s="31">
        <v>1.944</v>
      </c>
      <c r="Q1502" s="31"/>
      <c r="R1502" s="75">
        <f t="shared" si="188"/>
        <v>0.216</v>
      </c>
      <c r="S1502" s="69">
        <v>0.216</v>
      </c>
      <c r="T1502" s="69">
        <v>0.216</v>
      </c>
      <c r="U1502" s="69">
        <v>0.216</v>
      </c>
      <c r="V1502" s="69">
        <v>0.216</v>
      </c>
      <c r="W1502" s="69">
        <v>0.216</v>
      </c>
      <c r="X1502" s="69">
        <v>0.216</v>
      </c>
      <c r="Y1502" s="69">
        <v>0.216</v>
      </c>
      <c r="Z1502" s="69">
        <v>0.216</v>
      </c>
      <c r="AA1502" s="69">
        <v>0.216</v>
      </c>
      <c r="AB1502" s="69">
        <v>0.216</v>
      </c>
      <c r="AC1502" s="69">
        <v>0.216</v>
      </c>
      <c r="AD1502" s="69">
        <v>0.216</v>
      </c>
      <c r="AE1502" s="69">
        <v>0.216</v>
      </c>
      <c r="AF1502" s="69">
        <f t="shared" si="190"/>
        <v>2.5920000000000005</v>
      </c>
      <c r="AH1502" s="31">
        <f t="shared" si="191"/>
        <v>0.64800000000000002</v>
      </c>
      <c r="AI1502" s="31">
        <f t="shared" si="192"/>
        <v>0.64800000000000002</v>
      </c>
      <c r="AJ1502" s="31">
        <f t="shared" si="193"/>
        <v>0.64800000000000002</v>
      </c>
      <c r="AK1502" s="31">
        <f t="shared" si="194"/>
        <v>0.64800000000000002</v>
      </c>
      <c r="AL1502" s="31">
        <f t="shared" si="195"/>
        <v>2.5920000000000001</v>
      </c>
    </row>
    <row r="1503" spans="1:38" hidden="1" x14ac:dyDescent="0.3">
      <c r="A1503" t="str">
        <f t="shared" si="189"/>
        <v>SASoft Brown</v>
      </c>
      <c r="B1503" s="5" t="s">
        <v>474</v>
      </c>
      <c r="C1503" s="5" t="s">
        <v>617</v>
      </c>
      <c r="D1503" s="65" t="s">
        <v>89</v>
      </c>
      <c r="E1503" s="65" t="s">
        <v>473</v>
      </c>
      <c r="F1503" s="5" t="s">
        <v>34</v>
      </c>
      <c r="G1503" s="5" t="s">
        <v>602</v>
      </c>
      <c r="H1503" s="5" t="s">
        <v>622</v>
      </c>
      <c r="I1503" s="31"/>
      <c r="J1503" s="31">
        <v>2.16</v>
      </c>
      <c r="K1503" s="31"/>
      <c r="L1503" s="31">
        <v>3.24</v>
      </c>
      <c r="M1503" s="31">
        <v>-2.004</v>
      </c>
      <c r="N1503" s="31"/>
      <c r="O1503" s="31"/>
      <c r="P1503" s="31">
        <v>0.24</v>
      </c>
      <c r="Q1503" s="31"/>
      <c r="R1503" s="75">
        <f t="shared" si="188"/>
        <v>0.40400000000000003</v>
      </c>
      <c r="S1503" s="69">
        <v>0.40400000000000003</v>
      </c>
      <c r="T1503" s="69">
        <v>0.40400000000000003</v>
      </c>
      <c r="U1503" s="69">
        <v>0.40400000000000003</v>
      </c>
      <c r="V1503" s="69">
        <v>0.40400000000000003</v>
      </c>
      <c r="W1503" s="69">
        <v>0.40400000000000003</v>
      </c>
      <c r="X1503" s="69">
        <v>0.40400000000000003</v>
      </c>
      <c r="Y1503" s="69">
        <v>0.40400000000000003</v>
      </c>
      <c r="Z1503" s="69">
        <v>0.40400000000000003</v>
      </c>
      <c r="AA1503" s="69">
        <v>0.40400000000000003</v>
      </c>
      <c r="AB1503" s="69">
        <v>0.40400000000000003</v>
      </c>
      <c r="AC1503" s="69">
        <v>0.40400000000000003</v>
      </c>
      <c r="AD1503" s="69">
        <v>0.40400000000000003</v>
      </c>
      <c r="AE1503" s="69">
        <v>0.40400000000000003</v>
      </c>
      <c r="AF1503" s="69">
        <f t="shared" si="190"/>
        <v>4.8479999999999999</v>
      </c>
      <c r="AH1503" s="31">
        <f t="shared" si="191"/>
        <v>1.2120000000000002</v>
      </c>
      <c r="AI1503" s="31">
        <f t="shared" si="192"/>
        <v>1.2120000000000002</v>
      </c>
      <c r="AJ1503" s="31">
        <f t="shared" si="193"/>
        <v>1.2120000000000002</v>
      </c>
      <c r="AK1503" s="31">
        <f t="shared" si="194"/>
        <v>1.2120000000000002</v>
      </c>
      <c r="AL1503" s="31">
        <f t="shared" si="195"/>
        <v>4.8480000000000008</v>
      </c>
    </row>
    <row r="1504" spans="1:38" hidden="1" x14ac:dyDescent="0.3">
      <c r="A1504" t="str">
        <f t="shared" si="189"/>
        <v>SASoft Brown</v>
      </c>
      <c r="B1504" s="5" t="s">
        <v>474</v>
      </c>
      <c r="C1504" s="5" t="s">
        <v>617</v>
      </c>
      <c r="D1504" s="65" t="s">
        <v>89</v>
      </c>
      <c r="E1504" s="65" t="s">
        <v>473</v>
      </c>
      <c r="F1504" s="5" t="s">
        <v>49</v>
      </c>
      <c r="G1504" s="5" t="s">
        <v>602</v>
      </c>
      <c r="H1504" s="5" t="s">
        <v>622</v>
      </c>
      <c r="I1504" s="31"/>
      <c r="J1504" s="31">
        <v>0.27</v>
      </c>
      <c r="K1504" s="31"/>
      <c r="L1504" s="31">
        <v>0.64800000000000002</v>
      </c>
      <c r="M1504" s="31"/>
      <c r="N1504" s="31"/>
      <c r="O1504" s="31">
        <v>0.64800000000000002</v>
      </c>
      <c r="P1504" s="31"/>
      <c r="Q1504" s="31"/>
      <c r="R1504" s="75">
        <f t="shared" si="188"/>
        <v>0.17400000000000002</v>
      </c>
      <c r="S1504" s="69">
        <v>0.17400000000000002</v>
      </c>
      <c r="T1504" s="69">
        <v>0.17400000000000002</v>
      </c>
      <c r="U1504" s="69">
        <v>0.17400000000000002</v>
      </c>
      <c r="V1504" s="69">
        <v>0.17400000000000002</v>
      </c>
      <c r="W1504" s="69">
        <v>0.17400000000000002</v>
      </c>
      <c r="X1504" s="69">
        <v>0.17400000000000002</v>
      </c>
      <c r="Y1504" s="69">
        <v>0.17400000000000002</v>
      </c>
      <c r="Z1504" s="69">
        <v>0.17400000000000002</v>
      </c>
      <c r="AA1504" s="69">
        <v>0.17400000000000002</v>
      </c>
      <c r="AB1504" s="69">
        <v>0.17400000000000002</v>
      </c>
      <c r="AC1504" s="69">
        <v>0.17400000000000002</v>
      </c>
      <c r="AD1504" s="69">
        <v>0.17400000000000002</v>
      </c>
      <c r="AE1504" s="69">
        <v>0.17400000000000002</v>
      </c>
      <c r="AF1504" s="69">
        <f t="shared" si="190"/>
        <v>2.0879999999999996</v>
      </c>
      <c r="AH1504" s="31">
        <f t="shared" si="191"/>
        <v>0.52200000000000002</v>
      </c>
      <c r="AI1504" s="31">
        <f t="shared" si="192"/>
        <v>0.52200000000000002</v>
      </c>
      <c r="AJ1504" s="31">
        <f t="shared" si="193"/>
        <v>0.52200000000000002</v>
      </c>
      <c r="AK1504" s="31">
        <f t="shared" si="194"/>
        <v>0.52200000000000002</v>
      </c>
      <c r="AL1504" s="31">
        <f t="shared" si="195"/>
        <v>2.0880000000000001</v>
      </c>
    </row>
    <row r="1505" spans="1:38" hidden="1" x14ac:dyDescent="0.3">
      <c r="A1505" t="str">
        <f t="shared" si="189"/>
        <v>SACASTER</v>
      </c>
      <c r="B1505" s="5" t="s">
        <v>474</v>
      </c>
      <c r="C1505" s="5" t="s">
        <v>617</v>
      </c>
      <c r="D1505" s="65" t="s">
        <v>89</v>
      </c>
      <c r="E1505" s="65" t="s">
        <v>473</v>
      </c>
      <c r="F1505" s="5" t="s">
        <v>25</v>
      </c>
      <c r="G1505" s="5" t="s">
        <v>604</v>
      </c>
      <c r="H1505" s="5" t="s">
        <v>604</v>
      </c>
      <c r="I1505" s="31">
        <v>2.16</v>
      </c>
      <c r="J1505" s="31"/>
      <c r="K1505" s="31"/>
      <c r="L1505" s="31"/>
      <c r="M1505" s="31"/>
      <c r="N1505" s="31"/>
      <c r="O1505" s="31"/>
      <c r="P1505" s="31"/>
      <c r="Q1505" s="31"/>
      <c r="R1505" s="75">
        <f t="shared" si="188"/>
        <v>0.24000000000000002</v>
      </c>
      <c r="S1505" s="69">
        <v>0.24000000000000002</v>
      </c>
      <c r="T1505" s="69">
        <v>0.24000000000000002</v>
      </c>
      <c r="U1505" s="69">
        <v>0.24000000000000002</v>
      </c>
      <c r="V1505" s="69">
        <v>0.24000000000000002</v>
      </c>
      <c r="W1505" s="69">
        <v>0.24000000000000002</v>
      </c>
      <c r="X1505" s="69">
        <v>0.24000000000000002</v>
      </c>
      <c r="Y1505" s="69">
        <v>0.24000000000000002</v>
      </c>
      <c r="Z1505" s="69">
        <v>0.24000000000000002</v>
      </c>
      <c r="AA1505" s="69">
        <v>0.24000000000000002</v>
      </c>
      <c r="AB1505" s="69">
        <v>0.24000000000000002</v>
      </c>
      <c r="AC1505" s="69">
        <v>0.24000000000000002</v>
      </c>
      <c r="AD1505" s="69">
        <v>0.24000000000000002</v>
      </c>
      <c r="AE1505" s="69">
        <v>0.24000000000000002</v>
      </c>
      <c r="AF1505" s="69">
        <f t="shared" si="190"/>
        <v>2.8800000000000008</v>
      </c>
      <c r="AH1505" s="31">
        <f t="shared" si="191"/>
        <v>0.72000000000000008</v>
      </c>
      <c r="AI1505" s="31">
        <f t="shared" si="192"/>
        <v>0.72000000000000008</v>
      </c>
      <c r="AJ1505" s="31">
        <f t="shared" si="193"/>
        <v>0.72000000000000008</v>
      </c>
      <c r="AK1505" s="31">
        <f t="shared" si="194"/>
        <v>0.72000000000000008</v>
      </c>
      <c r="AL1505" s="31">
        <f t="shared" si="195"/>
        <v>2.8800000000000003</v>
      </c>
    </row>
    <row r="1506" spans="1:38" hidden="1" x14ac:dyDescent="0.3">
      <c r="A1506" t="str">
        <f t="shared" si="189"/>
        <v>SAC1 COARSE</v>
      </c>
      <c r="B1506" s="5" t="s">
        <v>474</v>
      </c>
      <c r="C1506" s="5" t="s">
        <v>617</v>
      </c>
      <c r="D1506" s="65" t="s">
        <v>89</v>
      </c>
      <c r="E1506" s="65" t="s">
        <v>473</v>
      </c>
      <c r="F1506" s="5" t="s">
        <v>27</v>
      </c>
      <c r="G1506" s="5" t="s">
        <v>603</v>
      </c>
      <c r="H1506" s="5" t="s">
        <v>619</v>
      </c>
      <c r="I1506" s="31">
        <v>10.8</v>
      </c>
      <c r="J1506" s="31"/>
      <c r="K1506" s="31"/>
      <c r="L1506" s="31"/>
      <c r="M1506" s="31"/>
      <c r="N1506" s="31"/>
      <c r="O1506" s="31"/>
      <c r="P1506" s="31"/>
      <c r="Q1506" s="31"/>
      <c r="R1506" s="75">
        <f t="shared" si="188"/>
        <v>1.2000000000000002</v>
      </c>
      <c r="S1506" s="69">
        <v>1.2000000000000002</v>
      </c>
      <c r="T1506" s="69">
        <v>1.2000000000000002</v>
      </c>
      <c r="U1506" s="69">
        <v>1.2000000000000002</v>
      </c>
      <c r="V1506" s="69">
        <v>1.2000000000000002</v>
      </c>
      <c r="W1506" s="69">
        <v>1.2000000000000002</v>
      </c>
      <c r="X1506" s="69">
        <v>1.2000000000000002</v>
      </c>
      <c r="Y1506" s="69">
        <v>1.2000000000000002</v>
      </c>
      <c r="Z1506" s="69">
        <v>1.2000000000000002</v>
      </c>
      <c r="AA1506" s="69">
        <v>1.2000000000000002</v>
      </c>
      <c r="AB1506" s="69">
        <v>1.2000000000000002</v>
      </c>
      <c r="AC1506" s="69">
        <v>1.2000000000000002</v>
      </c>
      <c r="AD1506" s="69">
        <v>1.2000000000000002</v>
      </c>
      <c r="AE1506" s="69">
        <v>1.2000000000000002</v>
      </c>
      <c r="AF1506" s="69">
        <f t="shared" si="190"/>
        <v>14.399999999999999</v>
      </c>
      <c r="AH1506" s="31">
        <f t="shared" si="191"/>
        <v>3.6000000000000005</v>
      </c>
      <c r="AI1506" s="31">
        <f t="shared" si="192"/>
        <v>3.6000000000000005</v>
      </c>
      <c r="AJ1506" s="31">
        <f t="shared" si="193"/>
        <v>3.6000000000000005</v>
      </c>
      <c r="AK1506" s="31">
        <f t="shared" si="194"/>
        <v>3.6000000000000005</v>
      </c>
      <c r="AL1506" s="31">
        <f t="shared" si="195"/>
        <v>14.400000000000002</v>
      </c>
    </row>
    <row r="1507" spans="1:38" hidden="1" x14ac:dyDescent="0.3">
      <c r="A1507" t="str">
        <f t="shared" si="189"/>
        <v>SACoarse Brown</v>
      </c>
      <c r="B1507" s="5" t="s">
        <v>474</v>
      </c>
      <c r="C1507" s="5" t="s">
        <v>617</v>
      </c>
      <c r="D1507" s="65" t="s">
        <v>89</v>
      </c>
      <c r="E1507" s="65" t="s">
        <v>473</v>
      </c>
      <c r="F1507" s="5" t="s">
        <v>29</v>
      </c>
      <c r="G1507" s="5" t="s">
        <v>602</v>
      </c>
      <c r="H1507" s="5" t="s">
        <v>618</v>
      </c>
      <c r="I1507" s="31">
        <v>0.504</v>
      </c>
      <c r="J1507" s="31"/>
      <c r="K1507" s="31"/>
      <c r="L1507" s="31"/>
      <c r="M1507" s="31"/>
      <c r="N1507" s="31"/>
      <c r="O1507" s="31"/>
      <c r="P1507" s="31"/>
      <c r="Q1507" s="31"/>
      <c r="R1507" s="75">
        <f t="shared" si="188"/>
        <v>5.6000000000000001E-2</v>
      </c>
      <c r="S1507" s="69">
        <v>5.6000000000000001E-2</v>
      </c>
      <c r="T1507" s="69">
        <v>5.6000000000000001E-2</v>
      </c>
      <c r="U1507" s="69">
        <v>5.6000000000000001E-2</v>
      </c>
      <c r="V1507" s="69">
        <v>5.6000000000000001E-2</v>
      </c>
      <c r="W1507" s="69">
        <v>5.6000000000000001E-2</v>
      </c>
      <c r="X1507" s="69">
        <v>5.6000000000000001E-2</v>
      </c>
      <c r="Y1507" s="69">
        <v>5.6000000000000001E-2</v>
      </c>
      <c r="Z1507" s="69">
        <v>5.6000000000000001E-2</v>
      </c>
      <c r="AA1507" s="69">
        <v>5.6000000000000001E-2</v>
      </c>
      <c r="AB1507" s="69">
        <v>5.6000000000000001E-2</v>
      </c>
      <c r="AC1507" s="69">
        <v>5.6000000000000001E-2</v>
      </c>
      <c r="AD1507" s="69">
        <v>5.6000000000000001E-2</v>
      </c>
      <c r="AE1507" s="69">
        <v>5.6000000000000001E-2</v>
      </c>
      <c r="AF1507" s="69">
        <f t="shared" si="190"/>
        <v>0.67200000000000015</v>
      </c>
      <c r="AH1507" s="31">
        <f t="shared" si="191"/>
        <v>0.16800000000000001</v>
      </c>
      <c r="AI1507" s="31">
        <f t="shared" si="192"/>
        <v>0.16800000000000001</v>
      </c>
      <c r="AJ1507" s="31">
        <f t="shared" si="193"/>
        <v>0.16800000000000001</v>
      </c>
      <c r="AK1507" s="31">
        <f t="shared" si="194"/>
        <v>0.16800000000000001</v>
      </c>
      <c r="AL1507" s="31">
        <f t="shared" si="195"/>
        <v>0.67200000000000004</v>
      </c>
    </row>
    <row r="1508" spans="1:38" hidden="1" x14ac:dyDescent="0.3">
      <c r="A1508" t="str">
        <f t="shared" si="189"/>
        <v>SAGMW</v>
      </c>
      <c r="B1508" s="5" t="s">
        <v>474</v>
      </c>
      <c r="C1508" s="5" t="s">
        <v>617</v>
      </c>
      <c r="D1508" s="65" t="s">
        <v>89</v>
      </c>
      <c r="E1508" s="65" t="s">
        <v>473</v>
      </c>
      <c r="F1508" s="5" t="s">
        <v>37</v>
      </c>
      <c r="G1508" s="5" t="s">
        <v>602</v>
      </c>
      <c r="H1508" s="5" t="s">
        <v>624</v>
      </c>
      <c r="I1508" s="31">
        <v>1.296</v>
      </c>
      <c r="J1508" s="31"/>
      <c r="K1508" s="31"/>
      <c r="L1508" s="31"/>
      <c r="M1508" s="31">
        <v>-0.74880000000000002</v>
      </c>
      <c r="N1508" s="31"/>
      <c r="O1508" s="31"/>
      <c r="P1508" s="31"/>
      <c r="Q1508" s="31"/>
      <c r="R1508" s="75">
        <f t="shared" si="188"/>
        <v>6.08E-2</v>
      </c>
      <c r="S1508" s="69">
        <v>6.08E-2</v>
      </c>
      <c r="T1508" s="69">
        <v>6.08E-2</v>
      </c>
      <c r="U1508" s="69">
        <v>6.08E-2</v>
      </c>
      <c r="V1508" s="69">
        <v>6.08E-2</v>
      </c>
      <c r="W1508" s="69">
        <v>6.08E-2</v>
      </c>
      <c r="X1508" s="69">
        <v>6.08E-2</v>
      </c>
      <c r="Y1508" s="69">
        <v>6.08E-2</v>
      </c>
      <c r="Z1508" s="69">
        <v>6.08E-2</v>
      </c>
      <c r="AA1508" s="69">
        <v>6.08E-2</v>
      </c>
      <c r="AB1508" s="69">
        <v>6.08E-2</v>
      </c>
      <c r="AC1508" s="69">
        <v>6.08E-2</v>
      </c>
      <c r="AD1508" s="69">
        <v>6.08E-2</v>
      </c>
      <c r="AE1508" s="69">
        <v>6.08E-2</v>
      </c>
      <c r="AF1508" s="69">
        <f t="shared" si="190"/>
        <v>0.72959999999999992</v>
      </c>
      <c r="AH1508" s="31">
        <f t="shared" si="191"/>
        <v>0.18240000000000001</v>
      </c>
      <c r="AI1508" s="31">
        <f t="shared" si="192"/>
        <v>0.18240000000000001</v>
      </c>
      <c r="AJ1508" s="31">
        <f t="shared" si="193"/>
        <v>0.18240000000000001</v>
      </c>
      <c r="AK1508" s="31">
        <f t="shared" si="194"/>
        <v>0.18240000000000001</v>
      </c>
      <c r="AL1508" s="31">
        <f t="shared" si="195"/>
        <v>0.72960000000000003</v>
      </c>
    </row>
    <row r="1509" spans="1:38" hidden="1" x14ac:dyDescent="0.3">
      <c r="A1509" t="str">
        <f t="shared" si="189"/>
        <v>SAGolden Brown</v>
      </c>
      <c r="B1509" s="5" t="s">
        <v>474</v>
      </c>
      <c r="C1509" s="5" t="s">
        <v>617</v>
      </c>
      <c r="D1509" s="65" t="s">
        <v>89</v>
      </c>
      <c r="E1509" s="65" t="s">
        <v>473</v>
      </c>
      <c r="F1509" s="5" t="s">
        <v>46</v>
      </c>
      <c r="G1509" s="5" t="s">
        <v>602</v>
      </c>
      <c r="H1509" s="5" t="s">
        <v>623</v>
      </c>
      <c r="I1509" s="31">
        <v>1.296</v>
      </c>
      <c r="J1509" s="31"/>
      <c r="K1509" s="31"/>
      <c r="L1509" s="31"/>
      <c r="M1509" s="31"/>
      <c r="N1509" s="31"/>
      <c r="O1509" s="31"/>
      <c r="P1509" s="31"/>
      <c r="Q1509" s="31"/>
      <c r="R1509" s="75">
        <f t="shared" si="188"/>
        <v>0.14400000000000002</v>
      </c>
      <c r="S1509" s="69">
        <v>0.14400000000000002</v>
      </c>
      <c r="T1509" s="69">
        <v>0.14400000000000002</v>
      </c>
      <c r="U1509" s="69">
        <v>0.14400000000000002</v>
      </c>
      <c r="V1509" s="69">
        <v>0.14400000000000002</v>
      </c>
      <c r="W1509" s="69">
        <v>0.14400000000000002</v>
      </c>
      <c r="X1509" s="69">
        <v>0.14400000000000002</v>
      </c>
      <c r="Y1509" s="69">
        <v>0.14400000000000002</v>
      </c>
      <c r="Z1509" s="69">
        <v>0.14400000000000002</v>
      </c>
      <c r="AA1509" s="69">
        <v>0.14400000000000002</v>
      </c>
      <c r="AB1509" s="69">
        <v>0.14400000000000002</v>
      </c>
      <c r="AC1509" s="69">
        <v>0.14400000000000002</v>
      </c>
      <c r="AD1509" s="69">
        <v>0.14400000000000002</v>
      </c>
      <c r="AE1509" s="69">
        <v>0.14400000000000002</v>
      </c>
      <c r="AF1509" s="69">
        <f t="shared" si="190"/>
        <v>1.7280000000000006</v>
      </c>
      <c r="AH1509" s="31">
        <f t="shared" si="191"/>
        <v>0.43200000000000005</v>
      </c>
      <c r="AI1509" s="31">
        <f t="shared" si="192"/>
        <v>0.43200000000000005</v>
      </c>
      <c r="AJ1509" s="31">
        <f t="shared" si="193"/>
        <v>0.43200000000000005</v>
      </c>
      <c r="AK1509" s="31">
        <f t="shared" si="194"/>
        <v>0.43200000000000005</v>
      </c>
      <c r="AL1509" s="31">
        <f t="shared" si="195"/>
        <v>1.7280000000000002</v>
      </c>
    </row>
    <row r="1510" spans="1:38" hidden="1" x14ac:dyDescent="0.3">
      <c r="A1510" t="str">
        <f t="shared" si="189"/>
        <v>SAICING</v>
      </c>
      <c r="B1510" s="5" t="s">
        <v>474</v>
      </c>
      <c r="C1510" s="5" t="s">
        <v>617</v>
      </c>
      <c r="D1510" s="65" t="s">
        <v>89</v>
      </c>
      <c r="E1510" s="65" t="s">
        <v>473</v>
      </c>
      <c r="F1510" s="5" t="s">
        <v>32</v>
      </c>
      <c r="G1510" s="5" t="s">
        <v>605</v>
      </c>
      <c r="H1510" s="5" t="s">
        <v>605</v>
      </c>
      <c r="I1510" s="31">
        <v>1.44</v>
      </c>
      <c r="J1510" s="31"/>
      <c r="K1510" s="31"/>
      <c r="L1510" s="31"/>
      <c r="M1510" s="31"/>
      <c r="N1510" s="31"/>
      <c r="O1510" s="31"/>
      <c r="P1510" s="31"/>
      <c r="Q1510" s="31"/>
      <c r="R1510" s="75">
        <f t="shared" si="188"/>
        <v>0.16</v>
      </c>
      <c r="S1510" s="69">
        <v>2.16</v>
      </c>
      <c r="T1510" s="69">
        <v>0.16</v>
      </c>
      <c r="U1510" s="69">
        <v>0.16</v>
      </c>
      <c r="V1510" s="69">
        <v>0.16</v>
      </c>
      <c r="W1510" s="69">
        <v>0.16</v>
      </c>
      <c r="X1510" s="69">
        <v>0.16</v>
      </c>
      <c r="Y1510" s="69">
        <v>0.16</v>
      </c>
      <c r="Z1510" s="69">
        <v>0.16</v>
      </c>
      <c r="AA1510" s="69">
        <v>0.16</v>
      </c>
      <c r="AB1510" s="69">
        <v>0.16</v>
      </c>
      <c r="AC1510" s="69">
        <v>0.16</v>
      </c>
      <c r="AD1510" s="69">
        <v>0.16</v>
      </c>
      <c r="AE1510" s="69">
        <v>0.16</v>
      </c>
      <c r="AF1510" s="69">
        <f t="shared" si="190"/>
        <v>1.9199999999999997</v>
      </c>
      <c r="AH1510" s="31">
        <f t="shared" si="191"/>
        <v>0.48</v>
      </c>
      <c r="AI1510" s="31">
        <f t="shared" si="192"/>
        <v>0.48</v>
      </c>
      <c r="AJ1510" s="31">
        <f t="shared" si="193"/>
        <v>0.48</v>
      </c>
      <c r="AK1510" s="31">
        <f t="shared" si="194"/>
        <v>0.48</v>
      </c>
      <c r="AL1510" s="31">
        <f t="shared" si="195"/>
        <v>1.92</v>
      </c>
    </row>
    <row r="1511" spans="1:38" hidden="1" x14ac:dyDescent="0.3">
      <c r="A1511" t="str">
        <f t="shared" si="189"/>
        <v>PTLG</v>
      </c>
      <c r="B1511" s="5" t="s">
        <v>474</v>
      </c>
      <c r="C1511" s="5" t="s">
        <v>625</v>
      </c>
      <c r="D1511" s="65" t="s">
        <v>89</v>
      </c>
      <c r="E1511" s="65" t="s">
        <v>473</v>
      </c>
      <c r="F1511" s="5" t="s">
        <v>33</v>
      </c>
      <c r="G1511" s="5" t="s">
        <v>601</v>
      </c>
      <c r="H1511" s="5" t="s">
        <v>621</v>
      </c>
      <c r="I1511" s="31">
        <v>2.16</v>
      </c>
      <c r="J1511" s="31"/>
      <c r="K1511" s="31"/>
      <c r="L1511" s="31"/>
      <c r="M1511" s="31"/>
      <c r="N1511" s="31"/>
      <c r="O1511" s="31"/>
      <c r="P1511" s="31"/>
      <c r="Q1511" s="31"/>
      <c r="R1511" s="75">
        <f t="shared" si="188"/>
        <v>0.24000000000000002</v>
      </c>
      <c r="S1511" s="69">
        <v>5.4</v>
      </c>
      <c r="T1511" s="69">
        <v>0.24000000000000002</v>
      </c>
      <c r="U1511" s="69">
        <v>0.24000000000000002</v>
      </c>
      <c r="V1511" s="69">
        <v>0.24000000000000002</v>
      </c>
      <c r="W1511" s="69">
        <v>0.24000000000000002</v>
      </c>
      <c r="X1511" s="69">
        <v>0.24000000000000002</v>
      </c>
      <c r="Y1511" s="69">
        <v>0.24000000000000002</v>
      </c>
      <c r="Z1511" s="69">
        <v>1.08</v>
      </c>
      <c r="AA1511" s="69">
        <v>1.08</v>
      </c>
      <c r="AB1511" s="69">
        <v>1.08</v>
      </c>
      <c r="AC1511" s="69">
        <v>2.16</v>
      </c>
      <c r="AD1511" s="69">
        <v>2.16</v>
      </c>
      <c r="AE1511" s="69">
        <v>2.16</v>
      </c>
      <c r="AF1511" s="69">
        <f t="shared" si="190"/>
        <v>11.16</v>
      </c>
      <c r="AH1511" s="31">
        <f t="shared" si="191"/>
        <v>0.72000000000000008</v>
      </c>
      <c r="AI1511" s="31">
        <f t="shared" si="192"/>
        <v>0.72000000000000008</v>
      </c>
      <c r="AJ1511" s="31">
        <f t="shared" si="193"/>
        <v>3.24</v>
      </c>
      <c r="AK1511" s="31">
        <f t="shared" si="194"/>
        <v>6.48</v>
      </c>
      <c r="AL1511" s="31">
        <f t="shared" si="195"/>
        <v>11.16</v>
      </c>
    </row>
    <row r="1512" spans="1:38" hidden="1" x14ac:dyDescent="0.3">
      <c r="A1512" t="str">
        <f t="shared" si="189"/>
        <v>SASoft Brown</v>
      </c>
      <c r="B1512" s="5" t="s">
        <v>474</v>
      </c>
      <c r="C1512" s="5" t="s">
        <v>617</v>
      </c>
      <c r="D1512" s="65" t="s">
        <v>89</v>
      </c>
      <c r="E1512" s="65" t="s">
        <v>473</v>
      </c>
      <c r="F1512" s="5" t="s">
        <v>49</v>
      </c>
      <c r="G1512" s="5" t="s">
        <v>602</v>
      </c>
      <c r="H1512" s="5" t="s">
        <v>622</v>
      </c>
      <c r="I1512" s="31">
        <v>0.64800000000000002</v>
      </c>
      <c r="J1512" s="31"/>
      <c r="K1512" s="31"/>
      <c r="L1512" s="31"/>
      <c r="M1512" s="31"/>
      <c r="N1512" s="31"/>
      <c r="O1512" s="31"/>
      <c r="P1512" s="31"/>
      <c r="Q1512" s="31"/>
      <c r="R1512" s="75">
        <f t="shared" si="188"/>
        <v>7.2000000000000008E-2</v>
      </c>
      <c r="S1512" s="69">
        <v>7.2000000000000008E-2</v>
      </c>
      <c r="T1512" s="69">
        <v>7.2000000000000008E-2</v>
      </c>
      <c r="U1512" s="69">
        <v>7.2000000000000008E-2</v>
      </c>
      <c r="V1512" s="69">
        <v>7.2000000000000008E-2</v>
      </c>
      <c r="W1512" s="69">
        <v>7.2000000000000008E-2</v>
      </c>
      <c r="X1512" s="69">
        <v>7.2000000000000008E-2</v>
      </c>
      <c r="Y1512" s="69">
        <v>7.2000000000000008E-2</v>
      </c>
      <c r="Z1512" s="69">
        <v>7.2000000000000008E-2</v>
      </c>
      <c r="AA1512" s="69">
        <v>7.2000000000000008E-2</v>
      </c>
      <c r="AB1512" s="69">
        <v>7.2000000000000008E-2</v>
      </c>
      <c r="AC1512" s="69">
        <v>7.2000000000000008E-2</v>
      </c>
      <c r="AD1512" s="69">
        <v>7.2000000000000008E-2</v>
      </c>
      <c r="AE1512" s="69">
        <v>7.2000000000000008E-2</v>
      </c>
      <c r="AF1512" s="69">
        <f t="shared" si="190"/>
        <v>0.86400000000000032</v>
      </c>
      <c r="AH1512" s="31">
        <f t="shared" si="191"/>
        <v>0.21600000000000003</v>
      </c>
      <c r="AI1512" s="31">
        <f t="shared" si="192"/>
        <v>0.21600000000000003</v>
      </c>
      <c r="AJ1512" s="31">
        <f t="shared" si="193"/>
        <v>0.21600000000000003</v>
      </c>
      <c r="AK1512" s="31">
        <f t="shared" si="194"/>
        <v>0.21600000000000003</v>
      </c>
      <c r="AL1512" s="31">
        <f t="shared" si="195"/>
        <v>0.8640000000000001</v>
      </c>
    </row>
    <row r="1513" spans="1:38" hidden="1" x14ac:dyDescent="0.3">
      <c r="A1513" t="str">
        <f t="shared" si="189"/>
        <v>SAA1</v>
      </c>
      <c r="B1513" s="5" t="s">
        <v>474</v>
      </c>
      <c r="C1513" s="5" t="s">
        <v>617</v>
      </c>
      <c r="D1513" s="65" t="s">
        <v>89</v>
      </c>
      <c r="E1513" s="65" t="s">
        <v>475</v>
      </c>
      <c r="F1513" s="5" t="s">
        <v>74</v>
      </c>
      <c r="G1513" s="5" t="s">
        <v>600</v>
      </c>
      <c r="H1513" s="5" t="s">
        <v>620</v>
      </c>
      <c r="I1513" s="31">
        <v>30</v>
      </c>
      <c r="J1513" s="31"/>
      <c r="K1513" s="31"/>
      <c r="L1513" s="31"/>
      <c r="M1513" s="31"/>
      <c r="N1513" s="31"/>
      <c r="O1513" s="31"/>
      <c r="P1513" s="31"/>
      <c r="Q1513" s="31"/>
      <c r="R1513" s="75">
        <f t="shared" si="188"/>
        <v>3.3333333333333335</v>
      </c>
      <c r="S1513" s="69"/>
      <c r="T1513" s="69"/>
      <c r="U1513" s="69"/>
      <c r="V1513" s="69"/>
      <c r="W1513" s="69"/>
      <c r="X1513" s="69"/>
      <c r="Y1513" s="69"/>
      <c r="Z1513" s="69"/>
      <c r="AA1513" s="69"/>
      <c r="AB1513" s="69"/>
      <c r="AC1513" s="69"/>
      <c r="AD1513" s="69"/>
      <c r="AE1513" s="69"/>
      <c r="AF1513" s="69">
        <f t="shared" si="190"/>
        <v>0</v>
      </c>
      <c r="AH1513" s="31">
        <f t="shared" si="191"/>
        <v>0</v>
      </c>
      <c r="AI1513" s="31">
        <f t="shared" si="192"/>
        <v>0</v>
      </c>
      <c r="AJ1513" s="31">
        <f t="shared" si="193"/>
        <v>0</v>
      </c>
      <c r="AK1513" s="31">
        <f t="shared" si="194"/>
        <v>0</v>
      </c>
      <c r="AL1513" s="31">
        <f t="shared" si="195"/>
        <v>0</v>
      </c>
    </row>
    <row r="1514" spans="1:38" hidden="1" x14ac:dyDescent="0.3">
      <c r="A1514" t="str">
        <f t="shared" si="189"/>
        <v>SAC1 COARSE</v>
      </c>
      <c r="B1514" s="5" t="s">
        <v>474</v>
      </c>
      <c r="C1514" s="5" t="s">
        <v>617</v>
      </c>
      <c r="D1514" s="65" t="s">
        <v>89</v>
      </c>
      <c r="E1514" s="65" t="s">
        <v>475</v>
      </c>
      <c r="F1514" s="5" t="s">
        <v>61</v>
      </c>
      <c r="G1514" s="5" t="s">
        <v>603</v>
      </c>
      <c r="H1514" s="5" t="s">
        <v>619</v>
      </c>
      <c r="I1514" s="31">
        <v>50</v>
      </c>
      <c r="J1514" s="31"/>
      <c r="K1514" s="31"/>
      <c r="L1514" s="31"/>
      <c r="M1514" s="31"/>
      <c r="N1514" s="31"/>
      <c r="O1514" s="31"/>
      <c r="P1514" s="31"/>
      <c r="Q1514" s="31"/>
      <c r="R1514" s="75">
        <f t="shared" si="188"/>
        <v>5.5555555555555554</v>
      </c>
      <c r="S1514" s="69"/>
      <c r="T1514" s="69"/>
      <c r="U1514" s="69"/>
      <c r="V1514" s="69"/>
      <c r="W1514" s="69"/>
      <c r="X1514" s="69"/>
      <c r="Y1514" s="69"/>
      <c r="Z1514" s="69"/>
      <c r="AA1514" s="69"/>
      <c r="AB1514" s="69"/>
      <c r="AC1514" s="69"/>
      <c r="AD1514" s="69"/>
      <c r="AE1514" s="69"/>
      <c r="AF1514" s="69">
        <f t="shared" si="190"/>
        <v>0</v>
      </c>
      <c r="AH1514" s="31">
        <f t="shared" si="191"/>
        <v>0</v>
      </c>
      <c r="AI1514" s="31">
        <f t="shared" si="192"/>
        <v>0</v>
      </c>
      <c r="AJ1514" s="31">
        <f t="shared" si="193"/>
        <v>0</v>
      </c>
      <c r="AK1514" s="31">
        <f t="shared" si="194"/>
        <v>0</v>
      </c>
      <c r="AL1514" s="31">
        <f t="shared" si="195"/>
        <v>0</v>
      </c>
    </row>
    <row r="1515" spans="1:38" hidden="1" x14ac:dyDescent="0.3">
      <c r="A1515" t="str">
        <f t="shared" si="189"/>
        <v>SACASTER</v>
      </c>
      <c r="B1515" s="5" t="s">
        <v>474</v>
      </c>
      <c r="C1515" s="5" t="s">
        <v>617</v>
      </c>
      <c r="D1515" s="65" t="s">
        <v>89</v>
      </c>
      <c r="E1515" s="65" t="s">
        <v>473</v>
      </c>
      <c r="F1515" s="5" t="s">
        <v>25</v>
      </c>
      <c r="G1515" s="5" t="s">
        <v>604</v>
      </c>
      <c r="H1515" s="5" t="s">
        <v>604</v>
      </c>
      <c r="I1515" s="31"/>
      <c r="J1515" s="31"/>
      <c r="K1515" s="31"/>
      <c r="L1515" s="31"/>
      <c r="M1515" s="31"/>
      <c r="N1515" s="31"/>
      <c r="O1515" s="31"/>
      <c r="P1515" s="31">
        <v>0.36</v>
      </c>
      <c r="Q1515" s="31"/>
      <c r="R1515" s="75">
        <f t="shared" si="188"/>
        <v>0.04</v>
      </c>
      <c r="S1515" s="69">
        <v>0.04</v>
      </c>
      <c r="T1515" s="69">
        <v>0.04</v>
      </c>
      <c r="U1515" s="69">
        <v>0.04</v>
      </c>
      <c r="V1515" s="69">
        <v>0.04</v>
      </c>
      <c r="W1515" s="69">
        <v>0.04</v>
      </c>
      <c r="X1515" s="69">
        <v>0.04</v>
      </c>
      <c r="Y1515" s="69">
        <v>0.04</v>
      </c>
      <c r="Z1515" s="69">
        <v>0.04</v>
      </c>
      <c r="AA1515" s="69">
        <v>0.04</v>
      </c>
      <c r="AB1515" s="69">
        <v>0.04</v>
      </c>
      <c r="AC1515" s="69">
        <v>0.04</v>
      </c>
      <c r="AD1515" s="69">
        <v>0.04</v>
      </c>
      <c r="AE1515" s="69">
        <v>0.04</v>
      </c>
      <c r="AF1515" s="69">
        <f t="shared" si="190"/>
        <v>0.47999999999999993</v>
      </c>
      <c r="AH1515" s="31">
        <f t="shared" si="191"/>
        <v>0.12</v>
      </c>
      <c r="AI1515" s="31">
        <f t="shared" si="192"/>
        <v>0.12</v>
      </c>
      <c r="AJ1515" s="31">
        <f t="shared" si="193"/>
        <v>0.12</v>
      </c>
      <c r="AK1515" s="31">
        <f t="shared" si="194"/>
        <v>0.12</v>
      </c>
      <c r="AL1515" s="31">
        <f t="shared" si="195"/>
        <v>0.48</v>
      </c>
    </row>
    <row r="1516" spans="1:38" hidden="1" x14ac:dyDescent="0.3">
      <c r="A1516" t="str">
        <f t="shared" si="189"/>
        <v>SACoarse Brown</v>
      </c>
      <c r="B1516" s="5" t="s">
        <v>474</v>
      </c>
      <c r="C1516" s="5" t="s">
        <v>617</v>
      </c>
      <c r="D1516" s="65" t="s">
        <v>89</v>
      </c>
      <c r="E1516" s="65" t="s">
        <v>473</v>
      </c>
      <c r="F1516" s="5" t="s">
        <v>26</v>
      </c>
      <c r="G1516" s="5" t="s">
        <v>602</v>
      </c>
      <c r="H1516" s="5" t="s">
        <v>618</v>
      </c>
      <c r="I1516" s="31"/>
      <c r="J1516" s="31"/>
      <c r="K1516" s="31"/>
      <c r="L1516" s="31"/>
      <c r="M1516" s="31"/>
      <c r="N1516" s="31"/>
      <c r="O1516" s="31"/>
      <c r="P1516" s="31">
        <v>1.08</v>
      </c>
      <c r="Q1516" s="31"/>
      <c r="R1516" s="75">
        <f t="shared" si="188"/>
        <v>0.12000000000000001</v>
      </c>
      <c r="S1516" s="69">
        <v>0.12000000000000001</v>
      </c>
      <c r="T1516" s="69">
        <v>0.12000000000000001</v>
      </c>
      <c r="U1516" s="69">
        <v>0.12000000000000001</v>
      </c>
      <c r="V1516" s="69">
        <v>0.12000000000000001</v>
      </c>
      <c r="W1516" s="69">
        <v>0.12000000000000001</v>
      </c>
      <c r="X1516" s="69">
        <v>0.12000000000000001</v>
      </c>
      <c r="Y1516" s="69">
        <v>0.12000000000000001</v>
      </c>
      <c r="Z1516" s="69">
        <v>0.12000000000000001</v>
      </c>
      <c r="AA1516" s="69">
        <v>0.12000000000000001</v>
      </c>
      <c r="AB1516" s="69">
        <v>0.12000000000000001</v>
      </c>
      <c r="AC1516" s="69">
        <v>0.12000000000000001</v>
      </c>
      <c r="AD1516" s="69">
        <v>0.12000000000000001</v>
      </c>
      <c r="AE1516" s="69">
        <v>0.12000000000000001</v>
      </c>
      <c r="AF1516" s="69">
        <f t="shared" si="190"/>
        <v>1.4400000000000004</v>
      </c>
      <c r="AH1516" s="31">
        <f t="shared" si="191"/>
        <v>0.36000000000000004</v>
      </c>
      <c r="AI1516" s="31">
        <f t="shared" si="192"/>
        <v>0.36000000000000004</v>
      </c>
      <c r="AJ1516" s="31">
        <f t="shared" si="193"/>
        <v>0.36000000000000004</v>
      </c>
      <c r="AK1516" s="31">
        <f t="shared" si="194"/>
        <v>0.36000000000000004</v>
      </c>
      <c r="AL1516" s="31">
        <f t="shared" si="195"/>
        <v>1.4400000000000002</v>
      </c>
    </row>
    <row r="1517" spans="1:38" hidden="1" x14ac:dyDescent="0.3">
      <c r="A1517" t="str">
        <f t="shared" si="189"/>
        <v>SAC1 COARSE</v>
      </c>
      <c r="B1517" s="5" t="s">
        <v>474</v>
      </c>
      <c r="C1517" s="5" t="s">
        <v>617</v>
      </c>
      <c r="D1517" s="65" t="s">
        <v>89</v>
      </c>
      <c r="E1517" s="65" t="s">
        <v>473</v>
      </c>
      <c r="F1517" s="5" t="s">
        <v>27</v>
      </c>
      <c r="G1517" s="5" t="s">
        <v>603</v>
      </c>
      <c r="H1517" s="5" t="s">
        <v>619</v>
      </c>
      <c r="I1517" s="31"/>
      <c r="J1517" s="31"/>
      <c r="K1517" s="31"/>
      <c r="L1517" s="31"/>
      <c r="M1517" s="31"/>
      <c r="N1517" s="31"/>
      <c r="O1517" s="31"/>
      <c r="P1517" s="31">
        <v>17.28</v>
      </c>
      <c r="Q1517" s="31">
        <v>95.04</v>
      </c>
      <c r="R1517" s="75">
        <f t="shared" si="188"/>
        <v>12.48</v>
      </c>
      <c r="S1517" s="69">
        <v>12.48</v>
      </c>
      <c r="T1517" s="69">
        <v>12.48</v>
      </c>
      <c r="U1517" s="69">
        <v>12.48</v>
      </c>
      <c r="V1517" s="69">
        <v>12.48</v>
      </c>
      <c r="W1517" s="69">
        <v>12.48</v>
      </c>
      <c r="X1517" s="69">
        <v>12.48</v>
      </c>
      <c r="Y1517" s="69">
        <v>12.48</v>
      </c>
      <c r="Z1517" s="69">
        <v>12.48</v>
      </c>
      <c r="AA1517" s="69">
        <v>12.48</v>
      </c>
      <c r="AB1517" s="69">
        <v>12.48</v>
      </c>
      <c r="AC1517" s="69">
        <v>12.48</v>
      </c>
      <c r="AD1517" s="69">
        <v>12.48</v>
      </c>
      <c r="AE1517" s="69">
        <v>12.48</v>
      </c>
      <c r="AF1517" s="69">
        <f t="shared" si="190"/>
        <v>149.76000000000002</v>
      </c>
      <c r="AH1517" s="31">
        <f t="shared" si="191"/>
        <v>37.44</v>
      </c>
      <c r="AI1517" s="31">
        <f t="shared" si="192"/>
        <v>37.44</v>
      </c>
      <c r="AJ1517" s="31">
        <f t="shared" si="193"/>
        <v>37.44</v>
      </c>
      <c r="AK1517" s="31">
        <f t="shared" si="194"/>
        <v>37.44</v>
      </c>
      <c r="AL1517" s="31">
        <f t="shared" si="195"/>
        <v>149.76</v>
      </c>
    </row>
    <row r="1518" spans="1:38" hidden="1" x14ac:dyDescent="0.3">
      <c r="A1518" t="str">
        <f t="shared" si="189"/>
        <v>SAA1</v>
      </c>
      <c r="B1518" s="5" t="s">
        <v>474</v>
      </c>
      <c r="C1518" s="5" t="s">
        <v>617</v>
      </c>
      <c r="D1518" s="65" t="s">
        <v>89</v>
      </c>
      <c r="E1518" s="65" t="s">
        <v>473</v>
      </c>
      <c r="F1518" s="5" t="s">
        <v>30</v>
      </c>
      <c r="G1518" s="5" t="s">
        <v>600</v>
      </c>
      <c r="H1518" s="5" t="s">
        <v>620</v>
      </c>
      <c r="I1518" s="31"/>
      <c r="J1518" s="31"/>
      <c r="K1518" s="31"/>
      <c r="L1518" s="31"/>
      <c r="M1518" s="31"/>
      <c r="N1518" s="31"/>
      <c r="O1518" s="31"/>
      <c r="P1518" s="31">
        <v>1.08</v>
      </c>
      <c r="Q1518" s="31"/>
      <c r="R1518" s="75">
        <f t="shared" si="188"/>
        <v>0.12000000000000001</v>
      </c>
      <c r="S1518" s="69">
        <v>0.12000000000000001</v>
      </c>
      <c r="T1518" s="69">
        <v>0.12000000000000001</v>
      </c>
      <c r="U1518" s="69">
        <v>0.12000000000000001</v>
      </c>
      <c r="V1518" s="69">
        <v>0.12000000000000001</v>
      </c>
      <c r="W1518" s="69">
        <v>0.12000000000000001</v>
      </c>
      <c r="X1518" s="69">
        <v>0.12000000000000001</v>
      </c>
      <c r="Y1518" s="69">
        <v>0.12000000000000001</v>
      </c>
      <c r="Z1518" s="69">
        <v>0.12000000000000001</v>
      </c>
      <c r="AA1518" s="69">
        <v>0.12000000000000001</v>
      </c>
      <c r="AB1518" s="69">
        <v>0.12000000000000001</v>
      </c>
      <c r="AC1518" s="69">
        <v>0.12000000000000001</v>
      </c>
      <c r="AD1518" s="69">
        <v>0.12000000000000001</v>
      </c>
      <c r="AE1518" s="69">
        <v>0.12000000000000001</v>
      </c>
      <c r="AF1518" s="69">
        <f t="shared" si="190"/>
        <v>1.4400000000000004</v>
      </c>
      <c r="AH1518" s="31">
        <f t="shared" si="191"/>
        <v>0.36000000000000004</v>
      </c>
      <c r="AI1518" s="31">
        <f t="shared" si="192"/>
        <v>0.36000000000000004</v>
      </c>
      <c r="AJ1518" s="31">
        <f t="shared" si="193"/>
        <v>0.36000000000000004</v>
      </c>
      <c r="AK1518" s="31">
        <f t="shared" si="194"/>
        <v>0.36000000000000004</v>
      </c>
      <c r="AL1518" s="31">
        <f t="shared" si="195"/>
        <v>1.4400000000000002</v>
      </c>
    </row>
    <row r="1519" spans="1:38" hidden="1" x14ac:dyDescent="0.3">
      <c r="A1519" t="str">
        <f t="shared" si="189"/>
        <v>SAGMW</v>
      </c>
      <c r="B1519" s="5" t="s">
        <v>474</v>
      </c>
      <c r="C1519" s="5" t="s">
        <v>617</v>
      </c>
      <c r="D1519" s="65" t="s">
        <v>89</v>
      </c>
      <c r="E1519" s="65" t="s">
        <v>473</v>
      </c>
      <c r="F1519" s="5" t="s">
        <v>37</v>
      </c>
      <c r="G1519" s="5" t="s">
        <v>602</v>
      </c>
      <c r="H1519" s="5" t="s">
        <v>624</v>
      </c>
      <c r="I1519" s="31"/>
      <c r="J1519" s="31"/>
      <c r="K1519" s="31"/>
      <c r="L1519" s="31"/>
      <c r="M1519" s="31"/>
      <c r="N1519" s="31"/>
      <c r="O1519" s="31"/>
      <c r="P1519" s="31">
        <v>0.32400000000000001</v>
      </c>
      <c r="Q1519" s="31"/>
      <c r="R1519" s="75">
        <f t="shared" si="188"/>
        <v>3.6000000000000004E-2</v>
      </c>
      <c r="S1519" s="69">
        <v>3.6000000000000004E-2</v>
      </c>
      <c r="T1519" s="69">
        <v>3.6000000000000004E-2</v>
      </c>
      <c r="U1519" s="69">
        <v>3.6000000000000004E-2</v>
      </c>
      <c r="V1519" s="69">
        <v>3.6000000000000004E-2</v>
      </c>
      <c r="W1519" s="69">
        <v>3.6000000000000004E-2</v>
      </c>
      <c r="X1519" s="69">
        <v>3.6000000000000004E-2</v>
      </c>
      <c r="Y1519" s="69">
        <v>3.6000000000000004E-2</v>
      </c>
      <c r="Z1519" s="69">
        <v>3.6000000000000004E-2</v>
      </c>
      <c r="AA1519" s="69">
        <v>3.6000000000000004E-2</v>
      </c>
      <c r="AB1519" s="69">
        <v>3.6000000000000004E-2</v>
      </c>
      <c r="AC1519" s="69">
        <v>3.6000000000000004E-2</v>
      </c>
      <c r="AD1519" s="69">
        <v>3.6000000000000004E-2</v>
      </c>
      <c r="AE1519" s="69">
        <v>3.6000000000000004E-2</v>
      </c>
      <c r="AF1519" s="69">
        <f t="shared" si="190"/>
        <v>0.43200000000000016</v>
      </c>
      <c r="AH1519" s="31">
        <f t="shared" si="191"/>
        <v>0.10800000000000001</v>
      </c>
      <c r="AI1519" s="31">
        <f t="shared" si="192"/>
        <v>0.10800000000000001</v>
      </c>
      <c r="AJ1519" s="31">
        <f t="shared" si="193"/>
        <v>0.10800000000000001</v>
      </c>
      <c r="AK1519" s="31">
        <f t="shared" si="194"/>
        <v>0.10800000000000001</v>
      </c>
      <c r="AL1519" s="31">
        <f t="shared" si="195"/>
        <v>0.43200000000000005</v>
      </c>
    </row>
    <row r="1520" spans="1:38" hidden="1" x14ac:dyDescent="0.3">
      <c r="A1520" t="str">
        <f t="shared" si="189"/>
        <v>SAGolden Brown</v>
      </c>
      <c r="B1520" s="5" t="s">
        <v>474</v>
      </c>
      <c r="C1520" s="5" t="s">
        <v>617</v>
      </c>
      <c r="D1520" s="65" t="s">
        <v>89</v>
      </c>
      <c r="E1520" s="65" t="s">
        <v>473</v>
      </c>
      <c r="F1520" s="5" t="s">
        <v>46</v>
      </c>
      <c r="G1520" s="5" t="s">
        <v>602</v>
      </c>
      <c r="H1520" s="5" t="s">
        <v>623</v>
      </c>
      <c r="I1520" s="31"/>
      <c r="J1520" s="31"/>
      <c r="K1520" s="31"/>
      <c r="L1520" s="31"/>
      <c r="M1520" s="31"/>
      <c r="N1520" s="31"/>
      <c r="O1520" s="31"/>
      <c r="P1520" s="31">
        <v>0.32400000000000001</v>
      </c>
      <c r="Q1520" s="31"/>
      <c r="R1520" s="75">
        <f t="shared" si="188"/>
        <v>3.6000000000000004E-2</v>
      </c>
      <c r="S1520" s="69">
        <v>3.6000000000000004E-2</v>
      </c>
      <c r="T1520" s="69">
        <v>3.6000000000000004E-2</v>
      </c>
      <c r="U1520" s="69">
        <v>3.6000000000000004E-2</v>
      </c>
      <c r="V1520" s="69">
        <v>3.6000000000000004E-2</v>
      </c>
      <c r="W1520" s="69">
        <v>3.6000000000000004E-2</v>
      </c>
      <c r="X1520" s="69">
        <v>3.6000000000000004E-2</v>
      </c>
      <c r="Y1520" s="69">
        <v>3.6000000000000004E-2</v>
      </c>
      <c r="Z1520" s="69">
        <v>3.6000000000000004E-2</v>
      </c>
      <c r="AA1520" s="69">
        <v>3.6000000000000004E-2</v>
      </c>
      <c r="AB1520" s="69">
        <v>3.6000000000000004E-2</v>
      </c>
      <c r="AC1520" s="69">
        <v>3.6000000000000004E-2</v>
      </c>
      <c r="AD1520" s="69">
        <v>3.6000000000000004E-2</v>
      </c>
      <c r="AE1520" s="69">
        <v>3.6000000000000004E-2</v>
      </c>
      <c r="AF1520" s="69">
        <f t="shared" si="190"/>
        <v>0.43200000000000016</v>
      </c>
      <c r="AH1520" s="31">
        <f t="shared" si="191"/>
        <v>0.10800000000000001</v>
      </c>
      <c r="AI1520" s="31">
        <f t="shared" si="192"/>
        <v>0.10800000000000001</v>
      </c>
      <c r="AJ1520" s="31">
        <f t="shared" si="193"/>
        <v>0.10800000000000001</v>
      </c>
      <c r="AK1520" s="31">
        <f t="shared" si="194"/>
        <v>0.10800000000000001</v>
      </c>
      <c r="AL1520" s="31">
        <f t="shared" si="195"/>
        <v>0.43200000000000005</v>
      </c>
    </row>
    <row r="1521" spans="1:38" hidden="1" x14ac:dyDescent="0.3">
      <c r="A1521" t="str">
        <f t="shared" si="189"/>
        <v>SAICING</v>
      </c>
      <c r="B1521" s="5" t="s">
        <v>474</v>
      </c>
      <c r="C1521" s="5" t="s">
        <v>617</v>
      </c>
      <c r="D1521" s="65" t="s">
        <v>89</v>
      </c>
      <c r="E1521" s="65" t="s">
        <v>473</v>
      </c>
      <c r="F1521" s="5" t="s">
        <v>32</v>
      </c>
      <c r="G1521" s="5" t="s">
        <v>605</v>
      </c>
      <c r="H1521" s="5" t="s">
        <v>605</v>
      </c>
      <c r="I1521" s="31"/>
      <c r="J1521" s="31"/>
      <c r="K1521" s="31"/>
      <c r="L1521" s="31"/>
      <c r="M1521" s="31"/>
      <c r="N1521" s="31"/>
      <c r="O1521" s="31"/>
      <c r="P1521" s="31">
        <v>0.36</v>
      </c>
      <c r="Q1521" s="31"/>
      <c r="R1521" s="75">
        <f t="shared" si="188"/>
        <v>0.04</v>
      </c>
      <c r="S1521" s="69">
        <v>0.04</v>
      </c>
      <c r="T1521" s="69">
        <v>0.04</v>
      </c>
      <c r="U1521" s="69">
        <v>0.04</v>
      </c>
      <c r="V1521" s="69">
        <v>0.04</v>
      </c>
      <c r="W1521" s="69">
        <v>0.04</v>
      </c>
      <c r="X1521" s="69">
        <v>0.04</v>
      </c>
      <c r="Y1521" s="69">
        <v>0.04</v>
      </c>
      <c r="Z1521" s="69">
        <v>0.04</v>
      </c>
      <c r="AA1521" s="69">
        <v>0.04</v>
      </c>
      <c r="AB1521" s="69">
        <v>0.04</v>
      </c>
      <c r="AC1521" s="69">
        <v>0.04</v>
      </c>
      <c r="AD1521" s="69">
        <v>0.04</v>
      </c>
      <c r="AE1521" s="69">
        <v>0.04</v>
      </c>
      <c r="AF1521" s="69">
        <f t="shared" si="190"/>
        <v>0.47999999999999993</v>
      </c>
      <c r="AH1521" s="31">
        <f t="shared" si="191"/>
        <v>0.12</v>
      </c>
      <c r="AI1521" s="31">
        <f t="shared" si="192"/>
        <v>0.12</v>
      </c>
      <c r="AJ1521" s="31">
        <f t="shared" si="193"/>
        <v>0.12</v>
      </c>
      <c r="AK1521" s="31">
        <f t="shared" si="194"/>
        <v>0.12</v>
      </c>
      <c r="AL1521" s="31">
        <f t="shared" si="195"/>
        <v>0.48</v>
      </c>
    </row>
    <row r="1522" spans="1:38" hidden="1" x14ac:dyDescent="0.3">
      <c r="A1522" t="str">
        <f t="shared" si="189"/>
        <v>PTLG</v>
      </c>
      <c r="B1522" s="5" t="s">
        <v>474</v>
      </c>
      <c r="C1522" s="5" t="s">
        <v>625</v>
      </c>
      <c r="D1522" s="65" t="s">
        <v>89</v>
      </c>
      <c r="E1522" s="65" t="s">
        <v>473</v>
      </c>
      <c r="F1522" s="5" t="s">
        <v>33</v>
      </c>
      <c r="G1522" s="5" t="s">
        <v>601</v>
      </c>
      <c r="H1522" s="5" t="s">
        <v>621</v>
      </c>
      <c r="I1522" s="31"/>
      <c r="J1522" s="31"/>
      <c r="K1522" s="31"/>
      <c r="L1522" s="31"/>
      <c r="M1522" s="31"/>
      <c r="N1522" s="31"/>
      <c r="O1522" s="31"/>
      <c r="P1522" s="31">
        <v>1.44</v>
      </c>
      <c r="Q1522" s="31"/>
      <c r="R1522" s="75">
        <f t="shared" si="188"/>
        <v>0.16</v>
      </c>
      <c r="S1522" s="69">
        <v>0.16</v>
      </c>
      <c r="T1522" s="69">
        <v>0.16</v>
      </c>
      <c r="U1522" s="69">
        <v>0.16</v>
      </c>
      <c r="V1522" s="69">
        <v>0.16</v>
      </c>
      <c r="W1522" s="69">
        <v>0.16</v>
      </c>
      <c r="X1522" s="69">
        <v>0.16</v>
      </c>
      <c r="Y1522" s="69">
        <v>0.16</v>
      </c>
      <c r="Z1522" s="69">
        <v>1.08</v>
      </c>
      <c r="AA1522" s="69">
        <v>1.08</v>
      </c>
      <c r="AB1522" s="69">
        <v>1.08</v>
      </c>
      <c r="AC1522" s="69">
        <v>2.16</v>
      </c>
      <c r="AD1522" s="69">
        <v>2.16</v>
      </c>
      <c r="AE1522" s="69">
        <v>2.16</v>
      </c>
      <c r="AF1522" s="69">
        <f t="shared" si="190"/>
        <v>10.68</v>
      </c>
      <c r="AH1522" s="31">
        <f t="shared" si="191"/>
        <v>0.48</v>
      </c>
      <c r="AI1522" s="31">
        <f t="shared" si="192"/>
        <v>0.48</v>
      </c>
      <c r="AJ1522" s="31">
        <f t="shared" si="193"/>
        <v>3.24</v>
      </c>
      <c r="AK1522" s="31">
        <f t="shared" si="194"/>
        <v>6.48</v>
      </c>
      <c r="AL1522" s="31">
        <f t="shared" si="195"/>
        <v>10.68</v>
      </c>
    </row>
    <row r="1523" spans="1:38" hidden="1" x14ac:dyDescent="0.3">
      <c r="A1523" t="str">
        <f t="shared" si="189"/>
        <v>SASoft Brown</v>
      </c>
      <c r="B1523" s="5" t="s">
        <v>474</v>
      </c>
      <c r="C1523" s="5" t="s">
        <v>617</v>
      </c>
      <c r="D1523" s="65" t="s">
        <v>89</v>
      </c>
      <c r="E1523" s="65" t="s">
        <v>473</v>
      </c>
      <c r="F1523" s="5" t="s">
        <v>49</v>
      </c>
      <c r="G1523" s="5" t="s">
        <v>602</v>
      </c>
      <c r="H1523" s="5" t="s">
        <v>622</v>
      </c>
      <c r="I1523" s="31"/>
      <c r="J1523" s="31"/>
      <c r="K1523" s="31"/>
      <c r="L1523" s="31"/>
      <c r="M1523" s="31"/>
      <c r="N1523" s="31"/>
      <c r="O1523" s="31"/>
      <c r="P1523" s="31">
        <v>0.32400000000000001</v>
      </c>
      <c r="Q1523" s="31"/>
      <c r="R1523" s="75">
        <f t="shared" si="188"/>
        <v>3.6000000000000004E-2</v>
      </c>
      <c r="S1523" s="69">
        <v>3.6000000000000004E-2</v>
      </c>
      <c r="T1523" s="69">
        <v>3.6000000000000004E-2</v>
      </c>
      <c r="U1523" s="69">
        <v>3.6000000000000004E-2</v>
      </c>
      <c r="V1523" s="69">
        <v>3.6000000000000004E-2</v>
      </c>
      <c r="W1523" s="69">
        <v>3.6000000000000004E-2</v>
      </c>
      <c r="X1523" s="69">
        <v>3.6000000000000004E-2</v>
      </c>
      <c r="Y1523" s="69">
        <v>3.6000000000000004E-2</v>
      </c>
      <c r="Z1523" s="69">
        <v>3.6000000000000004E-2</v>
      </c>
      <c r="AA1523" s="69">
        <v>3.6000000000000004E-2</v>
      </c>
      <c r="AB1523" s="69">
        <v>3.6000000000000004E-2</v>
      </c>
      <c r="AC1523" s="69">
        <v>3.6000000000000004E-2</v>
      </c>
      <c r="AD1523" s="69">
        <v>3.6000000000000004E-2</v>
      </c>
      <c r="AE1523" s="69">
        <v>3.6000000000000004E-2</v>
      </c>
      <c r="AF1523" s="69">
        <f t="shared" si="190"/>
        <v>0.43200000000000016</v>
      </c>
      <c r="AH1523" s="31">
        <f t="shared" si="191"/>
        <v>0.10800000000000001</v>
      </c>
      <c r="AI1523" s="31">
        <f t="shared" si="192"/>
        <v>0.10800000000000001</v>
      </c>
      <c r="AJ1523" s="31">
        <f t="shared" si="193"/>
        <v>0.10800000000000001</v>
      </c>
      <c r="AK1523" s="31">
        <f t="shared" si="194"/>
        <v>0.10800000000000001</v>
      </c>
      <c r="AL1523" s="31">
        <f t="shared" si="195"/>
        <v>0.43200000000000005</v>
      </c>
    </row>
    <row r="1524" spans="1:38" hidden="1" x14ac:dyDescent="0.3">
      <c r="A1524" t="str">
        <f t="shared" si="189"/>
        <v>SACoarse Brown</v>
      </c>
      <c r="B1524" s="5" t="s">
        <v>474</v>
      </c>
      <c r="C1524" s="5" t="s">
        <v>617</v>
      </c>
      <c r="D1524" s="65" t="s">
        <v>89</v>
      </c>
      <c r="E1524" s="65" t="s">
        <v>475</v>
      </c>
      <c r="F1524" s="5" t="s">
        <v>26</v>
      </c>
      <c r="G1524" s="5" t="s">
        <v>602</v>
      </c>
      <c r="H1524" s="5" t="s">
        <v>618</v>
      </c>
      <c r="I1524" s="31">
        <v>2.16</v>
      </c>
      <c r="J1524" s="31"/>
      <c r="K1524" s="31"/>
      <c r="L1524" s="31"/>
      <c r="M1524" s="31"/>
      <c r="N1524" s="31"/>
      <c r="O1524" s="31"/>
      <c r="P1524" s="31"/>
      <c r="Q1524" s="31"/>
      <c r="R1524" s="75">
        <f t="shared" si="188"/>
        <v>0.24000000000000002</v>
      </c>
      <c r="S1524" s="69"/>
      <c r="T1524" s="69"/>
      <c r="U1524" s="69"/>
      <c r="V1524" s="69"/>
      <c r="W1524" s="69"/>
      <c r="X1524" s="69"/>
      <c r="Y1524" s="69"/>
      <c r="Z1524" s="69"/>
      <c r="AA1524" s="69"/>
      <c r="AB1524" s="69"/>
      <c r="AC1524" s="69"/>
      <c r="AD1524" s="69"/>
      <c r="AE1524" s="69"/>
      <c r="AF1524" s="69">
        <f t="shared" si="190"/>
        <v>0</v>
      </c>
      <c r="AH1524" s="31">
        <f t="shared" si="191"/>
        <v>0</v>
      </c>
      <c r="AI1524" s="31">
        <f t="shared" si="192"/>
        <v>0</v>
      </c>
      <c r="AJ1524" s="31">
        <f t="shared" si="193"/>
        <v>0</v>
      </c>
      <c r="AK1524" s="31">
        <f t="shared" si="194"/>
        <v>0</v>
      </c>
      <c r="AL1524" s="31">
        <f t="shared" si="195"/>
        <v>0</v>
      </c>
    </row>
    <row r="1525" spans="1:38" hidden="1" x14ac:dyDescent="0.3">
      <c r="A1525" t="str">
        <f t="shared" si="189"/>
        <v>SAC1 COARSE</v>
      </c>
      <c r="B1525" s="5" t="s">
        <v>474</v>
      </c>
      <c r="C1525" s="5" t="s">
        <v>617</v>
      </c>
      <c r="D1525" s="65" t="s">
        <v>89</v>
      </c>
      <c r="E1525" s="65" t="s">
        <v>475</v>
      </c>
      <c r="F1525" s="5" t="s">
        <v>27</v>
      </c>
      <c r="G1525" s="5" t="s">
        <v>603</v>
      </c>
      <c r="H1525" s="5" t="s">
        <v>619</v>
      </c>
      <c r="I1525" s="31">
        <v>10.8</v>
      </c>
      <c r="J1525" s="31">
        <v>15.12</v>
      </c>
      <c r="K1525" s="31">
        <v>10.8</v>
      </c>
      <c r="L1525" s="31"/>
      <c r="M1525" s="31"/>
      <c r="N1525" s="31"/>
      <c r="O1525" s="31"/>
      <c r="P1525" s="31"/>
      <c r="Q1525" s="31"/>
      <c r="R1525" s="75">
        <f t="shared" si="188"/>
        <v>4.08</v>
      </c>
      <c r="S1525" s="69"/>
      <c r="T1525" s="69"/>
      <c r="U1525" s="69"/>
      <c r="V1525" s="69"/>
      <c r="W1525" s="69"/>
      <c r="X1525" s="69"/>
      <c r="Y1525" s="69"/>
      <c r="Z1525" s="69"/>
      <c r="AA1525" s="69"/>
      <c r="AB1525" s="69"/>
      <c r="AC1525" s="69"/>
      <c r="AD1525" s="69"/>
      <c r="AE1525" s="69"/>
      <c r="AF1525" s="69">
        <f t="shared" si="190"/>
        <v>0</v>
      </c>
      <c r="AH1525" s="31">
        <f t="shared" si="191"/>
        <v>0</v>
      </c>
      <c r="AI1525" s="31">
        <f t="shared" si="192"/>
        <v>0</v>
      </c>
      <c r="AJ1525" s="31">
        <f t="shared" si="193"/>
        <v>0</v>
      </c>
      <c r="AK1525" s="31">
        <f t="shared" si="194"/>
        <v>0</v>
      </c>
      <c r="AL1525" s="31">
        <f t="shared" si="195"/>
        <v>0</v>
      </c>
    </row>
    <row r="1526" spans="1:38" hidden="1" x14ac:dyDescent="0.3">
      <c r="A1526" t="str">
        <f t="shared" si="189"/>
        <v>SACoarse Brown</v>
      </c>
      <c r="B1526" s="5" t="s">
        <v>474</v>
      </c>
      <c r="C1526" s="5" t="s">
        <v>617</v>
      </c>
      <c r="D1526" s="65" t="s">
        <v>89</v>
      </c>
      <c r="E1526" s="65" t="s">
        <v>413</v>
      </c>
      <c r="F1526" s="5" t="s">
        <v>26</v>
      </c>
      <c r="G1526" s="5" t="s">
        <v>602</v>
      </c>
      <c r="H1526" s="5" t="s">
        <v>618</v>
      </c>
      <c r="I1526" s="31"/>
      <c r="J1526" s="31"/>
      <c r="K1526" s="31"/>
      <c r="L1526" s="31">
        <v>1.08</v>
      </c>
      <c r="M1526" s="31"/>
      <c r="N1526" s="31"/>
      <c r="O1526" s="31"/>
      <c r="P1526" s="31"/>
      <c r="Q1526" s="31"/>
      <c r="R1526" s="75">
        <f t="shared" si="188"/>
        <v>0.12000000000000001</v>
      </c>
      <c r="S1526" s="69"/>
      <c r="T1526" s="69"/>
      <c r="U1526" s="69"/>
      <c r="V1526" s="69"/>
      <c r="W1526" s="69"/>
      <c r="X1526" s="69"/>
      <c r="Y1526" s="69"/>
      <c r="Z1526" s="69"/>
      <c r="AA1526" s="69"/>
      <c r="AB1526" s="69"/>
      <c r="AC1526" s="69"/>
      <c r="AD1526" s="69"/>
      <c r="AE1526" s="69"/>
      <c r="AF1526" s="69">
        <f t="shared" si="190"/>
        <v>0</v>
      </c>
      <c r="AH1526" s="31">
        <f t="shared" si="191"/>
        <v>0</v>
      </c>
      <c r="AI1526" s="31">
        <f t="shared" si="192"/>
        <v>0</v>
      </c>
      <c r="AJ1526" s="31">
        <f t="shared" si="193"/>
        <v>0</v>
      </c>
      <c r="AK1526" s="31">
        <f t="shared" si="194"/>
        <v>0</v>
      </c>
      <c r="AL1526" s="31">
        <f t="shared" si="195"/>
        <v>0</v>
      </c>
    </row>
    <row r="1527" spans="1:38" hidden="1" x14ac:dyDescent="0.3">
      <c r="A1527" t="str">
        <f t="shared" si="189"/>
        <v>SAC1 COARSE</v>
      </c>
      <c r="B1527" s="5" t="s">
        <v>474</v>
      </c>
      <c r="C1527" s="5" t="s">
        <v>617</v>
      </c>
      <c r="D1527" s="65" t="s">
        <v>89</v>
      </c>
      <c r="E1527" s="65" t="s">
        <v>413</v>
      </c>
      <c r="F1527" s="5" t="s">
        <v>27</v>
      </c>
      <c r="G1527" s="5" t="s">
        <v>603</v>
      </c>
      <c r="H1527" s="5" t="s">
        <v>619</v>
      </c>
      <c r="I1527" s="31"/>
      <c r="J1527" s="31"/>
      <c r="K1527" s="31"/>
      <c r="L1527" s="31">
        <v>14.04</v>
      </c>
      <c r="M1527" s="31"/>
      <c r="N1527" s="31"/>
      <c r="O1527" s="31"/>
      <c r="P1527" s="31"/>
      <c r="Q1527" s="31">
        <v>15.12</v>
      </c>
      <c r="R1527" s="75">
        <f t="shared" ref="R1527:R1536" si="196">SUM(I1527:Q1527)/9</f>
        <v>3.2399999999999998</v>
      </c>
      <c r="S1527" s="69"/>
      <c r="T1527" s="69"/>
      <c r="U1527" s="69"/>
      <c r="V1527" s="69"/>
      <c r="W1527" s="69"/>
      <c r="X1527" s="69"/>
      <c r="Y1527" s="69"/>
      <c r="Z1527" s="69"/>
      <c r="AA1527" s="69"/>
      <c r="AB1527" s="69"/>
      <c r="AC1527" s="69"/>
      <c r="AD1527" s="69"/>
      <c r="AE1527" s="69"/>
      <c r="AF1527" s="69">
        <f t="shared" si="190"/>
        <v>0</v>
      </c>
      <c r="AH1527" s="31">
        <f t="shared" si="191"/>
        <v>0</v>
      </c>
      <c r="AI1527" s="31">
        <f t="shared" si="192"/>
        <v>0</v>
      </c>
      <c r="AJ1527" s="31">
        <f t="shared" si="193"/>
        <v>0</v>
      </c>
      <c r="AK1527" s="31">
        <f t="shared" si="194"/>
        <v>0</v>
      </c>
      <c r="AL1527" s="31">
        <f t="shared" si="195"/>
        <v>0</v>
      </c>
    </row>
    <row r="1528" spans="1:38" hidden="1" x14ac:dyDescent="0.3">
      <c r="A1528" t="str">
        <f t="shared" si="189"/>
        <v>SAC1 COARSE</v>
      </c>
      <c r="B1528" s="5" t="s">
        <v>474</v>
      </c>
      <c r="C1528" s="5" t="s">
        <v>617</v>
      </c>
      <c r="D1528" s="65" t="s">
        <v>89</v>
      </c>
      <c r="E1528" s="65" t="s">
        <v>118</v>
      </c>
      <c r="F1528" s="5" t="s">
        <v>61</v>
      </c>
      <c r="G1528" s="5" t="s">
        <v>603</v>
      </c>
      <c r="H1528" s="5" t="s">
        <v>619</v>
      </c>
      <c r="I1528" s="31"/>
      <c r="J1528" s="31"/>
      <c r="K1528" s="31"/>
      <c r="L1528" s="31">
        <v>2.5</v>
      </c>
      <c r="M1528" s="31"/>
      <c r="N1528" s="31"/>
      <c r="O1528" s="31"/>
      <c r="P1528" s="31"/>
      <c r="Q1528" s="31"/>
      <c r="R1528" s="75">
        <f t="shared" si="196"/>
        <v>0.27777777777777779</v>
      </c>
      <c r="S1528" s="69">
        <v>0.27777777777777779</v>
      </c>
      <c r="T1528" s="69">
        <v>0.27777777777777779</v>
      </c>
      <c r="U1528" s="69">
        <v>0.27777777777777779</v>
      </c>
      <c r="V1528" s="69">
        <v>0.27777777777777779</v>
      </c>
      <c r="W1528" s="69">
        <v>0.27777777777777779</v>
      </c>
      <c r="X1528" s="69">
        <v>0.27777777777777779</v>
      </c>
      <c r="Y1528" s="69">
        <v>0.27777777777777779</v>
      </c>
      <c r="Z1528" s="69">
        <v>0.27777777777777779</v>
      </c>
      <c r="AA1528" s="69">
        <v>0.27777777777777779</v>
      </c>
      <c r="AB1528" s="69">
        <v>0.27777777777777779</v>
      </c>
      <c r="AC1528" s="69">
        <v>0.27777777777777779</v>
      </c>
      <c r="AD1528" s="69">
        <v>0.27777777777777779</v>
      </c>
      <c r="AE1528" s="69">
        <v>0.27777777777777779</v>
      </c>
      <c r="AF1528" s="69">
        <f t="shared" si="190"/>
        <v>3.3333333333333326</v>
      </c>
      <c r="AH1528" s="31">
        <f t="shared" si="191"/>
        <v>0.83333333333333337</v>
      </c>
      <c r="AI1528" s="31">
        <f t="shared" si="192"/>
        <v>0.83333333333333337</v>
      </c>
      <c r="AJ1528" s="31">
        <f t="shared" si="193"/>
        <v>0.83333333333333337</v>
      </c>
      <c r="AK1528" s="31">
        <f t="shared" si="194"/>
        <v>0.83333333333333337</v>
      </c>
      <c r="AL1528" s="31">
        <f t="shared" si="195"/>
        <v>3.3333333333333335</v>
      </c>
    </row>
    <row r="1529" spans="1:38" hidden="1" x14ac:dyDescent="0.3">
      <c r="A1529" t="str">
        <f t="shared" si="189"/>
        <v>SACoarse Brown</v>
      </c>
      <c r="B1529" s="5" t="s">
        <v>474</v>
      </c>
      <c r="C1529" s="5" t="s">
        <v>617</v>
      </c>
      <c r="D1529" s="65" t="s">
        <v>89</v>
      </c>
      <c r="E1529" s="65" t="s">
        <v>118</v>
      </c>
      <c r="F1529" s="5" t="s">
        <v>26</v>
      </c>
      <c r="G1529" s="5" t="s">
        <v>602</v>
      </c>
      <c r="H1529" s="5" t="s">
        <v>618</v>
      </c>
      <c r="I1529" s="31"/>
      <c r="J1529" s="31"/>
      <c r="K1529" s="31"/>
      <c r="L1529" s="31"/>
      <c r="M1529" s="31"/>
      <c r="N1529" s="31">
        <v>2.16</v>
      </c>
      <c r="O1529" s="31"/>
      <c r="P1529" s="31"/>
      <c r="Q1529" s="31"/>
      <c r="R1529" s="75">
        <f t="shared" si="196"/>
        <v>0.24000000000000002</v>
      </c>
      <c r="S1529" s="69">
        <v>0.24000000000000002</v>
      </c>
      <c r="T1529" s="69">
        <v>0.24000000000000002</v>
      </c>
      <c r="U1529" s="69">
        <v>0.24000000000000002</v>
      </c>
      <c r="V1529" s="69">
        <v>0.24000000000000002</v>
      </c>
      <c r="W1529" s="69">
        <v>0.24000000000000002</v>
      </c>
      <c r="X1529" s="69">
        <v>0.24000000000000002</v>
      </c>
      <c r="Y1529" s="69">
        <v>0.24000000000000002</v>
      </c>
      <c r="Z1529" s="69">
        <v>0.24000000000000002</v>
      </c>
      <c r="AA1529" s="69">
        <v>0.24000000000000002</v>
      </c>
      <c r="AB1529" s="69">
        <v>0.24000000000000002</v>
      </c>
      <c r="AC1529" s="69">
        <v>0.24000000000000002</v>
      </c>
      <c r="AD1529" s="69">
        <v>0.24000000000000002</v>
      </c>
      <c r="AE1529" s="69">
        <v>0.24000000000000002</v>
      </c>
      <c r="AF1529" s="69">
        <f t="shared" si="190"/>
        <v>2.8800000000000008</v>
      </c>
      <c r="AH1529" s="31">
        <f t="shared" si="191"/>
        <v>0.72000000000000008</v>
      </c>
      <c r="AI1529" s="31">
        <f t="shared" si="192"/>
        <v>0.72000000000000008</v>
      </c>
      <c r="AJ1529" s="31">
        <f t="shared" si="193"/>
        <v>0.72000000000000008</v>
      </c>
      <c r="AK1529" s="31">
        <f t="shared" si="194"/>
        <v>0.72000000000000008</v>
      </c>
      <c r="AL1529" s="31">
        <f t="shared" si="195"/>
        <v>2.8800000000000003</v>
      </c>
    </row>
    <row r="1530" spans="1:38" hidden="1" x14ac:dyDescent="0.3">
      <c r="A1530" t="str">
        <f t="shared" si="189"/>
        <v>SAC1 COARSE</v>
      </c>
      <c r="B1530" s="5" t="s">
        <v>474</v>
      </c>
      <c r="C1530" s="5" t="s">
        <v>617</v>
      </c>
      <c r="D1530" s="65" t="s">
        <v>89</v>
      </c>
      <c r="E1530" s="65" t="s">
        <v>118</v>
      </c>
      <c r="F1530" s="5" t="s">
        <v>27</v>
      </c>
      <c r="G1530" s="5" t="s">
        <v>603</v>
      </c>
      <c r="H1530" s="5" t="s">
        <v>619</v>
      </c>
      <c r="I1530" s="31"/>
      <c r="J1530" s="31">
        <v>49.68</v>
      </c>
      <c r="K1530" s="31">
        <v>757.08</v>
      </c>
      <c r="L1530" s="31">
        <v>329.4</v>
      </c>
      <c r="M1530" s="31">
        <v>446.03999999999991</v>
      </c>
      <c r="N1530" s="31">
        <v>441.71999999999986</v>
      </c>
      <c r="O1530" s="31">
        <v>928.80000000000018</v>
      </c>
      <c r="P1530" s="31">
        <v>446.03999999999996</v>
      </c>
      <c r="Q1530" s="31">
        <v>1170.48</v>
      </c>
      <c r="R1530" s="75">
        <f t="shared" si="196"/>
        <v>507.69333333333333</v>
      </c>
      <c r="S1530" s="69">
        <v>800</v>
      </c>
      <c r="T1530" s="69">
        <v>400</v>
      </c>
      <c r="U1530" s="69">
        <v>600</v>
      </c>
      <c r="V1530" s="69">
        <v>875</v>
      </c>
      <c r="W1530" s="69">
        <v>795</v>
      </c>
      <c r="X1530" s="69">
        <v>441</v>
      </c>
      <c r="Y1530" s="69">
        <v>645</v>
      </c>
      <c r="Z1530" s="69">
        <v>755</v>
      </c>
      <c r="AA1530" s="69">
        <v>800</v>
      </c>
      <c r="AB1530" s="69">
        <v>744</v>
      </c>
      <c r="AC1530" s="69">
        <v>734</v>
      </c>
      <c r="AD1530" s="69">
        <v>724</v>
      </c>
      <c r="AE1530" s="69">
        <v>694</v>
      </c>
      <c r="AF1530" s="69">
        <f t="shared" si="190"/>
        <v>8207</v>
      </c>
      <c r="AH1530" s="31">
        <f t="shared" si="191"/>
        <v>1875</v>
      </c>
      <c r="AI1530" s="31">
        <f t="shared" si="192"/>
        <v>1881</v>
      </c>
      <c r="AJ1530" s="31">
        <f t="shared" si="193"/>
        <v>2299</v>
      </c>
      <c r="AK1530" s="31">
        <f t="shared" si="194"/>
        <v>2152</v>
      </c>
      <c r="AL1530" s="31">
        <f t="shared" si="195"/>
        <v>8207</v>
      </c>
    </row>
    <row r="1531" spans="1:38" hidden="1" x14ac:dyDescent="0.3">
      <c r="A1531" t="str">
        <f t="shared" si="189"/>
        <v>SAC1 COARSE</v>
      </c>
      <c r="B1531" s="5" t="s">
        <v>474</v>
      </c>
      <c r="C1531" s="5" t="s">
        <v>617</v>
      </c>
      <c r="D1531" s="65" t="s">
        <v>89</v>
      </c>
      <c r="E1531" s="65" t="s">
        <v>118</v>
      </c>
      <c r="F1531" s="5" t="s">
        <v>433</v>
      </c>
      <c r="G1531" s="5" t="s">
        <v>603</v>
      </c>
      <c r="H1531" s="5" t="s">
        <v>619</v>
      </c>
      <c r="I1531" s="31"/>
      <c r="J1531" s="31">
        <v>74.88</v>
      </c>
      <c r="K1531" s="31">
        <v>54.24</v>
      </c>
      <c r="L1531" s="31">
        <v>143.76000000000002</v>
      </c>
      <c r="M1531" s="31"/>
      <c r="N1531" s="31"/>
      <c r="O1531" s="31"/>
      <c r="P1531" s="31">
        <v>24.96</v>
      </c>
      <c r="Q1531" s="31"/>
      <c r="R1531" s="75">
        <f t="shared" si="196"/>
        <v>33.093333333333334</v>
      </c>
      <c r="S1531" s="69"/>
      <c r="T1531" s="69"/>
      <c r="U1531" s="69"/>
      <c r="V1531" s="69"/>
      <c r="W1531" s="69"/>
      <c r="X1531" s="69"/>
      <c r="Y1531" s="69"/>
      <c r="Z1531" s="69"/>
      <c r="AA1531" s="69"/>
      <c r="AB1531" s="69"/>
      <c r="AC1531" s="69"/>
      <c r="AD1531" s="69"/>
      <c r="AE1531" s="69"/>
      <c r="AF1531" s="69">
        <f t="shared" si="190"/>
        <v>0</v>
      </c>
      <c r="AH1531" s="31">
        <f t="shared" si="191"/>
        <v>0</v>
      </c>
      <c r="AI1531" s="31">
        <f t="shared" si="192"/>
        <v>0</v>
      </c>
      <c r="AJ1531" s="31">
        <f t="shared" si="193"/>
        <v>0</v>
      </c>
      <c r="AK1531" s="31">
        <f t="shared" si="194"/>
        <v>0</v>
      </c>
      <c r="AL1531" s="31">
        <f t="shared" si="195"/>
        <v>0</v>
      </c>
    </row>
    <row r="1532" spans="1:38" hidden="1" x14ac:dyDescent="0.3">
      <c r="A1532" t="str">
        <f t="shared" si="189"/>
        <v>SAC1 COARSE</v>
      </c>
      <c r="B1532" s="5" t="s">
        <v>474</v>
      </c>
      <c r="C1532" s="5" t="s">
        <v>617</v>
      </c>
      <c r="D1532" s="65" t="s">
        <v>89</v>
      </c>
      <c r="E1532" s="65" t="s">
        <v>118</v>
      </c>
      <c r="F1532" s="5" t="s">
        <v>430</v>
      </c>
      <c r="G1532" s="5" t="s">
        <v>603</v>
      </c>
      <c r="H1532" s="5" t="s">
        <v>619</v>
      </c>
      <c r="I1532" s="31"/>
      <c r="J1532" s="31"/>
      <c r="K1532" s="31"/>
      <c r="L1532" s="31"/>
      <c r="M1532" s="31"/>
      <c r="N1532" s="31"/>
      <c r="O1532" s="31"/>
      <c r="P1532" s="31"/>
      <c r="Q1532" s="31">
        <v>201.60000000000002</v>
      </c>
      <c r="R1532" s="75">
        <f t="shared" si="196"/>
        <v>22.400000000000002</v>
      </c>
      <c r="S1532" s="69">
        <v>22.400000000000002</v>
      </c>
      <c r="T1532" s="69">
        <v>22.400000000000002</v>
      </c>
      <c r="U1532" s="69">
        <v>22.400000000000002</v>
      </c>
      <c r="V1532" s="69">
        <v>22.400000000000002</v>
      </c>
      <c r="W1532" s="69">
        <v>22.400000000000002</v>
      </c>
      <c r="X1532" s="69">
        <v>22.400000000000002</v>
      </c>
      <c r="Y1532" s="69">
        <v>22.400000000000002</v>
      </c>
      <c r="Z1532" s="69">
        <v>22.400000000000002</v>
      </c>
      <c r="AA1532" s="69">
        <v>22.400000000000002</v>
      </c>
      <c r="AB1532" s="69">
        <v>22.400000000000002</v>
      </c>
      <c r="AC1532" s="69">
        <v>22.400000000000002</v>
      </c>
      <c r="AD1532" s="69">
        <v>22.400000000000002</v>
      </c>
      <c r="AE1532" s="69">
        <v>22.400000000000002</v>
      </c>
      <c r="AF1532" s="69">
        <f t="shared" si="190"/>
        <v>268.8</v>
      </c>
      <c r="AH1532" s="31">
        <f t="shared" si="191"/>
        <v>67.2</v>
      </c>
      <c r="AI1532" s="31">
        <f t="shared" si="192"/>
        <v>67.2</v>
      </c>
      <c r="AJ1532" s="31">
        <f t="shared" si="193"/>
        <v>67.2</v>
      </c>
      <c r="AK1532" s="31">
        <f t="shared" si="194"/>
        <v>67.2</v>
      </c>
      <c r="AL1532" s="31">
        <f t="shared" si="195"/>
        <v>268.8</v>
      </c>
    </row>
    <row r="1533" spans="1:38" hidden="1" x14ac:dyDescent="0.3">
      <c r="A1533" t="str">
        <f t="shared" si="189"/>
        <v>SAC1 COARSE</v>
      </c>
      <c r="B1533" s="5" t="s">
        <v>474</v>
      </c>
      <c r="C1533" s="5" t="s">
        <v>617</v>
      </c>
      <c r="D1533" s="65" t="s">
        <v>89</v>
      </c>
      <c r="E1533" s="65" t="s">
        <v>118</v>
      </c>
      <c r="F1533" s="5" t="s">
        <v>28</v>
      </c>
      <c r="G1533" s="5" t="s">
        <v>603</v>
      </c>
      <c r="H1533" s="5" t="s">
        <v>619</v>
      </c>
      <c r="I1533" s="31"/>
      <c r="J1533" s="31"/>
      <c r="K1533" s="31"/>
      <c r="L1533" s="31"/>
      <c r="M1533" s="31"/>
      <c r="N1533" s="31"/>
      <c r="O1533" s="31">
        <v>1.2</v>
      </c>
      <c r="P1533" s="31"/>
      <c r="Q1533" s="31">
        <v>1.2</v>
      </c>
      <c r="R1533" s="75">
        <f t="shared" si="196"/>
        <v>0.26666666666666666</v>
      </c>
      <c r="S1533" s="69">
        <v>0.26666666666666666</v>
      </c>
      <c r="T1533" s="69">
        <v>0.26666666666666666</v>
      </c>
      <c r="U1533" s="69">
        <v>0.26666666666666666</v>
      </c>
      <c r="V1533" s="69">
        <v>0.26666666666666666</v>
      </c>
      <c r="W1533" s="69">
        <v>0.26666666666666666</v>
      </c>
      <c r="X1533" s="69">
        <v>0.26666666666666666</v>
      </c>
      <c r="Y1533" s="69">
        <v>0.26666666666666666</v>
      </c>
      <c r="Z1533" s="69">
        <v>0.26666666666666666</v>
      </c>
      <c r="AA1533" s="69">
        <v>0.26666666666666666</v>
      </c>
      <c r="AB1533" s="69">
        <v>0.26666666666666666</v>
      </c>
      <c r="AC1533" s="69">
        <v>0.26666666666666666</v>
      </c>
      <c r="AD1533" s="69">
        <v>0.26666666666666666</v>
      </c>
      <c r="AE1533" s="69">
        <v>0.26666666666666666</v>
      </c>
      <c r="AF1533" s="69">
        <f t="shared" si="190"/>
        <v>3.1999999999999997</v>
      </c>
      <c r="AH1533" s="31">
        <f t="shared" si="191"/>
        <v>0.8</v>
      </c>
      <c r="AI1533" s="31">
        <f t="shared" si="192"/>
        <v>0.8</v>
      </c>
      <c r="AJ1533" s="31">
        <f t="shared" si="193"/>
        <v>0.8</v>
      </c>
      <c r="AK1533" s="31">
        <f t="shared" si="194"/>
        <v>0.8</v>
      </c>
      <c r="AL1533" s="31">
        <f t="shared" si="195"/>
        <v>3.2</v>
      </c>
    </row>
    <row r="1534" spans="1:38" hidden="1" x14ac:dyDescent="0.3">
      <c r="A1534" t="str">
        <f t="shared" si="189"/>
        <v>SAA1</v>
      </c>
      <c r="B1534" s="5" t="s">
        <v>474</v>
      </c>
      <c r="C1534" s="5" t="s">
        <v>617</v>
      </c>
      <c r="D1534" s="65" t="s">
        <v>89</v>
      </c>
      <c r="E1534" s="65" t="s">
        <v>118</v>
      </c>
      <c r="F1534" s="5" t="s">
        <v>30</v>
      </c>
      <c r="G1534" s="5" t="s">
        <v>600</v>
      </c>
      <c r="H1534" s="5" t="s">
        <v>620</v>
      </c>
      <c r="I1534" s="31"/>
      <c r="J1534" s="31"/>
      <c r="K1534" s="31"/>
      <c r="L1534" s="31"/>
      <c r="M1534" s="31"/>
      <c r="N1534" s="31">
        <v>5.4</v>
      </c>
      <c r="O1534" s="31"/>
      <c r="P1534" s="31">
        <v>3.4800000000000004</v>
      </c>
      <c r="Q1534" s="31">
        <v>3.24</v>
      </c>
      <c r="R1534" s="75">
        <f t="shared" si="196"/>
        <v>1.3466666666666667</v>
      </c>
      <c r="S1534" s="69">
        <v>1.3466666666666667</v>
      </c>
      <c r="T1534" s="69">
        <v>1.3466666666666667</v>
      </c>
      <c r="U1534" s="69">
        <v>1.3466666666666667</v>
      </c>
      <c r="V1534" s="69">
        <v>1.3466666666666667</v>
      </c>
      <c r="W1534" s="69">
        <v>1.3466666666666667</v>
      </c>
      <c r="X1534" s="69">
        <v>1.3466666666666667</v>
      </c>
      <c r="Y1534" s="69">
        <v>1.3466666666666667</v>
      </c>
      <c r="Z1534" s="69">
        <v>1.3466666666666667</v>
      </c>
      <c r="AA1534" s="69">
        <v>1.3466666666666667</v>
      </c>
      <c r="AB1534" s="69">
        <v>1.3466666666666667</v>
      </c>
      <c r="AC1534" s="69">
        <v>1.3466666666666667</v>
      </c>
      <c r="AD1534" s="69">
        <v>1.3466666666666667</v>
      </c>
      <c r="AE1534" s="69">
        <v>1.3466666666666667</v>
      </c>
      <c r="AF1534" s="69">
        <f t="shared" si="190"/>
        <v>16.160000000000004</v>
      </c>
      <c r="AH1534" s="31">
        <f t="shared" si="191"/>
        <v>4.04</v>
      </c>
      <c r="AI1534" s="31">
        <f t="shared" si="192"/>
        <v>4.04</v>
      </c>
      <c r="AJ1534" s="31">
        <f t="shared" si="193"/>
        <v>4.04</v>
      </c>
      <c r="AK1534" s="31">
        <f t="shared" si="194"/>
        <v>4.04</v>
      </c>
      <c r="AL1534" s="31">
        <f t="shared" si="195"/>
        <v>16.16</v>
      </c>
    </row>
    <row r="1535" spans="1:38" hidden="1" x14ac:dyDescent="0.3">
      <c r="A1535" t="str">
        <f t="shared" si="189"/>
        <v>SAGolden Brown</v>
      </c>
      <c r="B1535" s="5" t="s">
        <v>474</v>
      </c>
      <c r="C1535" s="5" t="s">
        <v>617</v>
      </c>
      <c r="D1535" s="65" t="s">
        <v>89</v>
      </c>
      <c r="E1535" s="65" t="s">
        <v>118</v>
      </c>
      <c r="F1535" s="5" t="s">
        <v>31</v>
      </c>
      <c r="G1535" s="5" t="s">
        <v>602</v>
      </c>
      <c r="H1535" s="5" t="s">
        <v>623</v>
      </c>
      <c r="I1535" s="31"/>
      <c r="J1535" s="31"/>
      <c r="K1535" s="31"/>
      <c r="L1535" s="31"/>
      <c r="M1535" s="31"/>
      <c r="N1535" s="31"/>
      <c r="O1535" s="31"/>
      <c r="P1535" s="31">
        <v>3.24</v>
      </c>
      <c r="Q1535" s="31">
        <v>3.24</v>
      </c>
      <c r="R1535" s="75">
        <f t="shared" si="196"/>
        <v>0.72000000000000008</v>
      </c>
      <c r="S1535" s="69">
        <v>0.72000000000000008</v>
      </c>
      <c r="T1535" s="69">
        <v>0.72000000000000008</v>
      </c>
      <c r="U1535" s="69">
        <v>0.72000000000000008</v>
      </c>
      <c r="V1535" s="69">
        <v>0.72000000000000008</v>
      </c>
      <c r="W1535" s="69">
        <v>0.72000000000000008</v>
      </c>
      <c r="X1535" s="69">
        <v>0.72000000000000008</v>
      </c>
      <c r="Y1535" s="69">
        <v>0.72000000000000008</v>
      </c>
      <c r="Z1535" s="69">
        <v>0.72000000000000008</v>
      </c>
      <c r="AA1535" s="69">
        <v>0.72000000000000008</v>
      </c>
      <c r="AB1535" s="69">
        <v>0.72000000000000008</v>
      </c>
      <c r="AC1535" s="69">
        <v>0.72000000000000008</v>
      </c>
      <c r="AD1535" s="69">
        <v>0.72000000000000008</v>
      </c>
      <c r="AE1535" s="69">
        <v>0.72000000000000008</v>
      </c>
      <c r="AF1535" s="69">
        <f t="shared" si="190"/>
        <v>8.6399999999999988</v>
      </c>
      <c r="AH1535" s="31">
        <f t="shared" si="191"/>
        <v>2.16</v>
      </c>
      <c r="AI1535" s="31">
        <f t="shared" si="192"/>
        <v>2.16</v>
      </c>
      <c r="AJ1535" s="31">
        <f t="shared" si="193"/>
        <v>2.16</v>
      </c>
      <c r="AK1535" s="31">
        <f t="shared" si="194"/>
        <v>2.16</v>
      </c>
      <c r="AL1535" s="31">
        <f t="shared" si="195"/>
        <v>8.64</v>
      </c>
    </row>
    <row r="1536" spans="1:38" hidden="1" x14ac:dyDescent="0.3">
      <c r="A1536" t="str">
        <f t="shared" si="189"/>
        <v>SAICING</v>
      </c>
      <c r="B1536" s="5" t="s">
        <v>474</v>
      </c>
      <c r="C1536" s="5" t="s">
        <v>617</v>
      </c>
      <c r="D1536" s="65" t="s">
        <v>89</v>
      </c>
      <c r="E1536" s="65" t="s">
        <v>118</v>
      </c>
      <c r="F1536" s="5" t="s">
        <v>47</v>
      </c>
      <c r="G1536" s="5" t="s">
        <v>605</v>
      </c>
      <c r="H1536" s="5" t="s">
        <v>605</v>
      </c>
      <c r="I1536" s="31"/>
      <c r="J1536" s="31"/>
      <c r="K1536" s="31"/>
      <c r="L1536" s="31"/>
      <c r="M1536" s="31"/>
      <c r="N1536" s="31">
        <v>2.25</v>
      </c>
      <c r="O1536" s="31"/>
      <c r="P1536" s="31">
        <v>1</v>
      </c>
      <c r="Q1536" s="31">
        <v>-1</v>
      </c>
      <c r="R1536" s="75">
        <f t="shared" si="196"/>
        <v>0.25</v>
      </c>
      <c r="S1536" s="69">
        <v>0.25</v>
      </c>
      <c r="T1536" s="69">
        <v>0.25</v>
      </c>
      <c r="U1536" s="69">
        <v>0.25</v>
      </c>
      <c r="V1536" s="69">
        <v>0.25</v>
      </c>
      <c r="W1536" s="69">
        <v>0.25</v>
      </c>
      <c r="X1536" s="69">
        <v>0.25</v>
      </c>
      <c r="Y1536" s="69">
        <v>0.25</v>
      </c>
      <c r="Z1536" s="69">
        <v>0.25</v>
      </c>
      <c r="AA1536" s="69">
        <v>0.25</v>
      </c>
      <c r="AB1536" s="69">
        <v>0.25</v>
      </c>
      <c r="AC1536" s="69">
        <v>0.25</v>
      </c>
      <c r="AD1536" s="69">
        <v>0.25</v>
      </c>
      <c r="AE1536" s="69">
        <v>0.25</v>
      </c>
      <c r="AF1536" s="69">
        <f t="shared" si="190"/>
        <v>3</v>
      </c>
      <c r="AH1536" s="31">
        <f t="shared" si="191"/>
        <v>0.75</v>
      </c>
      <c r="AI1536" s="31">
        <f t="shared" si="192"/>
        <v>0.75</v>
      </c>
      <c r="AJ1536" s="31">
        <f t="shared" si="193"/>
        <v>0.75</v>
      </c>
      <c r="AK1536" s="31">
        <f t="shared" si="194"/>
        <v>0.75</v>
      </c>
      <c r="AL1536" s="31">
        <f t="shared" si="195"/>
        <v>3</v>
      </c>
    </row>
    <row r="1537" spans="1:38" hidden="1" x14ac:dyDescent="0.3">
      <c r="A1537" t="str">
        <f t="shared" si="189"/>
        <v>PTLG</v>
      </c>
      <c r="B1537" s="5" t="s">
        <v>474</v>
      </c>
      <c r="C1537" s="5" t="s">
        <v>625</v>
      </c>
      <c r="D1537" s="65" t="s">
        <v>89</v>
      </c>
      <c r="E1537" s="65" t="s">
        <v>118</v>
      </c>
      <c r="F1537" s="5" t="s">
        <v>102</v>
      </c>
      <c r="G1537" s="5" t="s">
        <v>601</v>
      </c>
      <c r="H1537" s="5" t="s">
        <v>621</v>
      </c>
      <c r="I1537" s="31"/>
      <c r="J1537" s="31"/>
      <c r="K1537" s="31"/>
      <c r="L1537" s="31"/>
      <c r="M1537" s="31"/>
      <c r="N1537" s="31"/>
      <c r="O1537" s="31"/>
      <c r="P1537" s="31"/>
      <c r="Q1537" s="31"/>
      <c r="R1537" s="75"/>
      <c r="S1537" s="69"/>
      <c r="T1537" s="69">
        <v>16.2</v>
      </c>
      <c r="U1537" s="69">
        <v>16.2</v>
      </c>
      <c r="V1537" s="69">
        <v>16.2</v>
      </c>
      <c r="W1537" s="69">
        <v>20.52</v>
      </c>
      <c r="X1537" s="69">
        <v>20.52</v>
      </c>
      <c r="Y1537" s="69">
        <v>20.52</v>
      </c>
      <c r="Z1537" s="69">
        <v>20.52</v>
      </c>
      <c r="AA1537" s="69">
        <v>20.52</v>
      </c>
      <c r="AB1537" s="69">
        <v>20.52</v>
      </c>
      <c r="AC1537" s="69">
        <v>20.52</v>
      </c>
      <c r="AD1537" s="69">
        <v>20.52</v>
      </c>
      <c r="AE1537" s="69">
        <v>20.52</v>
      </c>
      <c r="AF1537" s="69">
        <f t="shared" si="190"/>
        <v>233.28000000000003</v>
      </c>
      <c r="AH1537" s="31">
        <f t="shared" si="191"/>
        <v>48.599999999999994</v>
      </c>
      <c r="AI1537" s="31">
        <f t="shared" si="192"/>
        <v>61.56</v>
      </c>
      <c r="AJ1537" s="31">
        <f t="shared" si="193"/>
        <v>61.56</v>
      </c>
      <c r="AK1537" s="31">
        <f t="shared" si="194"/>
        <v>61.56</v>
      </c>
      <c r="AL1537" s="31">
        <f t="shared" si="195"/>
        <v>233.28</v>
      </c>
    </row>
    <row r="1538" spans="1:38" hidden="1" x14ac:dyDescent="0.3">
      <c r="A1538" t="str">
        <f t="shared" si="189"/>
        <v>PTLG</v>
      </c>
      <c r="B1538" s="5" t="s">
        <v>474</v>
      </c>
      <c r="C1538" s="5" t="s">
        <v>625</v>
      </c>
      <c r="D1538" s="65" t="s">
        <v>89</v>
      </c>
      <c r="E1538" s="65" t="s">
        <v>118</v>
      </c>
      <c r="F1538" s="5" t="s">
        <v>33</v>
      </c>
      <c r="G1538" s="5" t="s">
        <v>601</v>
      </c>
      <c r="H1538" s="5" t="s">
        <v>621</v>
      </c>
      <c r="I1538" s="31"/>
      <c r="J1538" s="31"/>
      <c r="K1538" s="31"/>
      <c r="L1538" s="31">
        <v>6.48</v>
      </c>
      <c r="M1538" s="31"/>
      <c r="N1538" s="31"/>
      <c r="O1538" s="31">
        <v>1.2</v>
      </c>
      <c r="P1538" s="31">
        <v>3.5999999999999996</v>
      </c>
      <c r="Q1538" s="31">
        <v>2.4</v>
      </c>
      <c r="R1538" s="75">
        <f t="shared" ref="R1538:R1601" si="197">SUM(I1538:Q1538)/9</f>
        <v>1.5200000000000002</v>
      </c>
      <c r="S1538" s="69">
        <v>10.8</v>
      </c>
      <c r="T1538" s="69">
        <v>10.8</v>
      </c>
      <c r="U1538" s="69">
        <v>10.8</v>
      </c>
      <c r="V1538" s="69">
        <v>10.8</v>
      </c>
      <c r="W1538" s="69">
        <v>11.88</v>
      </c>
      <c r="X1538" s="69">
        <v>11.88</v>
      </c>
      <c r="Y1538" s="69">
        <v>11.88</v>
      </c>
      <c r="Z1538" s="69">
        <v>15.12</v>
      </c>
      <c r="AA1538" s="69">
        <v>15.12</v>
      </c>
      <c r="AB1538" s="69">
        <v>15.12</v>
      </c>
      <c r="AC1538" s="69">
        <v>15.12</v>
      </c>
      <c r="AD1538" s="69">
        <v>15.12</v>
      </c>
      <c r="AE1538" s="69">
        <v>15.12</v>
      </c>
      <c r="AF1538" s="69">
        <f t="shared" si="190"/>
        <v>158.76000000000002</v>
      </c>
      <c r="AH1538" s="31">
        <f t="shared" si="191"/>
        <v>32.400000000000006</v>
      </c>
      <c r="AI1538" s="31">
        <f t="shared" si="192"/>
        <v>35.64</v>
      </c>
      <c r="AJ1538" s="31">
        <f t="shared" si="193"/>
        <v>45.36</v>
      </c>
      <c r="AK1538" s="31">
        <f t="shared" si="194"/>
        <v>45.36</v>
      </c>
      <c r="AL1538" s="31">
        <f t="shared" si="195"/>
        <v>158.76</v>
      </c>
    </row>
    <row r="1539" spans="1:38" hidden="1" x14ac:dyDescent="0.3">
      <c r="A1539" t="str">
        <f t="shared" ref="A1539:A1602" si="198">CONCATENATE(C1539,H1539)</f>
        <v>SASoft Brown</v>
      </c>
      <c r="B1539" s="5" t="s">
        <v>474</v>
      </c>
      <c r="C1539" s="5" t="s">
        <v>617</v>
      </c>
      <c r="D1539" s="65" t="s">
        <v>89</v>
      </c>
      <c r="E1539" s="65" t="s">
        <v>118</v>
      </c>
      <c r="F1539" s="5" t="s">
        <v>34</v>
      </c>
      <c r="G1539" s="5" t="s">
        <v>602</v>
      </c>
      <c r="H1539" s="5" t="s">
        <v>622</v>
      </c>
      <c r="I1539" s="31"/>
      <c r="J1539" s="31"/>
      <c r="K1539" s="31"/>
      <c r="L1539" s="31"/>
      <c r="M1539" s="31"/>
      <c r="N1539" s="31">
        <v>5.4</v>
      </c>
      <c r="O1539" s="31"/>
      <c r="P1539" s="31">
        <v>7.56</v>
      </c>
      <c r="Q1539" s="31"/>
      <c r="R1539" s="75">
        <f t="shared" si="197"/>
        <v>1.4400000000000002</v>
      </c>
      <c r="S1539" s="69">
        <v>1.4400000000000002</v>
      </c>
      <c r="T1539" s="69">
        <v>1.4400000000000002</v>
      </c>
      <c r="U1539" s="69">
        <v>1.4400000000000002</v>
      </c>
      <c r="V1539" s="69">
        <v>1.4400000000000002</v>
      </c>
      <c r="W1539" s="69">
        <v>1.4400000000000002</v>
      </c>
      <c r="X1539" s="69">
        <v>1.4400000000000002</v>
      </c>
      <c r="Y1539" s="69">
        <v>1.4400000000000002</v>
      </c>
      <c r="Z1539" s="69">
        <v>1.4400000000000002</v>
      </c>
      <c r="AA1539" s="69">
        <v>1.4400000000000002</v>
      </c>
      <c r="AB1539" s="69">
        <v>1.4400000000000002</v>
      </c>
      <c r="AC1539" s="69">
        <v>1.4400000000000002</v>
      </c>
      <c r="AD1539" s="69">
        <v>1.4400000000000002</v>
      </c>
      <c r="AE1539" s="69">
        <v>1.4400000000000002</v>
      </c>
      <c r="AF1539" s="69">
        <f t="shared" ref="AF1539:AF1602" si="199">SUM(T1539:AE1539)</f>
        <v>17.279999999999998</v>
      </c>
      <c r="AH1539" s="31">
        <f t="shared" ref="AH1539:AH1602" si="200">SUM(T1539:V1539)</f>
        <v>4.32</v>
      </c>
      <c r="AI1539" s="31">
        <f t="shared" ref="AI1539:AI1602" si="201">SUM(W1539:Y1539)</f>
        <v>4.32</v>
      </c>
      <c r="AJ1539" s="31">
        <f t="shared" ref="AJ1539:AJ1602" si="202">SUM(Z1539:AB1539)</f>
        <v>4.32</v>
      </c>
      <c r="AK1539" s="31">
        <f t="shared" ref="AK1539:AK1602" si="203">SUM(AC1539:AE1539)</f>
        <v>4.32</v>
      </c>
      <c r="AL1539" s="31">
        <f t="shared" ref="AL1539:AL1602" si="204">SUM(AH1539:AK1539)</f>
        <v>17.28</v>
      </c>
    </row>
    <row r="1540" spans="1:38" hidden="1" x14ac:dyDescent="0.3">
      <c r="A1540" t="str">
        <f t="shared" si="198"/>
        <v>SACASTER</v>
      </c>
      <c r="B1540" s="5" t="s">
        <v>474</v>
      </c>
      <c r="C1540" s="5" t="s">
        <v>617</v>
      </c>
      <c r="D1540" s="65" t="s">
        <v>89</v>
      </c>
      <c r="E1540" s="65" t="s">
        <v>473</v>
      </c>
      <c r="F1540" s="5" t="s">
        <v>25</v>
      </c>
      <c r="G1540" s="5" t="s">
        <v>604</v>
      </c>
      <c r="H1540" s="5" t="s">
        <v>604</v>
      </c>
      <c r="I1540" s="31"/>
      <c r="J1540" s="31"/>
      <c r="K1540" s="31"/>
      <c r="L1540" s="31"/>
      <c r="M1540" s="31"/>
      <c r="N1540" s="31"/>
      <c r="O1540" s="31"/>
      <c r="P1540" s="31"/>
      <c r="Q1540" s="31">
        <v>0.36</v>
      </c>
      <c r="R1540" s="75">
        <f t="shared" si="197"/>
        <v>0.04</v>
      </c>
      <c r="S1540" s="69">
        <v>0.04</v>
      </c>
      <c r="T1540" s="69">
        <v>0.04</v>
      </c>
      <c r="U1540" s="69">
        <v>0.04</v>
      </c>
      <c r="V1540" s="69">
        <v>0.04</v>
      </c>
      <c r="W1540" s="69">
        <v>0.04</v>
      </c>
      <c r="X1540" s="69">
        <v>0.04</v>
      </c>
      <c r="Y1540" s="69">
        <v>0.04</v>
      </c>
      <c r="Z1540" s="69">
        <v>0.04</v>
      </c>
      <c r="AA1540" s="69">
        <v>0.04</v>
      </c>
      <c r="AB1540" s="69">
        <v>0.04</v>
      </c>
      <c r="AC1540" s="69">
        <v>0.04</v>
      </c>
      <c r="AD1540" s="69">
        <v>0.04</v>
      </c>
      <c r="AE1540" s="69">
        <v>0.04</v>
      </c>
      <c r="AF1540" s="69">
        <f t="shared" si="199"/>
        <v>0.47999999999999993</v>
      </c>
      <c r="AH1540" s="31">
        <f t="shared" si="200"/>
        <v>0.12</v>
      </c>
      <c r="AI1540" s="31">
        <f t="shared" si="201"/>
        <v>0.12</v>
      </c>
      <c r="AJ1540" s="31">
        <f t="shared" si="202"/>
        <v>0.12</v>
      </c>
      <c r="AK1540" s="31">
        <f t="shared" si="203"/>
        <v>0.12</v>
      </c>
      <c r="AL1540" s="31">
        <f t="shared" si="204"/>
        <v>0.48</v>
      </c>
    </row>
    <row r="1541" spans="1:38" hidden="1" x14ac:dyDescent="0.3">
      <c r="A1541" t="str">
        <f t="shared" si="198"/>
        <v>SAC1 COARSE</v>
      </c>
      <c r="B1541" s="5" t="s">
        <v>474</v>
      </c>
      <c r="C1541" s="5" t="s">
        <v>617</v>
      </c>
      <c r="D1541" s="65" t="s">
        <v>89</v>
      </c>
      <c r="E1541" s="65" t="s">
        <v>473</v>
      </c>
      <c r="F1541" s="5" t="s">
        <v>27</v>
      </c>
      <c r="G1541" s="5" t="s">
        <v>603</v>
      </c>
      <c r="H1541" s="5" t="s">
        <v>619</v>
      </c>
      <c r="I1541" s="31"/>
      <c r="J1541" s="31"/>
      <c r="K1541" s="31"/>
      <c r="L1541" s="31"/>
      <c r="M1541" s="31"/>
      <c r="N1541" s="31"/>
      <c r="O1541" s="31"/>
      <c r="P1541" s="31"/>
      <c r="Q1541" s="31">
        <v>20.52</v>
      </c>
      <c r="R1541" s="75">
        <f t="shared" si="197"/>
        <v>2.2799999999999998</v>
      </c>
      <c r="S1541" s="69">
        <v>2.2799999999999998</v>
      </c>
      <c r="T1541" s="69">
        <v>2.2799999999999998</v>
      </c>
      <c r="U1541" s="69">
        <v>2.2799999999999998</v>
      </c>
      <c r="V1541" s="69">
        <v>2.2799999999999998</v>
      </c>
      <c r="W1541" s="69">
        <v>2.2799999999999998</v>
      </c>
      <c r="X1541" s="69">
        <v>2.2799999999999998</v>
      </c>
      <c r="Y1541" s="69">
        <v>2.2799999999999998</v>
      </c>
      <c r="Z1541" s="69">
        <v>2.2799999999999998</v>
      </c>
      <c r="AA1541" s="69">
        <v>2.2799999999999998</v>
      </c>
      <c r="AB1541" s="69">
        <v>2.2799999999999998</v>
      </c>
      <c r="AC1541" s="69">
        <v>2.2799999999999998</v>
      </c>
      <c r="AD1541" s="69">
        <v>2.2799999999999998</v>
      </c>
      <c r="AE1541" s="69">
        <v>2.2799999999999998</v>
      </c>
      <c r="AF1541" s="69">
        <f t="shared" si="199"/>
        <v>27.360000000000003</v>
      </c>
      <c r="AH1541" s="31">
        <f t="shared" si="200"/>
        <v>6.84</v>
      </c>
      <c r="AI1541" s="31">
        <f t="shared" si="201"/>
        <v>6.84</v>
      </c>
      <c r="AJ1541" s="31">
        <f t="shared" si="202"/>
        <v>6.84</v>
      </c>
      <c r="AK1541" s="31">
        <f t="shared" si="203"/>
        <v>6.84</v>
      </c>
      <c r="AL1541" s="31">
        <f t="shared" si="204"/>
        <v>27.36</v>
      </c>
    </row>
    <row r="1542" spans="1:38" hidden="1" x14ac:dyDescent="0.3">
      <c r="A1542" t="str">
        <f t="shared" si="198"/>
        <v>SAA1</v>
      </c>
      <c r="B1542" s="5" t="s">
        <v>474</v>
      </c>
      <c r="C1542" s="5" t="s">
        <v>617</v>
      </c>
      <c r="D1542" s="65" t="s">
        <v>89</v>
      </c>
      <c r="E1542" s="65" t="s">
        <v>473</v>
      </c>
      <c r="F1542" s="5" t="s">
        <v>30</v>
      </c>
      <c r="G1542" s="5" t="s">
        <v>600</v>
      </c>
      <c r="H1542" s="5" t="s">
        <v>620</v>
      </c>
      <c r="I1542" s="31"/>
      <c r="J1542" s="31"/>
      <c r="K1542" s="31"/>
      <c r="L1542" s="31"/>
      <c r="M1542" s="31"/>
      <c r="N1542" s="31"/>
      <c r="O1542" s="31"/>
      <c r="P1542" s="31"/>
      <c r="Q1542" s="31">
        <v>1.08</v>
      </c>
      <c r="R1542" s="75">
        <f t="shared" si="197"/>
        <v>0.12000000000000001</v>
      </c>
      <c r="S1542" s="69">
        <v>0.12000000000000001</v>
      </c>
      <c r="T1542" s="69">
        <v>0.12000000000000001</v>
      </c>
      <c r="U1542" s="69">
        <v>0.12000000000000001</v>
      </c>
      <c r="V1542" s="69">
        <v>0.12000000000000001</v>
      </c>
      <c r="W1542" s="69">
        <v>0.12000000000000001</v>
      </c>
      <c r="X1542" s="69">
        <v>0.12000000000000001</v>
      </c>
      <c r="Y1542" s="69">
        <v>0.12000000000000001</v>
      </c>
      <c r="Z1542" s="69">
        <v>0.12000000000000001</v>
      </c>
      <c r="AA1542" s="69">
        <v>0.12000000000000001</v>
      </c>
      <c r="AB1542" s="69">
        <v>0.12000000000000001</v>
      </c>
      <c r="AC1542" s="69">
        <v>0.12000000000000001</v>
      </c>
      <c r="AD1542" s="69">
        <v>0.12000000000000001</v>
      </c>
      <c r="AE1542" s="69">
        <v>0.12000000000000001</v>
      </c>
      <c r="AF1542" s="69">
        <f t="shared" si="199"/>
        <v>1.4400000000000004</v>
      </c>
      <c r="AH1542" s="31">
        <f t="shared" si="200"/>
        <v>0.36000000000000004</v>
      </c>
      <c r="AI1542" s="31">
        <f t="shared" si="201"/>
        <v>0.36000000000000004</v>
      </c>
      <c r="AJ1542" s="31">
        <f t="shared" si="202"/>
        <v>0.36000000000000004</v>
      </c>
      <c r="AK1542" s="31">
        <f t="shared" si="203"/>
        <v>0.36000000000000004</v>
      </c>
      <c r="AL1542" s="31">
        <f t="shared" si="204"/>
        <v>1.4400000000000002</v>
      </c>
    </row>
    <row r="1543" spans="1:38" hidden="1" x14ac:dyDescent="0.3">
      <c r="A1543" t="str">
        <f t="shared" si="198"/>
        <v>SAICING</v>
      </c>
      <c r="B1543" s="5" t="s">
        <v>474</v>
      </c>
      <c r="C1543" s="5" t="s">
        <v>617</v>
      </c>
      <c r="D1543" s="65" t="s">
        <v>89</v>
      </c>
      <c r="E1543" s="65" t="s">
        <v>473</v>
      </c>
      <c r="F1543" s="5" t="s">
        <v>32</v>
      </c>
      <c r="G1543" s="5" t="s">
        <v>605</v>
      </c>
      <c r="H1543" s="5" t="s">
        <v>605</v>
      </c>
      <c r="I1543" s="31"/>
      <c r="J1543" s="31"/>
      <c r="K1543" s="31"/>
      <c r="L1543" s="31"/>
      <c r="M1543" s="31"/>
      <c r="N1543" s="31"/>
      <c r="O1543" s="31"/>
      <c r="P1543" s="31"/>
      <c r="Q1543" s="31">
        <v>0.36</v>
      </c>
      <c r="R1543" s="75">
        <f t="shared" si="197"/>
        <v>0.04</v>
      </c>
      <c r="S1543" s="69">
        <v>0.04</v>
      </c>
      <c r="T1543" s="69">
        <v>0.04</v>
      </c>
      <c r="U1543" s="69">
        <v>0.04</v>
      </c>
      <c r="V1543" s="69">
        <v>0.04</v>
      </c>
      <c r="W1543" s="69">
        <v>0.04</v>
      </c>
      <c r="X1543" s="69">
        <v>0.04</v>
      </c>
      <c r="Y1543" s="69">
        <v>0.04</v>
      </c>
      <c r="Z1543" s="69">
        <v>0.04</v>
      </c>
      <c r="AA1543" s="69">
        <v>0.04</v>
      </c>
      <c r="AB1543" s="69">
        <v>0.04</v>
      </c>
      <c r="AC1543" s="69">
        <v>0.04</v>
      </c>
      <c r="AD1543" s="69">
        <v>0.04</v>
      </c>
      <c r="AE1543" s="69">
        <v>0.04</v>
      </c>
      <c r="AF1543" s="69">
        <f t="shared" si="199"/>
        <v>0.47999999999999993</v>
      </c>
      <c r="AH1543" s="31">
        <f t="shared" si="200"/>
        <v>0.12</v>
      </c>
      <c r="AI1543" s="31">
        <f t="shared" si="201"/>
        <v>0.12</v>
      </c>
      <c r="AJ1543" s="31">
        <f t="shared" si="202"/>
        <v>0.12</v>
      </c>
      <c r="AK1543" s="31">
        <f t="shared" si="203"/>
        <v>0.12</v>
      </c>
      <c r="AL1543" s="31">
        <f t="shared" si="204"/>
        <v>0.48</v>
      </c>
    </row>
    <row r="1544" spans="1:38" hidden="1" x14ac:dyDescent="0.3">
      <c r="A1544" t="str">
        <f t="shared" si="198"/>
        <v>SASoft Brown</v>
      </c>
      <c r="B1544" s="5" t="s">
        <v>474</v>
      </c>
      <c r="C1544" s="5" t="s">
        <v>617</v>
      </c>
      <c r="D1544" s="65" t="s">
        <v>89</v>
      </c>
      <c r="E1544" s="65" t="s">
        <v>473</v>
      </c>
      <c r="F1544" s="5" t="s">
        <v>49</v>
      </c>
      <c r="G1544" s="5" t="s">
        <v>602</v>
      </c>
      <c r="H1544" s="5" t="s">
        <v>622</v>
      </c>
      <c r="I1544" s="31"/>
      <c r="J1544" s="31"/>
      <c r="K1544" s="31"/>
      <c r="L1544" s="31"/>
      <c r="M1544" s="31"/>
      <c r="N1544" s="31"/>
      <c r="O1544" s="31"/>
      <c r="P1544" s="31"/>
      <c r="Q1544" s="31">
        <v>0.32400000000000001</v>
      </c>
      <c r="R1544" s="75">
        <f t="shared" si="197"/>
        <v>3.6000000000000004E-2</v>
      </c>
      <c r="S1544" s="69">
        <v>3.6000000000000004E-2</v>
      </c>
      <c r="T1544" s="69">
        <v>3.6000000000000004E-2</v>
      </c>
      <c r="U1544" s="69">
        <v>3.6000000000000004E-2</v>
      </c>
      <c r="V1544" s="69">
        <v>3.6000000000000004E-2</v>
      </c>
      <c r="W1544" s="69">
        <v>3.6000000000000004E-2</v>
      </c>
      <c r="X1544" s="69">
        <v>3.6000000000000004E-2</v>
      </c>
      <c r="Y1544" s="69">
        <v>3.6000000000000004E-2</v>
      </c>
      <c r="Z1544" s="69">
        <v>3.6000000000000004E-2</v>
      </c>
      <c r="AA1544" s="69">
        <v>3.6000000000000004E-2</v>
      </c>
      <c r="AB1544" s="69">
        <v>3.6000000000000004E-2</v>
      </c>
      <c r="AC1544" s="69">
        <v>3.6000000000000004E-2</v>
      </c>
      <c r="AD1544" s="69">
        <v>3.6000000000000004E-2</v>
      </c>
      <c r="AE1544" s="69">
        <v>3.6000000000000004E-2</v>
      </c>
      <c r="AF1544" s="69">
        <f t="shared" si="199"/>
        <v>0.43200000000000016</v>
      </c>
      <c r="AH1544" s="31">
        <f t="shared" si="200"/>
        <v>0.10800000000000001</v>
      </c>
      <c r="AI1544" s="31">
        <f t="shared" si="201"/>
        <v>0.10800000000000001</v>
      </c>
      <c r="AJ1544" s="31">
        <f t="shared" si="202"/>
        <v>0.10800000000000001</v>
      </c>
      <c r="AK1544" s="31">
        <f t="shared" si="203"/>
        <v>0.10800000000000001</v>
      </c>
      <c r="AL1544" s="31">
        <f t="shared" si="204"/>
        <v>0.43200000000000005</v>
      </c>
    </row>
    <row r="1545" spans="1:38" hidden="1" x14ac:dyDescent="0.3">
      <c r="A1545" t="str">
        <f t="shared" si="198"/>
        <v>SAA1</v>
      </c>
      <c r="B1545" s="5" t="s">
        <v>474</v>
      </c>
      <c r="C1545" s="5" t="s">
        <v>617</v>
      </c>
      <c r="D1545" s="65" t="s">
        <v>89</v>
      </c>
      <c r="E1545" s="65" t="s">
        <v>475</v>
      </c>
      <c r="F1545" s="5" t="s">
        <v>74</v>
      </c>
      <c r="G1545" s="5" t="s">
        <v>600</v>
      </c>
      <c r="H1545" s="5" t="s">
        <v>620</v>
      </c>
      <c r="I1545" s="31">
        <v>30</v>
      </c>
      <c r="J1545" s="31">
        <v>101</v>
      </c>
      <c r="K1545" s="31"/>
      <c r="L1545" s="31"/>
      <c r="M1545" s="31"/>
      <c r="N1545" s="31"/>
      <c r="O1545" s="31"/>
      <c r="P1545" s="31"/>
      <c r="Q1545" s="31"/>
      <c r="R1545" s="75">
        <f t="shared" si="197"/>
        <v>14.555555555555555</v>
      </c>
      <c r="S1545" s="69"/>
      <c r="T1545" s="69"/>
      <c r="U1545" s="69"/>
      <c r="V1545" s="69"/>
      <c r="W1545" s="69"/>
      <c r="X1545" s="69"/>
      <c r="Y1545" s="69"/>
      <c r="Z1545" s="69"/>
      <c r="AA1545" s="69"/>
      <c r="AB1545" s="69"/>
      <c r="AC1545" s="69"/>
      <c r="AD1545" s="69"/>
      <c r="AE1545" s="69"/>
      <c r="AF1545" s="69">
        <f t="shared" si="199"/>
        <v>0</v>
      </c>
      <c r="AH1545" s="31">
        <f t="shared" si="200"/>
        <v>0</v>
      </c>
      <c r="AI1545" s="31">
        <f t="shared" si="201"/>
        <v>0</v>
      </c>
      <c r="AJ1545" s="31">
        <f t="shared" si="202"/>
        <v>0</v>
      </c>
      <c r="AK1545" s="31">
        <f t="shared" si="203"/>
        <v>0</v>
      </c>
      <c r="AL1545" s="31">
        <f t="shared" si="204"/>
        <v>0</v>
      </c>
    </row>
    <row r="1546" spans="1:38" hidden="1" x14ac:dyDescent="0.3">
      <c r="A1546" t="str">
        <f t="shared" si="198"/>
        <v>SAC1 COARSE</v>
      </c>
      <c r="B1546" s="5" t="s">
        <v>474</v>
      </c>
      <c r="C1546" s="5" t="s">
        <v>617</v>
      </c>
      <c r="D1546" s="65" t="s">
        <v>89</v>
      </c>
      <c r="E1546" s="65" t="s">
        <v>475</v>
      </c>
      <c r="F1546" s="5" t="s">
        <v>61</v>
      </c>
      <c r="G1546" s="5" t="s">
        <v>603</v>
      </c>
      <c r="H1546" s="5" t="s">
        <v>619</v>
      </c>
      <c r="I1546" s="31">
        <v>25</v>
      </c>
      <c r="J1546" s="31">
        <v>29.5</v>
      </c>
      <c r="K1546" s="31">
        <v>24.95</v>
      </c>
      <c r="L1546" s="31"/>
      <c r="M1546" s="31"/>
      <c r="N1546" s="31"/>
      <c r="O1546" s="31"/>
      <c r="P1546" s="31"/>
      <c r="Q1546" s="31"/>
      <c r="R1546" s="75">
        <f t="shared" si="197"/>
        <v>8.8277777777777775</v>
      </c>
      <c r="S1546" s="69"/>
      <c r="T1546" s="69"/>
      <c r="U1546" s="69"/>
      <c r="V1546" s="69"/>
      <c r="W1546" s="69"/>
      <c r="X1546" s="69"/>
      <c r="Y1546" s="69"/>
      <c r="Z1546" s="69"/>
      <c r="AA1546" s="69"/>
      <c r="AB1546" s="69"/>
      <c r="AC1546" s="69"/>
      <c r="AD1546" s="69"/>
      <c r="AE1546" s="69"/>
      <c r="AF1546" s="69">
        <f t="shared" si="199"/>
        <v>0</v>
      </c>
      <c r="AH1546" s="31">
        <f t="shared" si="200"/>
        <v>0</v>
      </c>
      <c r="AI1546" s="31">
        <f t="shared" si="201"/>
        <v>0</v>
      </c>
      <c r="AJ1546" s="31">
        <f t="shared" si="202"/>
        <v>0</v>
      </c>
      <c r="AK1546" s="31">
        <f t="shared" si="203"/>
        <v>0</v>
      </c>
      <c r="AL1546" s="31">
        <f t="shared" si="204"/>
        <v>0</v>
      </c>
    </row>
    <row r="1547" spans="1:38" hidden="1" x14ac:dyDescent="0.3">
      <c r="A1547" t="str">
        <f t="shared" si="198"/>
        <v>SACoarse Brown</v>
      </c>
      <c r="B1547" s="5" t="s">
        <v>474</v>
      </c>
      <c r="C1547" s="5" t="s">
        <v>617</v>
      </c>
      <c r="D1547" s="65" t="s">
        <v>89</v>
      </c>
      <c r="E1547" s="65" t="s">
        <v>475</v>
      </c>
      <c r="F1547" s="5" t="s">
        <v>91</v>
      </c>
      <c r="G1547" s="5" t="s">
        <v>602</v>
      </c>
      <c r="H1547" s="5" t="s">
        <v>618</v>
      </c>
      <c r="I1547" s="31">
        <v>1</v>
      </c>
      <c r="J1547" s="31"/>
      <c r="K1547" s="31"/>
      <c r="L1547" s="31"/>
      <c r="M1547" s="31"/>
      <c r="N1547" s="31"/>
      <c r="O1547" s="31"/>
      <c r="P1547" s="31"/>
      <c r="Q1547" s="31"/>
      <c r="R1547" s="75">
        <f t="shared" si="197"/>
        <v>0.1111111111111111</v>
      </c>
      <c r="S1547" s="69"/>
      <c r="T1547" s="69"/>
      <c r="U1547" s="69"/>
      <c r="V1547" s="69"/>
      <c r="W1547" s="69"/>
      <c r="X1547" s="69"/>
      <c r="Y1547" s="69"/>
      <c r="Z1547" s="69"/>
      <c r="AA1547" s="69"/>
      <c r="AB1547" s="69"/>
      <c r="AC1547" s="69"/>
      <c r="AD1547" s="69"/>
      <c r="AE1547" s="69"/>
      <c r="AF1547" s="69">
        <f t="shared" si="199"/>
        <v>0</v>
      </c>
      <c r="AH1547" s="31">
        <f t="shared" si="200"/>
        <v>0</v>
      </c>
      <c r="AI1547" s="31">
        <f t="shared" si="201"/>
        <v>0</v>
      </c>
      <c r="AJ1547" s="31">
        <f t="shared" si="202"/>
        <v>0</v>
      </c>
      <c r="AK1547" s="31">
        <f t="shared" si="203"/>
        <v>0</v>
      </c>
      <c r="AL1547" s="31">
        <f t="shared" si="204"/>
        <v>0</v>
      </c>
    </row>
    <row r="1548" spans="1:38" hidden="1" x14ac:dyDescent="0.3">
      <c r="A1548" t="str">
        <f t="shared" si="198"/>
        <v>SAIG</v>
      </c>
      <c r="B1548" s="5" t="s">
        <v>474</v>
      </c>
      <c r="C1548" s="5" t="s">
        <v>617</v>
      </c>
      <c r="D1548" s="65" t="s">
        <v>89</v>
      </c>
      <c r="E1548" s="65" t="s">
        <v>475</v>
      </c>
      <c r="F1548" s="5" t="s">
        <v>164</v>
      </c>
      <c r="G1548" s="5" t="s">
        <v>606</v>
      </c>
      <c r="H1548" s="5" t="s">
        <v>626</v>
      </c>
      <c r="I1548" s="31">
        <v>25</v>
      </c>
      <c r="J1548" s="31"/>
      <c r="K1548" s="31">
        <v>20</v>
      </c>
      <c r="L1548" s="31"/>
      <c r="M1548" s="31"/>
      <c r="N1548" s="31"/>
      <c r="O1548" s="31"/>
      <c r="P1548" s="31"/>
      <c r="Q1548" s="31"/>
      <c r="R1548" s="75">
        <f t="shared" si="197"/>
        <v>5</v>
      </c>
      <c r="S1548" s="69"/>
      <c r="T1548" s="69"/>
      <c r="U1548" s="69"/>
      <c r="V1548" s="69"/>
      <c r="W1548" s="69"/>
      <c r="X1548" s="69"/>
      <c r="Y1548" s="69"/>
      <c r="Z1548" s="69"/>
      <c r="AA1548" s="69"/>
      <c r="AB1548" s="69"/>
      <c r="AC1548" s="69"/>
      <c r="AD1548" s="69"/>
      <c r="AE1548" s="69"/>
      <c r="AF1548" s="69">
        <f t="shared" si="199"/>
        <v>0</v>
      </c>
      <c r="AH1548" s="31">
        <f t="shared" si="200"/>
        <v>0</v>
      </c>
      <c r="AI1548" s="31">
        <f t="shared" si="201"/>
        <v>0</v>
      </c>
      <c r="AJ1548" s="31">
        <f t="shared" si="202"/>
        <v>0</v>
      </c>
      <c r="AK1548" s="31">
        <f t="shared" si="203"/>
        <v>0</v>
      </c>
      <c r="AL1548" s="31">
        <f t="shared" si="204"/>
        <v>0</v>
      </c>
    </row>
    <row r="1549" spans="1:38" hidden="1" x14ac:dyDescent="0.3">
      <c r="A1549" t="str">
        <f t="shared" si="198"/>
        <v>SAIG</v>
      </c>
      <c r="B1549" s="5" t="s">
        <v>474</v>
      </c>
      <c r="C1549" s="5" t="s">
        <v>617</v>
      </c>
      <c r="D1549" s="65" t="s">
        <v>89</v>
      </c>
      <c r="E1549" s="65" t="s">
        <v>475</v>
      </c>
      <c r="F1549" s="5" t="s">
        <v>198</v>
      </c>
      <c r="G1549" s="5" t="s">
        <v>606</v>
      </c>
      <c r="H1549" s="5" t="s">
        <v>626</v>
      </c>
      <c r="I1549" s="31"/>
      <c r="J1549" s="31">
        <v>5</v>
      </c>
      <c r="K1549" s="31"/>
      <c r="L1549" s="31"/>
      <c r="M1549" s="31"/>
      <c r="N1549" s="31"/>
      <c r="O1549" s="31"/>
      <c r="P1549" s="31"/>
      <c r="Q1549" s="31"/>
      <c r="R1549" s="75">
        <f t="shared" si="197"/>
        <v>0.55555555555555558</v>
      </c>
      <c r="S1549" s="69"/>
      <c r="T1549" s="69"/>
      <c r="U1549" s="69"/>
      <c r="V1549" s="69"/>
      <c r="W1549" s="69"/>
      <c r="X1549" s="69"/>
      <c r="Y1549" s="69"/>
      <c r="Z1549" s="69"/>
      <c r="AA1549" s="69"/>
      <c r="AB1549" s="69"/>
      <c r="AC1549" s="69"/>
      <c r="AD1549" s="69"/>
      <c r="AE1549" s="69"/>
      <c r="AF1549" s="69">
        <f t="shared" si="199"/>
        <v>0</v>
      </c>
      <c r="AH1549" s="31">
        <f t="shared" si="200"/>
        <v>0</v>
      </c>
      <c r="AI1549" s="31">
        <f t="shared" si="201"/>
        <v>0</v>
      </c>
      <c r="AJ1549" s="31">
        <f t="shared" si="202"/>
        <v>0</v>
      </c>
      <c r="AK1549" s="31">
        <f t="shared" si="203"/>
        <v>0</v>
      </c>
      <c r="AL1549" s="31">
        <f t="shared" si="204"/>
        <v>0</v>
      </c>
    </row>
    <row r="1550" spans="1:38" hidden="1" x14ac:dyDescent="0.3">
      <c r="A1550" t="str">
        <f t="shared" si="198"/>
        <v>SASoft Brown</v>
      </c>
      <c r="B1550" s="5" t="s">
        <v>474</v>
      </c>
      <c r="C1550" s="5" t="s">
        <v>617</v>
      </c>
      <c r="D1550" s="65" t="s">
        <v>89</v>
      </c>
      <c r="E1550" s="65" t="s">
        <v>475</v>
      </c>
      <c r="F1550" s="5" t="s">
        <v>43</v>
      </c>
      <c r="G1550" s="5" t="s">
        <v>602</v>
      </c>
      <c r="H1550" s="5" t="s">
        <v>622</v>
      </c>
      <c r="I1550" s="31"/>
      <c r="J1550" s="31">
        <v>4</v>
      </c>
      <c r="K1550" s="31">
        <v>-3.5</v>
      </c>
      <c r="L1550" s="31"/>
      <c r="M1550" s="31"/>
      <c r="N1550" s="31"/>
      <c r="O1550" s="31"/>
      <c r="P1550" s="31"/>
      <c r="Q1550" s="31"/>
      <c r="R1550" s="75">
        <f t="shared" si="197"/>
        <v>5.5555555555555552E-2</v>
      </c>
      <c r="S1550" s="69"/>
      <c r="T1550" s="69"/>
      <c r="U1550" s="69"/>
      <c r="V1550" s="69"/>
      <c r="W1550" s="69"/>
      <c r="X1550" s="69"/>
      <c r="Y1550" s="69"/>
      <c r="Z1550" s="69"/>
      <c r="AA1550" s="69"/>
      <c r="AB1550" s="69"/>
      <c r="AC1550" s="69"/>
      <c r="AD1550" s="69"/>
      <c r="AE1550" s="69"/>
      <c r="AF1550" s="69">
        <f t="shared" si="199"/>
        <v>0</v>
      </c>
      <c r="AH1550" s="31">
        <f t="shared" si="200"/>
        <v>0</v>
      </c>
      <c r="AI1550" s="31">
        <f t="shared" si="201"/>
        <v>0</v>
      </c>
      <c r="AJ1550" s="31">
        <f t="shared" si="202"/>
        <v>0</v>
      </c>
      <c r="AK1550" s="31">
        <f t="shared" si="203"/>
        <v>0</v>
      </c>
      <c r="AL1550" s="31">
        <f t="shared" si="204"/>
        <v>0</v>
      </c>
    </row>
    <row r="1551" spans="1:38" hidden="1" x14ac:dyDescent="0.3">
      <c r="A1551" t="str">
        <f t="shared" si="198"/>
        <v>SAC1 COARSE</v>
      </c>
      <c r="B1551" s="5" t="s">
        <v>474</v>
      </c>
      <c r="C1551" s="5" t="s">
        <v>617</v>
      </c>
      <c r="D1551" s="65" t="s">
        <v>89</v>
      </c>
      <c r="E1551" s="65" t="s">
        <v>475</v>
      </c>
      <c r="F1551" s="5" t="s">
        <v>27</v>
      </c>
      <c r="G1551" s="5" t="s">
        <v>603</v>
      </c>
      <c r="H1551" s="5" t="s">
        <v>619</v>
      </c>
      <c r="I1551" s="31"/>
      <c r="J1551" s="31">
        <v>18.36</v>
      </c>
      <c r="K1551" s="31"/>
      <c r="L1551" s="31"/>
      <c r="M1551" s="31"/>
      <c r="N1551" s="31"/>
      <c r="O1551" s="31"/>
      <c r="P1551" s="31"/>
      <c r="Q1551" s="31"/>
      <c r="R1551" s="75">
        <f t="shared" si="197"/>
        <v>2.04</v>
      </c>
      <c r="S1551" s="69"/>
      <c r="T1551" s="69"/>
      <c r="U1551" s="69"/>
      <c r="V1551" s="69"/>
      <c r="W1551" s="69"/>
      <c r="X1551" s="69"/>
      <c r="Y1551" s="69"/>
      <c r="Z1551" s="69"/>
      <c r="AA1551" s="69"/>
      <c r="AB1551" s="69"/>
      <c r="AC1551" s="69"/>
      <c r="AD1551" s="69"/>
      <c r="AE1551" s="69"/>
      <c r="AF1551" s="69">
        <f t="shared" si="199"/>
        <v>0</v>
      </c>
      <c r="AH1551" s="31">
        <f t="shared" si="200"/>
        <v>0</v>
      </c>
      <c r="AI1551" s="31">
        <f t="shared" si="201"/>
        <v>0</v>
      </c>
      <c r="AJ1551" s="31">
        <f t="shared" si="202"/>
        <v>0</v>
      </c>
      <c r="AK1551" s="31">
        <f t="shared" si="203"/>
        <v>0</v>
      </c>
      <c r="AL1551" s="31">
        <f t="shared" si="204"/>
        <v>0</v>
      </c>
    </row>
    <row r="1552" spans="1:38" hidden="1" x14ac:dyDescent="0.3">
      <c r="A1552" t="str">
        <f t="shared" si="198"/>
        <v>SAICING</v>
      </c>
      <c r="B1552" s="5" t="s">
        <v>474</v>
      </c>
      <c r="C1552" s="5" t="s">
        <v>617</v>
      </c>
      <c r="D1552" s="65" t="s">
        <v>89</v>
      </c>
      <c r="E1552" s="65" t="s">
        <v>475</v>
      </c>
      <c r="F1552" s="5" t="s">
        <v>47</v>
      </c>
      <c r="G1552" s="5" t="s">
        <v>605</v>
      </c>
      <c r="H1552" s="5" t="s">
        <v>605</v>
      </c>
      <c r="I1552" s="31"/>
      <c r="J1552" s="31">
        <v>4</v>
      </c>
      <c r="K1552" s="31"/>
      <c r="L1552" s="31"/>
      <c r="M1552" s="31"/>
      <c r="N1552" s="31"/>
      <c r="O1552" s="31"/>
      <c r="P1552" s="31"/>
      <c r="Q1552" s="31"/>
      <c r="R1552" s="75">
        <f t="shared" si="197"/>
        <v>0.44444444444444442</v>
      </c>
      <c r="S1552" s="69"/>
      <c r="T1552" s="69"/>
      <c r="U1552" s="69"/>
      <c r="V1552" s="69"/>
      <c r="W1552" s="69"/>
      <c r="X1552" s="69"/>
      <c r="Y1552" s="69"/>
      <c r="Z1552" s="69"/>
      <c r="AA1552" s="69"/>
      <c r="AB1552" s="69"/>
      <c r="AC1552" s="69"/>
      <c r="AD1552" s="69"/>
      <c r="AE1552" s="69"/>
      <c r="AF1552" s="69">
        <f t="shared" si="199"/>
        <v>0</v>
      </c>
      <c r="AH1552" s="31">
        <f t="shared" si="200"/>
        <v>0</v>
      </c>
      <c r="AI1552" s="31">
        <f t="shared" si="201"/>
        <v>0</v>
      </c>
      <c r="AJ1552" s="31">
        <f t="shared" si="202"/>
        <v>0</v>
      </c>
      <c r="AK1552" s="31">
        <f t="shared" si="203"/>
        <v>0</v>
      </c>
      <c r="AL1552" s="31">
        <f t="shared" si="204"/>
        <v>0</v>
      </c>
    </row>
    <row r="1553" spans="1:38" hidden="1" x14ac:dyDescent="0.3">
      <c r="A1553" t="str">
        <f t="shared" si="198"/>
        <v>SAA1</v>
      </c>
      <c r="B1553" s="5" t="s">
        <v>474</v>
      </c>
      <c r="C1553" s="5" t="s">
        <v>617</v>
      </c>
      <c r="D1553" s="65" t="s">
        <v>80</v>
      </c>
      <c r="E1553" s="65" t="s">
        <v>415</v>
      </c>
      <c r="F1553" s="5" t="s">
        <v>74</v>
      </c>
      <c r="G1553" s="5" t="s">
        <v>600</v>
      </c>
      <c r="H1553" s="5" t="s">
        <v>620</v>
      </c>
      <c r="I1553" s="31"/>
      <c r="J1553" s="31"/>
      <c r="K1553" s="31"/>
      <c r="L1553" s="31">
        <v>75</v>
      </c>
      <c r="M1553" s="31">
        <v>266</v>
      </c>
      <c r="N1553" s="31">
        <v>136.25</v>
      </c>
      <c r="O1553" s="31">
        <v>249</v>
      </c>
      <c r="P1553" s="31">
        <v>370.5</v>
      </c>
      <c r="Q1553" s="31">
        <v>758.5</v>
      </c>
      <c r="R1553" s="75">
        <f t="shared" si="197"/>
        <v>206.13888888888889</v>
      </c>
      <c r="S1553" s="69"/>
      <c r="T1553" s="69"/>
      <c r="U1553" s="69"/>
      <c r="V1553" s="69"/>
      <c r="W1553" s="69"/>
      <c r="X1553" s="69"/>
      <c r="Y1553" s="69"/>
      <c r="Z1553" s="69"/>
      <c r="AA1553" s="69"/>
      <c r="AB1553" s="69"/>
      <c r="AC1553" s="69"/>
      <c r="AD1553" s="69"/>
      <c r="AE1553" s="69"/>
      <c r="AF1553" s="69">
        <f t="shared" si="199"/>
        <v>0</v>
      </c>
      <c r="AH1553" s="31">
        <f t="shared" si="200"/>
        <v>0</v>
      </c>
      <c r="AI1553" s="31">
        <f t="shared" si="201"/>
        <v>0</v>
      </c>
      <c r="AJ1553" s="31">
        <f t="shared" si="202"/>
        <v>0</v>
      </c>
      <c r="AK1553" s="31">
        <f t="shared" si="203"/>
        <v>0</v>
      </c>
      <c r="AL1553" s="31">
        <f t="shared" si="204"/>
        <v>0</v>
      </c>
    </row>
    <row r="1554" spans="1:38" hidden="1" x14ac:dyDescent="0.3">
      <c r="A1554" t="str">
        <f t="shared" si="198"/>
        <v>SAA1</v>
      </c>
      <c r="B1554" s="5" t="s">
        <v>474</v>
      </c>
      <c r="C1554" s="5" t="s">
        <v>617</v>
      </c>
      <c r="D1554" s="65" t="s">
        <v>80</v>
      </c>
      <c r="E1554" s="65" t="s">
        <v>415</v>
      </c>
      <c r="F1554" s="5" t="s">
        <v>161</v>
      </c>
      <c r="G1554" s="5" t="s">
        <v>600</v>
      </c>
      <c r="H1554" s="5" t="s">
        <v>620</v>
      </c>
      <c r="I1554" s="31"/>
      <c r="J1554" s="31"/>
      <c r="K1554" s="31"/>
      <c r="L1554" s="31"/>
      <c r="M1554" s="31"/>
      <c r="N1554" s="31"/>
      <c r="O1554" s="31"/>
      <c r="P1554" s="31">
        <v>14</v>
      </c>
      <c r="Q1554" s="31">
        <v>15</v>
      </c>
      <c r="R1554" s="75">
        <f t="shared" si="197"/>
        <v>3.2222222222222223</v>
      </c>
      <c r="S1554" s="69"/>
      <c r="T1554" s="69"/>
      <c r="U1554" s="69"/>
      <c r="V1554" s="69"/>
      <c r="W1554" s="69"/>
      <c r="X1554" s="69"/>
      <c r="Y1554" s="69"/>
      <c r="Z1554" s="69"/>
      <c r="AA1554" s="69"/>
      <c r="AB1554" s="69"/>
      <c r="AC1554" s="69"/>
      <c r="AD1554" s="69"/>
      <c r="AE1554" s="69"/>
      <c r="AF1554" s="69">
        <f t="shared" si="199"/>
        <v>0</v>
      </c>
      <c r="AH1554" s="31">
        <f t="shared" si="200"/>
        <v>0</v>
      </c>
      <c r="AI1554" s="31">
        <f t="shared" si="201"/>
        <v>0</v>
      </c>
      <c r="AJ1554" s="31">
        <f t="shared" si="202"/>
        <v>0</v>
      </c>
      <c r="AK1554" s="31">
        <f t="shared" si="203"/>
        <v>0</v>
      </c>
      <c r="AL1554" s="31">
        <f t="shared" si="204"/>
        <v>0</v>
      </c>
    </row>
    <row r="1555" spans="1:38" hidden="1" x14ac:dyDescent="0.3">
      <c r="A1555" t="str">
        <f t="shared" si="198"/>
        <v>SAC1 COARSE</v>
      </c>
      <c r="B1555" s="5" t="s">
        <v>474</v>
      </c>
      <c r="C1555" s="5" t="s">
        <v>617</v>
      </c>
      <c r="D1555" s="65" t="s">
        <v>80</v>
      </c>
      <c r="E1555" s="65" t="s">
        <v>415</v>
      </c>
      <c r="F1555" s="5" t="s">
        <v>61</v>
      </c>
      <c r="G1555" s="5" t="s">
        <v>603</v>
      </c>
      <c r="H1555" s="5" t="s">
        <v>619</v>
      </c>
      <c r="I1555" s="31"/>
      <c r="J1555" s="31"/>
      <c r="K1555" s="31"/>
      <c r="L1555" s="31">
        <v>461</v>
      </c>
      <c r="M1555" s="31">
        <v>497.5</v>
      </c>
      <c r="N1555" s="31">
        <v>322.5</v>
      </c>
      <c r="O1555" s="31">
        <v>884.5</v>
      </c>
      <c r="P1555" s="31">
        <v>1004.25</v>
      </c>
      <c r="Q1555" s="31">
        <v>1100.75</v>
      </c>
      <c r="R1555" s="75">
        <f t="shared" si="197"/>
        <v>474.5</v>
      </c>
      <c r="S1555" s="69"/>
      <c r="T1555" s="69"/>
      <c r="U1555" s="69"/>
      <c r="V1555" s="69"/>
      <c r="W1555" s="69"/>
      <c r="X1555" s="69"/>
      <c r="Y1555" s="69"/>
      <c r="Z1555" s="69"/>
      <c r="AA1555" s="69"/>
      <c r="AB1555" s="69"/>
      <c r="AC1555" s="69"/>
      <c r="AD1555" s="69"/>
      <c r="AE1555" s="69"/>
      <c r="AF1555" s="69">
        <f t="shared" si="199"/>
        <v>0</v>
      </c>
      <c r="AH1555" s="31">
        <f t="shared" si="200"/>
        <v>0</v>
      </c>
      <c r="AI1555" s="31">
        <f t="shared" si="201"/>
        <v>0</v>
      </c>
      <c r="AJ1555" s="31">
        <f t="shared" si="202"/>
        <v>0</v>
      </c>
      <c r="AK1555" s="31">
        <f t="shared" si="203"/>
        <v>0</v>
      </c>
      <c r="AL1555" s="31">
        <f t="shared" si="204"/>
        <v>0</v>
      </c>
    </row>
    <row r="1556" spans="1:38" hidden="1" x14ac:dyDescent="0.3">
      <c r="A1556" t="str">
        <f t="shared" si="198"/>
        <v>SACASTER</v>
      </c>
      <c r="B1556" s="5" t="s">
        <v>474</v>
      </c>
      <c r="C1556" s="5" t="s">
        <v>617</v>
      </c>
      <c r="D1556" s="65" t="s">
        <v>80</v>
      </c>
      <c r="E1556" s="65" t="s">
        <v>415</v>
      </c>
      <c r="F1556" s="5" t="s">
        <v>42</v>
      </c>
      <c r="G1556" s="5" t="s">
        <v>604</v>
      </c>
      <c r="H1556" s="5" t="s">
        <v>604</v>
      </c>
      <c r="I1556" s="31"/>
      <c r="J1556" s="31"/>
      <c r="K1556" s="31"/>
      <c r="L1556" s="31"/>
      <c r="M1556" s="31"/>
      <c r="N1556" s="31"/>
      <c r="O1556" s="31">
        <v>2.5</v>
      </c>
      <c r="P1556" s="31">
        <v>3</v>
      </c>
      <c r="Q1556" s="31"/>
      <c r="R1556" s="75">
        <f t="shared" si="197"/>
        <v>0.61111111111111116</v>
      </c>
      <c r="S1556" s="69"/>
      <c r="T1556" s="69"/>
      <c r="U1556" s="69"/>
      <c r="V1556" s="69"/>
      <c r="W1556" s="69"/>
      <c r="X1556" s="69"/>
      <c r="Y1556" s="69"/>
      <c r="Z1556" s="69"/>
      <c r="AA1556" s="69"/>
      <c r="AB1556" s="69"/>
      <c r="AC1556" s="69"/>
      <c r="AD1556" s="69"/>
      <c r="AE1556" s="69"/>
      <c r="AF1556" s="69">
        <f t="shared" si="199"/>
        <v>0</v>
      </c>
      <c r="AH1556" s="31">
        <f t="shared" si="200"/>
        <v>0</v>
      </c>
      <c r="AI1556" s="31">
        <f t="shared" si="201"/>
        <v>0</v>
      </c>
      <c r="AJ1556" s="31">
        <f t="shared" si="202"/>
        <v>0</v>
      </c>
      <c r="AK1556" s="31">
        <f t="shared" si="203"/>
        <v>0</v>
      </c>
      <c r="AL1556" s="31">
        <f t="shared" si="204"/>
        <v>0</v>
      </c>
    </row>
    <row r="1557" spans="1:38" hidden="1" x14ac:dyDescent="0.3">
      <c r="A1557" t="str">
        <f t="shared" si="198"/>
        <v>SACoarse Brown</v>
      </c>
      <c r="B1557" s="5" t="s">
        <v>474</v>
      </c>
      <c r="C1557" s="5" t="s">
        <v>617</v>
      </c>
      <c r="D1557" s="65" t="s">
        <v>80</v>
      </c>
      <c r="E1557" s="65" t="s">
        <v>415</v>
      </c>
      <c r="F1557" s="5" t="s">
        <v>91</v>
      </c>
      <c r="G1557" s="5" t="s">
        <v>602</v>
      </c>
      <c r="H1557" s="5" t="s">
        <v>618</v>
      </c>
      <c r="I1557" s="31"/>
      <c r="J1557" s="31"/>
      <c r="K1557" s="31"/>
      <c r="L1557" s="31"/>
      <c r="M1557" s="31"/>
      <c r="N1557" s="31">
        <v>0.75</v>
      </c>
      <c r="O1557" s="31">
        <v>10.5</v>
      </c>
      <c r="P1557" s="31">
        <v>16</v>
      </c>
      <c r="Q1557" s="31">
        <v>1</v>
      </c>
      <c r="R1557" s="75">
        <f t="shared" si="197"/>
        <v>3.1388888888888888</v>
      </c>
      <c r="S1557" s="69"/>
      <c r="T1557" s="69"/>
      <c r="U1557" s="69"/>
      <c r="V1557" s="69"/>
      <c r="W1557" s="69"/>
      <c r="X1557" s="69"/>
      <c r="Y1557" s="69"/>
      <c r="Z1557" s="69"/>
      <c r="AA1557" s="69"/>
      <c r="AB1557" s="69"/>
      <c r="AC1557" s="69"/>
      <c r="AD1557" s="69"/>
      <c r="AE1557" s="69"/>
      <c r="AF1557" s="69">
        <f t="shared" si="199"/>
        <v>0</v>
      </c>
      <c r="AH1557" s="31">
        <f t="shared" si="200"/>
        <v>0</v>
      </c>
      <c r="AI1557" s="31">
        <f t="shared" si="201"/>
        <v>0</v>
      </c>
      <c r="AJ1557" s="31">
        <f t="shared" si="202"/>
        <v>0</v>
      </c>
      <c r="AK1557" s="31">
        <f t="shared" si="203"/>
        <v>0</v>
      </c>
      <c r="AL1557" s="31">
        <f t="shared" si="204"/>
        <v>0</v>
      </c>
    </row>
    <row r="1558" spans="1:38" hidden="1" x14ac:dyDescent="0.3">
      <c r="A1558" t="str">
        <f t="shared" si="198"/>
        <v>SACoarse Brown</v>
      </c>
      <c r="B1558" s="5" t="s">
        <v>474</v>
      </c>
      <c r="C1558" s="5" t="s">
        <v>617</v>
      </c>
      <c r="D1558" s="65" t="s">
        <v>80</v>
      </c>
      <c r="E1558" s="65" t="s">
        <v>415</v>
      </c>
      <c r="F1558" s="5" t="s">
        <v>167</v>
      </c>
      <c r="G1558" s="5" t="s">
        <v>602</v>
      </c>
      <c r="H1558" s="5" t="s">
        <v>618</v>
      </c>
      <c r="I1558" s="31"/>
      <c r="J1558" s="31"/>
      <c r="K1558" s="31"/>
      <c r="L1558" s="31"/>
      <c r="M1558" s="31"/>
      <c r="N1558" s="31"/>
      <c r="O1558" s="31"/>
      <c r="P1558" s="31"/>
      <c r="Q1558" s="31">
        <v>0.25</v>
      </c>
      <c r="R1558" s="75">
        <f t="shared" si="197"/>
        <v>2.7777777777777776E-2</v>
      </c>
      <c r="S1558" s="69"/>
      <c r="T1558" s="69"/>
      <c r="U1558" s="69"/>
      <c r="V1558" s="69"/>
      <c r="W1558" s="69"/>
      <c r="X1558" s="69"/>
      <c r="Y1558" s="69"/>
      <c r="Z1558" s="69"/>
      <c r="AA1558" s="69"/>
      <c r="AB1558" s="69"/>
      <c r="AC1558" s="69"/>
      <c r="AD1558" s="69"/>
      <c r="AE1558" s="69"/>
      <c r="AF1558" s="69">
        <f t="shared" si="199"/>
        <v>0</v>
      </c>
      <c r="AH1558" s="31">
        <f t="shared" si="200"/>
        <v>0</v>
      </c>
      <c r="AI1558" s="31">
        <f t="shared" si="201"/>
        <v>0</v>
      </c>
      <c r="AJ1558" s="31">
        <f t="shared" si="202"/>
        <v>0</v>
      </c>
      <c r="AK1558" s="31">
        <f t="shared" si="203"/>
        <v>0</v>
      </c>
      <c r="AL1558" s="31">
        <f t="shared" si="204"/>
        <v>0</v>
      </c>
    </row>
    <row r="1559" spans="1:38" hidden="1" x14ac:dyDescent="0.3">
      <c r="A1559" t="str">
        <f t="shared" si="198"/>
        <v>SAGolden Brown</v>
      </c>
      <c r="B1559" s="5" t="s">
        <v>474</v>
      </c>
      <c r="C1559" s="5" t="s">
        <v>617</v>
      </c>
      <c r="D1559" s="65" t="s">
        <v>80</v>
      </c>
      <c r="E1559" s="65" t="s">
        <v>415</v>
      </c>
      <c r="F1559" s="5" t="s">
        <v>201</v>
      </c>
      <c r="G1559" s="5" t="s">
        <v>602</v>
      </c>
      <c r="H1559" s="5" t="s">
        <v>623</v>
      </c>
      <c r="I1559" s="31"/>
      <c r="J1559" s="31"/>
      <c r="K1559" s="31"/>
      <c r="L1559" s="31"/>
      <c r="M1559" s="31"/>
      <c r="N1559" s="31"/>
      <c r="O1559" s="31"/>
      <c r="P1559" s="31">
        <v>0.5</v>
      </c>
      <c r="Q1559" s="31"/>
      <c r="R1559" s="75">
        <f t="shared" si="197"/>
        <v>5.5555555555555552E-2</v>
      </c>
      <c r="S1559" s="69"/>
      <c r="T1559" s="69"/>
      <c r="U1559" s="69"/>
      <c r="V1559" s="69"/>
      <c r="W1559" s="69"/>
      <c r="X1559" s="69"/>
      <c r="Y1559" s="69"/>
      <c r="Z1559" s="69"/>
      <c r="AA1559" s="69"/>
      <c r="AB1559" s="69"/>
      <c r="AC1559" s="69"/>
      <c r="AD1559" s="69"/>
      <c r="AE1559" s="69"/>
      <c r="AF1559" s="69">
        <f t="shared" si="199"/>
        <v>0</v>
      </c>
      <c r="AH1559" s="31">
        <f t="shared" si="200"/>
        <v>0</v>
      </c>
      <c r="AI1559" s="31">
        <f t="shared" si="201"/>
        <v>0</v>
      </c>
      <c r="AJ1559" s="31">
        <f t="shared" si="202"/>
        <v>0</v>
      </c>
      <c r="AK1559" s="31">
        <f t="shared" si="203"/>
        <v>0</v>
      </c>
      <c r="AL1559" s="31">
        <f t="shared" si="204"/>
        <v>0</v>
      </c>
    </row>
    <row r="1560" spans="1:38" hidden="1" x14ac:dyDescent="0.3">
      <c r="A1560" t="str">
        <f t="shared" si="198"/>
        <v>SAIG</v>
      </c>
      <c r="B1560" s="5" t="s">
        <v>474</v>
      </c>
      <c r="C1560" s="5" t="s">
        <v>617</v>
      </c>
      <c r="D1560" s="65" t="s">
        <v>80</v>
      </c>
      <c r="E1560" s="65" t="s">
        <v>415</v>
      </c>
      <c r="F1560" s="5" t="s">
        <v>164</v>
      </c>
      <c r="G1560" s="5" t="s">
        <v>606</v>
      </c>
      <c r="H1560" s="5" t="s">
        <v>626</v>
      </c>
      <c r="I1560" s="31"/>
      <c r="J1560" s="31"/>
      <c r="K1560" s="31"/>
      <c r="L1560" s="31"/>
      <c r="M1560" s="31">
        <v>25</v>
      </c>
      <c r="N1560" s="31">
        <v>80</v>
      </c>
      <c r="O1560" s="31">
        <v>2</v>
      </c>
      <c r="P1560" s="31">
        <v>30</v>
      </c>
      <c r="Q1560" s="31">
        <v>77</v>
      </c>
      <c r="R1560" s="75">
        <f t="shared" si="197"/>
        <v>23.777777777777779</v>
      </c>
      <c r="S1560" s="69"/>
      <c r="T1560" s="69"/>
      <c r="U1560" s="69"/>
      <c r="V1560" s="69"/>
      <c r="W1560" s="69"/>
      <c r="X1560" s="69"/>
      <c r="Y1560" s="69"/>
      <c r="Z1560" s="69"/>
      <c r="AA1560" s="69"/>
      <c r="AB1560" s="69"/>
      <c r="AC1560" s="69"/>
      <c r="AD1560" s="69"/>
      <c r="AE1560" s="69"/>
      <c r="AF1560" s="69">
        <f t="shared" si="199"/>
        <v>0</v>
      </c>
      <c r="AH1560" s="31">
        <f t="shared" si="200"/>
        <v>0</v>
      </c>
      <c r="AI1560" s="31">
        <f t="shared" si="201"/>
        <v>0</v>
      </c>
      <c r="AJ1560" s="31">
        <f t="shared" si="202"/>
        <v>0</v>
      </c>
      <c r="AK1560" s="31">
        <f t="shared" si="203"/>
        <v>0</v>
      </c>
      <c r="AL1560" s="31">
        <f t="shared" si="204"/>
        <v>0</v>
      </c>
    </row>
    <row r="1561" spans="1:38" hidden="1" x14ac:dyDescent="0.3">
      <c r="A1561" t="str">
        <f t="shared" si="198"/>
        <v>SAIG</v>
      </c>
      <c r="B1561" s="5" t="s">
        <v>474</v>
      </c>
      <c r="C1561" s="5" t="s">
        <v>617</v>
      </c>
      <c r="D1561" s="65" t="s">
        <v>80</v>
      </c>
      <c r="E1561" s="65" t="s">
        <v>415</v>
      </c>
      <c r="F1561" s="5" t="s">
        <v>198</v>
      </c>
      <c r="G1561" s="5" t="s">
        <v>606</v>
      </c>
      <c r="H1561" s="5" t="s">
        <v>626</v>
      </c>
      <c r="I1561" s="31"/>
      <c r="J1561" s="31"/>
      <c r="K1561" s="31"/>
      <c r="L1561" s="31"/>
      <c r="M1561" s="31"/>
      <c r="N1561" s="31"/>
      <c r="O1561" s="31"/>
      <c r="P1561" s="31"/>
      <c r="Q1561" s="31"/>
      <c r="R1561" s="75">
        <f t="shared" si="197"/>
        <v>0</v>
      </c>
      <c r="S1561" s="69"/>
      <c r="T1561" s="69"/>
      <c r="U1561" s="69"/>
      <c r="V1561" s="69"/>
      <c r="W1561" s="69"/>
      <c r="X1561" s="69"/>
      <c r="Y1561" s="69"/>
      <c r="Z1561" s="69"/>
      <c r="AA1561" s="69"/>
      <c r="AB1561" s="69"/>
      <c r="AC1561" s="69"/>
      <c r="AD1561" s="69"/>
      <c r="AE1561" s="69"/>
      <c r="AF1561" s="69">
        <f t="shared" si="199"/>
        <v>0</v>
      </c>
      <c r="AH1561" s="31">
        <f t="shared" si="200"/>
        <v>0</v>
      </c>
      <c r="AI1561" s="31">
        <f t="shared" si="201"/>
        <v>0</v>
      </c>
      <c r="AJ1561" s="31">
        <f t="shared" si="202"/>
        <v>0</v>
      </c>
      <c r="AK1561" s="31">
        <f t="shared" si="203"/>
        <v>0</v>
      </c>
      <c r="AL1561" s="31">
        <f t="shared" si="204"/>
        <v>0</v>
      </c>
    </row>
    <row r="1562" spans="1:38" hidden="1" x14ac:dyDescent="0.3">
      <c r="A1562" t="str">
        <f t="shared" si="198"/>
        <v>SASoft Brown</v>
      </c>
      <c r="B1562" s="5" t="s">
        <v>474</v>
      </c>
      <c r="C1562" s="5" t="s">
        <v>617</v>
      </c>
      <c r="D1562" s="65" t="s">
        <v>80</v>
      </c>
      <c r="E1562" s="65" t="s">
        <v>415</v>
      </c>
      <c r="F1562" s="5" t="s">
        <v>43</v>
      </c>
      <c r="G1562" s="5" t="s">
        <v>602</v>
      </c>
      <c r="H1562" s="5" t="s">
        <v>622</v>
      </c>
      <c r="I1562" s="31"/>
      <c r="J1562" s="31"/>
      <c r="K1562" s="31"/>
      <c r="L1562" s="31"/>
      <c r="M1562" s="31"/>
      <c r="N1562" s="31">
        <v>2</v>
      </c>
      <c r="O1562" s="31">
        <v>5</v>
      </c>
      <c r="P1562" s="31">
        <v>3.6999999999999997</v>
      </c>
      <c r="Q1562" s="31">
        <v>9.5</v>
      </c>
      <c r="R1562" s="75">
        <f t="shared" si="197"/>
        <v>2.2444444444444445</v>
      </c>
      <c r="S1562" s="69"/>
      <c r="T1562" s="69"/>
      <c r="U1562" s="69"/>
      <c r="V1562" s="69"/>
      <c r="W1562" s="69"/>
      <c r="X1562" s="69"/>
      <c r="Y1562" s="69"/>
      <c r="Z1562" s="69"/>
      <c r="AA1562" s="69"/>
      <c r="AB1562" s="69"/>
      <c r="AC1562" s="69"/>
      <c r="AD1562" s="69"/>
      <c r="AE1562" s="69"/>
      <c r="AF1562" s="69">
        <f t="shared" si="199"/>
        <v>0</v>
      </c>
      <c r="AH1562" s="31">
        <f t="shared" si="200"/>
        <v>0</v>
      </c>
      <c r="AI1562" s="31">
        <f t="shared" si="201"/>
        <v>0</v>
      </c>
      <c r="AJ1562" s="31">
        <f t="shared" si="202"/>
        <v>0</v>
      </c>
      <c r="AK1562" s="31">
        <f t="shared" si="203"/>
        <v>0</v>
      </c>
      <c r="AL1562" s="31">
        <f t="shared" si="204"/>
        <v>0</v>
      </c>
    </row>
    <row r="1563" spans="1:38" hidden="1" x14ac:dyDescent="0.3">
      <c r="A1563" t="str">
        <f t="shared" si="198"/>
        <v>SAA1</v>
      </c>
      <c r="B1563" s="5" t="s">
        <v>474</v>
      </c>
      <c r="C1563" s="5" t="s">
        <v>617</v>
      </c>
      <c r="D1563" s="65" t="s">
        <v>80</v>
      </c>
      <c r="E1563" s="65" t="s">
        <v>415</v>
      </c>
      <c r="F1563" s="5" t="s">
        <v>78</v>
      </c>
      <c r="G1563" s="5" t="s">
        <v>600</v>
      </c>
      <c r="H1563" s="5" t="s">
        <v>620</v>
      </c>
      <c r="I1563" s="31"/>
      <c r="J1563" s="31"/>
      <c r="K1563" s="31"/>
      <c r="L1563" s="31"/>
      <c r="M1563" s="31"/>
      <c r="N1563" s="31"/>
      <c r="O1563" s="31"/>
      <c r="P1563" s="31">
        <v>0.1</v>
      </c>
      <c r="Q1563" s="31"/>
      <c r="R1563" s="75">
        <f t="shared" si="197"/>
        <v>1.1111111111111112E-2</v>
      </c>
      <c r="S1563" s="69">
        <v>1.1111111111111112E-2</v>
      </c>
      <c r="T1563" s="69">
        <v>1.1111111111111112E-2</v>
      </c>
      <c r="U1563" s="69">
        <v>1.1111111111111112E-2</v>
      </c>
      <c r="V1563" s="69">
        <v>1.1111111111111112E-2</v>
      </c>
      <c r="W1563" s="69">
        <v>1.1111111111111112E-2</v>
      </c>
      <c r="X1563" s="69">
        <v>1.1111111111111112E-2</v>
      </c>
      <c r="Y1563" s="69">
        <v>1.1111111111111112E-2</v>
      </c>
      <c r="Z1563" s="69">
        <v>1.1111111111111112E-2</v>
      </c>
      <c r="AA1563" s="69">
        <v>1.1111111111111112E-2</v>
      </c>
      <c r="AB1563" s="69">
        <v>1.1111111111111112E-2</v>
      </c>
      <c r="AC1563" s="69">
        <v>1.1111111111111112E-2</v>
      </c>
      <c r="AD1563" s="69">
        <v>1.1111111111111112E-2</v>
      </c>
      <c r="AE1563" s="69">
        <v>1.1111111111111112E-2</v>
      </c>
      <c r="AF1563" s="69">
        <f t="shared" si="199"/>
        <v>0.13333333333333333</v>
      </c>
      <c r="AH1563" s="31">
        <f t="shared" si="200"/>
        <v>3.3333333333333333E-2</v>
      </c>
      <c r="AI1563" s="31">
        <f t="shared" si="201"/>
        <v>3.3333333333333333E-2</v>
      </c>
      <c r="AJ1563" s="31">
        <f t="shared" si="202"/>
        <v>3.3333333333333333E-2</v>
      </c>
      <c r="AK1563" s="31">
        <f t="shared" si="203"/>
        <v>3.3333333333333333E-2</v>
      </c>
      <c r="AL1563" s="31">
        <f t="shared" si="204"/>
        <v>0.13333333333333333</v>
      </c>
    </row>
    <row r="1564" spans="1:38" hidden="1" x14ac:dyDescent="0.3">
      <c r="A1564" t="str">
        <f t="shared" si="198"/>
        <v>SACASTER</v>
      </c>
      <c r="B1564" s="5" t="s">
        <v>474</v>
      </c>
      <c r="C1564" s="5" t="s">
        <v>617</v>
      </c>
      <c r="D1564" s="65" t="s">
        <v>80</v>
      </c>
      <c r="E1564" s="65" t="s">
        <v>415</v>
      </c>
      <c r="F1564" s="5" t="s">
        <v>25</v>
      </c>
      <c r="G1564" s="5" t="s">
        <v>604</v>
      </c>
      <c r="H1564" s="5" t="s">
        <v>604</v>
      </c>
      <c r="I1564" s="31"/>
      <c r="J1564" s="31"/>
      <c r="K1564" s="31"/>
      <c r="L1564" s="31"/>
      <c r="M1564" s="31"/>
      <c r="N1564" s="31">
        <v>1.1400000000000001</v>
      </c>
      <c r="O1564" s="31">
        <v>1.08</v>
      </c>
      <c r="P1564" s="31">
        <v>3.3600000000000003</v>
      </c>
      <c r="Q1564" s="31">
        <v>7.9200000000000008</v>
      </c>
      <c r="R1564" s="75">
        <f t="shared" si="197"/>
        <v>1.5</v>
      </c>
      <c r="S1564" s="69">
        <v>1.5</v>
      </c>
      <c r="T1564" s="69">
        <v>1.5</v>
      </c>
      <c r="U1564" s="69">
        <v>1.5</v>
      </c>
      <c r="V1564" s="69">
        <v>1.5</v>
      </c>
      <c r="W1564" s="69">
        <v>1.5</v>
      </c>
      <c r="X1564" s="69">
        <v>1.5</v>
      </c>
      <c r="Y1564" s="69">
        <v>1.5</v>
      </c>
      <c r="Z1564" s="69">
        <v>1.5</v>
      </c>
      <c r="AA1564" s="69">
        <v>1.5</v>
      </c>
      <c r="AB1564" s="69">
        <v>1.5</v>
      </c>
      <c r="AC1564" s="69">
        <v>1.5</v>
      </c>
      <c r="AD1564" s="69">
        <v>1.5</v>
      </c>
      <c r="AE1564" s="69">
        <v>1.5</v>
      </c>
      <c r="AF1564" s="69">
        <f t="shared" si="199"/>
        <v>18</v>
      </c>
      <c r="AH1564" s="31">
        <f t="shared" si="200"/>
        <v>4.5</v>
      </c>
      <c r="AI1564" s="31">
        <f t="shared" si="201"/>
        <v>4.5</v>
      </c>
      <c r="AJ1564" s="31">
        <f t="shared" si="202"/>
        <v>4.5</v>
      </c>
      <c r="AK1564" s="31">
        <f t="shared" si="203"/>
        <v>4.5</v>
      </c>
      <c r="AL1564" s="31">
        <f t="shared" si="204"/>
        <v>18</v>
      </c>
    </row>
    <row r="1565" spans="1:38" hidden="1" x14ac:dyDescent="0.3">
      <c r="A1565" t="str">
        <f t="shared" si="198"/>
        <v>SACoarse Brown</v>
      </c>
      <c r="B1565" s="5" t="s">
        <v>474</v>
      </c>
      <c r="C1565" s="5" t="s">
        <v>617</v>
      </c>
      <c r="D1565" s="65" t="s">
        <v>80</v>
      </c>
      <c r="E1565" s="65" t="s">
        <v>415</v>
      </c>
      <c r="F1565" s="5" t="s">
        <v>26</v>
      </c>
      <c r="G1565" s="5" t="s">
        <v>602</v>
      </c>
      <c r="H1565" s="5" t="s">
        <v>618</v>
      </c>
      <c r="I1565" s="31"/>
      <c r="J1565" s="31"/>
      <c r="K1565" s="31"/>
      <c r="L1565" s="31"/>
      <c r="M1565" s="31">
        <v>0.67199999999999993</v>
      </c>
      <c r="N1565" s="31">
        <v>2.16</v>
      </c>
      <c r="O1565" s="31">
        <v>2.16</v>
      </c>
      <c r="P1565" s="31">
        <v>3.3600000000000003</v>
      </c>
      <c r="Q1565" s="31">
        <v>3.6960000000000002</v>
      </c>
      <c r="R1565" s="75">
        <f t="shared" si="197"/>
        <v>1.3386666666666667</v>
      </c>
      <c r="S1565" s="69">
        <v>1.3386666666666667</v>
      </c>
      <c r="T1565" s="69">
        <v>1.3386666666666667</v>
      </c>
      <c r="U1565" s="69">
        <v>1.3386666666666667</v>
      </c>
      <c r="V1565" s="69">
        <v>1.3386666666666667</v>
      </c>
      <c r="W1565" s="69">
        <v>1.3386666666666667</v>
      </c>
      <c r="X1565" s="69">
        <v>1.3386666666666667</v>
      </c>
      <c r="Y1565" s="69">
        <v>1.3386666666666667</v>
      </c>
      <c r="Z1565" s="69">
        <v>1.3386666666666667</v>
      </c>
      <c r="AA1565" s="69">
        <v>1.3386666666666667</v>
      </c>
      <c r="AB1565" s="69">
        <v>1.3386666666666667</v>
      </c>
      <c r="AC1565" s="69">
        <v>1.3386666666666667</v>
      </c>
      <c r="AD1565" s="69">
        <v>1.3386666666666667</v>
      </c>
      <c r="AE1565" s="69">
        <v>1.3386666666666667</v>
      </c>
      <c r="AF1565" s="69">
        <f t="shared" si="199"/>
        <v>16.064</v>
      </c>
      <c r="AH1565" s="31">
        <f t="shared" si="200"/>
        <v>4.016</v>
      </c>
      <c r="AI1565" s="31">
        <f t="shared" si="201"/>
        <v>4.016</v>
      </c>
      <c r="AJ1565" s="31">
        <f t="shared" si="202"/>
        <v>4.016</v>
      </c>
      <c r="AK1565" s="31">
        <f t="shared" si="203"/>
        <v>4.016</v>
      </c>
      <c r="AL1565" s="31">
        <f t="shared" si="204"/>
        <v>16.064</v>
      </c>
    </row>
    <row r="1566" spans="1:38" hidden="1" x14ac:dyDescent="0.3">
      <c r="A1566" t="str">
        <f t="shared" si="198"/>
        <v>SACoarse Brown</v>
      </c>
      <c r="B1566" s="5" t="s">
        <v>474</v>
      </c>
      <c r="C1566" s="5" t="s">
        <v>617</v>
      </c>
      <c r="D1566" s="65" t="s">
        <v>80</v>
      </c>
      <c r="E1566" s="65" t="s">
        <v>415</v>
      </c>
      <c r="F1566" s="5" t="s">
        <v>44</v>
      </c>
      <c r="G1566" s="5" t="s">
        <v>602</v>
      </c>
      <c r="H1566" s="5" t="s">
        <v>618</v>
      </c>
      <c r="I1566" s="31"/>
      <c r="J1566" s="31"/>
      <c r="K1566" s="31"/>
      <c r="L1566" s="31"/>
      <c r="M1566" s="31"/>
      <c r="N1566" s="31"/>
      <c r="O1566" s="31"/>
      <c r="P1566" s="31"/>
      <c r="Q1566" s="31">
        <v>6.0000000000000001E-3</v>
      </c>
      <c r="R1566" s="75">
        <f t="shared" si="197"/>
        <v>6.6666666666666664E-4</v>
      </c>
      <c r="S1566" s="69">
        <v>6.6666666666666664E-4</v>
      </c>
      <c r="T1566" s="69">
        <v>6.6666666666666664E-4</v>
      </c>
      <c r="U1566" s="69">
        <v>6.6666666666666664E-4</v>
      </c>
      <c r="V1566" s="69">
        <v>6.6666666666666664E-4</v>
      </c>
      <c r="W1566" s="69">
        <v>6.6666666666666664E-4</v>
      </c>
      <c r="X1566" s="69">
        <v>6.6666666666666664E-4</v>
      </c>
      <c r="Y1566" s="69">
        <v>6.6666666666666664E-4</v>
      </c>
      <c r="Z1566" s="69">
        <v>6.6666666666666664E-4</v>
      </c>
      <c r="AA1566" s="69">
        <v>6.6666666666666664E-4</v>
      </c>
      <c r="AB1566" s="69">
        <v>6.6666666666666664E-4</v>
      </c>
      <c r="AC1566" s="69">
        <v>6.6666666666666664E-4</v>
      </c>
      <c r="AD1566" s="69">
        <v>6.6666666666666664E-4</v>
      </c>
      <c r="AE1566" s="69">
        <v>6.6666666666666664E-4</v>
      </c>
      <c r="AF1566" s="69">
        <f t="shared" si="199"/>
        <v>8.0000000000000019E-3</v>
      </c>
      <c r="AH1566" s="31">
        <f t="shared" si="200"/>
        <v>2E-3</v>
      </c>
      <c r="AI1566" s="31">
        <f t="shared" si="201"/>
        <v>2E-3</v>
      </c>
      <c r="AJ1566" s="31">
        <f t="shared" si="202"/>
        <v>2E-3</v>
      </c>
      <c r="AK1566" s="31">
        <f t="shared" si="203"/>
        <v>2E-3</v>
      </c>
      <c r="AL1566" s="31">
        <f t="shared" si="204"/>
        <v>8.0000000000000002E-3</v>
      </c>
    </row>
    <row r="1567" spans="1:38" hidden="1" x14ac:dyDescent="0.3">
      <c r="A1567" t="str">
        <f t="shared" si="198"/>
        <v>SAC1 COARSE</v>
      </c>
      <c r="B1567" s="5" t="s">
        <v>474</v>
      </c>
      <c r="C1567" s="5" t="s">
        <v>617</v>
      </c>
      <c r="D1567" s="65" t="s">
        <v>80</v>
      </c>
      <c r="E1567" s="65" t="s">
        <v>415</v>
      </c>
      <c r="F1567" s="5" t="s">
        <v>27</v>
      </c>
      <c r="G1567" s="5" t="s">
        <v>603</v>
      </c>
      <c r="H1567" s="5" t="s">
        <v>619</v>
      </c>
      <c r="I1567" s="31"/>
      <c r="J1567" s="31"/>
      <c r="K1567" s="31"/>
      <c r="L1567" s="31">
        <v>130.68</v>
      </c>
      <c r="M1567" s="31">
        <v>479.5200000000001</v>
      </c>
      <c r="N1567" s="31">
        <v>980.63999999999953</v>
      </c>
      <c r="O1567" s="31">
        <v>1689.1199999999997</v>
      </c>
      <c r="P1567" s="31">
        <v>1474.1999999999991</v>
      </c>
      <c r="Q1567" s="31">
        <v>1537.9199999999989</v>
      </c>
      <c r="R1567" s="75">
        <f t="shared" si="197"/>
        <v>699.11999999999966</v>
      </c>
      <c r="S1567" s="69">
        <v>699.11999999999966</v>
      </c>
      <c r="T1567" s="69">
        <v>699.11999999999966</v>
      </c>
      <c r="U1567" s="69">
        <v>699.11999999999966</v>
      </c>
      <c r="V1567" s="69">
        <v>699.11999999999966</v>
      </c>
      <c r="W1567" s="69">
        <v>699.11999999999966</v>
      </c>
      <c r="X1567" s="69">
        <v>699.11999999999966</v>
      </c>
      <c r="Y1567" s="69">
        <v>699.11999999999966</v>
      </c>
      <c r="Z1567" s="69">
        <v>699.11999999999966</v>
      </c>
      <c r="AA1567" s="69">
        <v>699.11999999999966</v>
      </c>
      <c r="AB1567" s="69">
        <v>699.11999999999966</v>
      </c>
      <c r="AC1567" s="69">
        <v>699.11999999999966</v>
      </c>
      <c r="AD1567" s="69">
        <v>699.11999999999966</v>
      </c>
      <c r="AE1567" s="69">
        <v>699.11999999999966</v>
      </c>
      <c r="AF1567" s="69">
        <f t="shared" si="199"/>
        <v>8389.4399999999969</v>
      </c>
      <c r="AH1567" s="31">
        <f t="shared" si="200"/>
        <v>2097.3599999999988</v>
      </c>
      <c r="AI1567" s="31">
        <f t="shared" si="201"/>
        <v>2097.3599999999988</v>
      </c>
      <c r="AJ1567" s="31">
        <f t="shared" si="202"/>
        <v>2097.3599999999988</v>
      </c>
      <c r="AK1567" s="31">
        <f t="shared" si="203"/>
        <v>2097.3599999999988</v>
      </c>
      <c r="AL1567" s="31">
        <f t="shared" si="204"/>
        <v>8389.4399999999951</v>
      </c>
    </row>
    <row r="1568" spans="1:38" hidden="1" x14ac:dyDescent="0.3">
      <c r="A1568" t="str">
        <f t="shared" si="198"/>
        <v>SAA1</v>
      </c>
      <c r="B1568" s="5" t="s">
        <v>474</v>
      </c>
      <c r="C1568" s="5" t="s">
        <v>617</v>
      </c>
      <c r="D1568" s="65" t="s">
        <v>80</v>
      </c>
      <c r="E1568" s="65" t="s">
        <v>415</v>
      </c>
      <c r="F1568" s="5" t="s">
        <v>30</v>
      </c>
      <c r="G1568" s="5" t="s">
        <v>600</v>
      </c>
      <c r="H1568" s="5" t="s">
        <v>620</v>
      </c>
      <c r="I1568" s="31"/>
      <c r="J1568" s="31"/>
      <c r="K1568" s="31"/>
      <c r="L1568" s="31">
        <v>2.52</v>
      </c>
      <c r="M1568" s="31">
        <v>2.16</v>
      </c>
      <c r="N1568" s="31">
        <v>1.08</v>
      </c>
      <c r="O1568" s="31">
        <v>12.96</v>
      </c>
      <c r="P1568" s="31">
        <v>22.2</v>
      </c>
      <c r="Q1568" s="31">
        <v>35.879999999999995</v>
      </c>
      <c r="R1568" s="75">
        <f t="shared" si="197"/>
        <v>8.5333333333333332</v>
      </c>
      <c r="S1568" s="69">
        <v>8.5333333333333332</v>
      </c>
      <c r="T1568" s="69">
        <v>8.5333333333333332</v>
      </c>
      <c r="U1568" s="69">
        <v>8.5333333333333332</v>
      </c>
      <c r="V1568" s="69">
        <v>8.5333333333333332</v>
      </c>
      <c r="W1568" s="69">
        <v>8.5333333333333332</v>
      </c>
      <c r="X1568" s="69">
        <v>8.5333333333333332</v>
      </c>
      <c r="Y1568" s="69">
        <v>8.5333333333333332</v>
      </c>
      <c r="Z1568" s="69">
        <v>8.5333333333333332</v>
      </c>
      <c r="AA1568" s="69">
        <v>8.5333333333333332</v>
      </c>
      <c r="AB1568" s="69">
        <v>8.5333333333333332</v>
      </c>
      <c r="AC1568" s="69">
        <v>8.5333333333333332</v>
      </c>
      <c r="AD1568" s="69">
        <v>8.5333333333333332</v>
      </c>
      <c r="AE1568" s="69">
        <v>8.5333333333333332</v>
      </c>
      <c r="AF1568" s="69">
        <f t="shared" si="199"/>
        <v>102.39999999999999</v>
      </c>
      <c r="AH1568" s="31">
        <f t="shared" si="200"/>
        <v>25.6</v>
      </c>
      <c r="AI1568" s="31">
        <f t="shared" si="201"/>
        <v>25.6</v>
      </c>
      <c r="AJ1568" s="31">
        <f t="shared" si="202"/>
        <v>25.6</v>
      </c>
      <c r="AK1568" s="31">
        <f t="shared" si="203"/>
        <v>25.6</v>
      </c>
      <c r="AL1568" s="31">
        <f t="shared" si="204"/>
        <v>102.4</v>
      </c>
    </row>
    <row r="1569" spans="1:38" hidden="1" x14ac:dyDescent="0.3">
      <c r="A1569" t="str">
        <f t="shared" si="198"/>
        <v>SAA1</v>
      </c>
      <c r="B1569" s="5" t="s">
        <v>474</v>
      </c>
      <c r="C1569" s="5" t="s">
        <v>617</v>
      </c>
      <c r="D1569" s="65" t="s">
        <v>80</v>
      </c>
      <c r="E1569" s="65" t="s">
        <v>415</v>
      </c>
      <c r="F1569" s="5" t="s">
        <v>45</v>
      </c>
      <c r="G1569" s="5" t="s">
        <v>600</v>
      </c>
      <c r="H1569" s="5" t="s">
        <v>620</v>
      </c>
      <c r="I1569" s="31"/>
      <c r="J1569" s="31"/>
      <c r="K1569" s="31"/>
      <c r="L1569" s="31"/>
      <c r="M1569" s="31"/>
      <c r="N1569" s="31"/>
      <c r="O1569" s="31"/>
      <c r="P1569" s="31"/>
      <c r="Q1569" s="31">
        <v>6.0000000000000001E-3</v>
      </c>
      <c r="R1569" s="75">
        <f t="shared" si="197"/>
        <v>6.6666666666666664E-4</v>
      </c>
      <c r="S1569" s="69">
        <v>6.6666666666666664E-4</v>
      </c>
      <c r="T1569" s="69">
        <v>6.6666666666666664E-4</v>
      </c>
      <c r="U1569" s="69">
        <v>6.6666666666666664E-4</v>
      </c>
      <c r="V1569" s="69">
        <v>6.6666666666666664E-4</v>
      </c>
      <c r="W1569" s="69">
        <v>6.6666666666666664E-4</v>
      </c>
      <c r="X1569" s="69">
        <v>6.6666666666666664E-4</v>
      </c>
      <c r="Y1569" s="69">
        <v>6.6666666666666664E-4</v>
      </c>
      <c r="Z1569" s="69">
        <v>6.6666666666666664E-4</v>
      </c>
      <c r="AA1569" s="69">
        <v>6.6666666666666664E-4</v>
      </c>
      <c r="AB1569" s="69">
        <v>6.6666666666666664E-4</v>
      </c>
      <c r="AC1569" s="69">
        <v>6.6666666666666664E-4</v>
      </c>
      <c r="AD1569" s="69">
        <v>6.6666666666666664E-4</v>
      </c>
      <c r="AE1569" s="69">
        <v>6.6666666666666664E-4</v>
      </c>
      <c r="AF1569" s="69">
        <f t="shared" si="199"/>
        <v>8.0000000000000019E-3</v>
      </c>
      <c r="AH1569" s="31">
        <f t="shared" si="200"/>
        <v>2E-3</v>
      </c>
      <c r="AI1569" s="31">
        <f t="shared" si="201"/>
        <v>2E-3</v>
      </c>
      <c r="AJ1569" s="31">
        <f t="shared" si="202"/>
        <v>2E-3</v>
      </c>
      <c r="AK1569" s="31">
        <f t="shared" si="203"/>
        <v>2E-3</v>
      </c>
      <c r="AL1569" s="31">
        <f t="shared" si="204"/>
        <v>8.0000000000000002E-3</v>
      </c>
    </row>
    <row r="1570" spans="1:38" hidden="1" x14ac:dyDescent="0.3">
      <c r="A1570" t="str">
        <f t="shared" si="198"/>
        <v>SAGMW</v>
      </c>
      <c r="B1570" s="5" t="s">
        <v>474</v>
      </c>
      <c r="C1570" s="5" t="s">
        <v>617</v>
      </c>
      <c r="D1570" s="65" t="s">
        <v>80</v>
      </c>
      <c r="E1570" s="65" t="s">
        <v>415</v>
      </c>
      <c r="F1570" s="5" t="s">
        <v>37</v>
      </c>
      <c r="G1570" s="5" t="s">
        <v>602</v>
      </c>
      <c r="H1570" s="5" t="s">
        <v>624</v>
      </c>
      <c r="I1570" s="31"/>
      <c r="J1570" s="31"/>
      <c r="K1570" s="31"/>
      <c r="L1570" s="31"/>
      <c r="M1570" s="31"/>
      <c r="N1570" s="31"/>
      <c r="O1570" s="31"/>
      <c r="P1570" s="31">
        <v>0.1404</v>
      </c>
      <c r="Q1570" s="31"/>
      <c r="R1570" s="75">
        <f t="shared" si="197"/>
        <v>1.5599999999999999E-2</v>
      </c>
      <c r="S1570" s="69">
        <v>1.5599999999999999E-2</v>
      </c>
      <c r="T1570" s="69">
        <v>1.5599999999999999E-2</v>
      </c>
      <c r="U1570" s="69">
        <v>1.5599999999999999E-2</v>
      </c>
      <c r="V1570" s="69">
        <v>1.5599999999999999E-2</v>
      </c>
      <c r="W1570" s="69">
        <v>1.5599999999999999E-2</v>
      </c>
      <c r="X1570" s="69">
        <v>1.5599999999999999E-2</v>
      </c>
      <c r="Y1570" s="69">
        <v>1.5599999999999999E-2</v>
      </c>
      <c r="Z1570" s="69">
        <v>1.5599999999999999E-2</v>
      </c>
      <c r="AA1570" s="69">
        <v>1.5599999999999999E-2</v>
      </c>
      <c r="AB1570" s="69">
        <v>1.5599999999999999E-2</v>
      </c>
      <c r="AC1570" s="69">
        <v>1.5599999999999999E-2</v>
      </c>
      <c r="AD1570" s="69">
        <v>1.5599999999999999E-2</v>
      </c>
      <c r="AE1570" s="69">
        <v>1.5599999999999999E-2</v>
      </c>
      <c r="AF1570" s="69">
        <f t="shared" si="199"/>
        <v>0.18720000000000001</v>
      </c>
      <c r="AH1570" s="31">
        <f t="shared" si="200"/>
        <v>4.6799999999999994E-2</v>
      </c>
      <c r="AI1570" s="31">
        <f t="shared" si="201"/>
        <v>4.6799999999999994E-2</v>
      </c>
      <c r="AJ1570" s="31">
        <f t="shared" si="202"/>
        <v>4.6799999999999994E-2</v>
      </c>
      <c r="AK1570" s="31">
        <f t="shared" si="203"/>
        <v>4.6799999999999994E-2</v>
      </c>
      <c r="AL1570" s="31">
        <f t="shared" si="204"/>
        <v>0.18719999999999998</v>
      </c>
    </row>
    <row r="1571" spans="1:38" hidden="1" x14ac:dyDescent="0.3">
      <c r="A1571" t="str">
        <f t="shared" si="198"/>
        <v>SAGolden Brown</v>
      </c>
      <c r="B1571" s="5" t="s">
        <v>474</v>
      </c>
      <c r="C1571" s="5" t="s">
        <v>617</v>
      </c>
      <c r="D1571" s="65" t="s">
        <v>80</v>
      </c>
      <c r="E1571" s="65" t="s">
        <v>415</v>
      </c>
      <c r="F1571" s="5" t="s">
        <v>31</v>
      </c>
      <c r="G1571" s="5" t="s">
        <v>602</v>
      </c>
      <c r="H1571" s="5" t="s">
        <v>623</v>
      </c>
      <c r="I1571" s="31"/>
      <c r="J1571" s="31"/>
      <c r="K1571" s="31"/>
      <c r="L1571" s="31"/>
      <c r="M1571" s="31"/>
      <c r="N1571" s="31"/>
      <c r="O1571" s="31">
        <v>3.9599999999999995</v>
      </c>
      <c r="P1571" s="31">
        <v>4.8000000000000007</v>
      </c>
      <c r="Q1571" s="31">
        <v>3.9000000000000004</v>
      </c>
      <c r="R1571" s="75">
        <f t="shared" si="197"/>
        <v>1.4066666666666667</v>
      </c>
      <c r="S1571" s="69">
        <v>1.4066666666666667</v>
      </c>
      <c r="T1571" s="69">
        <v>1.4066666666666667</v>
      </c>
      <c r="U1571" s="69">
        <v>1.4066666666666667</v>
      </c>
      <c r="V1571" s="69">
        <v>1.4066666666666667</v>
      </c>
      <c r="W1571" s="69">
        <v>1.4066666666666667</v>
      </c>
      <c r="X1571" s="69">
        <v>1.4066666666666667</v>
      </c>
      <c r="Y1571" s="69">
        <v>1.4066666666666667</v>
      </c>
      <c r="Z1571" s="69">
        <v>1.4066666666666667</v>
      </c>
      <c r="AA1571" s="69">
        <v>1.4066666666666667</v>
      </c>
      <c r="AB1571" s="69">
        <v>1.4066666666666667</v>
      </c>
      <c r="AC1571" s="69">
        <v>1.4066666666666667</v>
      </c>
      <c r="AD1571" s="69">
        <v>1.4066666666666667</v>
      </c>
      <c r="AE1571" s="69">
        <v>1.4066666666666667</v>
      </c>
      <c r="AF1571" s="69">
        <f t="shared" si="199"/>
        <v>16.88</v>
      </c>
      <c r="AH1571" s="31">
        <f t="shared" si="200"/>
        <v>4.2200000000000006</v>
      </c>
      <c r="AI1571" s="31">
        <f t="shared" si="201"/>
        <v>4.2200000000000006</v>
      </c>
      <c r="AJ1571" s="31">
        <f t="shared" si="202"/>
        <v>4.2200000000000006</v>
      </c>
      <c r="AK1571" s="31">
        <f t="shared" si="203"/>
        <v>4.2200000000000006</v>
      </c>
      <c r="AL1571" s="31">
        <f t="shared" si="204"/>
        <v>16.880000000000003</v>
      </c>
    </row>
    <row r="1572" spans="1:38" hidden="1" x14ac:dyDescent="0.3">
      <c r="A1572" t="str">
        <f t="shared" si="198"/>
        <v>SAGolden Brown</v>
      </c>
      <c r="B1572" s="5" t="s">
        <v>474</v>
      </c>
      <c r="C1572" s="5" t="s">
        <v>617</v>
      </c>
      <c r="D1572" s="65" t="s">
        <v>80</v>
      </c>
      <c r="E1572" s="65" t="s">
        <v>415</v>
      </c>
      <c r="F1572" s="5" t="s">
        <v>46</v>
      </c>
      <c r="G1572" s="5" t="s">
        <v>602</v>
      </c>
      <c r="H1572" s="5" t="s">
        <v>623</v>
      </c>
      <c r="I1572" s="31"/>
      <c r="J1572" s="31"/>
      <c r="K1572" s="31"/>
      <c r="L1572" s="31"/>
      <c r="M1572" s="31"/>
      <c r="N1572" s="31"/>
      <c r="O1572" s="31"/>
      <c r="P1572" s="31">
        <v>2.1600000000000001E-2</v>
      </c>
      <c r="Q1572" s="31">
        <v>5.3999999999999999E-2</v>
      </c>
      <c r="R1572" s="75">
        <f t="shared" si="197"/>
        <v>8.3999999999999995E-3</v>
      </c>
      <c r="S1572" s="69">
        <v>8.3999999999999995E-3</v>
      </c>
      <c r="T1572" s="69">
        <v>8.3999999999999995E-3</v>
      </c>
      <c r="U1572" s="69">
        <v>8.3999999999999995E-3</v>
      </c>
      <c r="V1572" s="69">
        <v>8.3999999999999995E-3</v>
      </c>
      <c r="W1572" s="69">
        <v>8.3999999999999995E-3</v>
      </c>
      <c r="X1572" s="69">
        <v>8.3999999999999995E-3</v>
      </c>
      <c r="Y1572" s="69">
        <v>8.3999999999999995E-3</v>
      </c>
      <c r="Z1572" s="69">
        <v>8.3999999999999995E-3</v>
      </c>
      <c r="AA1572" s="69">
        <v>8.3999999999999995E-3</v>
      </c>
      <c r="AB1572" s="69">
        <v>8.3999999999999995E-3</v>
      </c>
      <c r="AC1572" s="69">
        <v>8.3999999999999995E-3</v>
      </c>
      <c r="AD1572" s="69">
        <v>8.3999999999999995E-3</v>
      </c>
      <c r="AE1572" s="69">
        <v>8.3999999999999995E-3</v>
      </c>
      <c r="AF1572" s="69">
        <f t="shared" si="199"/>
        <v>0.10080000000000001</v>
      </c>
      <c r="AH1572" s="31">
        <f t="shared" si="200"/>
        <v>2.52E-2</v>
      </c>
      <c r="AI1572" s="31">
        <f t="shared" si="201"/>
        <v>2.52E-2</v>
      </c>
      <c r="AJ1572" s="31">
        <f t="shared" si="202"/>
        <v>2.52E-2</v>
      </c>
      <c r="AK1572" s="31">
        <f t="shared" si="203"/>
        <v>2.52E-2</v>
      </c>
      <c r="AL1572" s="31">
        <f t="shared" si="204"/>
        <v>0.1008</v>
      </c>
    </row>
    <row r="1573" spans="1:38" hidden="1" x14ac:dyDescent="0.3">
      <c r="A1573" t="str">
        <f t="shared" si="198"/>
        <v>SAICING</v>
      </c>
      <c r="B1573" s="5" t="s">
        <v>474</v>
      </c>
      <c r="C1573" s="5" t="s">
        <v>617</v>
      </c>
      <c r="D1573" s="65" t="s">
        <v>80</v>
      </c>
      <c r="E1573" s="65" t="s">
        <v>415</v>
      </c>
      <c r="F1573" s="5" t="s">
        <v>47</v>
      </c>
      <c r="G1573" s="5" t="s">
        <v>605</v>
      </c>
      <c r="H1573" s="5" t="s">
        <v>605</v>
      </c>
      <c r="I1573" s="31"/>
      <c r="J1573" s="31"/>
      <c r="K1573" s="31"/>
      <c r="L1573" s="31">
        <v>7</v>
      </c>
      <c r="M1573" s="31">
        <v>0.25</v>
      </c>
      <c r="N1573" s="31"/>
      <c r="O1573" s="31">
        <v>6.25</v>
      </c>
      <c r="P1573" s="31">
        <v>15.200000000000001</v>
      </c>
      <c r="Q1573" s="31">
        <v>15.125</v>
      </c>
      <c r="R1573" s="75">
        <f t="shared" si="197"/>
        <v>4.8694444444444445</v>
      </c>
      <c r="S1573" s="69"/>
      <c r="T1573" s="69"/>
      <c r="U1573" s="69"/>
      <c r="V1573" s="69"/>
      <c r="W1573" s="69"/>
      <c r="X1573" s="69"/>
      <c r="Y1573" s="69"/>
      <c r="Z1573" s="69"/>
      <c r="AA1573" s="69"/>
      <c r="AB1573" s="69"/>
      <c r="AC1573" s="69"/>
      <c r="AD1573" s="69"/>
      <c r="AE1573" s="69"/>
      <c r="AF1573" s="69">
        <f t="shared" si="199"/>
        <v>0</v>
      </c>
      <c r="AH1573" s="31">
        <f t="shared" si="200"/>
        <v>0</v>
      </c>
      <c r="AI1573" s="31">
        <f t="shared" si="201"/>
        <v>0</v>
      </c>
      <c r="AJ1573" s="31">
        <f t="shared" si="202"/>
        <v>0</v>
      </c>
      <c r="AK1573" s="31">
        <f t="shared" si="203"/>
        <v>0</v>
      </c>
      <c r="AL1573" s="31">
        <f t="shared" si="204"/>
        <v>0</v>
      </c>
    </row>
    <row r="1574" spans="1:38" hidden="1" x14ac:dyDescent="0.3">
      <c r="A1574" t="str">
        <f t="shared" si="198"/>
        <v>SAICING</v>
      </c>
      <c r="B1574" s="5" t="s">
        <v>474</v>
      </c>
      <c r="C1574" s="5" t="s">
        <v>617</v>
      </c>
      <c r="D1574" s="65" t="s">
        <v>80</v>
      </c>
      <c r="E1574" s="65" t="s">
        <v>415</v>
      </c>
      <c r="F1574" s="5" t="s">
        <v>32</v>
      </c>
      <c r="G1574" s="5" t="s">
        <v>605</v>
      </c>
      <c r="H1574" s="5" t="s">
        <v>605</v>
      </c>
      <c r="I1574" s="31"/>
      <c r="J1574" s="31"/>
      <c r="K1574" s="31"/>
      <c r="L1574" s="31"/>
      <c r="M1574" s="31">
        <v>3.5999999999999997E-2</v>
      </c>
      <c r="N1574" s="31">
        <v>0.18</v>
      </c>
      <c r="O1574" s="31">
        <v>2.9999999999999996</v>
      </c>
      <c r="P1574" s="31">
        <v>1.44</v>
      </c>
      <c r="Q1574" s="31">
        <v>2.2440000000000002</v>
      </c>
      <c r="R1574" s="75">
        <f t="shared" si="197"/>
        <v>0.76666666666666672</v>
      </c>
      <c r="S1574" s="69">
        <v>0.76666666666666672</v>
      </c>
      <c r="T1574" s="69">
        <v>0.76666666666666672</v>
      </c>
      <c r="U1574" s="69">
        <v>0.76666666666666672</v>
      </c>
      <c r="V1574" s="69">
        <v>0.76666666666666672</v>
      </c>
      <c r="W1574" s="69">
        <v>0.76666666666666672</v>
      </c>
      <c r="X1574" s="69">
        <v>0.76666666666666672</v>
      </c>
      <c r="Y1574" s="69">
        <v>0.76666666666666672</v>
      </c>
      <c r="Z1574" s="69">
        <v>0.76666666666666672</v>
      </c>
      <c r="AA1574" s="69">
        <v>0.76666666666666672</v>
      </c>
      <c r="AB1574" s="69">
        <v>0.76666666666666672</v>
      </c>
      <c r="AC1574" s="69">
        <v>0.76666666666666672</v>
      </c>
      <c r="AD1574" s="69">
        <v>0.76666666666666672</v>
      </c>
      <c r="AE1574" s="69">
        <v>0.76666666666666672</v>
      </c>
      <c r="AF1574" s="69">
        <f t="shared" si="199"/>
        <v>9.2000000000000011</v>
      </c>
      <c r="AH1574" s="31">
        <f t="shared" si="200"/>
        <v>2.3000000000000003</v>
      </c>
      <c r="AI1574" s="31">
        <f t="shared" si="201"/>
        <v>2.3000000000000003</v>
      </c>
      <c r="AJ1574" s="31">
        <f t="shared" si="202"/>
        <v>2.3000000000000003</v>
      </c>
      <c r="AK1574" s="31">
        <f t="shared" si="203"/>
        <v>2.3000000000000003</v>
      </c>
      <c r="AL1574" s="31">
        <f t="shared" si="204"/>
        <v>9.2000000000000011</v>
      </c>
    </row>
    <row r="1575" spans="1:38" hidden="1" x14ac:dyDescent="0.3">
      <c r="A1575" t="str">
        <f t="shared" si="198"/>
        <v>PTLG</v>
      </c>
      <c r="B1575" s="5" t="s">
        <v>474</v>
      </c>
      <c r="C1575" s="5" t="s">
        <v>625</v>
      </c>
      <c r="D1575" s="65" t="s">
        <v>80</v>
      </c>
      <c r="E1575" s="65" t="s">
        <v>415</v>
      </c>
      <c r="F1575" s="5" t="s">
        <v>33</v>
      </c>
      <c r="G1575" s="5" t="s">
        <v>601</v>
      </c>
      <c r="H1575" s="5" t="s">
        <v>621</v>
      </c>
      <c r="I1575" s="31"/>
      <c r="J1575" s="31"/>
      <c r="K1575" s="31"/>
      <c r="L1575" s="31"/>
      <c r="M1575" s="31"/>
      <c r="N1575" s="31"/>
      <c r="O1575" s="31"/>
      <c r="P1575" s="31">
        <v>7.1999999999999995E-2</v>
      </c>
      <c r="Q1575" s="31">
        <v>0.36</v>
      </c>
      <c r="R1575" s="75">
        <f t="shared" si="197"/>
        <v>4.8000000000000001E-2</v>
      </c>
      <c r="S1575" s="69">
        <v>2.16</v>
      </c>
      <c r="T1575" s="69">
        <v>2.16</v>
      </c>
      <c r="U1575" s="69">
        <v>2.16</v>
      </c>
      <c r="V1575" s="69">
        <v>2.16</v>
      </c>
      <c r="W1575" s="69">
        <v>2.16</v>
      </c>
      <c r="X1575" s="69">
        <v>2.16</v>
      </c>
      <c r="Y1575" s="69">
        <v>2.16</v>
      </c>
      <c r="Z1575" s="69">
        <v>2.16</v>
      </c>
      <c r="AA1575" s="69">
        <v>2.16</v>
      </c>
      <c r="AB1575" s="69">
        <v>2.16</v>
      </c>
      <c r="AC1575" s="69">
        <v>2.16</v>
      </c>
      <c r="AD1575" s="69">
        <v>2.16</v>
      </c>
      <c r="AE1575" s="69">
        <v>2.16</v>
      </c>
      <c r="AF1575" s="69">
        <f t="shared" si="199"/>
        <v>25.92</v>
      </c>
      <c r="AH1575" s="31">
        <f t="shared" si="200"/>
        <v>6.48</v>
      </c>
      <c r="AI1575" s="31">
        <f t="shared" si="201"/>
        <v>6.48</v>
      </c>
      <c r="AJ1575" s="31">
        <f t="shared" si="202"/>
        <v>6.48</v>
      </c>
      <c r="AK1575" s="31">
        <f t="shared" si="203"/>
        <v>6.48</v>
      </c>
      <c r="AL1575" s="31">
        <f t="shared" si="204"/>
        <v>25.92</v>
      </c>
    </row>
    <row r="1576" spans="1:38" hidden="1" x14ac:dyDescent="0.3">
      <c r="A1576" t="str">
        <f t="shared" si="198"/>
        <v>PTLG</v>
      </c>
      <c r="B1576" s="5" t="s">
        <v>474</v>
      </c>
      <c r="C1576" s="5" t="s">
        <v>625</v>
      </c>
      <c r="D1576" s="65" t="s">
        <v>80</v>
      </c>
      <c r="E1576" s="65" t="s">
        <v>415</v>
      </c>
      <c r="F1576" s="5" t="s">
        <v>102</v>
      </c>
      <c r="G1576" s="5" t="s">
        <v>601</v>
      </c>
      <c r="H1576" s="5" t="s">
        <v>621</v>
      </c>
      <c r="I1576" s="31"/>
      <c r="J1576" s="31"/>
      <c r="K1576" s="31"/>
      <c r="L1576" s="31"/>
      <c r="M1576" s="31"/>
      <c r="N1576" s="31"/>
      <c r="O1576" s="31"/>
      <c r="P1576" s="31"/>
      <c r="Q1576" s="31"/>
      <c r="R1576" s="75">
        <f t="shared" si="197"/>
        <v>0</v>
      </c>
      <c r="S1576" s="69">
        <v>2.16</v>
      </c>
      <c r="T1576" s="69">
        <v>2.16</v>
      </c>
      <c r="U1576" s="69">
        <v>2.16</v>
      </c>
      <c r="V1576" s="69">
        <v>2.16</v>
      </c>
      <c r="W1576" s="69">
        <v>2.16</v>
      </c>
      <c r="X1576" s="69">
        <v>2.16</v>
      </c>
      <c r="Y1576" s="69">
        <v>2.16</v>
      </c>
      <c r="Z1576" s="69">
        <v>2.16</v>
      </c>
      <c r="AA1576" s="69">
        <v>2.16</v>
      </c>
      <c r="AB1576" s="69">
        <v>2.16</v>
      </c>
      <c r="AC1576" s="69">
        <v>2.16</v>
      </c>
      <c r="AD1576" s="69">
        <v>2.16</v>
      </c>
      <c r="AE1576" s="69">
        <v>2.16</v>
      </c>
      <c r="AF1576" s="69">
        <f t="shared" si="199"/>
        <v>25.92</v>
      </c>
      <c r="AH1576" s="31">
        <f t="shared" si="200"/>
        <v>6.48</v>
      </c>
      <c r="AI1576" s="31">
        <f t="shared" si="201"/>
        <v>6.48</v>
      </c>
      <c r="AJ1576" s="31">
        <f t="shared" si="202"/>
        <v>6.48</v>
      </c>
      <c r="AK1576" s="31">
        <f t="shared" si="203"/>
        <v>6.48</v>
      </c>
      <c r="AL1576" s="31">
        <f t="shared" si="204"/>
        <v>25.92</v>
      </c>
    </row>
    <row r="1577" spans="1:38" hidden="1" x14ac:dyDescent="0.3">
      <c r="A1577" t="str">
        <f t="shared" si="198"/>
        <v>SASoft Brown</v>
      </c>
      <c r="B1577" s="5" t="s">
        <v>474</v>
      </c>
      <c r="C1577" s="5" t="s">
        <v>617</v>
      </c>
      <c r="D1577" s="65" t="s">
        <v>80</v>
      </c>
      <c r="E1577" s="65" t="s">
        <v>415</v>
      </c>
      <c r="F1577" s="5" t="s">
        <v>34</v>
      </c>
      <c r="G1577" s="5" t="s">
        <v>602</v>
      </c>
      <c r="H1577" s="5" t="s">
        <v>622</v>
      </c>
      <c r="I1577" s="31"/>
      <c r="J1577" s="31"/>
      <c r="K1577" s="31"/>
      <c r="L1577" s="31"/>
      <c r="M1577" s="31"/>
      <c r="N1577" s="31"/>
      <c r="O1577" s="31">
        <v>1.3199999999999998</v>
      </c>
      <c r="P1577" s="31">
        <v>2.04</v>
      </c>
      <c r="Q1577" s="31">
        <v>3.66</v>
      </c>
      <c r="R1577" s="75">
        <f t="shared" si="197"/>
        <v>0.77999999999999992</v>
      </c>
      <c r="S1577" s="69">
        <v>0.77999999999999992</v>
      </c>
      <c r="T1577" s="69">
        <v>0.77999999999999992</v>
      </c>
      <c r="U1577" s="69">
        <v>0.77999999999999992</v>
      </c>
      <c r="V1577" s="69">
        <v>0.77999999999999992</v>
      </c>
      <c r="W1577" s="69">
        <v>0.77999999999999992</v>
      </c>
      <c r="X1577" s="69">
        <v>0.77999999999999992</v>
      </c>
      <c r="Y1577" s="69">
        <v>0.77999999999999992</v>
      </c>
      <c r="Z1577" s="69">
        <v>0.77999999999999992</v>
      </c>
      <c r="AA1577" s="69">
        <v>0.77999999999999992</v>
      </c>
      <c r="AB1577" s="69">
        <v>0.77999999999999992</v>
      </c>
      <c r="AC1577" s="69">
        <v>0.77999999999999992</v>
      </c>
      <c r="AD1577" s="69">
        <v>0.77999999999999992</v>
      </c>
      <c r="AE1577" s="69">
        <v>0.77999999999999992</v>
      </c>
      <c r="AF1577" s="69">
        <f t="shared" si="199"/>
        <v>9.36</v>
      </c>
      <c r="AH1577" s="31">
        <f t="shared" si="200"/>
        <v>2.34</v>
      </c>
      <c r="AI1577" s="31">
        <f t="shared" si="201"/>
        <v>2.34</v>
      </c>
      <c r="AJ1577" s="31">
        <f t="shared" si="202"/>
        <v>2.34</v>
      </c>
      <c r="AK1577" s="31">
        <f t="shared" si="203"/>
        <v>2.34</v>
      </c>
      <c r="AL1577" s="31">
        <f t="shared" si="204"/>
        <v>9.36</v>
      </c>
    </row>
    <row r="1578" spans="1:38" hidden="1" x14ac:dyDescent="0.3">
      <c r="A1578" t="str">
        <f t="shared" si="198"/>
        <v>SASoft Brown</v>
      </c>
      <c r="B1578" s="5" t="s">
        <v>474</v>
      </c>
      <c r="C1578" s="5" t="s">
        <v>617</v>
      </c>
      <c r="D1578" s="65" t="s">
        <v>80</v>
      </c>
      <c r="E1578" s="65" t="s">
        <v>415</v>
      </c>
      <c r="F1578" s="5" t="s">
        <v>49</v>
      </c>
      <c r="G1578" s="5" t="s">
        <v>602</v>
      </c>
      <c r="H1578" s="5" t="s">
        <v>622</v>
      </c>
      <c r="I1578" s="31"/>
      <c r="J1578" s="31"/>
      <c r="K1578" s="31"/>
      <c r="L1578" s="31"/>
      <c r="M1578" s="31"/>
      <c r="N1578" s="31"/>
      <c r="O1578" s="31"/>
      <c r="P1578" s="31"/>
      <c r="Q1578" s="31"/>
      <c r="R1578" s="75">
        <f t="shared" si="197"/>
        <v>0</v>
      </c>
      <c r="S1578" s="69">
        <v>0</v>
      </c>
      <c r="T1578" s="69">
        <v>0</v>
      </c>
      <c r="U1578" s="69">
        <v>0</v>
      </c>
      <c r="V1578" s="69">
        <v>0</v>
      </c>
      <c r="W1578" s="69">
        <v>0</v>
      </c>
      <c r="X1578" s="69">
        <v>0</v>
      </c>
      <c r="Y1578" s="69">
        <v>0</v>
      </c>
      <c r="Z1578" s="69">
        <v>0</v>
      </c>
      <c r="AA1578" s="69">
        <v>0</v>
      </c>
      <c r="AB1578" s="69">
        <v>0</v>
      </c>
      <c r="AC1578" s="69">
        <v>0</v>
      </c>
      <c r="AD1578" s="69">
        <v>0</v>
      </c>
      <c r="AE1578" s="69">
        <v>0</v>
      </c>
      <c r="AF1578" s="69">
        <f t="shared" si="199"/>
        <v>0</v>
      </c>
      <c r="AH1578" s="31">
        <f t="shared" si="200"/>
        <v>0</v>
      </c>
      <c r="AI1578" s="31">
        <f t="shared" si="201"/>
        <v>0</v>
      </c>
      <c r="AJ1578" s="31">
        <f t="shared" si="202"/>
        <v>0</v>
      </c>
      <c r="AK1578" s="31">
        <f t="shared" si="203"/>
        <v>0</v>
      </c>
      <c r="AL1578" s="31">
        <f t="shared" si="204"/>
        <v>0</v>
      </c>
    </row>
    <row r="1579" spans="1:38" hidden="1" x14ac:dyDescent="0.3">
      <c r="A1579" t="str">
        <f t="shared" si="198"/>
        <v>SAC1 COARSE</v>
      </c>
      <c r="B1579" s="5" t="s">
        <v>474</v>
      </c>
      <c r="C1579" s="5" t="s">
        <v>617</v>
      </c>
      <c r="D1579" s="65" t="s">
        <v>89</v>
      </c>
      <c r="E1579" s="65" t="s">
        <v>546</v>
      </c>
      <c r="F1579" s="5" t="s">
        <v>61</v>
      </c>
      <c r="G1579" s="5" t="s">
        <v>603</v>
      </c>
      <c r="H1579" s="5" t="s">
        <v>619</v>
      </c>
      <c r="I1579" s="31"/>
      <c r="J1579" s="31"/>
      <c r="K1579" s="31"/>
      <c r="L1579" s="31"/>
      <c r="M1579" s="31"/>
      <c r="N1579" s="31"/>
      <c r="O1579" s="31">
        <v>28</v>
      </c>
      <c r="P1579" s="31">
        <v>14</v>
      </c>
      <c r="Q1579" s="31"/>
      <c r="R1579" s="75">
        <f t="shared" si="197"/>
        <v>4.666666666666667</v>
      </c>
      <c r="S1579" s="69">
        <v>4.666666666666667</v>
      </c>
      <c r="T1579" s="69">
        <v>4.666666666666667</v>
      </c>
      <c r="U1579" s="69">
        <v>4.666666666666667</v>
      </c>
      <c r="V1579" s="69">
        <v>4.666666666666667</v>
      </c>
      <c r="W1579" s="69">
        <v>4.666666666666667</v>
      </c>
      <c r="X1579" s="69">
        <v>4.666666666666667</v>
      </c>
      <c r="Y1579" s="69">
        <v>4.666666666666667</v>
      </c>
      <c r="Z1579" s="69">
        <v>4.666666666666667</v>
      </c>
      <c r="AA1579" s="69">
        <v>4.666666666666667</v>
      </c>
      <c r="AB1579" s="69">
        <v>4.666666666666667</v>
      </c>
      <c r="AC1579" s="69">
        <v>4.666666666666667</v>
      </c>
      <c r="AD1579" s="69">
        <v>4.666666666666667</v>
      </c>
      <c r="AE1579" s="69">
        <v>4.666666666666667</v>
      </c>
      <c r="AF1579" s="69">
        <f t="shared" si="199"/>
        <v>55.999999999999993</v>
      </c>
      <c r="AH1579" s="31">
        <f t="shared" si="200"/>
        <v>14</v>
      </c>
      <c r="AI1579" s="31">
        <f t="shared" si="201"/>
        <v>14</v>
      </c>
      <c r="AJ1579" s="31">
        <f t="shared" si="202"/>
        <v>14</v>
      </c>
      <c r="AK1579" s="31">
        <f t="shared" si="203"/>
        <v>14</v>
      </c>
      <c r="AL1579" s="31">
        <f t="shared" si="204"/>
        <v>56</v>
      </c>
    </row>
    <row r="1580" spans="1:38" hidden="1" x14ac:dyDescent="0.3">
      <c r="A1580" t="str">
        <f t="shared" si="198"/>
        <v>SACASTER</v>
      </c>
      <c r="B1580" s="5" t="s">
        <v>474</v>
      </c>
      <c r="C1580" s="5" t="s">
        <v>617</v>
      </c>
      <c r="D1580" s="65" t="s">
        <v>89</v>
      </c>
      <c r="E1580" s="65" t="s">
        <v>546</v>
      </c>
      <c r="F1580" s="5" t="s">
        <v>25</v>
      </c>
      <c r="G1580" s="5" t="s">
        <v>604</v>
      </c>
      <c r="H1580" s="5" t="s">
        <v>604</v>
      </c>
      <c r="I1580" s="31"/>
      <c r="J1580" s="31"/>
      <c r="K1580" s="31">
        <v>1.8</v>
      </c>
      <c r="L1580" s="31"/>
      <c r="M1580" s="31">
        <v>2.4</v>
      </c>
      <c r="N1580" s="31"/>
      <c r="O1580" s="31"/>
      <c r="P1580" s="31">
        <v>1.8</v>
      </c>
      <c r="Q1580" s="31"/>
      <c r="R1580" s="75">
        <f t="shared" si="197"/>
        <v>0.66666666666666663</v>
      </c>
      <c r="S1580" s="69">
        <v>0.66666666666666663</v>
      </c>
      <c r="T1580" s="69">
        <v>0.66666666666666663</v>
      </c>
      <c r="U1580" s="69">
        <v>0.66666666666666663</v>
      </c>
      <c r="V1580" s="69">
        <v>0.66666666666666663</v>
      </c>
      <c r="W1580" s="69">
        <v>0.66666666666666663</v>
      </c>
      <c r="X1580" s="69">
        <v>0.66666666666666663</v>
      </c>
      <c r="Y1580" s="69">
        <v>0.66666666666666663</v>
      </c>
      <c r="Z1580" s="69">
        <v>0.66666666666666663</v>
      </c>
      <c r="AA1580" s="69">
        <v>0.66666666666666663</v>
      </c>
      <c r="AB1580" s="69">
        <v>0.66666666666666663</v>
      </c>
      <c r="AC1580" s="69">
        <v>0.66666666666666663</v>
      </c>
      <c r="AD1580" s="69">
        <v>0.66666666666666663</v>
      </c>
      <c r="AE1580" s="69">
        <v>0.66666666666666663</v>
      </c>
      <c r="AF1580" s="69">
        <f t="shared" si="199"/>
        <v>8</v>
      </c>
      <c r="AH1580" s="31">
        <f t="shared" si="200"/>
        <v>2</v>
      </c>
      <c r="AI1580" s="31">
        <f t="shared" si="201"/>
        <v>2</v>
      </c>
      <c r="AJ1580" s="31">
        <f t="shared" si="202"/>
        <v>2</v>
      </c>
      <c r="AK1580" s="31">
        <f t="shared" si="203"/>
        <v>2</v>
      </c>
      <c r="AL1580" s="31">
        <f t="shared" si="204"/>
        <v>8</v>
      </c>
    </row>
    <row r="1581" spans="1:38" hidden="1" x14ac:dyDescent="0.3">
      <c r="A1581" t="str">
        <f t="shared" si="198"/>
        <v>SAC1 COARSE</v>
      </c>
      <c r="B1581" s="5" t="s">
        <v>474</v>
      </c>
      <c r="C1581" s="5" t="s">
        <v>617</v>
      </c>
      <c r="D1581" s="65" t="s">
        <v>89</v>
      </c>
      <c r="E1581" s="65" t="s">
        <v>546</v>
      </c>
      <c r="F1581" s="5" t="s">
        <v>27</v>
      </c>
      <c r="G1581" s="5" t="s">
        <v>603</v>
      </c>
      <c r="H1581" s="5" t="s">
        <v>619</v>
      </c>
      <c r="I1581" s="31"/>
      <c r="J1581" s="31"/>
      <c r="K1581" s="31"/>
      <c r="L1581" s="31"/>
      <c r="M1581" s="31">
        <v>10.08</v>
      </c>
      <c r="N1581" s="31"/>
      <c r="O1581" s="31"/>
      <c r="P1581" s="31"/>
      <c r="Q1581" s="31"/>
      <c r="R1581" s="75">
        <f t="shared" si="197"/>
        <v>1.1200000000000001</v>
      </c>
      <c r="S1581" s="69">
        <v>1.1200000000000001</v>
      </c>
      <c r="T1581" s="69">
        <v>1.1200000000000001</v>
      </c>
      <c r="U1581" s="69">
        <v>1.1200000000000001</v>
      </c>
      <c r="V1581" s="69">
        <v>1.1200000000000001</v>
      </c>
      <c r="W1581" s="69">
        <v>1.1200000000000001</v>
      </c>
      <c r="X1581" s="69">
        <v>1.1200000000000001</v>
      </c>
      <c r="Y1581" s="69">
        <v>1.1200000000000001</v>
      </c>
      <c r="Z1581" s="69">
        <v>1.1200000000000001</v>
      </c>
      <c r="AA1581" s="69">
        <v>1.1200000000000001</v>
      </c>
      <c r="AB1581" s="69">
        <v>1.1200000000000001</v>
      </c>
      <c r="AC1581" s="69">
        <v>1.1200000000000001</v>
      </c>
      <c r="AD1581" s="69">
        <v>1.1200000000000001</v>
      </c>
      <c r="AE1581" s="69">
        <v>1.1200000000000001</v>
      </c>
      <c r="AF1581" s="69">
        <f t="shared" si="199"/>
        <v>13.440000000000005</v>
      </c>
      <c r="AH1581" s="31">
        <f t="shared" si="200"/>
        <v>3.3600000000000003</v>
      </c>
      <c r="AI1581" s="31">
        <f t="shared" si="201"/>
        <v>3.3600000000000003</v>
      </c>
      <c r="AJ1581" s="31">
        <f t="shared" si="202"/>
        <v>3.3600000000000003</v>
      </c>
      <c r="AK1581" s="31">
        <f t="shared" si="203"/>
        <v>3.3600000000000003</v>
      </c>
      <c r="AL1581" s="31">
        <f t="shared" si="204"/>
        <v>13.440000000000001</v>
      </c>
    </row>
    <row r="1582" spans="1:38" hidden="1" x14ac:dyDescent="0.3">
      <c r="A1582" t="str">
        <f t="shared" si="198"/>
        <v>SAICING</v>
      </c>
      <c r="B1582" s="5" t="s">
        <v>474</v>
      </c>
      <c r="C1582" s="5" t="s">
        <v>617</v>
      </c>
      <c r="D1582" s="65" t="s">
        <v>89</v>
      </c>
      <c r="E1582" s="65" t="s">
        <v>546</v>
      </c>
      <c r="F1582" s="5" t="s">
        <v>32</v>
      </c>
      <c r="G1582" s="5" t="s">
        <v>605</v>
      </c>
      <c r="H1582" s="5" t="s">
        <v>605</v>
      </c>
      <c r="I1582" s="31"/>
      <c r="J1582" s="31"/>
      <c r="K1582" s="31"/>
      <c r="L1582" s="31"/>
      <c r="M1582" s="31">
        <v>0.36</v>
      </c>
      <c r="N1582" s="31"/>
      <c r="O1582" s="31"/>
      <c r="P1582" s="31">
        <v>0.12</v>
      </c>
      <c r="Q1582" s="31"/>
      <c r="R1582" s="75">
        <f t="shared" si="197"/>
        <v>5.333333333333333E-2</v>
      </c>
      <c r="S1582" s="69">
        <v>5.333333333333333E-2</v>
      </c>
      <c r="T1582" s="69">
        <v>5.333333333333333E-2</v>
      </c>
      <c r="U1582" s="69">
        <v>5.333333333333333E-2</v>
      </c>
      <c r="V1582" s="69">
        <v>5.333333333333333E-2</v>
      </c>
      <c r="W1582" s="69">
        <v>5.333333333333333E-2</v>
      </c>
      <c r="X1582" s="69">
        <v>5.333333333333333E-2</v>
      </c>
      <c r="Y1582" s="69">
        <v>5.333333333333333E-2</v>
      </c>
      <c r="Z1582" s="69">
        <v>5.333333333333333E-2</v>
      </c>
      <c r="AA1582" s="69">
        <v>5.333333333333333E-2</v>
      </c>
      <c r="AB1582" s="69">
        <v>5.333333333333333E-2</v>
      </c>
      <c r="AC1582" s="69">
        <v>5.333333333333333E-2</v>
      </c>
      <c r="AD1582" s="69">
        <v>5.333333333333333E-2</v>
      </c>
      <c r="AE1582" s="69">
        <v>5.333333333333333E-2</v>
      </c>
      <c r="AF1582" s="69">
        <f t="shared" si="199"/>
        <v>0.64</v>
      </c>
      <c r="AH1582" s="31">
        <f t="shared" si="200"/>
        <v>0.15999999999999998</v>
      </c>
      <c r="AI1582" s="31">
        <f t="shared" si="201"/>
        <v>0.15999999999999998</v>
      </c>
      <c r="AJ1582" s="31">
        <f t="shared" si="202"/>
        <v>0.15999999999999998</v>
      </c>
      <c r="AK1582" s="31">
        <f t="shared" si="203"/>
        <v>0.15999999999999998</v>
      </c>
      <c r="AL1582" s="31">
        <f t="shared" si="204"/>
        <v>0.6399999999999999</v>
      </c>
    </row>
    <row r="1583" spans="1:38" hidden="1" x14ac:dyDescent="0.3">
      <c r="A1583" t="str">
        <f t="shared" si="198"/>
        <v>SASoft Brown</v>
      </c>
      <c r="B1583" s="5" t="s">
        <v>474</v>
      </c>
      <c r="C1583" s="5" t="s">
        <v>617</v>
      </c>
      <c r="D1583" s="65" t="s">
        <v>89</v>
      </c>
      <c r="E1583" s="65" t="s">
        <v>546</v>
      </c>
      <c r="F1583" s="5" t="s">
        <v>34</v>
      </c>
      <c r="G1583" s="5" t="s">
        <v>602</v>
      </c>
      <c r="H1583" s="5" t="s">
        <v>622</v>
      </c>
      <c r="I1583" s="31"/>
      <c r="J1583" s="31"/>
      <c r="K1583" s="31"/>
      <c r="L1583" s="31"/>
      <c r="M1583" s="31">
        <v>2.4</v>
      </c>
      <c r="N1583" s="31"/>
      <c r="O1583" s="31"/>
      <c r="P1583" s="31">
        <v>1.8</v>
      </c>
      <c r="Q1583" s="31"/>
      <c r="R1583" s="75">
        <f t="shared" si="197"/>
        <v>0.46666666666666667</v>
      </c>
      <c r="S1583" s="69">
        <v>0.46666666666666667</v>
      </c>
      <c r="T1583" s="69">
        <v>0.46666666666666667</v>
      </c>
      <c r="U1583" s="69">
        <v>0.46666666666666667</v>
      </c>
      <c r="V1583" s="69">
        <v>0.46666666666666667</v>
      </c>
      <c r="W1583" s="69">
        <v>0.46666666666666667</v>
      </c>
      <c r="X1583" s="69">
        <v>0.46666666666666667</v>
      </c>
      <c r="Y1583" s="69">
        <v>0.46666666666666667</v>
      </c>
      <c r="Z1583" s="69">
        <v>0.46666666666666667</v>
      </c>
      <c r="AA1583" s="69">
        <v>0.46666666666666667</v>
      </c>
      <c r="AB1583" s="69">
        <v>0.46666666666666667</v>
      </c>
      <c r="AC1583" s="69">
        <v>0.46666666666666667</v>
      </c>
      <c r="AD1583" s="69">
        <v>0.46666666666666667</v>
      </c>
      <c r="AE1583" s="69">
        <v>0.46666666666666667</v>
      </c>
      <c r="AF1583" s="69">
        <f t="shared" si="199"/>
        <v>5.6000000000000005</v>
      </c>
      <c r="AH1583" s="31">
        <f t="shared" si="200"/>
        <v>1.4</v>
      </c>
      <c r="AI1583" s="31">
        <f t="shared" si="201"/>
        <v>1.4</v>
      </c>
      <c r="AJ1583" s="31">
        <f t="shared" si="202"/>
        <v>1.4</v>
      </c>
      <c r="AK1583" s="31">
        <f t="shared" si="203"/>
        <v>1.4</v>
      </c>
      <c r="AL1583" s="31">
        <f t="shared" si="204"/>
        <v>5.6</v>
      </c>
    </row>
    <row r="1584" spans="1:38" hidden="1" x14ac:dyDescent="0.3">
      <c r="A1584" t="str">
        <f t="shared" si="198"/>
        <v>SAA1</v>
      </c>
      <c r="B1584" s="5" t="s">
        <v>474</v>
      </c>
      <c r="C1584" s="5" t="s">
        <v>617</v>
      </c>
      <c r="D1584" s="65" t="s">
        <v>89</v>
      </c>
      <c r="E1584" s="65" t="s">
        <v>547</v>
      </c>
      <c r="F1584" s="5" t="s">
        <v>74</v>
      </c>
      <c r="G1584" s="5" t="s">
        <v>600</v>
      </c>
      <c r="H1584" s="5" t="s">
        <v>620</v>
      </c>
      <c r="I1584" s="31">
        <v>2.5</v>
      </c>
      <c r="J1584" s="31"/>
      <c r="K1584" s="31">
        <v>5</v>
      </c>
      <c r="L1584" s="31"/>
      <c r="M1584" s="31"/>
      <c r="N1584" s="31"/>
      <c r="O1584" s="31"/>
      <c r="P1584" s="31"/>
      <c r="Q1584" s="31"/>
      <c r="R1584" s="75">
        <f t="shared" si="197"/>
        <v>0.83333333333333337</v>
      </c>
      <c r="S1584" s="69">
        <v>0.83333333333333337</v>
      </c>
      <c r="T1584" s="69">
        <v>0.83333333333333337</v>
      </c>
      <c r="U1584" s="69">
        <v>0.83333333333333337</v>
      </c>
      <c r="V1584" s="69">
        <v>0.83333333333333337</v>
      </c>
      <c r="W1584" s="69">
        <v>0.83333333333333337</v>
      </c>
      <c r="X1584" s="69">
        <v>0.83333333333333337</v>
      </c>
      <c r="Y1584" s="69">
        <v>0.83333333333333337</v>
      </c>
      <c r="Z1584" s="69">
        <v>0.83333333333333337</v>
      </c>
      <c r="AA1584" s="69">
        <v>0.83333333333333337</v>
      </c>
      <c r="AB1584" s="69">
        <v>0.83333333333333337</v>
      </c>
      <c r="AC1584" s="69">
        <v>0.83333333333333337</v>
      </c>
      <c r="AD1584" s="69">
        <v>0.83333333333333337</v>
      </c>
      <c r="AE1584" s="69">
        <v>0.83333333333333337</v>
      </c>
      <c r="AF1584" s="69">
        <f t="shared" si="199"/>
        <v>10</v>
      </c>
      <c r="AH1584" s="31">
        <f t="shared" si="200"/>
        <v>2.5</v>
      </c>
      <c r="AI1584" s="31">
        <f t="shared" si="201"/>
        <v>2.5</v>
      </c>
      <c r="AJ1584" s="31">
        <f t="shared" si="202"/>
        <v>2.5</v>
      </c>
      <c r="AK1584" s="31">
        <f t="shared" si="203"/>
        <v>2.5</v>
      </c>
      <c r="AL1584" s="31">
        <f t="shared" si="204"/>
        <v>10</v>
      </c>
    </row>
    <row r="1585" spans="1:38" hidden="1" x14ac:dyDescent="0.3">
      <c r="A1585" t="str">
        <f t="shared" si="198"/>
        <v>SACASTER</v>
      </c>
      <c r="B1585" s="5" t="s">
        <v>474</v>
      </c>
      <c r="C1585" s="5" t="s">
        <v>617</v>
      </c>
      <c r="D1585" s="65" t="s">
        <v>89</v>
      </c>
      <c r="E1585" s="65" t="s">
        <v>547</v>
      </c>
      <c r="F1585" s="5" t="s">
        <v>42</v>
      </c>
      <c r="G1585" s="5" t="s">
        <v>604</v>
      </c>
      <c r="H1585" s="5" t="s">
        <v>604</v>
      </c>
      <c r="I1585" s="31">
        <v>2.5</v>
      </c>
      <c r="J1585" s="31">
        <v>4</v>
      </c>
      <c r="K1585" s="31"/>
      <c r="L1585" s="31"/>
      <c r="M1585" s="31"/>
      <c r="N1585" s="31"/>
      <c r="O1585" s="31"/>
      <c r="P1585" s="31"/>
      <c r="Q1585" s="31"/>
      <c r="R1585" s="75">
        <f t="shared" si="197"/>
        <v>0.72222222222222221</v>
      </c>
      <c r="S1585" s="69">
        <v>0.72222222222222221</v>
      </c>
      <c r="T1585" s="69">
        <v>0.72222222222222221</v>
      </c>
      <c r="U1585" s="69">
        <v>0.72222222222222221</v>
      </c>
      <c r="V1585" s="69">
        <v>0.72222222222222221</v>
      </c>
      <c r="W1585" s="69">
        <v>0.72222222222222221</v>
      </c>
      <c r="X1585" s="69">
        <v>0.72222222222222221</v>
      </c>
      <c r="Y1585" s="69">
        <v>0.72222222222222221</v>
      </c>
      <c r="Z1585" s="69">
        <v>0.72222222222222221</v>
      </c>
      <c r="AA1585" s="69">
        <v>0.72222222222222221</v>
      </c>
      <c r="AB1585" s="69">
        <v>0.72222222222222221</v>
      </c>
      <c r="AC1585" s="69">
        <v>0.72222222222222221</v>
      </c>
      <c r="AD1585" s="69">
        <v>0.72222222222222221</v>
      </c>
      <c r="AE1585" s="69">
        <v>0.72222222222222221</v>
      </c>
      <c r="AF1585" s="69">
        <f t="shared" si="199"/>
        <v>8.6666666666666661</v>
      </c>
      <c r="AH1585" s="31">
        <f t="shared" si="200"/>
        <v>2.1666666666666665</v>
      </c>
      <c r="AI1585" s="31">
        <f t="shared" si="201"/>
        <v>2.1666666666666665</v>
      </c>
      <c r="AJ1585" s="31">
        <f t="shared" si="202"/>
        <v>2.1666666666666665</v>
      </c>
      <c r="AK1585" s="31">
        <f t="shared" si="203"/>
        <v>2.1666666666666665</v>
      </c>
      <c r="AL1585" s="31">
        <f t="shared" si="204"/>
        <v>8.6666666666666661</v>
      </c>
    </row>
    <row r="1586" spans="1:38" hidden="1" x14ac:dyDescent="0.3">
      <c r="A1586" t="str">
        <f t="shared" si="198"/>
        <v>SASoft Brown</v>
      </c>
      <c r="B1586" s="5" t="s">
        <v>474</v>
      </c>
      <c r="C1586" s="5" t="s">
        <v>617</v>
      </c>
      <c r="D1586" s="65" t="s">
        <v>89</v>
      </c>
      <c r="E1586" s="65" t="s">
        <v>547</v>
      </c>
      <c r="F1586" s="5" t="s">
        <v>43</v>
      </c>
      <c r="G1586" s="5" t="s">
        <v>602</v>
      </c>
      <c r="H1586" s="5" t="s">
        <v>622</v>
      </c>
      <c r="I1586" s="31"/>
      <c r="J1586" s="31"/>
      <c r="K1586" s="31"/>
      <c r="L1586" s="31"/>
      <c r="M1586" s="31"/>
      <c r="N1586" s="31"/>
      <c r="O1586" s="31">
        <v>0</v>
      </c>
      <c r="P1586" s="31">
        <v>4</v>
      </c>
      <c r="Q1586" s="31">
        <v>2</v>
      </c>
      <c r="R1586" s="75">
        <f t="shared" si="197"/>
        <v>0.66666666666666663</v>
      </c>
      <c r="S1586" s="69">
        <v>0.66666666666666663</v>
      </c>
      <c r="T1586" s="69">
        <v>0.66666666666666663</v>
      </c>
      <c r="U1586" s="69">
        <v>0.66666666666666663</v>
      </c>
      <c r="V1586" s="69">
        <v>0.66666666666666663</v>
      </c>
      <c r="W1586" s="69">
        <v>0.66666666666666663</v>
      </c>
      <c r="X1586" s="69">
        <v>0.66666666666666663</v>
      </c>
      <c r="Y1586" s="69">
        <v>0.66666666666666663</v>
      </c>
      <c r="Z1586" s="69">
        <v>0.66666666666666663</v>
      </c>
      <c r="AA1586" s="69">
        <v>0.66666666666666663</v>
      </c>
      <c r="AB1586" s="69">
        <v>0.66666666666666663</v>
      </c>
      <c r="AC1586" s="69">
        <v>0.66666666666666663</v>
      </c>
      <c r="AD1586" s="69">
        <v>0.66666666666666663</v>
      </c>
      <c r="AE1586" s="69">
        <v>0.66666666666666663</v>
      </c>
      <c r="AF1586" s="69">
        <f t="shared" si="199"/>
        <v>8</v>
      </c>
      <c r="AH1586" s="31">
        <f t="shared" si="200"/>
        <v>2</v>
      </c>
      <c r="AI1586" s="31">
        <f t="shared" si="201"/>
        <v>2</v>
      </c>
      <c r="AJ1586" s="31">
        <f t="shared" si="202"/>
        <v>2</v>
      </c>
      <c r="AK1586" s="31">
        <f t="shared" si="203"/>
        <v>2</v>
      </c>
      <c r="AL1586" s="31">
        <f t="shared" si="204"/>
        <v>8</v>
      </c>
    </row>
    <row r="1587" spans="1:38" hidden="1" x14ac:dyDescent="0.3">
      <c r="A1587" t="str">
        <f t="shared" si="198"/>
        <v>SACASTER</v>
      </c>
      <c r="B1587" s="5" t="s">
        <v>474</v>
      </c>
      <c r="C1587" s="5" t="s">
        <v>617</v>
      </c>
      <c r="D1587" s="65" t="s">
        <v>89</v>
      </c>
      <c r="E1587" s="65" t="s">
        <v>547</v>
      </c>
      <c r="F1587" s="5" t="s">
        <v>25</v>
      </c>
      <c r="G1587" s="5" t="s">
        <v>604</v>
      </c>
      <c r="H1587" s="5" t="s">
        <v>604</v>
      </c>
      <c r="I1587" s="31"/>
      <c r="J1587" s="31">
        <v>1.08</v>
      </c>
      <c r="K1587" s="31"/>
      <c r="L1587" s="31"/>
      <c r="M1587" s="31"/>
      <c r="N1587" s="31">
        <v>1.08</v>
      </c>
      <c r="O1587" s="31"/>
      <c r="P1587" s="31"/>
      <c r="Q1587" s="31"/>
      <c r="R1587" s="75">
        <f t="shared" si="197"/>
        <v>0.24000000000000002</v>
      </c>
      <c r="S1587" s="69">
        <v>0.24000000000000002</v>
      </c>
      <c r="T1587" s="69">
        <v>0.24000000000000002</v>
      </c>
      <c r="U1587" s="69">
        <v>0.24000000000000002</v>
      </c>
      <c r="V1587" s="69">
        <v>0.24000000000000002</v>
      </c>
      <c r="W1587" s="69">
        <v>0.24000000000000002</v>
      </c>
      <c r="X1587" s="69">
        <v>0.24000000000000002</v>
      </c>
      <c r="Y1587" s="69">
        <v>0.24000000000000002</v>
      </c>
      <c r="Z1587" s="69">
        <v>0.24000000000000002</v>
      </c>
      <c r="AA1587" s="69">
        <v>0.24000000000000002</v>
      </c>
      <c r="AB1587" s="69">
        <v>0.24000000000000002</v>
      </c>
      <c r="AC1587" s="69">
        <v>0.24000000000000002</v>
      </c>
      <c r="AD1587" s="69">
        <v>0.24000000000000002</v>
      </c>
      <c r="AE1587" s="69">
        <v>0.24000000000000002</v>
      </c>
      <c r="AF1587" s="69">
        <f t="shared" si="199"/>
        <v>2.8800000000000008</v>
      </c>
      <c r="AH1587" s="31">
        <f t="shared" si="200"/>
        <v>0.72000000000000008</v>
      </c>
      <c r="AI1587" s="31">
        <f t="shared" si="201"/>
        <v>0.72000000000000008</v>
      </c>
      <c r="AJ1587" s="31">
        <f t="shared" si="202"/>
        <v>0.72000000000000008</v>
      </c>
      <c r="AK1587" s="31">
        <f t="shared" si="203"/>
        <v>0.72000000000000008</v>
      </c>
      <c r="AL1587" s="31">
        <f t="shared" si="204"/>
        <v>2.8800000000000003</v>
      </c>
    </row>
    <row r="1588" spans="1:38" hidden="1" x14ac:dyDescent="0.3">
      <c r="A1588" t="str">
        <f t="shared" si="198"/>
        <v>SAA1</v>
      </c>
      <c r="B1588" s="5" t="s">
        <v>474</v>
      </c>
      <c r="C1588" s="5" t="s">
        <v>617</v>
      </c>
      <c r="D1588" s="65" t="s">
        <v>89</v>
      </c>
      <c r="E1588" s="65" t="s">
        <v>547</v>
      </c>
      <c r="F1588" s="5" t="s">
        <v>30</v>
      </c>
      <c r="G1588" s="5" t="s">
        <v>600</v>
      </c>
      <c r="H1588" s="5" t="s">
        <v>620</v>
      </c>
      <c r="I1588" s="31">
        <v>1.08</v>
      </c>
      <c r="J1588" s="31"/>
      <c r="K1588" s="31"/>
      <c r="L1588" s="31"/>
      <c r="M1588" s="31"/>
      <c r="N1588" s="31">
        <v>1.08</v>
      </c>
      <c r="O1588" s="31"/>
      <c r="P1588" s="31"/>
      <c r="Q1588" s="31"/>
      <c r="R1588" s="75">
        <f t="shared" si="197"/>
        <v>0.24000000000000002</v>
      </c>
      <c r="S1588" s="69">
        <v>0.24000000000000002</v>
      </c>
      <c r="T1588" s="69">
        <v>0.24000000000000002</v>
      </c>
      <c r="U1588" s="69">
        <v>0.24000000000000002</v>
      </c>
      <c r="V1588" s="69">
        <v>0.24000000000000002</v>
      </c>
      <c r="W1588" s="69">
        <v>0.24000000000000002</v>
      </c>
      <c r="X1588" s="69">
        <v>0.24000000000000002</v>
      </c>
      <c r="Y1588" s="69">
        <v>0.24000000000000002</v>
      </c>
      <c r="Z1588" s="69">
        <v>0.24000000000000002</v>
      </c>
      <c r="AA1588" s="69">
        <v>0.24000000000000002</v>
      </c>
      <c r="AB1588" s="69">
        <v>0.24000000000000002</v>
      </c>
      <c r="AC1588" s="69">
        <v>0.24000000000000002</v>
      </c>
      <c r="AD1588" s="69">
        <v>0.24000000000000002</v>
      </c>
      <c r="AE1588" s="69">
        <v>0.24000000000000002</v>
      </c>
      <c r="AF1588" s="69">
        <f t="shared" si="199"/>
        <v>2.8800000000000008</v>
      </c>
      <c r="AH1588" s="31">
        <f t="shared" si="200"/>
        <v>0.72000000000000008</v>
      </c>
      <c r="AI1588" s="31">
        <f t="shared" si="201"/>
        <v>0.72000000000000008</v>
      </c>
      <c r="AJ1588" s="31">
        <f t="shared" si="202"/>
        <v>0.72000000000000008</v>
      </c>
      <c r="AK1588" s="31">
        <f t="shared" si="203"/>
        <v>0.72000000000000008</v>
      </c>
      <c r="AL1588" s="31">
        <f t="shared" si="204"/>
        <v>2.8800000000000003</v>
      </c>
    </row>
    <row r="1589" spans="1:38" hidden="1" x14ac:dyDescent="0.3">
      <c r="A1589" t="str">
        <f t="shared" si="198"/>
        <v>SAICING</v>
      </c>
      <c r="B1589" s="5" t="s">
        <v>474</v>
      </c>
      <c r="C1589" s="5" t="s">
        <v>617</v>
      </c>
      <c r="D1589" s="65" t="s">
        <v>89</v>
      </c>
      <c r="E1589" s="65" t="s">
        <v>547</v>
      </c>
      <c r="F1589" s="5" t="s">
        <v>47</v>
      </c>
      <c r="G1589" s="5" t="s">
        <v>605</v>
      </c>
      <c r="H1589" s="5" t="s">
        <v>605</v>
      </c>
      <c r="I1589" s="31">
        <v>2.95</v>
      </c>
      <c r="J1589" s="31">
        <v>2.85</v>
      </c>
      <c r="K1589" s="31"/>
      <c r="L1589" s="31"/>
      <c r="M1589" s="31"/>
      <c r="N1589" s="31"/>
      <c r="O1589" s="31"/>
      <c r="P1589" s="31"/>
      <c r="Q1589" s="31"/>
      <c r="R1589" s="75">
        <f t="shared" si="197"/>
        <v>0.64444444444444449</v>
      </c>
      <c r="S1589" s="69">
        <v>0.64444444444444449</v>
      </c>
      <c r="T1589" s="69">
        <v>0.64444444444444449</v>
      </c>
      <c r="U1589" s="69">
        <v>0.64444444444444449</v>
      </c>
      <c r="V1589" s="69">
        <v>0.64444444444444449</v>
      </c>
      <c r="W1589" s="69">
        <v>0.64444444444444449</v>
      </c>
      <c r="X1589" s="69">
        <v>0.64444444444444449</v>
      </c>
      <c r="Y1589" s="69">
        <v>0.64444444444444449</v>
      </c>
      <c r="Z1589" s="69">
        <v>0.64444444444444449</v>
      </c>
      <c r="AA1589" s="69">
        <v>0.64444444444444449</v>
      </c>
      <c r="AB1589" s="69">
        <v>0.64444444444444449</v>
      </c>
      <c r="AC1589" s="69">
        <v>0.64444444444444449</v>
      </c>
      <c r="AD1589" s="69">
        <v>0.64444444444444449</v>
      </c>
      <c r="AE1589" s="69">
        <v>0.64444444444444449</v>
      </c>
      <c r="AF1589" s="69">
        <f t="shared" si="199"/>
        <v>7.7333333333333352</v>
      </c>
      <c r="AH1589" s="31">
        <f t="shared" si="200"/>
        <v>1.9333333333333336</v>
      </c>
      <c r="AI1589" s="31">
        <f t="shared" si="201"/>
        <v>1.9333333333333336</v>
      </c>
      <c r="AJ1589" s="31">
        <f t="shared" si="202"/>
        <v>1.9333333333333336</v>
      </c>
      <c r="AK1589" s="31">
        <f t="shared" si="203"/>
        <v>1.9333333333333336</v>
      </c>
      <c r="AL1589" s="31">
        <f t="shared" si="204"/>
        <v>7.7333333333333343</v>
      </c>
    </row>
    <row r="1590" spans="1:38" hidden="1" x14ac:dyDescent="0.3">
      <c r="A1590" t="str">
        <f t="shared" si="198"/>
        <v>SAICING</v>
      </c>
      <c r="B1590" s="5" t="s">
        <v>474</v>
      </c>
      <c r="C1590" s="5" t="s">
        <v>617</v>
      </c>
      <c r="D1590" s="65" t="s">
        <v>89</v>
      </c>
      <c r="E1590" s="65" t="s">
        <v>547</v>
      </c>
      <c r="F1590" s="5" t="s">
        <v>32</v>
      </c>
      <c r="G1590" s="5" t="s">
        <v>605</v>
      </c>
      <c r="H1590" s="5" t="s">
        <v>605</v>
      </c>
      <c r="I1590" s="31"/>
      <c r="J1590" s="31">
        <v>1.08</v>
      </c>
      <c r="K1590" s="31"/>
      <c r="L1590" s="31"/>
      <c r="M1590" s="31"/>
      <c r="N1590" s="31">
        <v>1.08</v>
      </c>
      <c r="O1590" s="31"/>
      <c r="P1590" s="31"/>
      <c r="Q1590" s="31"/>
      <c r="R1590" s="75">
        <f t="shared" si="197"/>
        <v>0.24000000000000002</v>
      </c>
      <c r="S1590" s="69">
        <v>0.24000000000000002</v>
      </c>
      <c r="T1590" s="69">
        <v>0.24000000000000002</v>
      </c>
      <c r="U1590" s="69">
        <v>0.24000000000000002</v>
      </c>
      <c r="V1590" s="69">
        <v>0.24000000000000002</v>
      </c>
      <c r="W1590" s="69">
        <v>0.24000000000000002</v>
      </c>
      <c r="X1590" s="69">
        <v>0.24000000000000002</v>
      </c>
      <c r="Y1590" s="69">
        <v>0.24000000000000002</v>
      </c>
      <c r="Z1590" s="69">
        <v>0.24000000000000002</v>
      </c>
      <c r="AA1590" s="69">
        <v>0.24000000000000002</v>
      </c>
      <c r="AB1590" s="69">
        <v>0.24000000000000002</v>
      </c>
      <c r="AC1590" s="69">
        <v>0.24000000000000002</v>
      </c>
      <c r="AD1590" s="69">
        <v>0.24000000000000002</v>
      </c>
      <c r="AE1590" s="69">
        <v>0.24000000000000002</v>
      </c>
      <c r="AF1590" s="69">
        <f t="shared" si="199"/>
        <v>2.8800000000000008</v>
      </c>
      <c r="AH1590" s="31">
        <f t="shared" si="200"/>
        <v>0.72000000000000008</v>
      </c>
      <c r="AI1590" s="31">
        <f t="shared" si="201"/>
        <v>0.72000000000000008</v>
      </c>
      <c r="AJ1590" s="31">
        <f t="shared" si="202"/>
        <v>0.72000000000000008</v>
      </c>
      <c r="AK1590" s="31">
        <f t="shared" si="203"/>
        <v>0.72000000000000008</v>
      </c>
      <c r="AL1590" s="31">
        <f t="shared" si="204"/>
        <v>2.8800000000000003</v>
      </c>
    </row>
    <row r="1591" spans="1:38" hidden="1" x14ac:dyDescent="0.3">
      <c r="A1591" t="str">
        <f t="shared" si="198"/>
        <v>SAA1</v>
      </c>
      <c r="B1591" s="5" t="s">
        <v>474</v>
      </c>
      <c r="C1591" s="5" t="s">
        <v>617</v>
      </c>
      <c r="D1591" s="65" t="s">
        <v>89</v>
      </c>
      <c r="E1591" s="65" t="s">
        <v>548</v>
      </c>
      <c r="F1591" s="5" t="s">
        <v>74</v>
      </c>
      <c r="G1591" s="5" t="s">
        <v>600</v>
      </c>
      <c r="H1591" s="5" t="s">
        <v>620</v>
      </c>
      <c r="I1591" s="31"/>
      <c r="J1591" s="31"/>
      <c r="K1591" s="31"/>
      <c r="L1591" s="31"/>
      <c r="M1591" s="31"/>
      <c r="N1591" s="31"/>
      <c r="O1591" s="31">
        <v>2.5</v>
      </c>
      <c r="P1591" s="31"/>
      <c r="Q1591" s="31"/>
      <c r="R1591" s="75">
        <f t="shared" si="197"/>
        <v>0.27777777777777779</v>
      </c>
      <c r="S1591" s="69"/>
      <c r="T1591" s="69"/>
      <c r="U1591" s="69"/>
      <c r="V1591" s="69"/>
      <c r="W1591" s="69"/>
      <c r="X1591" s="69"/>
      <c r="Y1591" s="69"/>
      <c r="Z1591" s="69"/>
      <c r="AA1591" s="69"/>
      <c r="AB1591" s="69"/>
      <c r="AC1591" s="69"/>
      <c r="AD1591" s="69"/>
      <c r="AE1591" s="69"/>
      <c r="AF1591" s="69">
        <f t="shared" si="199"/>
        <v>0</v>
      </c>
      <c r="AH1591" s="31">
        <f t="shared" si="200"/>
        <v>0</v>
      </c>
      <c r="AI1591" s="31">
        <f t="shared" si="201"/>
        <v>0</v>
      </c>
      <c r="AJ1591" s="31">
        <f t="shared" si="202"/>
        <v>0</v>
      </c>
      <c r="AK1591" s="31">
        <f t="shared" si="203"/>
        <v>0</v>
      </c>
      <c r="AL1591" s="31">
        <f t="shared" si="204"/>
        <v>0</v>
      </c>
    </row>
    <row r="1592" spans="1:38" hidden="1" x14ac:dyDescent="0.3">
      <c r="A1592" t="str">
        <f t="shared" si="198"/>
        <v>SAC1 COARSE</v>
      </c>
      <c r="B1592" s="5" t="s">
        <v>474</v>
      </c>
      <c r="C1592" s="5" t="s">
        <v>617</v>
      </c>
      <c r="D1592" s="65" t="s">
        <v>89</v>
      </c>
      <c r="E1592" s="65" t="s">
        <v>548</v>
      </c>
      <c r="F1592" s="5" t="s">
        <v>61</v>
      </c>
      <c r="G1592" s="5" t="s">
        <v>603</v>
      </c>
      <c r="H1592" s="5" t="s">
        <v>619</v>
      </c>
      <c r="I1592" s="31"/>
      <c r="J1592" s="31"/>
      <c r="K1592" s="31"/>
      <c r="L1592" s="31"/>
      <c r="M1592" s="31"/>
      <c r="N1592" s="31"/>
      <c r="O1592" s="31">
        <v>2.5</v>
      </c>
      <c r="P1592" s="31"/>
      <c r="Q1592" s="31"/>
      <c r="R1592" s="75">
        <f t="shared" si="197"/>
        <v>0.27777777777777779</v>
      </c>
      <c r="S1592" s="69"/>
      <c r="T1592" s="69"/>
      <c r="U1592" s="69"/>
      <c r="V1592" s="69"/>
      <c r="W1592" s="69"/>
      <c r="X1592" s="69"/>
      <c r="Y1592" s="69"/>
      <c r="Z1592" s="69"/>
      <c r="AA1592" s="69"/>
      <c r="AB1592" s="69"/>
      <c r="AC1592" s="69"/>
      <c r="AD1592" s="69"/>
      <c r="AE1592" s="69"/>
      <c r="AF1592" s="69">
        <f t="shared" si="199"/>
        <v>0</v>
      </c>
      <c r="AH1592" s="31">
        <f t="shared" si="200"/>
        <v>0</v>
      </c>
      <c r="AI1592" s="31">
        <f t="shared" si="201"/>
        <v>0</v>
      </c>
      <c r="AJ1592" s="31">
        <f t="shared" si="202"/>
        <v>0</v>
      </c>
      <c r="AK1592" s="31">
        <f t="shared" si="203"/>
        <v>0</v>
      </c>
      <c r="AL1592" s="31">
        <f t="shared" si="204"/>
        <v>0</v>
      </c>
    </row>
    <row r="1593" spans="1:38" hidden="1" x14ac:dyDescent="0.3">
      <c r="A1593" t="str">
        <f t="shared" si="198"/>
        <v>SACASTER</v>
      </c>
      <c r="B1593" s="5" t="s">
        <v>474</v>
      </c>
      <c r="C1593" s="5" t="s">
        <v>617</v>
      </c>
      <c r="D1593" s="65" t="s">
        <v>89</v>
      </c>
      <c r="E1593" s="65" t="s">
        <v>548</v>
      </c>
      <c r="F1593" s="5" t="s">
        <v>42</v>
      </c>
      <c r="G1593" s="5" t="s">
        <v>604</v>
      </c>
      <c r="H1593" s="5" t="s">
        <v>604</v>
      </c>
      <c r="I1593" s="31"/>
      <c r="J1593" s="31">
        <v>0.2</v>
      </c>
      <c r="K1593" s="31"/>
      <c r="L1593" s="31"/>
      <c r="M1593" s="31"/>
      <c r="N1593" s="31"/>
      <c r="O1593" s="31">
        <v>0.2</v>
      </c>
      <c r="P1593" s="31"/>
      <c r="Q1593" s="31"/>
      <c r="R1593" s="75">
        <f t="shared" si="197"/>
        <v>4.4444444444444446E-2</v>
      </c>
      <c r="S1593" s="69"/>
      <c r="T1593" s="69"/>
      <c r="U1593" s="69"/>
      <c r="V1593" s="69"/>
      <c r="W1593" s="69"/>
      <c r="X1593" s="69"/>
      <c r="Y1593" s="69"/>
      <c r="Z1593" s="69"/>
      <c r="AA1593" s="69"/>
      <c r="AB1593" s="69"/>
      <c r="AC1593" s="69"/>
      <c r="AD1593" s="69"/>
      <c r="AE1593" s="69"/>
      <c r="AF1593" s="69">
        <f t="shared" si="199"/>
        <v>0</v>
      </c>
      <c r="AH1593" s="31">
        <f t="shared" si="200"/>
        <v>0</v>
      </c>
      <c r="AI1593" s="31">
        <f t="shared" si="201"/>
        <v>0</v>
      </c>
      <c r="AJ1593" s="31">
        <f t="shared" si="202"/>
        <v>0</v>
      </c>
      <c r="AK1593" s="31">
        <f t="shared" si="203"/>
        <v>0</v>
      </c>
      <c r="AL1593" s="31">
        <f t="shared" si="204"/>
        <v>0</v>
      </c>
    </row>
    <row r="1594" spans="1:38" hidden="1" x14ac:dyDescent="0.3">
      <c r="A1594" t="str">
        <f t="shared" si="198"/>
        <v>SASoft Brown</v>
      </c>
      <c r="B1594" s="5" t="s">
        <v>474</v>
      </c>
      <c r="C1594" s="5" t="s">
        <v>617</v>
      </c>
      <c r="D1594" s="65" t="s">
        <v>89</v>
      </c>
      <c r="E1594" s="65" t="s">
        <v>548</v>
      </c>
      <c r="F1594" s="5" t="s">
        <v>43</v>
      </c>
      <c r="G1594" s="5" t="s">
        <v>602</v>
      </c>
      <c r="H1594" s="5" t="s">
        <v>622</v>
      </c>
      <c r="I1594" s="31"/>
      <c r="J1594" s="31"/>
      <c r="K1594" s="31"/>
      <c r="L1594" s="31"/>
      <c r="M1594" s="31"/>
      <c r="N1594" s="31"/>
      <c r="O1594" s="31">
        <v>0.1</v>
      </c>
      <c r="P1594" s="31"/>
      <c r="Q1594" s="31"/>
      <c r="R1594" s="75">
        <f t="shared" si="197"/>
        <v>1.1111111111111112E-2</v>
      </c>
      <c r="S1594" s="69"/>
      <c r="T1594" s="69"/>
      <c r="U1594" s="69"/>
      <c r="V1594" s="69"/>
      <c r="W1594" s="69"/>
      <c r="X1594" s="69"/>
      <c r="Y1594" s="69"/>
      <c r="Z1594" s="69"/>
      <c r="AA1594" s="69"/>
      <c r="AB1594" s="69"/>
      <c r="AC1594" s="69"/>
      <c r="AD1594" s="69"/>
      <c r="AE1594" s="69"/>
      <c r="AF1594" s="69">
        <f t="shared" si="199"/>
        <v>0</v>
      </c>
      <c r="AH1594" s="31">
        <f t="shared" si="200"/>
        <v>0</v>
      </c>
      <c r="AI1594" s="31">
        <f t="shared" si="201"/>
        <v>0</v>
      </c>
      <c r="AJ1594" s="31">
        <f t="shared" si="202"/>
        <v>0</v>
      </c>
      <c r="AK1594" s="31">
        <f t="shared" si="203"/>
        <v>0</v>
      </c>
      <c r="AL1594" s="31">
        <f t="shared" si="204"/>
        <v>0</v>
      </c>
    </row>
    <row r="1595" spans="1:38" hidden="1" x14ac:dyDescent="0.3">
      <c r="A1595" t="str">
        <f t="shared" si="198"/>
        <v>SAA1</v>
      </c>
      <c r="B1595" s="5" t="s">
        <v>474</v>
      </c>
      <c r="C1595" s="5" t="s">
        <v>617</v>
      </c>
      <c r="D1595" s="65" t="s">
        <v>89</v>
      </c>
      <c r="E1595" s="65" t="s">
        <v>548</v>
      </c>
      <c r="F1595" s="5" t="s">
        <v>30</v>
      </c>
      <c r="G1595" s="5" t="s">
        <v>600</v>
      </c>
      <c r="H1595" s="5" t="s">
        <v>620</v>
      </c>
      <c r="I1595" s="31"/>
      <c r="J1595" s="31">
        <v>0.48</v>
      </c>
      <c r="K1595" s="31"/>
      <c r="L1595" s="31">
        <v>0.6</v>
      </c>
      <c r="M1595" s="31"/>
      <c r="N1595" s="31"/>
      <c r="O1595" s="31">
        <v>0.6</v>
      </c>
      <c r="P1595" s="31"/>
      <c r="Q1595" s="31"/>
      <c r="R1595" s="75">
        <f t="shared" si="197"/>
        <v>0.18666666666666668</v>
      </c>
      <c r="S1595" s="69"/>
      <c r="T1595" s="69"/>
      <c r="U1595" s="69"/>
      <c r="V1595" s="69"/>
      <c r="W1595" s="69"/>
      <c r="X1595" s="69"/>
      <c r="Y1595" s="69"/>
      <c r="Z1595" s="69"/>
      <c r="AA1595" s="69"/>
      <c r="AB1595" s="69"/>
      <c r="AC1595" s="69"/>
      <c r="AD1595" s="69"/>
      <c r="AE1595" s="69"/>
      <c r="AF1595" s="69">
        <f t="shared" si="199"/>
        <v>0</v>
      </c>
      <c r="AH1595" s="31">
        <f t="shared" si="200"/>
        <v>0</v>
      </c>
      <c r="AI1595" s="31">
        <f t="shared" si="201"/>
        <v>0</v>
      </c>
      <c r="AJ1595" s="31">
        <f t="shared" si="202"/>
        <v>0</v>
      </c>
      <c r="AK1595" s="31">
        <f t="shared" si="203"/>
        <v>0</v>
      </c>
      <c r="AL1595" s="31">
        <f t="shared" si="204"/>
        <v>0</v>
      </c>
    </row>
    <row r="1596" spans="1:38" hidden="1" x14ac:dyDescent="0.3">
      <c r="A1596" t="str">
        <f t="shared" si="198"/>
        <v>SAGolden Brown</v>
      </c>
      <c r="B1596" s="5" t="s">
        <v>474</v>
      </c>
      <c r="C1596" s="5" t="s">
        <v>617</v>
      </c>
      <c r="D1596" s="65" t="s">
        <v>89</v>
      </c>
      <c r="E1596" s="65" t="s">
        <v>548</v>
      </c>
      <c r="F1596" s="5" t="s">
        <v>31</v>
      </c>
      <c r="G1596" s="5" t="s">
        <v>602</v>
      </c>
      <c r="H1596" s="5" t="s">
        <v>623</v>
      </c>
      <c r="I1596" s="31"/>
      <c r="J1596" s="31">
        <v>0.12</v>
      </c>
      <c r="K1596" s="31"/>
      <c r="L1596" s="31">
        <v>0.36</v>
      </c>
      <c r="M1596" s="31"/>
      <c r="N1596" s="31"/>
      <c r="O1596" s="31">
        <v>0.18</v>
      </c>
      <c r="P1596" s="31"/>
      <c r="Q1596" s="31"/>
      <c r="R1596" s="75">
        <f t="shared" si="197"/>
        <v>7.333333333333332E-2</v>
      </c>
      <c r="S1596" s="69"/>
      <c r="T1596" s="69"/>
      <c r="U1596" s="69"/>
      <c r="V1596" s="69"/>
      <c r="W1596" s="69"/>
      <c r="X1596" s="69"/>
      <c r="Y1596" s="69"/>
      <c r="Z1596" s="69"/>
      <c r="AA1596" s="69"/>
      <c r="AB1596" s="69"/>
      <c r="AC1596" s="69"/>
      <c r="AD1596" s="69"/>
      <c r="AE1596" s="69"/>
      <c r="AF1596" s="69">
        <f t="shared" si="199"/>
        <v>0</v>
      </c>
      <c r="AH1596" s="31">
        <f t="shared" si="200"/>
        <v>0</v>
      </c>
      <c r="AI1596" s="31">
        <f t="shared" si="201"/>
        <v>0</v>
      </c>
      <c r="AJ1596" s="31">
        <f t="shared" si="202"/>
        <v>0</v>
      </c>
      <c r="AK1596" s="31">
        <f t="shared" si="203"/>
        <v>0</v>
      </c>
      <c r="AL1596" s="31">
        <f t="shared" si="204"/>
        <v>0</v>
      </c>
    </row>
    <row r="1597" spans="1:38" hidden="1" x14ac:dyDescent="0.3">
      <c r="A1597" t="str">
        <f t="shared" si="198"/>
        <v>SAICING</v>
      </c>
      <c r="B1597" s="5" t="s">
        <v>474</v>
      </c>
      <c r="C1597" s="5" t="s">
        <v>617</v>
      </c>
      <c r="D1597" s="65" t="s">
        <v>89</v>
      </c>
      <c r="E1597" s="65" t="s">
        <v>548</v>
      </c>
      <c r="F1597" s="5" t="s">
        <v>47</v>
      </c>
      <c r="G1597" s="5" t="s">
        <v>605</v>
      </c>
      <c r="H1597" s="5" t="s">
        <v>605</v>
      </c>
      <c r="I1597" s="31"/>
      <c r="J1597" s="31">
        <v>0.25</v>
      </c>
      <c r="K1597" s="31"/>
      <c r="L1597" s="31">
        <v>0.25</v>
      </c>
      <c r="M1597" s="31"/>
      <c r="N1597" s="31"/>
      <c r="O1597" s="31">
        <v>0.45</v>
      </c>
      <c r="P1597" s="31"/>
      <c r="Q1597" s="31"/>
      <c r="R1597" s="75">
        <f t="shared" si="197"/>
        <v>0.10555555555555556</v>
      </c>
      <c r="S1597" s="69"/>
      <c r="T1597" s="69"/>
      <c r="U1597" s="69"/>
      <c r="V1597" s="69"/>
      <c r="W1597" s="69"/>
      <c r="X1597" s="69"/>
      <c r="Y1597" s="69"/>
      <c r="Z1597" s="69"/>
      <c r="AA1597" s="69"/>
      <c r="AB1597" s="69"/>
      <c r="AC1597" s="69"/>
      <c r="AD1597" s="69"/>
      <c r="AE1597" s="69"/>
      <c r="AF1597" s="69">
        <f t="shared" si="199"/>
        <v>0</v>
      </c>
      <c r="AH1597" s="31">
        <f t="shared" si="200"/>
        <v>0</v>
      </c>
      <c r="AI1597" s="31">
        <f t="shared" si="201"/>
        <v>0</v>
      </c>
      <c r="AJ1597" s="31">
        <f t="shared" si="202"/>
        <v>0</v>
      </c>
      <c r="AK1597" s="31">
        <f t="shared" si="203"/>
        <v>0</v>
      </c>
      <c r="AL1597" s="31">
        <f t="shared" si="204"/>
        <v>0</v>
      </c>
    </row>
    <row r="1598" spans="1:38" hidden="1" x14ac:dyDescent="0.3">
      <c r="A1598" t="str">
        <f t="shared" si="198"/>
        <v>SAICING</v>
      </c>
      <c r="B1598" s="5" t="s">
        <v>474</v>
      </c>
      <c r="C1598" s="5" t="s">
        <v>617</v>
      </c>
      <c r="D1598" s="65" t="s">
        <v>89</v>
      </c>
      <c r="E1598" s="65" t="s">
        <v>548</v>
      </c>
      <c r="F1598" s="5" t="s">
        <v>32</v>
      </c>
      <c r="G1598" s="5" t="s">
        <v>605</v>
      </c>
      <c r="H1598" s="5" t="s">
        <v>605</v>
      </c>
      <c r="I1598" s="31"/>
      <c r="J1598" s="31"/>
      <c r="K1598" s="31"/>
      <c r="L1598" s="31"/>
      <c r="M1598" s="31"/>
      <c r="N1598" s="31"/>
      <c r="O1598" s="31">
        <v>0.18</v>
      </c>
      <c r="P1598" s="31"/>
      <c r="Q1598" s="31"/>
      <c r="R1598" s="75">
        <f t="shared" si="197"/>
        <v>0.02</v>
      </c>
      <c r="S1598" s="69"/>
      <c r="T1598" s="69"/>
      <c r="U1598" s="69"/>
      <c r="V1598" s="69"/>
      <c r="W1598" s="69"/>
      <c r="X1598" s="69"/>
      <c r="Y1598" s="69"/>
      <c r="Z1598" s="69"/>
      <c r="AA1598" s="69"/>
      <c r="AB1598" s="69"/>
      <c r="AC1598" s="69"/>
      <c r="AD1598" s="69"/>
      <c r="AE1598" s="69"/>
      <c r="AF1598" s="69">
        <f t="shared" si="199"/>
        <v>0</v>
      </c>
      <c r="AH1598" s="31">
        <f t="shared" si="200"/>
        <v>0</v>
      </c>
      <c r="AI1598" s="31">
        <f t="shared" si="201"/>
        <v>0</v>
      </c>
      <c r="AJ1598" s="31">
        <f t="shared" si="202"/>
        <v>0</v>
      </c>
      <c r="AK1598" s="31">
        <f t="shared" si="203"/>
        <v>0</v>
      </c>
      <c r="AL1598" s="31">
        <f t="shared" si="204"/>
        <v>0</v>
      </c>
    </row>
    <row r="1599" spans="1:38" hidden="1" x14ac:dyDescent="0.3">
      <c r="A1599" t="str">
        <f t="shared" si="198"/>
        <v>SASoft Brown</v>
      </c>
      <c r="B1599" s="5" t="s">
        <v>474</v>
      </c>
      <c r="C1599" s="5" t="s">
        <v>617</v>
      </c>
      <c r="D1599" s="65" t="s">
        <v>89</v>
      </c>
      <c r="E1599" s="65" t="s">
        <v>548</v>
      </c>
      <c r="F1599" s="5" t="s">
        <v>34</v>
      </c>
      <c r="G1599" s="5" t="s">
        <v>602</v>
      </c>
      <c r="H1599" s="5" t="s">
        <v>622</v>
      </c>
      <c r="I1599" s="31"/>
      <c r="J1599" s="31"/>
      <c r="K1599" s="31"/>
      <c r="L1599" s="31"/>
      <c r="M1599" s="31"/>
      <c r="N1599" s="31"/>
      <c r="O1599" s="31">
        <v>0.18</v>
      </c>
      <c r="P1599" s="31"/>
      <c r="Q1599" s="31"/>
      <c r="R1599" s="75">
        <f t="shared" si="197"/>
        <v>0.02</v>
      </c>
      <c r="S1599" s="69"/>
      <c r="T1599" s="69"/>
      <c r="U1599" s="69"/>
      <c r="V1599" s="69"/>
      <c r="W1599" s="69"/>
      <c r="X1599" s="69"/>
      <c r="Y1599" s="69"/>
      <c r="Z1599" s="69"/>
      <c r="AA1599" s="69"/>
      <c r="AB1599" s="69"/>
      <c r="AC1599" s="69"/>
      <c r="AD1599" s="69"/>
      <c r="AE1599" s="69"/>
      <c r="AF1599" s="69">
        <f t="shared" si="199"/>
        <v>0</v>
      </c>
      <c r="AH1599" s="31">
        <f t="shared" si="200"/>
        <v>0</v>
      </c>
      <c r="AI1599" s="31">
        <f t="shared" si="201"/>
        <v>0</v>
      </c>
      <c r="AJ1599" s="31">
        <f t="shared" si="202"/>
        <v>0</v>
      </c>
      <c r="AK1599" s="31">
        <f t="shared" si="203"/>
        <v>0</v>
      </c>
      <c r="AL1599" s="31">
        <f t="shared" si="204"/>
        <v>0</v>
      </c>
    </row>
    <row r="1600" spans="1:38" hidden="1" x14ac:dyDescent="0.3">
      <c r="A1600" t="str">
        <f t="shared" si="198"/>
        <v>SACASTER</v>
      </c>
      <c r="B1600" s="5" t="s">
        <v>474</v>
      </c>
      <c r="C1600" s="5" t="s">
        <v>617</v>
      </c>
      <c r="D1600" s="65" t="s">
        <v>89</v>
      </c>
      <c r="E1600" s="65" t="s">
        <v>549</v>
      </c>
      <c r="F1600" s="5" t="s">
        <v>42</v>
      </c>
      <c r="G1600" s="5" t="s">
        <v>604</v>
      </c>
      <c r="H1600" s="5" t="s">
        <v>604</v>
      </c>
      <c r="I1600" s="31">
        <v>2.5</v>
      </c>
      <c r="J1600" s="31"/>
      <c r="K1600" s="31">
        <v>1</v>
      </c>
      <c r="L1600" s="31">
        <v>1.5</v>
      </c>
      <c r="M1600" s="31">
        <v>1.5</v>
      </c>
      <c r="N1600" s="31">
        <v>1</v>
      </c>
      <c r="O1600" s="31">
        <v>1.25</v>
      </c>
      <c r="P1600" s="31">
        <v>1</v>
      </c>
      <c r="Q1600" s="31">
        <v>1</v>
      </c>
      <c r="R1600" s="75">
        <f t="shared" si="197"/>
        <v>1.1944444444444444</v>
      </c>
      <c r="S1600" s="69">
        <v>1.1944444444444444</v>
      </c>
      <c r="T1600" s="69">
        <v>1.1944444444444444</v>
      </c>
      <c r="U1600" s="69">
        <v>1.1944444444444444</v>
      </c>
      <c r="V1600" s="69">
        <v>1.1944444444444444</v>
      </c>
      <c r="W1600" s="69">
        <v>1.1944444444444444</v>
      </c>
      <c r="X1600" s="69">
        <v>1.1944444444444444</v>
      </c>
      <c r="Y1600" s="69">
        <v>1.1944444444444444</v>
      </c>
      <c r="Z1600" s="69">
        <v>1.1944444444444444</v>
      </c>
      <c r="AA1600" s="69">
        <v>1.1944444444444444</v>
      </c>
      <c r="AB1600" s="69">
        <v>1.1944444444444444</v>
      </c>
      <c r="AC1600" s="69">
        <v>1.1944444444444444</v>
      </c>
      <c r="AD1600" s="69">
        <v>1.1944444444444444</v>
      </c>
      <c r="AE1600" s="69">
        <v>1.1944444444444444</v>
      </c>
      <c r="AF1600" s="69">
        <f t="shared" si="199"/>
        <v>14.333333333333334</v>
      </c>
      <c r="AH1600" s="31">
        <f t="shared" si="200"/>
        <v>3.583333333333333</v>
      </c>
      <c r="AI1600" s="31">
        <f t="shared" si="201"/>
        <v>3.583333333333333</v>
      </c>
      <c r="AJ1600" s="31">
        <f t="shared" si="202"/>
        <v>3.583333333333333</v>
      </c>
      <c r="AK1600" s="31">
        <f t="shared" si="203"/>
        <v>3.583333333333333</v>
      </c>
      <c r="AL1600" s="31">
        <f t="shared" si="204"/>
        <v>14.333333333333332</v>
      </c>
    </row>
    <row r="1601" spans="1:38" hidden="1" x14ac:dyDescent="0.3">
      <c r="A1601" t="str">
        <f t="shared" si="198"/>
        <v>SASoft Brown</v>
      </c>
      <c r="B1601" s="5" t="s">
        <v>474</v>
      </c>
      <c r="C1601" s="5" t="s">
        <v>617</v>
      </c>
      <c r="D1601" s="65" t="s">
        <v>89</v>
      </c>
      <c r="E1601" s="65" t="s">
        <v>549</v>
      </c>
      <c r="F1601" s="5" t="s">
        <v>43</v>
      </c>
      <c r="G1601" s="5" t="s">
        <v>602</v>
      </c>
      <c r="H1601" s="5" t="s">
        <v>622</v>
      </c>
      <c r="I1601" s="31">
        <v>0.2</v>
      </c>
      <c r="J1601" s="31"/>
      <c r="K1601" s="31">
        <v>0.25</v>
      </c>
      <c r="L1601" s="31">
        <v>0.15</v>
      </c>
      <c r="M1601" s="31">
        <v>0.15</v>
      </c>
      <c r="N1601" s="31">
        <v>0.15</v>
      </c>
      <c r="O1601" s="31"/>
      <c r="P1601" s="31"/>
      <c r="Q1601" s="31">
        <v>0.25</v>
      </c>
      <c r="R1601" s="75">
        <f t="shared" si="197"/>
        <v>0.12777777777777777</v>
      </c>
      <c r="S1601" s="69">
        <v>0.12777777777777777</v>
      </c>
      <c r="T1601" s="69">
        <v>0.12777777777777777</v>
      </c>
      <c r="U1601" s="69">
        <v>0.12777777777777777</v>
      </c>
      <c r="V1601" s="69">
        <v>0.12777777777777777</v>
      </c>
      <c r="W1601" s="69">
        <v>0.12777777777777777</v>
      </c>
      <c r="X1601" s="69">
        <v>0.12777777777777777</v>
      </c>
      <c r="Y1601" s="69">
        <v>0.12777777777777777</v>
      </c>
      <c r="Z1601" s="69">
        <v>0.12777777777777777</v>
      </c>
      <c r="AA1601" s="69">
        <v>0.12777777777777777</v>
      </c>
      <c r="AB1601" s="69">
        <v>0.12777777777777777</v>
      </c>
      <c r="AC1601" s="69">
        <v>0.12777777777777777</v>
      </c>
      <c r="AD1601" s="69">
        <v>0.12777777777777777</v>
      </c>
      <c r="AE1601" s="69">
        <v>0.12777777777777777</v>
      </c>
      <c r="AF1601" s="69">
        <f t="shared" si="199"/>
        <v>1.5333333333333332</v>
      </c>
      <c r="AH1601" s="31">
        <f t="shared" si="200"/>
        <v>0.3833333333333333</v>
      </c>
      <c r="AI1601" s="31">
        <f t="shared" si="201"/>
        <v>0.3833333333333333</v>
      </c>
      <c r="AJ1601" s="31">
        <f t="shared" si="202"/>
        <v>0.3833333333333333</v>
      </c>
      <c r="AK1601" s="31">
        <f t="shared" si="203"/>
        <v>0.3833333333333333</v>
      </c>
      <c r="AL1601" s="31">
        <f t="shared" si="204"/>
        <v>1.5333333333333332</v>
      </c>
    </row>
    <row r="1602" spans="1:38" hidden="1" x14ac:dyDescent="0.3">
      <c r="A1602" t="str">
        <f t="shared" si="198"/>
        <v>SACASTER</v>
      </c>
      <c r="B1602" s="5" t="s">
        <v>474</v>
      </c>
      <c r="C1602" s="5" t="s">
        <v>617</v>
      </c>
      <c r="D1602" s="65" t="s">
        <v>89</v>
      </c>
      <c r="E1602" s="65" t="s">
        <v>549</v>
      </c>
      <c r="F1602" s="5" t="s">
        <v>25</v>
      </c>
      <c r="G1602" s="5" t="s">
        <v>604</v>
      </c>
      <c r="H1602" s="5" t="s">
        <v>604</v>
      </c>
      <c r="I1602" s="31">
        <v>0.42</v>
      </c>
      <c r="J1602" s="31"/>
      <c r="K1602" s="31">
        <v>0.24</v>
      </c>
      <c r="L1602" s="31">
        <v>0.12</v>
      </c>
      <c r="M1602" s="31">
        <v>0.12</v>
      </c>
      <c r="N1602" s="31">
        <v>0.18</v>
      </c>
      <c r="O1602" s="31">
        <v>0.24</v>
      </c>
      <c r="P1602" s="31">
        <v>0.24</v>
      </c>
      <c r="Q1602" s="31">
        <v>0.18</v>
      </c>
      <c r="R1602" s="75">
        <f t="shared" ref="R1602:R1648" si="205">SUM(I1602:Q1602)/9</f>
        <v>0.1933333333333333</v>
      </c>
      <c r="S1602" s="69">
        <v>0.1933333333333333</v>
      </c>
      <c r="T1602" s="69">
        <v>0.1933333333333333</v>
      </c>
      <c r="U1602" s="69">
        <v>0.1933333333333333</v>
      </c>
      <c r="V1602" s="69">
        <v>0.1933333333333333</v>
      </c>
      <c r="W1602" s="69">
        <v>0.1933333333333333</v>
      </c>
      <c r="X1602" s="69">
        <v>0.1933333333333333</v>
      </c>
      <c r="Y1602" s="69">
        <v>0.1933333333333333</v>
      </c>
      <c r="Z1602" s="69">
        <v>0.1933333333333333</v>
      </c>
      <c r="AA1602" s="69">
        <v>0.1933333333333333</v>
      </c>
      <c r="AB1602" s="69">
        <v>0.1933333333333333</v>
      </c>
      <c r="AC1602" s="69">
        <v>0.1933333333333333</v>
      </c>
      <c r="AD1602" s="69">
        <v>0.1933333333333333</v>
      </c>
      <c r="AE1602" s="69">
        <v>0.1933333333333333</v>
      </c>
      <c r="AF1602" s="69">
        <f t="shared" si="199"/>
        <v>2.3199999999999998</v>
      </c>
      <c r="AH1602" s="31">
        <f t="shared" si="200"/>
        <v>0.57999999999999985</v>
      </c>
      <c r="AI1602" s="31">
        <f t="shared" si="201"/>
        <v>0.57999999999999985</v>
      </c>
      <c r="AJ1602" s="31">
        <f t="shared" si="202"/>
        <v>0.57999999999999985</v>
      </c>
      <c r="AK1602" s="31">
        <f t="shared" si="203"/>
        <v>0.57999999999999985</v>
      </c>
      <c r="AL1602" s="31">
        <f t="shared" si="204"/>
        <v>2.3199999999999994</v>
      </c>
    </row>
    <row r="1603" spans="1:38" hidden="1" x14ac:dyDescent="0.3">
      <c r="A1603" t="str">
        <f t="shared" ref="A1603:A1666" si="206">CONCATENATE(C1603,H1603)</f>
        <v>SAGMW</v>
      </c>
      <c r="B1603" s="5" t="s">
        <v>474</v>
      </c>
      <c r="C1603" s="5" t="s">
        <v>617</v>
      </c>
      <c r="D1603" s="65" t="s">
        <v>89</v>
      </c>
      <c r="E1603" s="65" t="s">
        <v>549</v>
      </c>
      <c r="F1603" s="5" t="s">
        <v>37</v>
      </c>
      <c r="G1603" s="5" t="s">
        <v>602</v>
      </c>
      <c r="H1603" s="5" t="s">
        <v>624</v>
      </c>
      <c r="I1603" s="31"/>
      <c r="J1603" s="31"/>
      <c r="K1603" s="31"/>
      <c r="L1603" s="31"/>
      <c r="M1603" s="31"/>
      <c r="N1603" s="31"/>
      <c r="O1603" s="31"/>
      <c r="P1603" s="31"/>
      <c r="Q1603" s="31"/>
      <c r="R1603" s="75">
        <f t="shared" si="205"/>
        <v>0</v>
      </c>
      <c r="S1603" s="69">
        <v>0</v>
      </c>
      <c r="T1603" s="69">
        <v>0</v>
      </c>
      <c r="U1603" s="69">
        <v>0</v>
      </c>
      <c r="V1603" s="69">
        <v>0</v>
      </c>
      <c r="W1603" s="69">
        <v>0</v>
      </c>
      <c r="X1603" s="69">
        <v>0</v>
      </c>
      <c r="Y1603" s="69">
        <v>0</v>
      </c>
      <c r="Z1603" s="69">
        <v>0</v>
      </c>
      <c r="AA1603" s="69">
        <v>0</v>
      </c>
      <c r="AB1603" s="69">
        <v>0</v>
      </c>
      <c r="AC1603" s="69">
        <v>0</v>
      </c>
      <c r="AD1603" s="69">
        <v>0</v>
      </c>
      <c r="AE1603" s="69">
        <v>0</v>
      </c>
      <c r="AF1603" s="69">
        <f t="shared" ref="AF1603:AF1666" si="207">SUM(T1603:AE1603)</f>
        <v>0</v>
      </c>
      <c r="AH1603" s="31">
        <f t="shared" ref="AH1603:AH1666" si="208">SUM(T1603:V1603)</f>
        <v>0</v>
      </c>
      <c r="AI1603" s="31">
        <f t="shared" ref="AI1603:AI1666" si="209">SUM(W1603:Y1603)</f>
        <v>0</v>
      </c>
      <c r="AJ1603" s="31">
        <f t="shared" ref="AJ1603:AJ1666" si="210">SUM(Z1603:AB1603)</f>
        <v>0</v>
      </c>
      <c r="AK1603" s="31">
        <f t="shared" ref="AK1603:AK1666" si="211">SUM(AC1603:AE1603)</f>
        <v>0</v>
      </c>
      <c r="AL1603" s="31">
        <f t="shared" ref="AL1603:AL1666" si="212">SUM(AH1603:AK1603)</f>
        <v>0</v>
      </c>
    </row>
    <row r="1604" spans="1:38" hidden="1" x14ac:dyDescent="0.3">
      <c r="A1604" t="str">
        <f t="shared" si="206"/>
        <v>SAICING</v>
      </c>
      <c r="B1604" s="5" t="s">
        <v>474</v>
      </c>
      <c r="C1604" s="5" t="s">
        <v>617</v>
      </c>
      <c r="D1604" s="65" t="s">
        <v>89</v>
      </c>
      <c r="E1604" s="65" t="s">
        <v>549</v>
      </c>
      <c r="F1604" s="5" t="s">
        <v>47</v>
      </c>
      <c r="G1604" s="5" t="s">
        <v>605</v>
      </c>
      <c r="H1604" s="5" t="s">
        <v>605</v>
      </c>
      <c r="I1604" s="31">
        <v>1.5</v>
      </c>
      <c r="J1604" s="31"/>
      <c r="K1604" s="31">
        <v>0.75</v>
      </c>
      <c r="L1604" s="31">
        <v>0.5</v>
      </c>
      <c r="M1604" s="31">
        <v>0.25</v>
      </c>
      <c r="N1604" s="31">
        <v>0.5</v>
      </c>
      <c r="O1604" s="31"/>
      <c r="P1604" s="31">
        <v>0.25</v>
      </c>
      <c r="Q1604" s="31">
        <v>0.25</v>
      </c>
      <c r="R1604" s="75">
        <f t="shared" si="205"/>
        <v>0.44444444444444442</v>
      </c>
      <c r="S1604" s="69">
        <v>0.44444444444444442</v>
      </c>
      <c r="T1604" s="69">
        <v>0.44444444444444442</v>
      </c>
      <c r="U1604" s="69">
        <v>0.44444444444444442</v>
      </c>
      <c r="V1604" s="69">
        <v>0.44444444444444442</v>
      </c>
      <c r="W1604" s="69">
        <v>0.44444444444444442</v>
      </c>
      <c r="X1604" s="69">
        <v>0.44444444444444442</v>
      </c>
      <c r="Y1604" s="69">
        <v>0.44444444444444442</v>
      </c>
      <c r="Z1604" s="69">
        <v>0.44444444444444442</v>
      </c>
      <c r="AA1604" s="69">
        <v>0.44444444444444442</v>
      </c>
      <c r="AB1604" s="69">
        <v>0.44444444444444442</v>
      </c>
      <c r="AC1604" s="69">
        <v>0.44444444444444442</v>
      </c>
      <c r="AD1604" s="69">
        <v>0.44444444444444442</v>
      </c>
      <c r="AE1604" s="69">
        <v>0.44444444444444442</v>
      </c>
      <c r="AF1604" s="69">
        <f t="shared" si="207"/>
        <v>5.3333333333333348</v>
      </c>
      <c r="AH1604" s="31">
        <f t="shared" si="208"/>
        <v>1.3333333333333333</v>
      </c>
      <c r="AI1604" s="31">
        <f t="shared" si="209"/>
        <v>1.3333333333333333</v>
      </c>
      <c r="AJ1604" s="31">
        <f t="shared" si="210"/>
        <v>1.3333333333333333</v>
      </c>
      <c r="AK1604" s="31">
        <f t="shared" si="211"/>
        <v>1.3333333333333333</v>
      </c>
      <c r="AL1604" s="31">
        <f t="shared" si="212"/>
        <v>5.333333333333333</v>
      </c>
    </row>
    <row r="1605" spans="1:38" hidden="1" x14ac:dyDescent="0.3">
      <c r="A1605" t="str">
        <f t="shared" si="206"/>
        <v>SAICING</v>
      </c>
      <c r="B1605" s="5" t="s">
        <v>474</v>
      </c>
      <c r="C1605" s="5" t="s">
        <v>617</v>
      </c>
      <c r="D1605" s="65" t="s">
        <v>89</v>
      </c>
      <c r="E1605" s="65" t="s">
        <v>549</v>
      </c>
      <c r="F1605" s="5" t="s">
        <v>32</v>
      </c>
      <c r="G1605" s="5" t="s">
        <v>605</v>
      </c>
      <c r="H1605" s="5" t="s">
        <v>605</v>
      </c>
      <c r="I1605" s="31">
        <v>0.12</v>
      </c>
      <c r="J1605" s="31"/>
      <c r="K1605" s="31">
        <v>0.12</v>
      </c>
      <c r="L1605" s="31"/>
      <c r="M1605" s="31">
        <v>0.06</v>
      </c>
      <c r="N1605" s="31">
        <v>0.06</v>
      </c>
      <c r="O1605" s="31"/>
      <c r="P1605" s="31"/>
      <c r="Q1605" s="31"/>
      <c r="R1605" s="75">
        <f t="shared" si="205"/>
        <v>0.04</v>
      </c>
      <c r="S1605" s="69">
        <v>0.04</v>
      </c>
      <c r="T1605" s="69">
        <v>0.04</v>
      </c>
      <c r="U1605" s="69">
        <v>0.04</v>
      </c>
      <c r="V1605" s="69">
        <v>0.04</v>
      </c>
      <c r="W1605" s="69">
        <v>0.04</v>
      </c>
      <c r="X1605" s="69">
        <v>0.04</v>
      </c>
      <c r="Y1605" s="69">
        <v>0.04</v>
      </c>
      <c r="Z1605" s="69">
        <v>0.04</v>
      </c>
      <c r="AA1605" s="69">
        <v>0.04</v>
      </c>
      <c r="AB1605" s="69">
        <v>0.04</v>
      </c>
      <c r="AC1605" s="69">
        <v>0.04</v>
      </c>
      <c r="AD1605" s="69">
        <v>0.04</v>
      </c>
      <c r="AE1605" s="69">
        <v>0.04</v>
      </c>
      <c r="AF1605" s="69">
        <f t="shared" si="207"/>
        <v>0.47999999999999993</v>
      </c>
      <c r="AH1605" s="31">
        <f t="shared" si="208"/>
        <v>0.12</v>
      </c>
      <c r="AI1605" s="31">
        <f t="shared" si="209"/>
        <v>0.12</v>
      </c>
      <c r="AJ1605" s="31">
        <f t="shared" si="210"/>
        <v>0.12</v>
      </c>
      <c r="AK1605" s="31">
        <f t="shared" si="211"/>
        <v>0.12</v>
      </c>
      <c r="AL1605" s="31">
        <f t="shared" si="212"/>
        <v>0.48</v>
      </c>
    </row>
    <row r="1606" spans="1:38" hidden="1" x14ac:dyDescent="0.3">
      <c r="A1606" t="str">
        <f t="shared" si="206"/>
        <v>SASoft Brown</v>
      </c>
      <c r="B1606" s="5" t="s">
        <v>474</v>
      </c>
      <c r="C1606" s="5" t="s">
        <v>617</v>
      </c>
      <c r="D1606" s="65" t="s">
        <v>89</v>
      </c>
      <c r="E1606" s="65" t="s">
        <v>549</v>
      </c>
      <c r="F1606" s="5" t="s">
        <v>34</v>
      </c>
      <c r="G1606" s="5" t="s">
        <v>602</v>
      </c>
      <c r="H1606" s="5" t="s">
        <v>622</v>
      </c>
      <c r="I1606" s="31">
        <v>0.12</v>
      </c>
      <c r="J1606" s="31"/>
      <c r="K1606" s="31">
        <v>0.12</v>
      </c>
      <c r="L1606" s="31"/>
      <c r="M1606" s="31">
        <v>0.06</v>
      </c>
      <c r="N1606" s="31">
        <v>0.06</v>
      </c>
      <c r="O1606" s="31">
        <v>0.06</v>
      </c>
      <c r="P1606" s="31">
        <v>0.12</v>
      </c>
      <c r="Q1606" s="31">
        <v>0.06</v>
      </c>
      <c r="R1606" s="75">
        <f t="shared" si="205"/>
        <v>6.666666666666668E-2</v>
      </c>
      <c r="S1606" s="69">
        <v>6.666666666666668E-2</v>
      </c>
      <c r="T1606" s="69">
        <v>6.666666666666668E-2</v>
      </c>
      <c r="U1606" s="69">
        <v>6.666666666666668E-2</v>
      </c>
      <c r="V1606" s="69">
        <v>6.666666666666668E-2</v>
      </c>
      <c r="W1606" s="69">
        <v>6.666666666666668E-2</v>
      </c>
      <c r="X1606" s="69">
        <v>6.666666666666668E-2</v>
      </c>
      <c r="Y1606" s="69">
        <v>6.666666666666668E-2</v>
      </c>
      <c r="Z1606" s="69">
        <v>6.666666666666668E-2</v>
      </c>
      <c r="AA1606" s="69">
        <v>6.666666666666668E-2</v>
      </c>
      <c r="AB1606" s="69">
        <v>6.666666666666668E-2</v>
      </c>
      <c r="AC1606" s="69">
        <v>6.666666666666668E-2</v>
      </c>
      <c r="AD1606" s="69">
        <v>6.666666666666668E-2</v>
      </c>
      <c r="AE1606" s="69">
        <v>6.666666666666668E-2</v>
      </c>
      <c r="AF1606" s="69">
        <f t="shared" si="207"/>
        <v>0.79999999999999993</v>
      </c>
      <c r="AH1606" s="31">
        <f t="shared" si="208"/>
        <v>0.20000000000000004</v>
      </c>
      <c r="AI1606" s="31">
        <f t="shared" si="209"/>
        <v>0.20000000000000004</v>
      </c>
      <c r="AJ1606" s="31">
        <f t="shared" si="210"/>
        <v>0.20000000000000004</v>
      </c>
      <c r="AK1606" s="31">
        <f t="shared" si="211"/>
        <v>0.20000000000000004</v>
      </c>
      <c r="AL1606" s="31">
        <f t="shared" si="212"/>
        <v>0.80000000000000016</v>
      </c>
    </row>
    <row r="1607" spans="1:38" hidden="1" x14ac:dyDescent="0.3">
      <c r="A1607" t="str">
        <f t="shared" si="206"/>
        <v>SAC1 COARSE</v>
      </c>
      <c r="B1607" s="5" t="s">
        <v>474</v>
      </c>
      <c r="C1607" s="5" t="s">
        <v>617</v>
      </c>
      <c r="D1607" s="65" t="s">
        <v>89</v>
      </c>
      <c r="E1607" s="65" t="s">
        <v>550</v>
      </c>
      <c r="F1607" s="5" t="s">
        <v>27</v>
      </c>
      <c r="G1607" s="5" t="s">
        <v>603</v>
      </c>
      <c r="H1607" s="5" t="s">
        <v>619</v>
      </c>
      <c r="I1607" s="31"/>
      <c r="J1607" s="31">
        <v>21.6</v>
      </c>
      <c r="K1607" s="31"/>
      <c r="L1607" s="31"/>
      <c r="M1607" s="31"/>
      <c r="N1607" s="31"/>
      <c r="O1607" s="31"/>
      <c r="P1607" s="31"/>
      <c r="Q1607" s="31"/>
      <c r="R1607" s="75">
        <f t="shared" si="205"/>
        <v>2.4000000000000004</v>
      </c>
      <c r="S1607" s="69"/>
      <c r="T1607" s="69"/>
      <c r="U1607" s="69"/>
      <c r="V1607" s="69"/>
      <c r="W1607" s="69"/>
      <c r="X1607" s="69"/>
      <c r="Y1607" s="69"/>
      <c r="Z1607" s="69"/>
      <c r="AA1607" s="69"/>
      <c r="AB1607" s="69"/>
      <c r="AC1607" s="69"/>
      <c r="AD1607" s="69"/>
      <c r="AE1607" s="69"/>
      <c r="AF1607" s="69">
        <f t="shared" si="207"/>
        <v>0</v>
      </c>
      <c r="AH1607" s="31">
        <f t="shared" si="208"/>
        <v>0</v>
      </c>
      <c r="AI1607" s="31">
        <f t="shared" si="209"/>
        <v>0</v>
      </c>
      <c r="AJ1607" s="31">
        <f t="shared" si="210"/>
        <v>0</v>
      </c>
      <c r="AK1607" s="31">
        <f t="shared" si="211"/>
        <v>0</v>
      </c>
      <c r="AL1607" s="31">
        <f t="shared" si="212"/>
        <v>0</v>
      </c>
    </row>
    <row r="1608" spans="1:38" hidden="1" x14ac:dyDescent="0.3">
      <c r="A1608" t="str">
        <f t="shared" si="206"/>
        <v>SAA1</v>
      </c>
      <c r="B1608" s="5" t="s">
        <v>474</v>
      </c>
      <c r="C1608" s="5" t="s">
        <v>617</v>
      </c>
      <c r="D1608" s="65" t="s">
        <v>89</v>
      </c>
      <c r="E1608" s="65" t="s">
        <v>551</v>
      </c>
      <c r="F1608" s="5" t="s">
        <v>74</v>
      </c>
      <c r="G1608" s="5" t="s">
        <v>600</v>
      </c>
      <c r="H1608" s="5" t="s">
        <v>620</v>
      </c>
      <c r="I1608" s="31">
        <v>1.5</v>
      </c>
      <c r="J1608" s="31">
        <v>1</v>
      </c>
      <c r="K1608" s="31">
        <v>0.5</v>
      </c>
      <c r="L1608" s="31"/>
      <c r="M1608" s="31">
        <v>0.5</v>
      </c>
      <c r="N1608" s="31">
        <v>0.5</v>
      </c>
      <c r="O1608" s="31">
        <v>1</v>
      </c>
      <c r="P1608" s="31">
        <v>0.5</v>
      </c>
      <c r="Q1608" s="31">
        <v>1</v>
      </c>
      <c r="R1608" s="75">
        <f t="shared" si="205"/>
        <v>0.72222222222222221</v>
      </c>
      <c r="S1608" s="69">
        <v>0.72222222222222221</v>
      </c>
      <c r="T1608" s="69">
        <v>0.72222222222222221</v>
      </c>
      <c r="U1608" s="69">
        <v>0.72222222222222221</v>
      </c>
      <c r="V1608" s="69">
        <v>0.72222222222222221</v>
      </c>
      <c r="W1608" s="69">
        <v>0.72222222222222221</v>
      </c>
      <c r="X1608" s="69">
        <v>0.72222222222222221</v>
      </c>
      <c r="Y1608" s="69">
        <v>0.72222222222222221</v>
      </c>
      <c r="Z1608" s="69">
        <v>0.72222222222222221</v>
      </c>
      <c r="AA1608" s="69">
        <v>0.72222222222222221</v>
      </c>
      <c r="AB1608" s="69">
        <v>0.72222222222222221</v>
      </c>
      <c r="AC1608" s="69">
        <v>0.72222222222222221</v>
      </c>
      <c r="AD1608" s="69">
        <v>0.72222222222222221</v>
      </c>
      <c r="AE1608" s="69">
        <v>0.72222222222222221</v>
      </c>
      <c r="AF1608" s="69">
        <f t="shared" si="207"/>
        <v>8.6666666666666661</v>
      </c>
      <c r="AH1608" s="31">
        <f t="shared" si="208"/>
        <v>2.1666666666666665</v>
      </c>
      <c r="AI1608" s="31">
        <f t="shared" si="209"/>
        <v>2.1666666666666665</v>
      </c>
      <c r="AJ1608" s="31">
        <f t="shared" si="210"/>
        <v>2.1666666666666665</v>
      </c>
      <c r="AK1608" s="31">
        <f t="shared" si="211"/>
        <v>2.1666666666666665</v>
      </c>
      <c r="AL1608" s="31">
        <f t="shared" si="212"/>
        <v>8.6666666666666661</v>
      </c>
    </row>
    <row r="1609" spans="1:38" hidden="1" x14ac:dyDescent="0.3">
      <c r="A1609" t="str">
        <f t="shared" si="206"/>
        <v>SAC1 COARSE</v>
      </c>
      <c r="B1609" s="5" t="s">
        <v>474</v>
      </c>
      <c r="C1609" s="5" t="s">
        <v>617</v>
      </c>
      <c r="D1609" s="65" t="s">
        <v>89</v>
      </c>
      <c r="E1609" s="65" t="s">
        <v>551</v>
      </c>
      <c r="F1609" s="5" t="s">
        <v>61</v>
      </c>
      <c r="G1609" s="5" t="s">
        <v>603</v>
      </c>
      <c r="H1609" s="5" t="s">
        <v>619</v>
      </c>
      <c r="I1609" s="31">
        <v>10.5</v>
      </c>
      <c r="J1609" s="31">
        <v>9</v>
      </c>
      <c r="K1609" s="31">
        <v>13.5</v>
      </c>
      <c r="L1609" s="31"/>
      <c r="M1609" s="31">
        <v>8</v>
      </c>
      <c r="N1609" s="31">
        <v>2</v>
      </c>
      <c r="O1609" s="31">
        <v>10</v>
      </c>
      <c r="P1609" s="31">
        <v>9.5</v>
      </c>
      <c r="Q1609" s="31">
        <v>10</v>
      </c>
      <c r="R1609" s="75">
        <f t="shared" si="205"/>
        <v>8.0555555555555554</v>
      </c>
      <c r="S1609" s="69">
        <v>8.0555555555555554</v>
      </c>
      <c r="T1609" s="69">
        <v>8.0555555555555554</v>
      </c>
      <c r="U1609" s="69">
        <v>8.0555555555555554</v>
      </c>
      <c r="V1609" s="69">
        <v>8.0555555555555554</v>
      </c>
      <c r="W1609" s="69">
        <v>8.0555555555555554</v>
      </c>
      <c r="X1609" s="69">
        <v>8.0555555555555554</v>
      </c>
      <c r="Y1609" s="69">
        <v>8.0555555555555554</v>
      </c>
      <c r="Z1609" s="69">
        <v>8.0555555555555554</v>
      </c>
      <c r="AA1609" s="69">
        <v>8.0555555555555554</v>
      </c>
      <c r="AB1609" s="69">
        <v>8.0555555555555554</v>
      </c>
      <c r="AC1609" s="69">
        <v>8.0555555555555554</v>
      </c>
      <c r="AD1609" s="69">
        <v>8.0555555555555554</v>
      </c>
      <c r="AE1609" s="69">
        <v>8.0555555555555554</v>
      </c>
      <c r="AF1609" s="69">
        <f t="shared" si="207"/>
        <v>96.666666666666671</v>
      </c>
      <c r="AH1609" s="31">
        <f t="shared" si="208"/>
        <v>24.166666666666664</v>
      </c>
      <c r="AI1609" s="31">
        <f t="shared" si="209"/>
        <v>24.166666666666664</v>
      </c>
      <c r="AJ1609" s="31">
        <f t="shared" si="210"/>
        <v>24.166666666666664</v>
      </c>
      <c r="AK1609" s="31">
        <f t="shared" si="211"/>
        <v>24.166666666666664</v>
      </c>
      <c r="AL1609" s="31">
        <f t="shared" si="212"/>
        <v>96.666666666666657</v>
      </c>
    </row>
    <row r="1610" spans="1:38" hidden="1" x14ac:dyDescent="0.3">
      <c r="A1610" t="str">
        <f t="shared" si="206"/>
        <v>SASoft Brown</v>
      </c>
      <c r="B1610" s="5" t="s">
        <v>474</v>
      </c>
      <c r="C1610" s="5" t="s">
        <v>617</v>
      </c>
      <c r="D1610" s="65" t="s">
        <v>89</v>
      </c>
      <c r="E1610" s="65" t="s">
        <v>551</v>
      </c>
      <c r="F1610" s="5" t="s">
        <v>43</v>
      </c>
      <c r="G1610" s="5" t="s">
        <v>602</v>
      </c>
      <c r="H1610" s="5" t="s">
        <v>622</v>
      </c>
      <c r="I1610" s="31">
        <v>0.15</v>
      </c>
      <c r="J1610" s="31"/>
      <c r="K1610" s="31">
        <v>0.1</v>
      </c>
      <c r="L1610" s="31">
        <v>0.25</v>
      </c>
      <c r="M1610" s="31">
        <v>0.25</v>
      </c>
      <c r="N1610" s="31">
        <v>0.25</v>
      </c>
      <c r="O1610" s="31"/>
      <c r="P1610" s="31">
        <v>0.35</v>
      </c>
      <c r="Q1610" s="31"/>
      <c r="R1610" s="75">
        <f t="shared" si="205"/>
        <v>0.15000000000000002</v>
      </c>
      <c r="S1610" s="69">
        <v>0.15000000000000002</v>
      </c>
      <c r="T1610" s="69">
        <v>0.15000000000000002</v>
      </c>
      <c r="U1610" s="69">
        <v>0.15000000000000002</v>
      </c>
      <c r="V1610" s="69">
        <v>0.15000000000000002</v>
      </c>
      <c r="W1610" s="69">
        <v>0.15000000000000002</v>
      </c>
      <c r="X1610" s="69">
        <v>0.15000000000000002</v>
      </c>
      <c r="Y1610" s="69">
        <v>0.15000000000000002</v>
      </c>
      <c r="Z1610" s="69">
        <v>0.15000000000000002</v>
      </c>
      <c r="AA1610" s="69">
        <v>0.15000000000000002</v>
      </c>
      <c r="AB1610" s="69">
        <v>0.15000000000000002</v>
      </c>
      <c r="AC1610" s="69">
        <v>0.15000000000000002</v>
      </c>
      <c r="AD1610" s="69">
        <v>0.15000000000000002</v>
      </c>
      <c r="AE1610" s="69">
        <v>0.15000000000000002</v>
      </c>
      <c r="AF1610" s="69">
        <f t="shared" si="207"/>
        <v>1.7999999999999998</v>
      </c>
      <c r="AH1610" s="31">
        <f t="shared" si="208"/>
        <v>0.45000000000000007</v>
      </c>
      <c r="AI1610" s="31">
        <f t="shared" si="209"/>
        <v>0.45000000000000007</v>
      </c>
      <c r="AJ1610" s="31">
        <f t="shared" si="210"/>
        <v>0.45000000000000007</v>
      </c>
      <c r="AK1610" s="31">
        <f t="shared" si="211"/>
        <v>0.45000000000000007</v>
      </c>
      <c r="AL1610" s="31">
        <f t="shared" si="212"/>
        <v>1.8000000000000003</v>
      </c>
    </row>
    <row r="1611" spans="1:38" hidden="1" x14ac:dyDescent="0.3">
      <c r="A1611" t="str">
        <f t="shared" si="206"/>
        <v>SACASTER</v>
      </c>
      <c r="B1611" s="5" t="s">
        <v>474</v>
      </c>
      <c r="C1611" s="5" t="s">
        <v>617</v>
      </c>
      <c r="D1611" s="65" t="s">
        <v>89</v>
      </c>
      <c r="E1611" s="65" t="s">
        <v>551</v>
      </c>
      <c r="F1611" s="5" t="s">
        <v>25</v>
      </c>
      <c r="G1611" s="5" t="s">
        <v>604</v>
      </c>
      <c r="H1611" s="5" t="s">
        <v>604</v>
      </c>
      <c r="I1611" s="31">
        <v>0.36</v>
      </c>
      <c r="J1611" s="31">
        <v>0.3</v>
      </c>
      <c r="K1611" s="31">
        <v>0.6</v>
      </c>
      <c r="L1611" s="31">
        <v>0.24</v>
      </c>
      <c r="M1611" s="31">
        <v>1.2</v>
      </c>
      <c r="N1611" s="31">
        <v>0.54</v>
      </c>
      <c r="O1611" s="31">
        <v>0.24</v>
      </c>
      <c r="P1611" s="31">
        <v>0.48</v>
      </c>
      <c r="Q1611" s="31">
        <v>0.48</v>
      </c>
      <c r="R1611" s="75">
        <f t="shared" si="205"/>
        <v>0.49333333333333329</v>
      </c>
      <c r="S1611" s="69">
        <v>0.49333333333333329</v>
      </c>
      <c r="T1611" s="69">
        <v>0.49333333333333329</v>
      </c>
      <c r="U1611" s="69">
        <v>0.49333333333333329</v>
      </c>
      <c r="V1611" s="69">
        <v>0.49333333333333329</v>
      </c>
      <c r="W1611" s="69">
        <v>0.49333333333333329</v>
      </c>
      <c r="X1611" s="69">
        <v>0.49333333333333329</v>
      </c>
      <c r="Y1611" s="69">
        <v>0.49333333333333329</v>
      </c>
      <c r="Z1611" s="69">
        <v>0.49333333333333329</v>
      </c>
      <c r="AA1611" s="69">
        <v>0.49333333333333329</v>
      </c>
      <c r="AB1611" s="69">
        <v>0.49333333333333329</v>
      </c>
      <c r="AC1611" s="69">
        <v>0.49333333333333329</v>
      </c>
      <c r="AD1611" s="69">
        <v>0.49333333333333329</v>
      </c>
      <c r="AE1611" s="69">
        <v>0.49333333333333329</v>
      </c>
      <c r="AF1611" s="69">
        <f t="shared" si="207"/>
        <v>5.919999999999999</v>
      </c>
      <c r="AH1611" s="31">
        <f t="shared" si="208"/>
        <v>1.48</v>
      </c>
      <c r="AI1611" s="31">
        <f t="shared" si="209"/>
        <v>1.48</v>
      </c>
      <c r="AJ1611" s="31">
        <f t="shared" si="210"/>
        <v>1.48</v>
      </c>
      <c r="AK1611" s="31">
        <f t="shared" si="211"/>
        <v>1.48</v>
      </c>
      <c r="AL1611" s="31">
        <f t="shared" si="212"/>
        <v>5.92</v>
      </c>
    </row>
    <row r="1612" spans="1:38" hidden="1" x14ac:dyDescent="0.3">
      <c r="A1612" t="str">
        <f t="shared" si="206"/>
        <v>SAC1 COARSE</v>
      </c>
      <c r="B1612" s="5" t="s">
        <v>474</v>
      </c>
      <c r="C1612" s="5" t="s">
        <v>617</v>
      </c>
      <c r="D1612" s="65" t="s">
        <v>89</v>
      </c>
      <c r="E1612" s="65" t="s">
        <v>551</v>
      </c>
      <c r="F1612" s="5" t="s">
        <v>27</v>
      </c>
      <c r="G1612" s="5" t="s">
        <v>603</v>
      </c>
      <c r="H1612" s="5" t="s">
        <v>619</v>
      </c>
      <c r="I1612" s="31">
        <v>30.240000000000002</v>
      </c>
      <c r="J1612" s="31">
        <v>27.000000000000004</v>
      </c>
      <c r="K1612" s="31">
        <v>27.000000000000004</v>
      </c>
      <c r="L1612" s="31"/>
      <c r="M1612" s="31">
        <v>12.96</v>
      </c>
      <c r="N1612" s="31">
        <v>18.36</v>
      </c>
      <c r="O1612" s="31">
        <v>19.440000000000001</v>
      </c>
      <c r="P1612" s="31">
        <v>35.64</v>
      </c>
      <c r="Q1612" s="31">
        <v>25.92</v>
      </c>
      <c r="R1612" s="75">
        <f t="shared" si="205"/>
        <v>21.840000000000007</v>
      </c>
      <c r="S1612" s="69">
        <v>21.840000000000007</v>
      </c>
      <c r="T1612" s="69">
        <v>21.840000000000007</v>
      </c>
      <c r="U1612" s="69">
        <v>21.840000000000007</v>
      </c>
      <c r="V1612" s="69">
        <v>21.840000000000007</v>
      </c>
      <c r="W1612" s="69">
        <v>21.840000000000007</v>
      </c>
      <c r="X1612" s="69">
        <v>21.840000000000007</v>
      </c>
      <c r="Y1612" s="69">
        <v>21.840000000000007</v>
      </c>
      <c r="Z1612" s="69">
        <v>21.840000000000007</v>
      </c>
      <c r="AA1612" s="69">
        <v>21.840000000000007</v>
      </c>
      <c r="AB1612" s="69">
        <v>21.840000000000007</v>
      </c>
      <c r="AC1612" s="69">
        <v>21.840000000000007</v>
      </c>
      <c r="AD1612" s="69">
        <v>21.840000000000007</v>
      </c>
      <c r="AE1612" s="69">
        <v>21.840000000000007</v>
      </c>
      <c r="AF1612" s="69">
        <f t="shared" si="207"/>
        <v>262.0800000000001</v>
      </c>
      <c r="AH1612" s="31">
        <f t="shared" si="208"/>
        <v>65.520000000000024</v>
      </c>
      <c r="AI1612" s="31">
        <f t="shared" si="209"/>
        <v>65.520000000000024</v>
      </c>
      <c r="AJ1612" s="31">
        <f t="shared" si="210"/>
        <v>65.520000000000024</v>
      </c>
      <c r="AK1612" s="31">
        <f t="shared" si="211"/>
        <v>65.520000000000024</v>
      </c>
      <c r="AL1612" s="31">
        <f t="shared" si="212"/>
        <v>262.0800000000001</v>
      </c>
    </row>
    <row r="1613" spans="1:38" hidden="1" x14ac:dyDescent="0.3">
      <c r="A1613" t="str">
        <f t="shared" si="206"/>
        <v>SAA1</v>
      </c>
      <c r="B1613" s="5" t="s">
        <v>474</v>
      </c>
      <c r="C1613" s="5" t="s">
        <v>617</v>
      </c>
      <c r="D1613" s="65" t="s">
        <v>89</v>
      </c>
      <c r="E1613" s="65" t="s">
        <v>551</v>
      </c>
      <c r="F1613" s="5" t="s">
        <v>30</v>
      </c>
      <c r="G1613" s="5" t="s">
        <v>600</v>
      </c>
      <c r="H1613" s="5" t="s">
        <v>620</v>
      </c>
      <c r="I1613" s="31">
        <v>2.7</v>
      </c>
      <c r="J1613" s="31">
        <v>0.42</v>
      </c>
      <c r="K1613" s="31">
        <v>0.65999999999999992</v>
      </c>
      <c r="L1613" s="31">
        <v>2.4000000000000004</v>
      </c>
      <c r="M1613" s="31">
        <v>0.6</v>
      </c>
      <c r="N1613" s="31">
        <v>0.6</v>
      </c>
      <c r="O1613" s="31">
        <v>0.24</v>
      </c>
      <c r="P1613" s="31">
        <v>0.72</v>
      </c>
      <c r="Q1613" s="31">
        <v>0.42</v>
      </c>
      <c r="R1613" s="75">
        <f t="shared" si="205"/>
        <v>0.97333333333333327</v>
      </c>
      <c r="S1613" s="69">
        <v>0.97333333333333327</v>
      </c>
      <c r="T1613" s="69">
        <v>0.97333333333333327</v>
      </c>
      <c r="U1613" s="69">
        <v>0.97333333333333327</v>
      </c>
      <c r="V1613" s="69">
        <v>0.97333333333333327</v>
      </c>
      <c r="W1613" s="69">
        <v>0.97333333333333327</v>
      </c>
      <c r="X1613" s="69">
        <v>0.97333333333333327</v>
      </c>
      <c r="Y1613" s="69">
        <v>0.97333333333333327</v>
      </c>
      <c r="Z1613" s="69">
        <v>0.97333333333333327</v>
      </c>
      <c r="AA1613" s="69">
        <v>0.97333333333333327</v>
      </c>
      <c r="AB1613" s="69">
        <v>0.97333333333333327</v>
      </c>
      <c r="AC1613" s="69">
        <v>0.97333333333333327</v>
      </c>
      <c r="AD1613" s="69">
        <v>0.97333333333333327</v>
      </c>
      <c r="AE1613" s="69">
        <v>0.97333333333333327</v>
      </c>
      <c r="AF1613" s="69">
        <f t="shared" si="207"/>
        <v>11.679999999999998</v>
      </c>
      <c r="AH1613" s="31">
        <f t="shared" si="208"/>
        <v>2.92</v>
      </c>
      <c r="AI1613" s="31">
        <f t="shared" si="209"/>
        <v>2.92</v>
      </c>
      <c r="AJ1613" s="31">
        <f t="shared" si="210"/>
        <v>2.92</v>
      </c>
      <c r="AK1613" s="31">
        <f t="shared" si="211"/>
        <v>2.92</v>
      </c>
      <c r="AL1613" s="31">
        <f t="shared" si="212"/>
        <v>11.68</v>
      </c>
    </row>
    <row r="1614" spans="1:38" hidden="1" x14ac:dyDescent="0.3">
      <c r="A1614" t="str">
        <f t="shared" si="206"/>
        <v>SAGolden Brown</v>
      </c>
      <c r="B1614" s="5" t="s">
        <v>474</v>
      </c>
      <c r="C1614" s="5" t="s">
        <v>617</v>
      </c>
      <c r="D1614" s="65" t="s">
        <v>89</v>
      </c>
      <c r="E1614" s="65" t="s">
        <v>551</v>
      </c>
      <c r="F1614" s="5" t="s">
        <v>31</v>
      </c>
      <c r="G1614" s="5" t="s">
        <v>602</v>
      </c>
      <c r="H1614" s="5" t="s">
        <v>623</v>
      </c>
      <c r="I1614" s="31">
        <v>3</v>
      </c>
      <c r="J1614" s="31">
        <v>1.92</v>
      </c>
      <c r="K1614" s="31">
        <v>2.16</v>
      </c>
      <c r="L1614" s="31">
        <v>3.24</v>
      </c>
      <c r="M1614" s="31">
        <v>1.08</v>
      </c>
      <c r="N1614" s="31">
        <v>0.72</v>
      </c>
      <c r="O1614" s="31">
        <v>0.36</v>
      </c>
      <c r="P1614" s="31">
        <v>1.44</v>
      </c>
      <c r="Q1614" s="31">
        <v>0.72</v>
      </c>
      <c r="R1614" s="75">
        <f t="shared" si="205"/>
        <v>1.6266666666666667</v>
      </c>
      <c r="S1614" s="69">
        <v>1.6266666666666667</v>
      </c>
      <c r="T1614" s="69">
        <v>1.6266666666666667</v>
      </c>
      <c r="U1614" s="69">
        <v>1.6266666666666667</v>
      </c>
      <c r="V1614" s="69">
        <v>1.6266666666666667</v>
      </c>
      <c r="W1614" s="69">
        <v>1.6266666666666667</v>
      </c>
      <c r="X1614" s="69">
        <v>1.6266666666666667</v>
      </c>
      <c r="Y1614" s="69">
        <v>1.6266666666666667</v>
      </c>
      <c r="Z1614" s="69">
        <v>1.6266666666666667</v>
      </c>
      <c r="AA1614" s="69">
        <v>1.6266666666666667</v>
      </c>
      <c r="AB1614" s="69">
        <v>1.6266666666666667</v>
      </c>
      <c r="AC1614" s="69">
        <v>1.6266666666666667</v>
      </c>
      <c r="AD1614" s="69">
        <v>1.6266666666666667</v>
      </c>
      <c r="AE1614" s="69">
        <v>1.6266666666666667</v>
      </c>
      <c r="AF1614" s="69">
        <f t="shared" si="207"/>
        <v>19.519999999999996</v>
      </c>
      <c r="AH1614" s="31">
        <f t="shared" si="208"/>
        <v>4.88</v>
      </c>
      <c r="AI1614" s="31">
        <f t="shared" si="209"/>
        <v>4.88</v>
      </c>
      <c r="AJ1614" s="31">
        <f t="shared" si="210"/>
        <v>4.88</v>
      </c>
      <c r="AK1614" s="31">
        <f t="shared" si="211"/>
        <v>4.88</v>
      </c>
      <c r="AL1614" s="31">
        <f t="shared" si="212"/>
        <v>19.52</v>
      </c>
    </row>
    <row r="1615" spans="1:38" hidden="1" x14ac:dyDescent="0.3">
      <c r="A1615" t="str">
        <f t="shared" si="206"/>
        <v>SAICING</v>
      </c>
      <c r="B1615" s="5" t="s">
        <v>474</v>
      </c>
      <c r="C1615" s="5" t="s">
        <v>617</v>
      </c>
      <c r="D1615" s="65" t="s">
        <v>89</v>
      </c>
      <c r="E1615" s="65" t="s">
        <v>551</v>
      </c>
      <c r="F1615" s="5" t="s">
        <v>47</v>
      </c>
      <c r="G1615" s="5" t="s">
        <v>605</v>
      </c>
      <c r="H1615" s="5" t="s">
        <v>605</v>
      </c>
      <c r="I1615" s="31">
        <v>0.8</v>
      </c>
      <c r="J1615" s="31">
        <v>2.9750000000000001</v>
      </c>
      <c r="K1615" s="31">
        <v>4</v>
      </c>
      <c r="L1615" s="31">
        <v>4</v>
      </c>
      <c r="M1615" s="31">
        <v>1.1499999999999999</v>
      </c>
      <c r="N1615" s="31">
        <v>0.15</v>
      </c>
      <c r="O1615" s="31"/>
      <c r="P1615" s="31">
        <v>0.55000000000000004</v>
      </c>
      <c r="Q1615" s="31">
        <v>0.1</v>
      </c>
      <c r="R1615" s="75">
        <f t="shared" si="205"/>
        <v>1.5250000000000001</v>
      </c>
      <c r="S1615" s="69">
        <v>1.5250000000000001</v>
      </c>
      <c r="T1615" s="69">
        <v>1.5250000000000001</v>
      </c>
      <c r="U1615" s="69">
        <v>1.5250000000000001</v>
      </c>
      <c r="V1615" s="69">
        <v>1.5250000000000001</v>
      </c>
      <c r="W1615" s="69">
        <v>1.5250000000000001</v>
      </c>
      <c r="X1615" s="69">
        <v>1.5250000000000001</v>
      </c>
      <c r="Y1615" s="69">
        <v>1.5250000000000001</v>
      </c>
      <c r="Z1615" s="69">
        <v>1.5250000000000001</v>
      </c>
      <c r="AA1615" s="69">
        <v>1.5250000000000001</v>
      </c>
      <c r="AB1615" s="69">
        <v>1.5250000000000001</v>
      </c>
      <c r="AC1615" s="69">
        <v>1.5250000000000001</v>
      </c>
      <c r="AD1615" s="69">
        <v>1.5250000000000001</v>
      </c>
      <c r="AE1615" s="69">
        <v>1.5250000000000001</v>
      </c>
      <c r="AF1615" s="69">
        <f t="shared" si="207"/>
        <v>18.3</v>
      </c>
      <c r="AH1615" s="31">
        <f t="shared" si="208"/>
        <v>4.5750000000000002</v>
      </c>
      <c r="AI1615" s="31">
        <f t="shared" si="209"/>
        <v>4.5750000000000002</v>
      </c>
      <c r="AJ1615" s="31">
        <f t="shared" si="210"/>
        <v>4.5750000000000002</v>
      </c>
      <c r="AK1615" s="31">
        <f t="shared" si="211"/>
        <v>4.5750000000000002</v>
      </c>
      <c r="AL1615" s="31">
        <f t="shared" si="212"/>
        <v>18.3</v>
      </c>
    </row>
    <row r="1616" spans="1:38" hidden="1" x14ac:dyDescent="0.3">
      <c r="A1616" t="str">
        <f t="shared" si="206"/>
        <v>SAICING</v>
      </c>
      <c r="B1616" s="5" t="s">
        <v>474</v>
      </c>
      <c r="C1616" s="5" t="s">
        <v>617</v>
      </c>
      <c r="D1616" s="65" t="s">
        <v>89</v>
      </c>
      <c r="E1616" s="65" t="s">
        <v>551</v>
      </c>
      <c r="F1616" s="5" t="s">
        <v>32</v>
      </c>
      <c r="G1616" s="5" t="s">
        <v>605</v>
      </c>
      <c r="H1616" s="5" t="s">
        <v>605</v>
      </c>
      <c r="I1616" s="31">
        <v>0.24</v>
      </c>
      <c r="J1616" s="31">
        <v>9.6000000000000002E-2</v>
      </c>
      <c r="K1616" s="31">
        <v>0.12</v>
      </c>
      <c r="L1616" s="31"/>
      <c r="M1616" s="31">
        <v>1.02</v>
      </c>
      <c r="N1616" s="31">
        <v>0.12</v>
      </c>
      <c r="O1616" s="31">
        <v>0.6</v>
      </c>
      <c r="P1616" s="31">
        <v>1.62</v>
      </c>
      <c r="Q1616" s="31">
        <v>1.8</v>
      </c>
      <c r="R1616" s="75">
        <f t="shared" si="205"/>
        <v>0.62400000000000011</v>
      </c>
      <c r="S1616" s="69">
        <v>0.62400000000000011</v>
      </c>
      <c r="T1616" s="69">
        <v>0.62400000000000011</v>
      </c>
      <c r="U1616" s="69">
        <v>0.62400000000000011</v>
      </c>
      <c r="V1616" s="69">
        <v>0.62400000000000011</v>
      </c>
      <c r="W1616" s="69">
        <v>0.62400000000000011</v>
      </c>
      <c r="X1616" s="69">
        <v>0.62400000000000011</v>
      </c>
      <c r="Y1616" s="69">
        <v>0.62400000000000011</v>
      </c>
      <c r="Z1616" s="69">
        <v>0.62400000000000011</v>
      </c>
      <c r="AA1616" s="69">
        <v>0.62400000000000011</v>
      </c>
      <c r="AB1616" s="69">
        <v>0.62400000000000011</v>
      </c>
      <c r="AC1616" s="69">
        <v>0.62400000000000011</v>
      </c>
      <c r="AD1616" s="69">
        <v>0.62400000000000011</v>
      </c>
      <c r="AE1616" s="69">
        <v>0.62400000000000011</v>
      </c>
      <c r="AF1616" s="69">
        <f t="shared" si="207"/>
        <v>7.4880000000000031</v>
      </c>
      <c r="AH1616" s="31">
        <f t="shared" si="208"/>
        <v>1.8720000000000003</v>
      </c>
      <c r="AI1616" s="31">
        <f t="shared" si="209"/>
        <v>1.8720000000000003</v>
      </c>
      <c r="AJ1616" s="31">
        <f t="shared" si="210"/>
        <v>1.8720000000000003</v>
      </c>
      <c r="AK1616" s="31">
        <f t="shared" si="211"/>
        <v>1.8720000000000003</v>
      </c>
      <c r="AL1616" s="31">
        <f t="shared" si="212"/>
        <v>7.4880000000000013</v>
      </c>
    </row>
    <row r="1617" spans="1:38" hidden="1" x14ac:dyDescent="0.3">
      <c r="A1617" t="str">
        <f t="shared" si="206"/>
        <v>PTLG</v>
      </c>
      <c r="B1617" s="5" t="s">
        <v>474</v>
      </c>
      <c r="C1617" s="5" t="s">
        <v>625</v>
      </c>
      <c r="D1617" s="65" t="s">
        <v>89</v>
      </c>
      <c r="E1617" s="65" t="s">
        <v>551</v>
      </c>
      <c r="F1617" s="5" t="s">
        <v>33</v>
      </c>
      <c r="G1617" s="5" t="s">
        <v>601</v>
      </c>
      <c r="H1617" s="5" t="s">
        <v>621</v>
      </c>
      <c r="I1617" s="31"/>
      <c r="J1617" s="31"/>
      <c r="K1617" s="31"/>
      <c r="L1617" s="31">
        <v>0.06</v>
      </c>
      <c r="M1617" s="31">
        <v>0.12</v>
      </c>
      <c r="N1617" s="31"/>
      <c r="O1617" s="31"/>
      <c r="P1617" s="31">
        <v>0.12</v>
      </c>
      <c r="Q1617" s="31"/>
      <c r="R1617" s="75">
        <f t="shared" si="205"/>
        <v>3.3333333333333333E-2</v>
      </c>
      <c r="S1617" s="69">
        <v>1.08</v>
      </c>
      <c r="T1617" s="69">
        <v>1.08</v>
      </c>
      <c r="U1617" s="69">
        <v>1.08</v>
      </c>
      <c r="V1617" s="69">
        <v>1.08</v>
      </c>
      <c r="W1617" s="69">
        <v>1.08</v>
      </c>
      <c r="X1617" s="69">
        <v>1.08</v>
      </c>
      <c r="Y1617" s="69">
        <v>1.08</v>
      </c>
      <c r="Z1617" s="69">
        <v>1.08</v>
      </c>
      <c r="AA1617" s="69">
        <v>1.08</v>
      </c>
      <c r="AB1617" s="69">
        <v>1.08</v>
      </c>
      <c r="AC1617" s="69">
        <v>1.08</v>
      </c>
      <c r="AD1617" s="69">
        <v>1.08</v>
      </c>
      <c r="AE1617" s="69">
        <v>1.08</v>
      </c>
      <c r="AF1617" s="69">
        <f t="shared" si="207"/>
        <v>12.96</v>
      </c>
      <c r="AH1617" s="31">
        <f t="shared" si="208"/>
        <v>3.24</v>
      </c>
      <c r="AI1617" s="31">
        <f t="shared" si="209"/>
        <v>3.24</v>
      </c>
      <c r="AJ1617" s="31">
        <f t="shared" si="210"/>
        <v>3.24</v>
      </c>
      <c r="AK1617" s="31">
        <f t="shared" si="211"/>
        <v>3.24</v>
      </c>
      <c r="AL1617" s="31">
        <f t="shared" si="212"/>
        <v>12.96</v>
      </c>
    </row>
    <row r="1618" spans="1:38" hidden="1" x14ac:dyDescent="0.3">
      <c r="A1618" t="str">
        <f t="shared" si="206"/>
        <v>PTLG</v>
      </c>
      <c r="B1618" s="5" t="s">
        <v>474</v>
      </c>
      <c r="C1618" s="5" t="s">
        <v>625</v>
      </c>
      <c r="D1618" s="65" t="s">
        <v>89</v>
      </c>
      <c r="E1618" s="65" t="s">
        <v>551</v>
      </c>
      <c r="F1618" s="5" t="s">
        <v>102</v>
      </c>
      <c r="G1618" s="5" t="s">
        <v>601</v>
      </c>
      <c r="H1618" s="5" t="s">
        <v>621</v>
      </c>
      <c r="I1618" s="31"/>
      <c r="J1618" s="31"/>
      <c r="K1618" s="31"/>
      <c r="L1618" s="31"/>
      <c r="M1618" s="31"/>
      <c r="N1618" s="31"/>
      <c r="O1618" s="31"/>
      <c r="P1618" s="31"/>
      <c r="Q1618" s="31"/>
      <c r="R1618" s="75">
        <f t="shared" si="205"/>
        <v>0</v>
      </c>
      <c r="S1618" s="69">
        <v>1.08</v>
      </c>
      <c r="T1618" s="69">
        <v>1.08</v>
      </c>
      <c r="U1618" s="69">
        <v>1.08</v>
      </c>
      <c r="V1618" s="69">
        <v>1.08</v>
      </c>
      <c r="W1618" s="69">
        <v>1.08</v>
      </c>
      <c r="X1618" s="69">
        <v>1.08</v>
      </c>
      <c r="Y1618" s="69">
        <v>1.08</v>
      </c>
      <c r="Z1618" s="69">
        <v>3.24</v>
      </c>
      <c r="AA1618" s="69">
        <v>3.24</v>
      </c>
      <c r="AB1618" s="69">
        <v>3.24</v>
      </c>
      <c r="AC1618" s="69">
        <v>5.4</v>
      </c>
      <c r="AD1618" s="69">
        <v>5.4</v>
      </c>
      <c r="AE1618" s="69">
        <v>5.4</v>
      </c>
      <c r="AF1618" s="69">
        <f t="shared" si="207"/>
        <v>32.4</v>
      </c>
      <c r="AH1618" s="31">
        <f t="shared" si="208"/>
        <v>3.24</v>
      </c>
      <c r="AI1618" s="31">
        <f t="shared" si="209"/>
        <v>3.24</v>
      </c>
      <c r="AJ1618" s="31">
        <f t="shared" si="210"/>
        <v>9.7200000000000006</v>
      </c>
      <c r="AK1618" s="31">
        <f t="shared" si="211"/>
        <v>16.200000000000003</v>
      </c>
      <c r="AL1618" s="31">
        <f t="shared" si="212"/>
        <v>32.400000000000006</v>
      </c>
    </row>
    <row r="1619" spans="1:38" hidden="1" x14ac:dyDescent="0.3">
      <c r="A1619" t="str">
        <f t="shared" si="206"/>
        <v>SASoft Brown</v>
      </c>
      <c r="B1619" s="5" t="s">
        <v>474</v>
      </c>
      <c r="C1619" s="5" t="s">
        <v>617</v>
      </c>
      <c r="D1619" s="65" t="s">
        <v>89</v>
      </c>
      <c r="E1619" s="65" t="s">
        <v>551</v>
      </c>
      <c r="F1619" s="5" t="s">
        <v>34</v>
      </c>
      <c r="G1619" s="5" t="s">
        <v>602</v>
      </c>
      <c r="H1619" s="5" t="s">
        <v>622</v>
      </c>
      <c r="I1619" s="31">
        <v>1.08</v>
      </c>
      <c r="J1619" s="31"/>
      <c r="K1619" s="31">
        <v>1.56</v>
      </c>
      <c r="L1619" s="31"/>
      <c r="M1619" s="31">
        <v>0.36</v>
      </c>
      <c r="N1619" s="31">
        <v>0.18</v>
      </c>
      <c r="O1619" s="31"/>
      <c r="P1619" s="31">
        <v>0.12</v>
      </c>
      <c r="Q1619" s="31"/>
      <c r="R1619" s="75">
        <f t="shared" si="205"/>
        <v>0.3666666666666667</v>
      </c>
      <c r="S1619" s="69">
        <v>0.3666666666666667</v>
      </c>
      <c r="T1619" s="69">
        <v>0.3666666666666667</v>
      </c>
      <c r="U1619" s="69">
        <v>0.3666666666666667</v>
      </c>
      <c r="V1619" s="69">
        <v>0.3666666666666667</v>
      </c>
      <c r="W1619" s="69">
        <v>0.3666666666666667</v>
      </c>
      <c r="X1619" s="69">
        <v>0.3666666666666667</v>
      </c>
      <c r="Y1619" s="69">
        <v>0.3666666666666667</v>
      </c>
      <c r="Z1619" s="69">
        <v>0.3666666666666667</v>
      </c>
      <c r="AA1619" s="69">
        <v>0.3666666666666667</v>
      </c>
      <c r="AB1619" s="69">
        <v>0.3666666666666667</v>
      </c>
      <c r="AC1619" s="69">
        <v>0.3666666666666667</v>
      </c>
      <c r="AD1619" s="69">
        <v>0.3666666666666667</v>
      </c>
      <c r="AE1619" s="69">
        <v>0.3666666666666667</v>
      </c>
      <c r="AF1619" s="69">
        <f t="shared" si="207"/>
        <v>4.4000000000000004</v>
      </c>
      <c r="AH1619" s="31">
        <f t="shared" si="208"/>
        <v>1.1000000000000001</v>
      </c>
      <c r="AI1619" s="31">
        <f t="shared" si="209"/>
        <v>1.1000000000000001</v>
      </c>
      <c r="AJ1619" s="31">
        <f t="shared" si="210"/>
        <v>1.1000000000000001</v>
      </c>
      <c r="AK1619" s="31">
        <f t="shared" si="211"/>
        <v>1.1000000000000001</v>
      </c>
      <c r="AL1619" s="31">
        <f t="shared" si="212"/>
        <v>4.4000000000000004</v>
      </c>
    </row>
    <row r="1620" spans="1:38" hidden="1" x14ac:dyDescent="0.3">
      <c r="A1620" t="str">
        <f t="shared" si="206"/>
        <v>SASoft Brown</v>
      </c>
      <c r="B1620" s="5" t="s">
        <v>474</v>
      </c>
      <c r="C1620" s="5" t="s">
        <v>617</v>
      </c>
      <c r="D1620" s="65" t="s">
        <v>89</v>
      </c>
      <c r="E1620" s="65" t="s">
        <v>551</v>
      </c>
      <c r="F1620" s="5" t="s">
        <v>49</v>
      </c>
      <c r="G1620" s="5" t="s">
        <v>602</v>
      </c>
      <c r="H1620" s="5" t="s">
        <v>622</v>
      </c>
      <c r="I1620" s="31"/>
      <c r="J1620" s="31"/>
      <c r="K1620" s="31"/>
      <c r="L1620" s="31"/>
      <c r="M1620" s="31">
        <v>5.3999999999999999E-2</v>
      </c>
      <c r="N1620" s="31">
        <v>5.4000000000000006E-2</v>
      </c>
      <c r="O1620" s="31"/>
      <c r="P1620" s="31"/>
      <c r="Q1620" s="31">
        <v>5.3999999999999999E-2</v>
      </c>
      <c r="R1620" s="75">
        <f t="shared" si="205"/>
        <v>1.8000000000000002E-2</v>
      </c>
      <c r="S1620" s="69">
        <v>1.8000000000000002E-2</v>
      </c>
      <c r="T1620" s="69">
        <v>1.8000000000000002E-2</v>
      </c>
      <c r="U1620" s="69">
        <v>1.8000000000000002E-2</v>
      </c>
      <c r="V1620" s="69">
        <v>1.8000000000000002E-2</v>
      </c>
      <c r="W1620" s="69">
        <v>1.8000000000000002E-2</v>
      </c>
      <c r="X1620" s="69">
        <v>1.8000000000000002E-2</v>
      </c>
      <c r="Y1620" s="69">
        <v>1.8000000000000002E-2</v>
      </c>
      <c r="Z1620" s="69">
        <v>1.8000000000000002E-2</v>
      </c>
      <c r="AA1620" s="69">
        <v>1.8000000000000002E-2</v>
      </c>
      <c r="AB1620" s="69">
        <v>1.8000000000000002E-2</v>
      </c>
      <c r="AC1620" s="69">
        <v>1.8000000000000002E-2</v>
      </c>
      <c r="AD1620" s="69">
        <v>1.8000000000000002E-2</v>
      </c>
      <c r="AE1620" s="69">
        <v>1.8000000000000002E-2</v>
      </c>
      <c r="AF1620" s="69">
        <f t="shared" si="207"/>
        <v>0.21600000000000008</v>
      </c>
      <c r="AH1620" s="31">
        <f t="shared" si="208"/>
        <v>5.4000000000000006E-2</v>
      </c>
      <c r="AI1620" s="31">
        <f t="shared" si="209"/>
        <v>5.4000000000000006E-2</v>
      </c>
      <c r="AJ1620" s="31">
        <f t="shared" si="210"/>
        <v>5.4000000000000006E-2</v>
      </c>
      <c r="AK1620" s="31">
        <f t="shared" si="211"/>
        <v>5.4000000000000006E-2</v>
      </c>
      <c r="AL1620" s="31">
        <f t="shared" si="212"/>
        <v>0.21600000000000003</v>
      </c>
    </row>
    <row r="1621" spans="1:38" hidden="1" x14ac:dyDescent="0.3">
      <c r="A1621" t="str">
        <f t="shared" si="206"/>
        <v>SAC1 COARSE</v>
      </c>
      <c r="B1621" s="5" t="s">
        <v>474</v>
      </c>
      <c r="C1621" s="5" t="s">
        <v>617</v>
      </c>
      <c r="D1621" s="65" t="s">
        <v>243</v>
      </c>
      <c r="E1621" s="65" t="s">
        <v>538</v>
      </c>
      <c r="F1621" s="5" t="s">
        <v>61</v>
      </c>
      <c r="G1621" s="5" t="s">
        <v>603</v>
      </c>
      <c r="H1621" s="5" t="s">
        <v>619</v>
      </c>
      <c r="I1621" s="31"/>
      <c r="J1621" s="31"/>
      <c r="K1621" s="31"/>
      <c r="L1621" s="31"/>
      <c r="M1621" s="31"/>
      <c r="N1621" s="31"/>
      <c r="O1621" s="31"/>
      <c r="P1621" s="31"/>
      <c r="Q1621" s="31"/>
      <c r="R1621" s="75">
        <f t="shared" si="205"/>
        <v>0</v>
      </c>
      <c r="S1621" s="69"/>
      <c r="T1621" s="69"/>
      <c r="U1621" s="69"/>
      <c r="V1621" s="69"/>
      <c r="W1621" s="69"/>
      <c r="X1621" s="69"/>
      <c r="Y1621" s="69"/>
      <c r="Z1621" s="69"/>
      <c r="AA1621" s="69"/>
      <c r="AB1621" s="69"/>
      <c r="AC1621" s="69"/>
      <c r="AD1621" s="69"/>
      <c r="AE1621" s="69"/>
      <c r="AF1621" s="69">
        <f t="shared" si="207"/>
        <v>0</v>
      </c>
      <c r="AH1621" s="31">
        <f t="shared" si="208"/>
        <v>0</v>
      </c>
      <c r="AI1621" s="31">
        <f t="shared" si="209"/>
        <v>0</v>
      </c>
      <c r="AJ1621" s="31">
        <f t="shared" si="210"/>
        <v>0</v>
      </c>
      <c r="AK1621" s="31">
        <f t="shared" si="211"/>
        <v>0</v>
      </c>
      <c r="AL1621" s="31">
        <f t="shared" si="212"/>
        <v>0</v>
      </c>
    </row>
    <row r="1622" spans="1:38" hidden="1" x14ac:dyDescent="0.3">
      <c r="A1622" t="str">
        <f t="shared" si="206"/>
        <v>SAA1</v>
      </c>
      <c r="B1622" s="5" t="s">
        <v>474</v>
      </c>
      <c r="C1622" s="5" t="s">
        <v>617</v>
      </c>
      <c r="D1622" s="65" t="s">
        <v>89</v>
      </c>
      <c r="E1622" s="65" t="s">
        <v>552</v>
      </c>
      <c r="F1622" s="5" t="s">
        <v>74</v>
      </c>
      <c r="G1622" s="5" t="s">
        <v>600</v>
      </c>
      <c r="H1622" s="5" t="s">
        <v>620</v>
      </c>
      <c r="I1622" s="31"/>
      <c r="J1622" s="31"/>
      <c r="K1622" s="31"/>
      <c r="L1622" s="31"/>
      <c r="M1622" s="31"/>
      <c r="N1622" s="31"/>
      <c r="O1622" s="31"/>
      <c r="P1622" s="31">
        <v>1</v>
      </c>
      <c r="Q1622" s="31"/>
      <c r="R1622" s="75">
        <f t="shared" si="205"/>
        <v>0.1111111111111111</v>
      </c>
      <c r="S1622" s="69"/>
      <c r="T1622" s="69"/>
      <c r="U1622" s="69"/>
      <c r="V1622" s="69"/>
      <c r="W1622" s="69"/>
      <c r="X1622" s="69"/>
      <c r="Y1622" s="69"/>
      <c r="Z1622" s="69"/>
      <c r="AA1622" s="69"/>
      <c r="AB1622" s="69"/>
      <c r="AC1622" s="69"/>
      <c r="AD1622" s="69"/>
      <c r="AE1622" s="69"/>
      <c r="AF1622" s="69">
        <f t="shared" si="207"/>
        <v>0</v>
      </c>
      <c r="AH1622" s="31">
        <f t="shared" si="208"/>
        <v>0</v>
      </c>
      <c r="AI1622" s="31">
        <f t="shared" si="209"/>
        <v>0</v>
      </c>
      <c r="AJ1622" s="31">
        <f t="shared" si="210"/>
        <v>0</v>
      </c>
      <c r="AK1622" s="31">
        <f t="shared" si="211"/>
        <v>0</v>
      </c>
      <c r="AL1622" s="31">
        <f t="shared" si="212"/>
        <v>0</v>
      </c>
    </row>
    <row r="1623" spans="1:38" hidden="1" x14ac:dyDescent="0.3">
      <c r="A1623" t="str">
        <f t="shared" si="206"/>
        <v>SAC1 COARSE</v>
      </c>
      <c r="B1623" s="5" t="s">
        <v>474</v>
      </c>
      <c r="C1623" s="5" t="s">
        <v>617</v>
      </c>
      <c r="D1623" s="65" t="s">
        <v>89</v>
      </c>
      <c r="E1623" s="65" t="s">
        <v>552</v>
      </c>
      <c r="F1623" s="5" t="s">
        <v>61</v>
      </c>
      <c r="G1623" s="5" t="s">
        <v>603</v>
      </c>
      <c r="H1623" s="5" t="s">
        <v>619</v>
      </c>
      <c r="I1623" s="31"/>
      <c r="J1623" s="31"/>
      <c r="K1623" s="31"/>
      <c r="L1623" s="31"/>
      <c r="M1623" s="31"/>
      <c r="N1623" s="31"/>
      <c r="O1623" s="31"/>
      <c r="P1623" s="31">
        <v>4</v>
      </c>
      <c r="Q1623" s="31"/>
      <c r="R1623" s="75">
        <f t="shared" si="205"/>
        <v>0.44444444444444442</v>
      </c>
      <c r="S1623" s="69"/>
      <c r="T1623" s="69"/>
      <c r="U1623" s="69"/>
      <c r="V1623" s="69"/>
      <c r="W1623" s="69"/>
      <c r="X1623" s="69"/>
      <c r="Y1623" s="69"/>
      <c r="Z1623" s="69"/>
      <c r="AA1623" s="69"/>
      <c r="AB1623" s="69"/>
      <c r="AC1623" s="69"/>
      <c r="AD1623" s="69"/>
      <c r="AE1623" s="69"/>
      <c r="AF1623" s="69">
        <f t="shared" si="207"/>
        <v>0</v>
      </c>
      <c r="AH1623" s="31">
        <f t="shared" si="208"/>
        <v>0</v>
      </c>
      <c r="AI1623" s="31">
        <f t="shared" si="209"/>
        <v>0</v>
      </c>
      <c r="AJ1623" s="31">
        <f t="shared" si="210"/>
        <v>0</v>
      </c>
      <c r="AK1623" s="31">
        <f t="shared" si="211"/>
        <v>0</v>
      </c>
      <c r="AL1623" s="31">
        <f t="shared" si="212"/>
        <v>0</v>
      </c>
    </row>
    <row r="1624" spans="1:38" hidden="1" x14ac:dyDescent="0.3">
      <c r="A1624" t="str">
        <f t="shared" si="206"/>
        <v>SACASTER</v>
      </c>
      <c r="B1624" s="5" t="s">
        <v>474</v>
      </c>
      <c r="C1624" s="5" t="s">
        <v>617</v>
      </c>
      <c r="D1624" s="65" t="s">
        <v>89</v>
      </c>
      <c r="E1624" s="65" t="s">
        <v>552</v>
      </c>
      <c r="F1624" s="5" t="s">
        <v>25</v>
      </c>
      <c r="G1624" s="5" t="s">
        <v>604</v>
      </c>
      <c r="H1624" s="5" t="s">
        <v>604</v>
      </c>
      <c r="I1624" s="31"/>
      <c r="J1624" s="31"/>
      <c r="K1624" s="31"/>
      <c r="L1624" s="31"/>
      <c r="M1624" s="31"/>
      <c r="N1624" s="31"/>
      <c r="O1624" s="31"/>
      <c r="P1624" s="31">
        <v>0.24</v>
      </c>
      <c r="Q1624" s="31"/>
      <c r="R1624" s="75">
        <f t="shared" si="205"/>
        <v>2.6666666666666665E-2</v>
      </c>
      <c r="S1624" s="69"/>
      <c r="T1624" s="69"/>
      <c r="U1624" s="69"/>
      <c r="V1624" s="69"/>
      <c r="W1624" s="69"/>
      <c r="X1624" s="69"/>
      <c r="Y1624" s="69"/>
      <c r="Z1624" s="69"/>
      <c r="AA1624" s="69"/>
      <c r="AB1624" s="69"/>
      <c r="AC1624" s="69"/>
      <c r="AD1624" s="69"/>
      <c r="AE1624" s="69"/>
      <c r="AF1624" s="69">
        <f t="shared" si="207"/>
        <v>0</v>
      </c>
      <c r="AH1624" s="31">
        <f t="shared" si="208"/>
        <v>0</v>
      </c>
      <c r="AI1624" s="31">
        <f t="shared" si="209"/>
        <v>0</v>
      </c>
      <c r="AJ1624" s="31">
        <f t="shared" si="210"/>
        <v>0</v>
      </c>
      <c r="AK1624" s="31">
        <f t="shared" si="211"/>
        <v>0</v>
      </c>
      <c r="AL1624" s="31">
        <f t="shared" si="212"/>
        <v>0</v>
      </c>
    </row>
    <row r="1625" spans="1:38" hidden="1" x14ac:dyDescent="0.3">
      <c r="A1625" t="str">
        <f t="shared" si="206"/>
        <v>SAC1 COARSE</v>
      </c>
      <c r="B1625" s="5" t="s">
        <v>474</v>
      </c>
      <c r="C1625" s="5" t="s">
        <v>617</v>
      </c>
      <c r="D1625" s="65" t="s">
        <v>89</v>
      </c>
      <c r="E1625" s="65" t="s">
        <v>552</v>
      </c>
      <c r="F1625" s="5" t="s">
        <v>27</v>
      </c>
      <c r="G1625" s="5" t="s">
        <v>603</v>
      </c>
      <c r="H1625" s="5" t="s">
        <v>619</v>
      </c>
      <c r="I1625" s="31"/>
      <c r="J1625" s="31"/>
      <c r="K1625" s="31"/>
      <c r="L1625" s="31"/>
      <c r="M1625" s="31"/>
      <c r="N1625" s="31"/>
      <c r="O1625" s="31">
        <v>34.56</v>
      </c>
      <c r="P1625" s="31">
        <v>10.8</v>
      </c>
      <c r="Q1625" s="31"/>
      <c r="R1625" s="75">
        <f t="shared" si="205"/>
        <v>5.04</v>
      </c>
      <c r="S1625" s="69"/>
      <c r="T1625" s="69"/>
      <c r="U1625" s="69"/>
      <c r="V1625" s="69"/>
      <c r="W1625" s="69"/>
      <c r="X1625" s="69"/>
      <c r="Y1625" s="69"/>
      <c r="Z1625" s="69"/>
      <c r="AA1625" s="69"/>
      <c r="AB1625" s="69"/>
      <c r="AC1625" s="69"/>
      <c r="AD1625" s="69"/>
      <c r="AE1625" s="69"/>
      <c r="AF1625" s="69">
        <f t="shared" si="207"/>
        <v>0</v>
      </c>
      <c r="AH1625" s="31">
        <f t="shared" si="208"/>
        <v>0</v>
      </c>
      <c r="AI1625" s="31">
        <f t="shared" si="209"/>
        <v>0</v>
      </c>
      <c r="AJ1625" s="31">
        <f t="shared" si="210"/>
        <v>0</v>
      </c>
      <c r="AK1625" s="31">
        <f t="shared" si="211"/>
        <v>0</v>
      </c>
      <c r="AL1625" s="31">
        <f t="shared" si="212"/>
        <v>0</v>
      </c>
    </row>
    <row r="1626" spans="1:38" hidden="1" x14ac:dyDescent="0.3">
      <c r="A1626" t="str">
        <f t="shared" si="206"/>
        <v>SAA1</v>
      </c>
      <c r="B1626" s="5" t="s">
        <v>474</v>
      </c>
      <c r="C1626" s="5" t="s">
        <v>617</v>
      </c>
      <c r="D1626" s="65" t="s">
        <v>89</v>
      </c>
      <c r="E1626" s="65" t="s">
        <v>475</v>
      </c>
      <c r="F1626" s="5" t="s">
        <v>74</v>
      </c>
      <c r="G1626" s="5" t="s">
        <v>600</v>
      </c>
      <c r="H1626" s="5" t="s">
        <v>620</v>
      </c>
      <c r="I1626" s="31">
        <v>907.25</v>
      </c>
      <c r="J1626" s="31">
        <v>519.54999999999995</v>
      </c>
      <c r="K1626" s="31">
        <v>390.2</v>
      </c>
      <c r="L1626" s="31"/>
      <c r="M1626" s="31"/>
      <c r="N1626" s="31"/>
      <c r="O1626" s="31"/>
      <c r="P1626" s="31"/>
      <c r="Q1626" s="31"/>
      <c r="R1626" s="75">
        <f t="shared" si="205"/>
        <v>201.88888888888889</v>
      </c>
      <c r="S1626" s="69"/>
      <c r="T1626" s="69"/>
      <c r="U1626" s="69"/>
      <c r="V1626" s="69"/>
      <c r="W1626" s="69"/>
      <c r="X1626" s="69"/>
      <c r="Y1626" s="69"/>
      <c r="Z1626" s="69"/>
      <c r="AA1626" s="69"/>
      <c r="AB1626" s="69"/>
      <c r="AC1626" s="69"/>
      <c r="AD1626" s="69"/>
      <c r="AE1626" s="69"/>
      <c r="AF1626" s="69">
        <f t="shared" si="207"/>
        <v>0</v>
      </c>
      <c r="AH1626" s="31">
        <f t="shared" si="208"/>
        <v>0</v>
      </c>
      <c r="AI1626" s="31">
        <f t="shared" si="209"/>
        <v>0</v>
      </c>
      <c r="AJ1626" s="31">
        <f t="shared" si="210"/>
        <v>0</v>
      </c>
      <c r="AK1626" s="31">
        <f t="shared" si="211"/>
        <v>0</v>
      </c>
      <c r="AL1626" s="31">
        <f t="shared" si="212"/>
        <v>0</v>
      </c>
    </row>
    <row r="1627" spans="1:38" hidden="1" x14ac:dyDescent="0.3">
      <c r="A1627" t="str">
        <f t="shared" si="206"/>
        <v>SAC1 COARSE</v>
      </c>
      <c r="B1627" s="5" t="s">
        <v>474</v>
      </c>
      <c r="C1627" s="5" t="s">
        <v>617</v>
      </c>
      <c r="D1627" s="65" t="s">
        <v>89</v>
      </c>
      <c r="E1627" s="65" t="s">
        <v>475</v>
      </c>
      <c r="F1627" s="5" t="s">
        <v>61</v>
      </c>
      <c r="G1627" s="5" t="s">
        <v>603</v>
      </c>
      <c r="H1627" s="5" t="s">
        <v>619</v>
      </c>
      <c r="I1627" s="31">
        <v>1809.25</v>
      </c>
      <c r="J1627" s="31">
        <v>1053.5</v>
      </c>
      <c r="K1627" s="31">
        <v>873</v>
      </c>
      <c r="L1627" s="31"/>
      <c r="M1627" s="31"/>
      <c r="N1627" s="31"/>
      <c r="O1627" s="31"/>
      <c r="P1627" s="31"/>
      <c r="Q1627" s="31"/>
      <c r="R1627" s="75">
        <f t="shared" si="205"/>
        <v>415.08333333333331</v>
      </c>
      <c r="S1627" s="69"/>
      <c r="T1627" s="69"/>
      <c r="U1627" s="69"/>
      <c r="V1627" s="69"/>
      <c r="W1627" s="69"/>
      <c r="X1627" s="69"/>
      <c r="Y1627" s="69"/>
      <c r="Z1627" s="69"/>
      <c r="AA1627" s="69"/>
      <c r="AB1627" s="69"/>
      <c r="AC1627" s="69"/>
      <c r="AD1627" s="69"/>
      <c r="AE1627" s="69"/>
      <c r="AF1627" s="69">
        <f t="shared" si="207"/>
        <v>0</v>
      </c>
      <c r="AH1627" s="31">
        <f t="shared" si="208"/>
        <v>0</v>
      </c>
      <c r="AI1627" s="31">
        <f t="shared" si="209"/>
        <v>0</v>
      </c>
      <c r="AJ1627" s="31">
        <f t="shared" si="210"/>
        <v>0</v>
      </c>
      <c r="AK1627" s="31">
        <f t="shared" si="211"/>
        <v>0</v>
      </c>
      <c r="AL1627" s="31">
        <f t="shared" si="212"/>
        <v>0</v>
      </c>
    </row>
    <row r="1628" spans="1:38" hidden="1" x14ac:dyDescent="0.3">
      <c r="A1628" t="str">
        <f t="shared" si="206"/>
        <v>SACASTER</v>
      </c>
      <c r="B1628" s="5" t="s">
        <v>474</v>
      </c>
      <c r="C1628" s="5" t="s">
        <v>617</v>
      </c>
      <c r="D1628" s="65" t="s">
        <v>89</v>
      </c>
      <c r="E1628" s="65" t="s">
        <v>475</v>
      </c>
      <c r="F1628" s="5" t="s">
        <v>42</v>
      </c>
      <c r="G1628" s="5" t="s">
        <v>604</v>
      </c>
      <c r="H1628" s="5" t="s">
        <v>604</v>
      </c>
      <c r="I1628" s="31">
        <v>14</v>
      </c>
      <c r="J1628" s="31">
        <v>15</v>
      </c>
      <c r="K1628" s="31">
        <v>9.1</v>
      </c>
      <c r="L1628" s="31"/>
      <c r="M1628" s="31"/>
      <c r="N1628" s="31"/>
      <c r="O1628" s="31"/>
      <c r="P1628" s="31"/>
      <c r="Q1628" s="31"/>
      <c r="R1628" s="75">
        <f t="shared" si="205"/>
        <v>4.2333333333333334</v>
      </c>
      <c r="S1628" s="69"/>
      <c r="T1628" s="69"/>
      <c r="U1628" s="69"/>
      <c r="V1628" s="69"/>
      <c r="W1628" s="69"/>
      <c r="X1628" s="69"/>
      <c r="Y1628" s="69"/>
      <c r="Z1628" s="69"/>
      <c r="AA1628" s="69"/>
      <c r="AB1628" s="69"/>
      <c r="AC1628" s="69"/>
      <c r="AD1628" s="69"/>
      <c r="AE1628" s="69"/>
      <c r="AF1628" s="69">
        <f t="shared" si="207"/>
        <v>0</v>
      </c>
      <c r="AH1628" s="31">
        <f t="shared" si="208"/>
        <v>0</v>
      </c>
      <c r="AI1628" s="31">
        <f t="shared" si="209"/>
        <v>0</v>
      </c>
      <c r="AJ1628" s="31">
        <f t="shared" si="210"/>
        <v>0</v>
      </c>
      <c r="AK1628" s="31">
        <f t="shared" si="211"/>
        <v>0</v>
      </c>
      <c r="AL1628" s="31">
        <f t="shared" si="212"/>
        <v>0</v>
      </c>
    </row>
    <row r="1629" spans="1:38" hidden="1" x14ac:dyDescent="0.3">
      <c r="A1629" t="str">
        <f t="shared" si="206"/>
        <v>SACoarse Brown</v>
      </c>
      <c r="B1629" s="5" t="s">
        <v>474</v>
      </c>
      <c r="C1629" s="5" t="s">
        <v>617</v>
      </c>
      <c r="D1629" s="65" t="s">
        <v>89</v>
      </c>
      <c r="E1629" s="65" t="s">
        <v>475</v>
      </c>
      <c r="F1629" s="5" t="s">
        <v>91</v>
      </c>
      <c r="G1629" s="5" t="s">
        <v>602</v>
      </c>
      <c r="H1629" s="5" t="s">
        <v>618</v>
      </c>
      <c r="I1629" s="31">
        <v>-3.6</v>
      </c>
      <c r="J1629" s="31">
        <v>2</v>
      </c>
      <c r="K1629" s="31">
        <v>5.5</v>
      </c>
      <c r="L1629" s="31"/>
      <c r="M1629" s="31"/>
      <c r="N1629" s="31"/>
      <c r="O1629" s="31"/>
      <c r="P1629" s="31"/>
      <c r="Q1629" s="31"/>
      <c r="R1629" s="75">
        <f t="shared" si="205"/>
        <v>0.43333333333333335</v>
      </c>
      <c r="S1629" s="69"/>
      <c r="T1629" s="69"/>
      <c r="U1629" s="69"/>
      <c r="V1629" s="69"/>
      <c r="W1629" s="69"/>
      <c r="X1629" s="69"/>
      <c r="Y1629" s="69"/>
      <c r="Z1629" s="69"/>
      <c r="AA1629" s="69"/>
      <c r="AB1629" s="69"/>
      <c r="AC1629" s="69"/>
      <c r="AD1629" s="69"/>
      <c r="AE1629" s="69"/>
      <c r="AF1629" s="69">
        <f t="shared" si="207"/>
        <v>0</v>
      </c>
      <c r="AH1629" s="31">
        <f t="shared" si="208"/>
        <v>0</v>
      </c>
      <c r="AI1629" s="31">
        <f t="shared" si="209"/>
        <v>0</v>
      </c>
      <c r="AJ1629" s="31">
        <f t="shared" si="210"/>
        <v>0</v>
      </c>
      <c r="AK1629" s="31">
        <f t="shared" si="211"/>
        <v>0</v>
      </c>
      <c r="AL1629" s="31">
        <f t="shared" si="212"/>
        <v>0</v>
      </c>
    </row>
    <row r="1630" spans="1:38" hidden="1" x14ac:dyDescent="0.3">
      <c r="A1630" t="str">
        <f t="shared" si="206"/>
        <v>SAGolden Brown</v>
      </c>
      <c r="B1630" s="5" t="s">
        <v>474</v>
      </c>
      <c r="C1630" s="5" t="s">
        <v>617</v>
      </c>
      <c r="D1630" s="65" t="s">
        <v>89</v>
      </c>
      <c r="E1630" s="65" t="s">
        <v>475</v>
      </c>
      <c r="F1630" s="5" t="s">
        <v>201</v>
      </c>
      <c r="G1630" s="5" t="s">
        <v>602</v>
      </c>
      <c r="H1630" s="5" t="s">
        <v>623</v>
      </c>
      <c r="I1630" s="31"/>
      <c r="J1630" s="31"/>
      <c r="K1630" s="31">
        <v>0.85</v>
      </c>
      <c r="L1630" s="31"/>
      <c r="M1630" s="31"/>
      <c r="N1630" s="31"/>
      <c r="O1630" s="31"/>
      <c r="P1630" s="31"/>
      <c r="Q1630" s="31"/>
      <c r="R1630" s="75">
        <f t="shared" si="205"/>
        <v>9.4444444444444442E-2</v>
      </c>
      <c r="S1630" s="69"/>
      <c r="T1630" s="69"/>
      <c r="U1630" s="69"/>
      <c r="V1630" s="69"/>
      <c r="W1630" s="69"/>
      <c r="X1630" s="69"/>
      <c r="Y1630" s="69"/>
      <c r="Z1630" s="69"/>
      <c r="AA1630" s="69"/>
      <c r="AB1630" s="69"/>
      <c r="AC1630" s="69"/>
      <c r="AD1630" s="69"/>
      <c r="AE1630" s="69"/>
      <c r="AF1630" s="69">
        <f t="shared" si="207"/>
        <v>0</v>
      </c>
      <c r="AH1630" s="31">
        <f t="shared" si="208"/>
        <v>0</v>
      </c>
      <c r="AI1630" s="31">
        <f t="shared" si="209"/>
        <v>0</v>
      </c>
      <c r="AJ1630" s="31">
        <f t="shared" si="210"/>
        <v>0</v>
      </c>
      <c r="AK1630" s="31">
        <f t="shared" si="211"/>
        <v>0</v>
      </c>
      <c r="AL1630" s="31">
        <f t="shared" si="212"/>
        <v>0</v>
      </c>
    </row>
    <row r="1631" spans="1:38" hidden="1" x14ac:dyDescent="0.3">
      <c r="A1631" t="str">
        <f t="shared" si="206"/>
        <v>SAIG</v>
      </c>
      <c r="B1631" s="5" t="s">
        <v>474</v>
      </c>
      <c r="C1631" s="5" t="s">
        <v>617</v>
      </c>
      <c r="D1631" s="65" t="s">
        <v>89</v>
      </c>
      <c r="E1631" s="65" t="s">
        <v>475</v>
      </c>
      <c r="F1631" s="5" t="s">
        <v>164</v>
      </c>
      <c r="G1631" s="5" t="s">
        <v>606</v>
      </c>
      <c r="H1631" s="5" t="s">
        <v>626</v>
      </c>
      <c r="I1631" s="31">
        <v>2.2000000000000002</v>
      </c>
      <c r="J1631" s="31">
        <v>70</v>
      </c>
      <c r="K1631" s="31"/>
      <c r="L1631" s="31"/>
      <c r="M1631" s="31"/>
      <c r="N1631" s="31"/>
      <c r="O1631" s="31"/>
      <c r="P1631" s="31"/>
      <c r="Q1631" s="31"/>
      <c r="R1631" s="75">
        <f t="shared" si="205"/>
        <v>8.0222222222222221</v>
      </c>
      <c r="S1631" s="69"/>
      <c r="T1631" s="69"/>
      <c r="U1631" s="69"/>
      <c r="V1631" s="69"/>
      <c r="W1631" s="69"/>
      <c r="X1631" s="69"/>
      <c r="Y1631" s="69"/>
      <c r="Z1631" s="69"/>
      <c r="AA1631" s="69"/>
      <c r="AB1631" s="69"/>
      <c r="AC1631" s="69"/>
      <c r="AD1631" s="69"/>
      <c r="AE1631" s="69"/>
      <c r="AF1631" s="69">
        <f t="shared" si="207"/>
        <v>0</v>
      </c>
      <c r="AH1631" s="31">
        <f t="shared" si="208"/>
        <v>0</v>
      </c>
      <c r="AI1631" s="31">
        <f t="shared" si="209"/>
        <v>0</v>
      </c>
      <c r="AJ1631" s="31">
        <f t="shared" si="210"/>
        <v>0</v>
      </c>
      <c r="AK1631" s="31">
        <f t="shared" si="211"/>
        <v>0</v>
      </c>
      <c r="AL1631" s="31">
        <f t="shared" si="212"/>
        <v>0</v>
      </c>
    </row>
    <row r="1632" spans="1:38" hidden="1" x14ac:dyDescent="0.3">
      <c r="A1632" t="str">
        <f t="shared" si="206"/>
        <v>SASoft Brown</v>
      </c>
      <c r="B1632" s="5" t="s">
        <v>474</v>
      </c>
      <c r="C1632" s="5" t="s">
        <v>617</v>
      </c>
      <c r="D1632" s="65" t="s">
        <v>89</v>
      </c>
      <c r="E1632" s="65" t="s">
        <v>475</v>
      </c>
      <c r="F1632" s="5" t="s">
        <v>43</v>
      </c>
      <c r="G1632" s="5" t="s">
        <v>602</v>
      </c>
      <c r="H1632" s="5" t="s">
        <v>622</v>
      </c>
      <c r="I1632" s="31">
        <v>18.8</v>
      </c>
      <c r="J1632" s="31">
        <v>3.2</v>
      </c>
      <c r="K1632" s="31">
        <v>17</v>
      </c>
      <c r="L1632" s="31"/>
      <c r="M1632" s="31"/>
      <c r="N1632" s="31"/>
      <c r="O1632" s="31"/>
      <c r="P1632" s="31"/>
      <c r="Q1632" s="31"/>
      <c r="R1632" s="75">
        <f t="shared" si="205"/>
        <v>4.333333333333333</v>
      </c>
      <c r="S1632" s="69"/>
      <c r="T1632" s="69"/>
      <c r="U1632" s="69"/>
      <c r="V1632" s="69"/>
      <c r="W1632" s="69"/>
      <c r="X1632" s="69"/>
      <c r="Y1632" s="69"/>
      <c r="Z1632" s="69"/>
      <c r="AA1632" s="69"/>
      <c r="AB1632" s="69"/>
      <c r="AC1632" s="69"/>
      <c r="AD1632" s="69"/>
      <c r="AE1632" s="69"/>
      <c r="AF1632" s="69">
        <f t="shared" si="207"/>
        <v>0</v>
      </c>
      <c r="AH1632" s="31">
        <f t="shared" si="208"/>
        <v>0</v>
      </c>
      <c r="AI1632" s="31">
        <f t="shared" si="209"/>
        <v>0</v>
      </c>
      <c r="AJ1632" s="31">
        <f t="shared" si="210"/>
        <v>0</v>
      </c>
      <c r="AK1632" s="31">
        <f t="shared" si="211"/>
        <v>0</v>
      </c>
      <c r="AL1632" s="31">
        <f t="shared" si="212"/>
        <v>0</v>
      </c>
    </row>
    <row r="1633" spans="1:38" hidden="1" x14ac:dyDescent="0.3">
      <c r="A1633" t="str">
        <f t="shared" si="206"/>
        <v>SACoarse Brown</v>
      </c>
      <c r="B1633" s="5" t="s">
        <v>474</v>
      </c>
      <c r="C1633" s="5" t="s">
        <v>617</v>
      </c>
      <c r="D1633" s="65" t="s">
        <v>89</v>
      </c>
      <c r="E1633" s="65" t="s">
        <v>475</v>
      </c>
      <c r="F1633" s="5" t="s">
        <v>83</v>
      </c>
      <c r="G1633" s="5" t="s">
        <v>602</v>
      </c>
      <c r="H1633" s="5" t="s">
        <v>618</v>
      </c>
      <c r="I1633" s="31">
        <v>-1.6E-2</v>
      </c>
      <c r="J1633" s="31"/>
      <c r="K1633" s="31"/>
      <c r="L1633" s="31"/>
      <c r="M1633" s="31"/>
      <c r="N1633" s="31"/>
      <c r="O1633" s="31"/>
      <c r="P1633" s="31"/>
      <c r="Q1633" s="31"/>
      <c r="R1633" s="75">
        <f t="shared" si="205"/>
        <v>-1.7777777777777779E-3</v>
      </c>
      <c r="S1633" s="69"/>
      <c r="T1633" s="69"/>
      <c r="U1633" s="69"/>
      <c r="V1633" s="69"/>
      <c r="W1633" s="69"/>
      <c r="X1633" s="69"/>
      <c r="Y1633" s="69"/>
      <c r="Z1633" s="69"/>
      <c r="AA1633" s="69"/>
      <c r="AB1633" s="69"/>
      <c r="AC1633" s="69"/>
      <c r="AD1633" s="69"/>
      <c r="AE1633" s="69"/>
      <c r="AF1633" s="69">
        <f t="shared" si="207"/>
        <v>0</v>
      </c>
      <c r="AH1633" s="31">
        <f t="shared" si="208"/>
        <v>0</v>
      </c>
      <c r="AI1633" s="31">
        <f t="shared" si="209"/>
        <v>0</v>
      </c>
      <c r="AJ1633" s="31">
        <f t="shared" si="210"/>
        <v>0</v>
      </c>
      <c r="AK1633" s="31">
        <f t="shared" si="211"/>
        <v>0</v>
      </c>
      <c r="AL1633" s="31">
        <f t="shared" si="212"/>
        <v>0</v>
      </c>
    </row>
    <row r="1634" spans="1:38" hidden="1" x14ac:dyDescent="0.3">
      <c r="A1634" t="str">
        <f t="shared" si="206"/>
        <v>SACASTER</v>
      </c>
      <c r="B1634" s="5" t="s">
        <v>474</v>
      </c>
      <c r="C1634" s="5" t="s">
        <v>617</v>
      </c>
      <c r="D1634" s="65" t="s">
        <v>89</v>
      </c>
      <c r="E1634" s="65" t="s">
        <v>475</v>
      </c>
      <c r="F1634" s="5" t="s">
        <v>25</v>
      </c>
      <c r="G1634" s="5" t="s">
        <v>604</v>
      </c>
      <c r="H1634" s="5" t="s">
        <v>604</v>
      </c>
      <c r="I1634" s="31">
        <v>1.6800000000000002</v>
      </c>
      <c r="J1634" s="31">
        <v>18.491999999999997</v>
      </c>
      <c r="K1634" s="31">
        <v>6.24</v>
      </c>
      <c r="L1634" s="31"/>
      <c r="M1634" s="31"/>
      <c r="N1634" s="31"/>
      <c r="O1634" s="31"/>
      <c r="P1634" s="31"/>
      <c r="Q1634" s="31"/>
      <c r="R1634" s="75">
        <f t="shared" si="205"/>
        <v>2.9346666666666668</v>
      </c>
      <c r="S1634" s="69"/>
      <c r="T1634" s="69"/>
      <c r="U1634" s="69"/>
      <c r="V1634" s="69"/>
      <c r="W1634" s="69"/>
      <c r="X1634" s="69"/>
      <c r="Y1634" s="69"/>
      <c r="Z1634" s="69"/>
      <c r="AA1634" s="69"/>
      <c r="AB1634" s="69"/>
      <c r="AC1634" s="69"/>
      <c r="AD1634" s="69"/>
      <c r="AE1634" s="69"/>
      <c r="AF1634" s="69">
        <f t="shared" si="207"/>
        <v>0</v>
      </c>
      <c r="AH1634" s="31">
        <f t="shared" si="208"/>
        <v>0</v>
      </c>
      <c r="AI1634" s="31">
        <f t="shared" si="209"/>
        <v>0</v>
      </c>
      <c r="AJ1634" s="31">
        <f t="shared" si="210"/>
        <v>0</v>
      </c>
      <c r="AK1634" s="31">
        <f t="shared" si="211"/>
        <v>0</v>
      </c>
      <c r="AL1634" s="31">
        <f t="shared" si="212"/>
        <v>0</v>
      </c>
    </row>
    <row r="1635" spans="1:38" hidden="1" x14ac:dyDescent="0.3">
      <c r="A1635" t="str">
        <f t="shared" si="206"/>
        <v>SACoarse Brown</v>
      </c>
      <c r="B1635" s="5" t="s">
        <v>474</v>
      </c>
      <c r="C1635" s="5" t="s">
        <v>617</v>
      </c>
      <c r="D1635" s="65" t="s">
        <v>89</v>
      </c>
      <c r="E1635" s="65" t="s">
        <v>475</v>
      </c>
      <c r="F1635" s="5" t="s">
        <v>26</v>
      </c>
      <c r="G1635" s="5" t="s">
        <v>602</v>
      </c>
      <c r="H1635" s="5" t="s">
        <v>618</v>
      </c>
      <c r="I1635" s="31">
        <v>23.160000000000004</v>
      </c>
      <c r="J1635" s="31">
        <v>27.48</v>
      </c>
      <c r="K1635" s="31">
        <v>28.2</v>
      </c>
      <c r="L1635" s="31"/>
      <c r="M1635" s="31"/>
      <c r="N1635" s="31"/>
      <c r="O1635" s="31"/>
      <c r="P1635" s="31"/>
      <c r="Q1635" s="31"/>
      <c r="R1635" s="75">
        <f t="shared" si="205"/>
        <v>8.76</v>
      </c>
      <c r="S1635" s="69"/>
      <c r="T1635" s="69"/>
      <c r="U1635" s="69"/>
      <c r="V1635" s="69"/>
      <c r="W1635" s="69"/>
      <c r="X1635" s="69"/>
      <c r="Y1635" s="69"/>
      <c r="Z1635" s="69"/>
      <c r="AA1635" s="69"/>
      <c r="AB1635" s="69"/>
      <c r="AC1635" s="69"/>
      <c r="AD1635" s="69"/>
      <c r="AE1635" s="69"/>
      <c r="AF1635" s="69">
        <f t="shared" si="207"/>
        <v>0</v>
      </c>
      <c r="AH1635" s="31">
        <f t="shared" si="208"/>
        <v>0</v>
      </c>
      <c r="AI1635" s="31">
        <f t="shared" si="209"/>
        <v>0</v>
      </c>
      <c r="AJ1635" s="31">
        <f t="shared" si="210"/>
        <v>0</v>
      </c>
      <c r="AK1635" s="31">
        <f t="shared" si="211"/>
        <v>0</v>
      </c>
      <c r="AL1635" s="31">
        <f t="shared" si="212"/>
        <v>0</v>
      </c>
    </row>
    <row r="1636" spans="1:38" hidden="1" x14ac:dyDescent="0.3">
      <c r="A1636" t="str">
        <f t="shared" si="206"/>
        <v>SACoarse Brown</v>
      </c>
      <c r="B1636" s="5" t="s">
        <v>474</v>
      </c>
      <c r="C1636" s="5" t="s">
        <v>617</v>
      </c>
      <c r="D1636" s="65" t="s">
        <v>89</v>
      </c>
      <c r="E1636" s="65" t="s">
        <v>475</v>
      </c>
      <c r="F1636" s="5" t="s">
        <v>44</v>
      </c>
      <c r="G1636" s="5" t="s">
        <v>602</v>
      </c>
      <c r="H1636" s="5" t="s">
        <v>618</v>
      </c>
      <c r="I1636" s="31"/>
      <c r="J1636" s="31"/>
      <c r="K1636" s="31">
        <v>1.2E-2</v>
      </c>
      <c r="L1636" s="31"/>
      <c r="M1636" s="31"/>
      <c r="N1636" s="31"/>
      <c r="O1636" s="31"/>
      <c r="P1636" s="31"/>
      <c r="Q1636" s="31"/>
      <c r="R1636" s="75">
        <f t="shared" si="205"/>
        <v>1.3333333333333333E-3</v>
      </c>
      <c r="S1636" s="69"/>
      <c r="T1636" s="69"/>
      <c r="U1636" s="69"/>
      <c r="V1636" s="69"/>
      <c r="W1636" s="69"/>
      <c r="X1636" s="69"/>
      <c r="Y1636" s="69"/>
      <c r="Z1636" s="69"/>
      <c r="AA1636" s="69"/>
      <c r="AB1636" s="69"/>
      <c r="AC1636" s="69"/>
      <c r="AD1636" s="69"/>
      <c r="AE1636" s="69"/>
      <c r="AF1636" s="69">
        <f t="shared" si="207"/>
        <v>0</v>
      </c>
      <c r="AH1636" s="31">
        <f t="shared" si="208"/>
        <v>0</v>
      </c>
      <c r="AI1636" s="31">
        <f t="shared" si="209"/>
        <v>0</v>
      </c>
      <c r="AJ1636" s="31">
        <f t="shared" si="210"/>
        <v>0</v>
      </c>
      <c r="AK1636" s="31">
        <f t="shared" si="211"/>
        <v>0</v>
      </c>
      <c r="AL1636" s="31">
        <f t="shared" si="212"/>
        <v>0</v>
      </c>
    </row>
    <row r="1637" spans="1:38" hidden="1" x14ac:dyDescent="0.3">
      <c r="A1637" t="str">
        <f t="shared" si="206"/>
        <v>SAC1 COARSE</v>
      </c>
      <c r="B1637" s="5" t="s">
        <v>474</v>
      </c>
      <c r="C1637" s="5" t="s">
        <v>617</v>
      </c>
      <c r="D1637" s="65" t="s">
        <v>89</v>
      </c>
      <c r="E1637" s="65" t="s">
        <v>475</v>
      </c>
      <c r="F1637" s="5" t="s">
        <v>27</v>
      </c>
      <c r="G1637" s="5" t="s">
        <v>603</v>
      </c>
      <c r="H1637" s="5" t="s">
        <v>619</v>
      </c>
      <c r="I1637" s="31">
        <v>1713.9599999999991</v>
      </c>
      <c r="J1637" s="31">
        <v>1028.3999999999994</v>
      </c>
      <c r="K1637" s="31">
        <v>1662.4319999999998</v>
      </c>
      <c r="L1637" s="31"/>
      <c r="M1637" s="31"/>
      <c r="N1637" s="31"/>
      <c r="O1637" s="31"/>
      <c r="P1637" s="31"/>
      <c r="Q1637" s="31"/>
      <c r="R1637" s="75">
        <f t="shared" si="205"/>
        <v>489.42133333333317</v>
      </c>
      <c r="S1637" s="69"/>
      <c r="T1637" s="69"/>
      <c r="U1637" s="69"/>
      <c r="V1637" s="69"/>
      <c r="W1637" s="69"/>
      <c r="X1637" s="69"/>
      <c r="Y1637" s="69"/>
      <c r="Z1637" s="69"/>
      <c r="AA1637" s="69"/>
      <c r="AB1637" s="69"/>
      <c r="AC1637" s="69"/>
      <c r="AD1637" s="69"/>
      <c r="AE1637" s="69"/>
      <c r="AF1637" s="69">
        <f t="shared" si="207"/>
        <v>0</v>
      </c>
      <c r="AH1637" s="31">
        <f t="shared" si="208"/>
        <v>0</v>
      </c>
      <c r="AI1637" s="31">
        <f t="shared" si="209"/>
        <v>0</v>
      </c>
      <c r="AJ1637" s="31">
        <f t="shared" si="210"/>
        <v>0</v>
      </c>
      <c r="AK1637" s="31">
        <f t="shared" si="211"/>
        <v>0</v>
      </c>
      <c r="AL1637" s="31">
        <f t="shared" si="212"/>
        <v>0</v>
      </c>
    </row>
    <row r="1638" spans="1:38" hidden="1" x14ac:dyDescent="0.3">
      <c r="A1638" t="str">
        <f t="shared" si="206"/>
        <v>SAC1 COARSE</v>
      </c>
      <c r="B1638" s="5" t="s">
        <v>474</v>
      </c>
      <c r="C1638" s="5" t="s">
        <v>617</v>
      </c>
      <c r="D1638" s="65" t="s">
        <v>89</v>
      </c>
      <c r="E1638" s="65" t="s">
        <v>475</v>
      </c>
      <c r="F1638" s="5" t="s">
        <v>28</v>
      </c>
      <c r="G1638" s="5" t="s">
        <v>603</v>
      </c>
      <c r="H1638" s="5" t="s">
        <v>619</v>
      </c>
      <c r="I1638" s="31"/>
      <c r="J1638" s="31">
        <v>2.16</v>
      </c>
      <c r="K1638" s="31">
        <v>2.16</v>
      </c>
      <c r="L1638" s="31"/>
      <c r="M1638" s="31"/>
      <c r="N1638" s="31"/>
      <c r="O1638" s="31"/>
      <c r="P1638" s="31"/>
      <c r="Q1638" s="31"/>
      <c r="R1638" s="75">
        <f t="shared" si="205"/>
        <v>0.48000000000000004</v>
      </c>
      <c r="S1638" s="69"/>
      <c r="T1638" s="69"/>
      <c r="U1638" s="69"/>
      <c r="V1638" s="69"/>
      <c r="W1638" s="69"/>
      <c r="X1638" s="69"/>
      <c r="Y1638" s="69"/>
      <c r="Z1638" s="69"/>
      <c r="AA1638" s="69"/>
      <c r="AB1638" s="69"/>
      <c r="AC1638" s="69"/>
      <c r="AD1638" s="69"/>
      <c r="AE1638" s="69"/>
      <c r="AF1638" s="69">
        <f t="shared" si="207"/>
        <v>0</v>
      </c>
      <c r="AH1638" s="31">
        <f t="shared" si="208"/>
        <v>0</v>
      </c>
      <c r="AI1638" s="31">
        <f t="shared" si="209"/>
        <v>0</v>
      </c>
      <c r="AJ1638" s="31">
        <f t="shared" si="210"/>
        <v>0</v>
      </c>
      <c r="AK1638" s="31">
        <f t="shared" si="211"/>
        <v>0</v>
      </c>
      <c r="AL1638" s="31">
        <f t="shared" si="212"/>
        <v>0</v>
      </c>
    </row>
    <row r="1639" spans="1:38" hidden="1" x14ac:dyDescent="0.3">
      <c r="A1639" t="str">
        <f t="shared" si="206"/>
        <v>SAA1</v>
      </c>
      <c r="B1639" s="5" t="s">
        <v>474</v>
      </c>
      <c r="C1639" s="5" t="s">
        <v>617</v>
      </c>
      <c r="D1639" s="65" t="s">
        <v>89</v>
      </c>
      <c r="E1639" s="65" t="s">
        <v>475</v>
      </c>
      <c r="F1639" s="5" t="s">
        <v>30</v>
      </c>
      <c r="G1639" s="5" t="s">
        <v>600</v>
      </c>
      <c r="H1639" s="5" t="s">
        <v>620</v>
      </c>
      <c r="I1639" s="31">
        <v>150.12</v>
      </c>
      <c r="J1639" s="31">
        <v>156.72</v>
      </c>
      <c r="K1639" s="31">
        <v>121.5</v>
      </c>
      <c r="L1639" s="31"/>
      <c r="M1639" s="31"/>
      <c r="N1639" s="31"/>
      <c r="O1639" s="31"/>
      <c r="P1639" s="31"/>
      <c r="Q1639" s="31"/>
      <c r="R1639" s="75">
        <f t="shared" si="205"/>
        <v>47.593333333333334</v>
      </c>
      <c r="S1639" s="69"/>
      <c r="T1639" s="69"/>
      <c r="U1639" s="69"/>
      <c r="V1639" s="69"/>
      <c r="W1639" s="69"/>
      <c r="X1639" s="69"/>
      <c r="Y1639" s="69"/>
      <c r="Z1639" s="69"/>
      <c r="AA1639" s="69"/>
      <c r="AB1639" s="69"/>
      <c r="AC1639" s="69"/>
      <c r="AD1639" s="69"/>
      <c r="AE1639" s="69"/>
      <c r="AF1639" s="69">
        <f t="shared" si="207"/>
        <v>0</v>
      </c>
      <c r="AH1639" s="31">
        <f t="shared" si="208"/>
        <v>0</v>
      </c>
      <c r="AI1639" s="31">
        <f t="shared" si="209"/>
        <v>0</v>
      </c>
      <c r="AJ1639" s="31">
        <f t="shared" si="210"/>
        <v>0</v>
      </c>
      <c r="AK1639" s="31">
        <f t="shared" si="211"/>
        <v>0</v>
      </c>
      <c r="AL1639" s="31">
        <f t="shared" si="212"/>
        <v>0</v>
      </c>
    </row>
    <row r="1640" spans="1:38" hidden="1" x14ac:dyDescent="0.3">
      <c r="A1640" t="str">
        <f t="shared" si="206"/>
        <v>SAA1</v>
      </c>
      <c r="B1640" s="5" t="s">
        <v>474</v>
      </c>
      <c r="C1640" s="5" t="s">
        <v>617</v>
      </c>
      <c r="D1640" s="65" t="s">
        <v>89</v>
      </c>
      <c r="E1640" s="65" t="s">
        <v>475</v>
      </c>
      <c r="F1640" s="5" t="s">
        <v>45</v>
      </c>
      <c r="G1640" s="5" t="s">
        <v>600</v>
      </c>
      <c r="H1640" s="5" t="s">
        <v>620</v>
      </c>
      <c r="I1640" s="31"/>
      <c r="J1640" s="31"/>
      <c r="K1640" s="31">
        <v>1.2E-2</v>
      </c>
      <c r="L1640" s="31"/>
      <c r="M1640" s="31"/>
      <c r="N1640" s="31"/>
      <c r="O1640" s="31"/>
      <c r="P1640" s="31"/>
      <c r="Q1640" s="31"/>
      <c r="R1640" s="75">
        <f t="shared" si="205"/>
        <v>1.3333333333333333E-3</v>
      </c>
      <c r="S1640" s="69"/>
      <c r="T1640" s="69"/>
      <c r="U1640" s="69"/>
      <c r="V1640" s="69"/>
      <c r="W1640" s="69"/>
      <c r="X1640" s="69"/>
      <c r="Y1640" s="69"/>
      <c r="Z1640" s="69"/>
      <c r="AA1640" s="69"/>
      <c r="AB1640" s="69"/>
      <c r="AC1640" s="69"/>
      <c r="AD1640" s="69"/>
      <c r="AE1640" s="69"/>
      <c r="AF1640" s="69">
        <f t="shared" si="207"/>
        <v>0</v>
      </c>
      <c r="AH1640" s="31">
        <f t="shared" si="208"/>
        <v>0</v>
      </c>
      <c r="AI1640" s="31">
        <f t="shared" si="209"/>
        <v>0</v>
      </c>
      <c r="AJ1640" s="31">
        <f t="shared" si="210"/>
        <v>0</v>
      </c>
      <c r="AK1640" s="31">
        <f t="shared" si="211"/>
        <v>0</v>
      </c>
      <c r="AL1640" s="31">
        <f t="shared" si="212"/>
        <v>0</v>
      </c>
    </row>
    <row r="1641" spans="1:38" hidden="1" x14ac:dyDescent="0.3">
      <c r="A1641" t="str">
        <f t="shared" si="206"/>
        <v>SAGMW</v>
      </c>
      <c r="B1641" s="5" t="s">
        <v>474</v>
      </c>
      <c r="C1641" s="5" t="s">
        <v>617</v>
      </c>
      <c r="D1641" s="65" t="s">
        <v>89</v>
      </c>
      <c r="E1641" s="65" t="s">
        <v>475</v>
      </c>
      <c r="F1641" s="5" t="s">
        <v>37</v>
      </c>
      <c r="G1641" s="5" t="s">
        <v>602</v>
      </c>
      <c r="H1641" s="5" t="s">
        <v>624</v>
      </c>
      <c r="I1641" s="31">
        <v>0.11879999999999999</v>
      </c>
      <c r="J1641" s="31"/>
      <c r="K1641" s="31">
        <v>0.1188</v>
      </c>
      <c r="L1641" s="31"/>
      <c r="M1641" s="31"/>
      <c r="N1641" s="31"/>
      <c r="O1641" s="31"/>
      <c r="P1641" s="31"/>
      <c r="Q1641" s="31"/>
      <c r="R1641" s="75">
        <f t="shared" si="205"/>
        <v>2.6399999999999996E-2</v>
      </c>
      <c r="S1641" s="69"/>
      <c r="T1641" s="69"/>
      <c r="U1641" s="69"/>
      <c r="V1641" s="69"/>
      <c r="W1641" s="69"/>
      <c r="X1641" s="69"/>
      <c r="Y1641" s="69"/>
      <c r="Z1641" s="69"/>
      <c r="AA1641" s="69"/>
      <c r="AB1641" s="69"/>
      <c r="AC1641" s="69"/>
      <c r="AD1641" s="69"/>
      <c r="AE1641" s="69"/>
      <c r="AF1641" s="69">
        <f t="shared" si="207"/>
        <v>0</v>
      </c>
      <c r="AH1641" s="31">
        <f t="shared" si="208"/>
        <v>0</v>
      </c>
      <c r="AI1641" s="31">
        <f t="shared" si="209"/>
        <v>0</v>
      </c>
      <c r="AJ1641" s="31">
        <f t="shared" si="210"/>
        <v>0</v>
      </c>
      <c r="AK1641" s="31">
        <f t="shared" si="211"/>
        <v>0</v>
      </c>
      <c r="AL1641" s="31">
        <f t="shared" si="212"/>
        <v>0</v>
      </c>
    </row>
    <row r="1642" spans="1:38" hidden="1" x14ac:dyDescent="0.3">
      <c r="A1642" t="str">
        <f t="shared" si="206"/>
        <v>SAGolden Brown</v>
      </c>
      <c r="B1642" s="5" t="s">
        <v>474</v>
      </c>
      <c r="C1642" s="5" t="s">
        <v>617</v>
      </c>
      <c r="D1642" s="65" t="s">
        <v>89</v>
      </c>
      <c r="E1642" s="65" t="s">
        <v>475</v>
      </c>
      <c r="F1642" s="5" t="s">
        <v>31</v>
      </c>
      <c r="G1642" s="5" t="s">
        <v>602</v>
      </c>
      <c r="H1642" s="5" t="s">
        <v>623</v>
      </c>
      <c r="I1642" s="31">
        <v>2.8800000000000008</v>
      </c>
      <c r="J1642" s="31">
        <v>5.4</v>
      </c>
      <c r="K1642" s="31">
        <v>1.44</v>
      </c>
      <c r="L1642" s="31"/>
      <c r="M1642" s="31"/>
      <c r="N1642" s="31"/>
      <c r="O1642" s="31"/>
      <c r="P1642" s="31"/>
      <c r="Q1642" s="31"/>
      <c r="R1642" s="75">
        <f t="shared" si="205"/>
        <v>1.08</v>
      </c>
      <c r="S1642" s="69"/>
      <c r="T1642" s="69"/>
      <c r="U1642" s="69"/>
      <c r="V1642" s="69"/>
      <c r="W1642" s="69"/>
      <c r="X1642" s="69"/>
      <c r="Y1642" s="69"/>
      <c r="Z1642" s="69"/>
      <c r="AA1642" s="69"/>
      <c r="AB1642" s="69"/>
      <c r="AC1642" s="69"/>
      <c r="AD1642" s="69"/>
      <c r="AE1642" s="69"/>
      <c r="AF1642" s="69">
        <f t="shared" si="207"/>
        <v>0</v>
      </c>
      <c r="AH1642" s="31">
        <f t="shared" si="208"/>
        <v>0</v>
      </c>
      <c r="AI1642" s="31">
        <f t="shared" si="209"/>
        <v>0</v>
      </c>
      <c r="AJ1642" s="31">
        <f t="shared" si="210"/>
        <v>0</v>
      </c>
      <c r="AK1642" s="31">
        <f t="shared" si="211"/>
        <v>0</v>
      </c>
      <c r="AL1642" s="31">
        <f t="shared" si="212"/>
        <v>0</v>
      </c>
    </row>
    <row r="1643" spans="1:38" hidden="1" x14ac:dyDescent="0.3">
      <c r="A1643" t="str">
        <f t="shared" si="206"/>
        <v>SAGolden Brown</v>
      </c>
      <c r="B1643" s="5" t="s">
        <v>474</v>
      </c>
      <c r="C1643" s="5" t="s">
        <v>617</v>
      </c>
      <c r="D1643" s="65" t="s">
        <v>89</v>
      </c>
      <c r="E1643" s="65" t="s">
        <v>475</v>
      </c>
      <c r="F1643" s="5" t="s">
        <v>46</v>
      </c>
      <c r="G1643" s="5" t="s">
        <v>602</v>
      </c>
      <c r="H1643" s="5" t="s">
        <v>623</v>
      </c>
      <c r="I1643" s="31">
        <v>6.4799999999999996E-2</v>
      </c>
      <c r="J1643" s="31"/>
      <c r="K1643" s="31">
        <v>3.2399999999999998E-2</v>
      </c>
      <c r="L1643" s="31"/>
      <c r="M1643" s="31"/>
      <c r="N1643" s="31"/>
      <c r="O1643" s="31"/>
      <c r="P1643" s="31"/>
      <c r="Q1643" s="31"/>
      <c r="R1643" s="75">
        <f t="shared" si="205"/>
        <v>1.0799999999999999E-2</v>
      </c>
      <c r="S1643" s="69"/>
      <c r="T1643" s="69"/>
      <c r="U1643" s="69"/>
      <c r="V1643" s="69"/>
      <c r="W1643" s="69"/>
      <c r="X1643" s="69"/>
      <c r="Y1643" s="69"/>
      <c r="Z1643" s="69"/>
      <c r="AA1643" s="69"/>
      <c r="AB1643" s="69"/>
      <c r="AC1643" s="69"/>
      <c r="AD1643" s="69"/>
      <c r="AE1643" s="69"/>
      <c r="AF1643" s="69">
        <f t="shared" si="207"/>
        <v>0</v>
      </c>
      <c r="AH1643" s="31">
        <f t="shared" si="208"/>
        <v>0</v>
      </c>
      <c r="AI1643" s="31">
        <f t="shared" si="209"/>
        <v>0</v>
      </c>
      <c r="AJ1643" s="31">
        <f t="shared" si="210"/>
        <v>0</v>
      </c>
      <c r="AK1643" s="31">
        <f t="shared" si="211"/>
        <v>0</v>
      </c>
      <c r="AL1643" s="31">
        <f t="shared" si="212"/>
        <v>0</v>
      </c>
    </row>
    <row r="1644" spans="1:38" hidden="1" x14ac:dyDescent="0.3">
      <c r="A1644" t="str">
        <f t="shared" si="206"/>
        <v>SAICING</v>
      </c>
      <c r="B1644" s="5" t="s">
        <v>474</v>
      </c>
      <c r="C1644" s="5" t="s">
        <v>617</v>
      </c>
      <c r="D1644" s="65" t="s">
        <v>89</v>
      </c>
      <c r="E1644" s="65" t="s">
        <v>475</v>
      </c>
      <c r="F1644" s="5" t="s">
        <v>47</v>
      </c>
      <c r="G1644" s="5" t="s">
        <v>605</v>
      </c>
      <c r="H1644" s="5" t="s">
        <v>605</v>
      </c>
      <c r="I1644" s="31">
        <v>60.774999999999999</v>
      </c>
      <c r="J1644" s="31">
        <v>11.875</v>
      </c>
      <c r="K1644" s="31">
        <v>44.15</v>
      </c>
      <c r="L1644" s="31"/>
      <c r="M1644" s="31"/>
      <c r="N1644" s="31"/>
      <c r="O1644" s="31"/>
      <c r="P1644" s="31"/>
      <c r="Q1644" s="31"/>
      <c r="R1644" s="75">
        <f t="shared" si="205"/>
        <v>12.97777777777778</v>
      </c>
      <c r="S1644" s="69"/>
      <c r="T1644" s="69"/>
      <c r="U1644" s="69"/>
      <c r="V1644" s="69"/>
      <c r="W1644" s="69"/>
      <c r="X1644" s="69"/>
      <c r="Y1644" s="69"/>
      <c r="Z1644" s="69"/>
      <c r="AA1644" s="69"/>
      <c r="AB1644" s="69"/>
      <c r="AC1644" s="69"/>
      <c r="AD1644" s="69"/>
      <c r="AE1644" s="69"/>
      <c r="AF1644" s="69">
        <f t="shared" si="207"/>
        <v>0</v>
      </c>
      <c r="AH1644" s="31">
        <f t="shared" si="208"/>
        <v>0</v>
      </c>
      <c r="AI1644" s="31">
        <f t="shared" si="209"/>
        <v>0</v>
      </c>
      <c r="AJ1644" s="31">
        <f t="shared" si="210"/>
        <v>0</v>
      </c>
      <c r="AK1644" s="31">
        <f t="shared" si="211"/>
        <v>0</v>
      </c>
      <c r="AL1644" s="31">
        <f t="shared" si="212"/>
        <v>0</v>
      </c>
    </row>
    <row r="1645" spans="1:38" hidden="1" x14ac:dyDescent="0.3">
      <c r="A1645" t="str">
        <f t="shared" si="206"/>
        <v>SAICING</v>
      </c>
      <c r="B1645" s="5" t="s">
        <v>474</v>
      </c>
      <c r="C1645" s="5" t="s">
        <v>617</v>
      </c>
      <c r="D1645" s="65" t="s">
        <v>89</v>
      </c>
      <c r="E1645" s="65" t="s">
        <v>475</v>
      </c>
      <c r="F1645" s="5" t="s">
        <v>32</v>
      </c>
      <c r="G1645" s="5" t="s">
        <v>605</v>
      </c>
      <c r="H1645" s="5" t="s">
        <v>605</v>
      </c>
      <c r="I1645" s="31">
        <v>2.82</v>
      </c>
      <c r="J1645" s="31">
        <v>0.74399999999999999</v>
      </c>
      <c r="K1645" s="31">
        <v>8.9400000000000013</v>
      </c>
      <c r="L1645" s="31"/>
      <c r="M1645" s="31"/>
      <c r="N1645" s="31"/>
      <c r="O1645" s="31"/>
      <c r="P1645" s="31"/>
      <c r="Q1645" s="31"/>
      <c r="R1645" s="75">
        <f t="shared" si="205"/>
        <v>1.3893333333333335</v>
      </c>
      <c r="S1645" s="69"/>
      <c r="T1645" s="69"/>
      <c r="U1645" s="69"/>
      <c r="V1645" s="69"/>
      <c r="W1645" s="69"/>
      <c r="X1645" s="69"/>
      <c r="Y1645" s="69"/>
      <c r="Z1645" s="69"/>
      <c r="AA1645" s="69"/>
      <c r="AB1645" s="69"/>
      <c r="AC1645" s="69"/>
      <c r="AD1645" s="69"/>
      <c r="AE1645" s="69"/>
      <c r="AF1645" s="69">
        <f t="shared" si="207"/>
        <v>0</v>
      </c>
      <c r="AH1645" s="31">
        <f t="shared" si="208"/>
        <v>0</v>
      </c>
      <c r="AI1645" s="31">
        <f t="shared" si="209"/>
        <v>0</v>
      </c>
      <c r="AJ1645" s="31">
        <f t="shared" si="210"/>
        <v>0</v>
      </c>
      <c r="AK1645" s="31">
        <f t="shared" si="211"/>
        <v>0</v>
      </c>
      <c r="AL1645" s="31">
        <f t="shared" si="212"/>
        <v>0</v>
      </c>
    </row>
    <row r="1646" spans="1:38" hidden="1" x14ac:dyDescent="0.3">
      <c r="A1646" t="str">
        <f t="shared" si="206"/>
        <v>PTLG</v>
      </c>
      <c r="B1646" s="5" t="s">
        <v>474</v>
      </c>
      <c r="C1646" s="5" t="s">
        <v>625</v>
      </c>
      <c r="D1646" s="65" t="s">
        <v>89</v>
      </c>
      <c r="E1646" s="65" t="s">
        <v>475</v>
      </c>
      <c r="F1646" s="5" t="s">
        <v>33</v>
      </c>
      <c r="G1646" s="5" t="s">
        <v>601</v>
      </c>
      <c r="H1646" s="5" t="s">
        <v>621</v>
      </c>
      <c r="I1646" s="31">
        <v>23.759999999999998</v>
      </c>
      <c r="J1646" s="31">
        <v>23.76</v>
      </c>
      <c r="K1646" s="31">
        <v>0.12</v>
      </c>
      <c r="L1646" s="31"/>
      <c r="M1646" s="31"/>
      <c r="N1646" s="31"/>
      <c r="O1646" s="31"/>
      <c r="P1646" s="31"/>
      <c r="Q1646" s="31"/>
      <c r="R1646" s="75">
        <f t="shared" si="205"/>
        <v>5.293333333333333</v>
      </c>
      <c r="S1646" s="69"/>
      <c r="T1646" s="69"/>
      <c r="U1646" s="69"/>
      <c r="V1646" s="69"/>
      <c r="W1646" s="69"/>
      <c r="X1646" s="69"/>
      <c r="Y1646" s="69"/>
      <c r="Z1646" s="69"/>
      <c r="AA1646" s="69"/>
      <c r="AB1646" s="69"/>
      <c r="AC1646" s="69"/>
      <c r="AD1646" s="69"/>
      <c r="AE1646" s="69"/>
      <c r="AF1646" s="69">
        <f t="shared" si="207"/>
        <v>0</v>
      </c>
      <c r="AH1646" s="31">
        <f t="shared" si="208"/>
        <v>0</v>
      </c>
      <c r="AI1646" s="31">
        <f t="shared" si="209"/>
        <v>0</v>
      </c>
      <c r="AJ1646" s="31">
        <f t="shared" si="210"/>
        <v>0</v>
      </c>
      <c r="AK1646" s="31">
        <f t="shared" si="211"/>
        <v>0</v>
      </c>
      <c r="AL1646" s="31">
        <f t="shared" si="212"/>
        <v>0</v>
      </c>
    </row>
    <row r="1647" spans="1:38" hidden="1" x14ac:dyDescent="0.3">
      <c r="A1647" t="str">
        <f t="shared" si="206"/>
        <v>SASoft Brown</v>
      </c>
      <c r="B1647" s="5" t="s">
        <v>474</v>
      </c>
      <c r="C1647" s="5" t="s">
        <v>617</v>
      </c>
      <c r="D1647" s="65" t="s">
        <v>89</v>
      </c>
      <c r="E1647" s="65" t="s">
        <v>475</v>
      </c>
      <c r="F1647" s="5" t="s">
        <v>34</v>
      </c>
      <c r="G1647" s="5" t="s">
        <v>602</v>
      </c>
      <c r="H1647" s="5" t="s">
        <v>622</v>
      </c>
      <c r="I1647" s="31">
        <v>7.68</v>
      </c>
      <c r="J1647" s="31">
        <v>0.48</v>
      </c>
      <c r="K1647" s="31">
        <v>2.16</v>
      </c>
      <c r="L1647" s="31"/>
      <c r="M1647" s="31"/>
      <c r="N1647" s="31"/>
      <c r="O1647" s="31"/>
      <c r="P1647" s="31"/>
      <c r="Q1647" s="31"/>
      <c r="R1647" s="75">
        <f t="shared" si="205"/>
        <v>1.1466666666666667</v>
      </c>
      <c r="S1647" s="69"/>
      <c r="T1647" s="69"/>
      <c r="U1647" s="69"/>
      <c r="V1647" s="69"/>
      <c r="W1647" s="69"/>
      <c r="X1647" s="69"/>
      <c r="Y1647" s="69"/>
      <c r="Z1647" s="69"/>
      <c r="AA1647" s="69"/>
      <c r="AB1647" s="69"/>
      <c r="AC1647" s="69"/>
      <c r="AD1647" s="69"/>
      <c r="AE1647" s="69"/>
      <c r="AF1647" s="69">
        <f t="shared" si="207"/>
        <v>0</v>
      </c>
      <c r="AH1647" s="31">
        <f t="shared" si="208"/>
        <v>0</v>
      </c>
      <c r="AI1647" s="31">
        <f t="shared" si="209"/>
        <v>0</v>
      </c>
      <c r="AJ1647" s="31">
        <f t="shared" si="210"/>
        <v>0</v>
      </c>
      <c r="AK1647" s="31">
        <f t="shared" si="211"/>
        <v>0</v>
      </c>
      <c r="AL1647" s="31">
        <f t="shared" si="212"/>
        <v>0</v>
      </c>
    </row>
    <row r="1648" spans="1:38" hidden="1" x14ac:dyDescent="0.3">
      <c r="A1648" t="str">
        <f t="shared" si="206"/>
        <v>SASoft Brown</v>
      </c>
      <c r="B1648" s="5" t="s">
        <v>474</v>
      </c>
      <c r="C1648" s="5" t="s">
        <v>617</v>
      </c>
      <c r="D1648" s="65" t="s">
        <v>89</v>
      </c>
      <c r="E1648" s="65" t="s">
        <v>475</v>
      </c>
      <c r="F1648" s="5" t="s">
        <v>49</v>
      </c>
      <c r="G1648" s="5" t="s">
        <v>602</v>
      </c>
      <c r="H1648" s="5" t="s">
        <v>622</v>
      </c>
      <c r="I1648" s="31">
        <v>1.0800000000000001E-2</v>
      </c>
      <c r="J1648" s="31"/>
      <c r="K1648" s="31"/>
      <c r="L1648" s="31"/>
      <c r="M1648" s="31"/>
      <c r="N1648" s="31"/>
      <c r="O1648" s="31"/>
      <c r="P1648" s="31"/>
      <c r="Q1648" s="31"/>
      <c r="R1648" s="75">
        <f t="shared" si="205"/>
        <v>1.2000000000000001E-3</v>
      </c>
      <c r="S1648" s="69"/>
      <c r="T1648" s="69"/>
      <c r="U1648" s="69"/>
      <c r="V1648" s="69"/>
      <c r="W1648" s="69"/>
      <c r="X1648" s="69"/>
      <c r="Y1648" s="69"/>
      <c r="Z1648" s="69"/>
      <c r="AA1648" s="69"/>
      <c r="AB1648" s="69"/>
      <c r="AC1648" s="69"/>
      <c r="AD1648" s="69"/>
      <c r="AE1648" s="69"/>
      <c r="AF1648" s="69">
        <f t="shared" si="207"/>
        <v>0</v>
      </c>
      <c r="AH1648" s="31">
        <f t="shared" si="208"/>
        <v>0</v>
      </c>
      <c r="AI1648" s="31">
        <f t="shared" si="209"/>
        <v>0</v>
      </c>
      <c r="AJ1648" s="31">
        <f t="shared" si="210"/>
        <v>0</v>
      </c>
      <c r="AK1648" s="31">
        <f t="shared" si="211"/>
        <v>0</v>
      </c>
      <c r="AL1648" s="31">
        <f t="shared" si="212"/>
        <v>0</v>
      </c>
    </row>
    <row r="1649" spans="1:38" hidden="1" x14ac:dyDescent="0.3">
      <c r="A1649" t="str">
        <f t="shared" si="206"/>
        <v>SAA1</v>
      </c>
      <c r="B1649" s="5" t="s">
        <v>474</v>
      </c>
      <c r="C1649" s="5" t="s">
        <v>617</v>
      </c>
      <c r="D1649" s="65" t="s">
        <v>89</v>
      </c>
      <c r="E1649" s="65" t="s">
        <v>413</v>
      </c>
      <c r="F1649" s="5" t="s">
        <v>74</v>
      </c>
      <c r="G1649" s="5" t="s">
        <v>600</v>
      </c>
      <c r="H1649" s="5" t="s">
        <v>620</v>
      </c>
      <c r="I1649" s="31"/>
      <c r="J1649" s="31"/>
      <c r="K1649" s="31"/>
      <c r="L1649" s="31">
        <v>497.25</v>
      </c>
      <c r="M1649" s="31">
        <v>318.2</v>
      </c>
      <c r="N1649" s="31">
        <v>159.5</v>
      </c>
      <c r="O1649" s="31">
        <v>98.5</v>
      </c>
      <c r="P1649" s="31">
        <v>36.25</v>
      </c>
      <c r="Q1649" s="31">
        <v>17</v>
      </c>
      <c r="R1649" s="75">
        <f t="shared" ref="R1649:R1669" si="213">SUM(I1649:Q1649)/6</f>
        <v>187.78333333333333</v>
      </c>
      <c r="S1649" s="69"/>
      <c r="T1649" s="69"/>
      <c r="U1649" s="69"/>
      <c r="V1649" s="69"/>
      <c r="W1649" s="69"/>
      <c r="X1649" s="69"/>
      <c r="Y1649" s="69"/>
      <c r="Z1649" s="69"/>
      <c r="AA1649" s="69"/>
      <c r="AB1649" s="69"/>
      <c r="AC1649" s="69"/>
      <c r="AD1649" s="69"/>
      <c r="AE1649" s="69"/>
      <c r="AF1649" s="69">
        <f t="shared" si="207"/>
        <v>0</v>
      </c>
      <c r="AH1649" s="31">
        <f t="shared" si="208"/>
        <v>0</v>
      </c>
      <c r="AI1649" s="31">
        <f t="shared" si="209"/>
        <v>0</v>
      </c>
      <c r="AJ1649" s="31">
        <f t="shared" si="210"/>
        <v>0</v>
      </c>
      <c r="AK1649" s="31">
        <f t="shared" si="211"/>
        <v>0</v>
      </c>
      <c r="AL1649" s="31">
        <f t="shared" si="212"/>
        <v>0</v>
      </c>
    </row>
    <row r="1650" spans="1:38" hidden="1" x14ac:dyDescent="0.3">
      <c r="A1650" t="str">
        <f t="shared" si="206"/>
        <v>SAC1 COARSE</v>
      </c>
      <c r="B1650" s="5" t="s">
        <v>474</v>
      </c>
      <c r="C1650" s="5" t="s">
        <v>617</v>
      </c>
      <c r="D1650" s="65" t="s">
        <v>89</v>
      </c>
      <c r="E1650" s="65" t="s">
        <v>413</v>
      </c>
      <c r="F1650" s="5" t="s">
        <v>61</v>
      </c>
      <c r="G1650" s="5" t="s">
        <v>603</v>
      </c>
      <c r="H1650" s="5" t="s">
        <v>619</v>
      </c>
      <c r="I1650" s="31"/>
      <c r="J1650" s="31"/>
      <c r="K1650" s="31"/>
      <c r="L1650" s="31">
        <v>1244.8499999999999</v>
      </c>
      <c r="M1650" s="31">
        <v>325.10000000000002</v>
      </c>
      <c r="N1650" s="31">
        <v>279.75</v>
      </c>
      <c r="O1650" s="31">
        <v>269.75</v>
      </c>
      <c r="P1650" s="31">
        <v>181.5</v>
      </c>
      <c r="Q1650" s="31">
        <v>153</v>
      </c>
      <c r="R1650" s="75">
        <f t="shared" si="213"/>
        <v>408.99166666666662</v>
      </c>
      <c r="S1650" s="69"/>
      <c r="T1650" s="69"/>
      <c r="U1650" s="69"/>
      <c r="V1650" s="69"/>
      <c r="W1650" s="69"/>
      <c r="X1650" s="69"/>
      <c r="Y1650" s="69"/>
      <c r="Z1650" s="69"/>
      <c r="AA1650" s="69"/>
      <c r="AB1650" s="69"/>
      <c r="AC1650" s="69"/>
      <c r="AD1650" s="69"/>
      <c r="AE1650" s="69"/>
      <c r="AF1650" s="69">
        <f t="shared" si="207"/>
        <v>0</v>
      </c>
      <c r="AH1650" s="31">
        <f t="shared" si="208"/>
        <v>0</v>
      </c>
      <c r="AI1650" s="31">
        <f t="shared" si="209"/>
        <v>0</v>
      </c>
      <c r="AJ1650" s="31">
        <f t="shared" si="210"/>
        <v>0</v>
      </c>
      <c r="AK1650" s="31">
        <f t="shared" si="211"/>
        <v>0</v>
      </c>
      <c r="AL1650" s="31">
        <f t="shared" si="212"/>
        <v>0</v>
      </c>
    </row>
    <row r="1651" spans="1:38" hidden="1" x14ac:dyDescent="0.3">
      <c r="A1651" t="str">
        <f t="shared" si="206"/>
        <v>SACASTER</v>
      </c>
      <c r="B1651" s="5" t="s">
        <v>474</v>
      </c>
      <c r="C1651" s="5" t="s">
        <v>617</v>
      </c>
      <c r="D1651" s="65" t="s">
        <v>89</v>
      </c>
      <c r="E1651" s="65" t="s">
        <v>413</v>
      </c>
      <c r="F1651" s="5" t="s">
        <v>42</v>
      </c>
      <c r="G1651" s="5" t="s">
        <v>604</v>
      </c>
      <c r="H1651" s="5" t="s">
        <v>604</v>
      </c>
      <c r="I1651" s="31"/>
      <c r="J1651" s="31"/>
      <c r="K1651" s="31"/>
      <c r="L1651" s="31">
        <v>8.35</v>
      </c>
      <c r="M1651" s="31">
        <v>7</v>
      </c>
      <c r="N1651" s="31">
        <v>10</v>
      </c>
      <c r="O1651" s="31">
        <v>3</v>
      </c>
      <c r="P1651" s="31">
        <v>4.5</v>
      </c>
      <c r="Q1651" s="31"/>
      <c r="R1651" s="75">
        <f t="shared" si="213"/>
        <v>5.4750000000000005</v>
      </c>
      <c r="S1651" s="69"/>
      <c r="T1651" s="69"/>
      <c r="U1651" s="69"/>
      <c r="V1651" s="69"/>
      <c r="W1651" s="69"/>
      <c r="X1651" s="69"/>
      <c r="Y1651" s="69"/>
      <c r="Z1651" s="69"/>
      <c r="AA1651" s="69"/>
      <c r="AB1651" s="69"/>
      <c r="AC1651" s="69"/>
      <c r="AD1651" s="69"/>
      <c r="AE1651" s="69"/>
      <c r="AF1651" s="69">
        <f t="shared" si="207"/>
        <v>0</v>
      </c>
      <c r="AH1651" s="31">
        <f t="shared" si="208"/>
        <v>0</v>
      </c>
      <c r="AI1651" s="31">
        <f t="shared" si="209"/>
        <v>0</v>
      </c>
      <c r="AJ1651" s="31">
        <f t="shared" si="210"/>
        <v>0</v>
      </c>
      <c r="AK1651" s="31">
        <f t="shared" si="211"/>
        <v>0</v>
      </c>
      <c r="AL1651" s="31">
        <f t="shared" si="212"/>
        <v>0</v>
      </c>
    </row>
    <row r="1652" spans="1:38" hidden="1" x14ac:dyDescent="0.3">
      <c r="A1652" t="str">
        <f t="shared" si="206"/>
        <v>SACoarse Brown</v>
      </c>
      <c r="B1652" s="5" t="s">
        <v>474</v>
      </c>
      <c r="C1652" s="5" t="s">
        <v>617</v>
      </c>
      <c r="D1652" s="65" t="s">
        <v>89</v>
      </c>
      <c r="E1652" s="65" t="s">
        <v>413</v>
      </c>
      <c r="F1652" s="5" t="s">
        <v>91</v>
      </c>
      <c r="G1652" s="5" t="s">
        <v>602</v>
      </c>
      <c r="H1652" s="5" t="s">
        <v>618</v>
      </c>
      <c r="I1652" s="31"/>
      <c r="J1652" s="31"/>
      <c r="K1652" s="31"/>
      <c r="L1652" s="31">
        <v>2.0499999999999998</v>
      </c>
      <c r="M1652" s="31">
        <v>3</v>
      </c>
      <c r="N1652" s="31">
        <v>1.5</v>
      </c>
      <c r="O1652" s="31">
        <v>0.5</v>
      </c>
      <c r="P1652" s="31"/>
      <c r="Q1652" s="31"/>
      <c r="R1652" s="75">
        <f t="shared" si="213"/>
        <v>1.175</v>
      </c>
      <c r="S1652" s="69"/>
      <c r="T1652" s="69"/>
      <c r="U1652" s="69"/>
      <c r="V1652" s="69"/>
      <c r="W1652" s="69"/>
      <c r="X1652" s="69"/>
      <c r="Y1652" s="69"/>
      <c r="Z1652" s="69"/>
      <c r="AA1652" s="69"/>
      <c r="AB1652" s="69"/>
      <c r="AC1652" s="69"/>
      <c r="AD1652" s="69"/>
      <c r="AE1652" s="69"/>
      <c r="AF1652" s="69">
        <f t="shared" si="207"/>
        <v>0</v>
      </c>
      <c r="AH1652" s="31">
        <f t="shared" si="208"/>
        <v>0</v>
      </c>
      <c r="AI1652" s="31">
        <f t="shared" si="209"/>
        <v>0</v>
      </c>
      <c r="AJ1652" s="31">
        <f t="shared" si="210"/>
        <v>0</v>
      </c>
      <c r="AK1652" s="31">
        <f t="shared" si="211"/>
        <v>0</v>
      </c>
      <c r="AL1652" s="31">
        <f t="shared" si="212"/>
        <v>0</v>
      </c>
    </row>
    <row r="1653" spans="1:38" hidden="1" x14ac:dyDescent="0.3">
      <c r="A1653" t="str">
        <f t="shared" si="206"/>
        <v>SAGolden Brown</v>
      </c>
      <c r="B1653" s="5" t="s">
        <v>474</v>
      </c>
      <c r="C1653" s="5" t="s">
        <v>617</v>
      </c>
      <c r="D1653" s="65" t="s">
        <v>89</v>
      </c>
      <c r="E1653" s="65" t="s">
        <v>413</v>
      </c>
      <c r="F1653" s="5" t="s">
        <v>201</v>
      </c>
      <c r="G1653" s="5" t="s">
        <v>602</v>
      </c>
      <c r="H1653" s="5" t="s">
        <v>623</v>
      </c>
      <c r="I1653" s="31"/>
      <c r="J1653" s="31"/>
      <c r="K1653" s="31"/>
      <c r="L1653" s="31">
        <v>1</v>
      </c>
      <c r="M1653" s="31"/>
      <c r="N1653" s="31"/>
      <c r="O1653" s="31"/>
      <c r="P1653" s="31"/>
      <c r="Q1653" s="31"/>
      <c r="R1653" s="75">
        <f t="shared" si="213"/>
        <v>0.16666666666666666</v>
      </c>
      <c r="S1653" s="69"/>
      <c r="T1653" s="69"/>
      <c r="U1653" s="69"/>
      <c r="V1653" s="69"/>
      <c r="W1653" s="69"/>
      <c r="X1653" s="69"/>
      <c r="Y1653" s="69"/>
      <c r="Z1653" s="69"/>
      <c r="AA1653" s="69"/>
      <c r="AB1653" s="69"/>
      <c r="AC1653" s="69"/>
      <c r="AD1653" s="69"/>
      <c r="AE1653" s="69"/>
      <c r="AF1653" s="69">
        <f t="shared" si="207"/>
        <v>0</v>
      </c>
      <c r="AH1653" s="31">
        <f t="shared" si="208"/>
        <v>0</v>
      </c>
      <c r="AI1653" s="31">
        <f t="shared" si="209"/>
        <v>0</v>
      </c>
      <c r="AJ1653" s="31">
        <f t="shared" si="210"/>
        <v>0</v>
      </c>
      <c r="AK1653" s="31">
        <f t="shared" si="211"/>
        <v>0</v>
      </c>
      <c r="AL1653" s="31">
        <f t="shared" si="212"/>
        <v>0</v>
      </c>
    </row>
    <row r="1654" spans="1:38" hidden="1" x14ac:dyDescent="0.3">
      <c r="A1654" t="str">
        <f t="shared" si="206"/>
        <v>SAIG</v>
      </c>
      <c r="B1654" s="5" t="s">
        <v>474</v>
      </c>
      <c r="C1654" s="5" t="s">
        <v>617</v>
      </c>
      <c r="D1654" s="65" t="s">
        <v>89</v>
      </c>
      <c r="E1654" s="65" t="s">
        <v>413</v>
      </c>
      <c r="F1654" s="5" t="s">
        <v>164</v>
      </c>
      <c r="G1654" s="5" t="s">
        <v>606</v>
      </c>
      <c r="H1654" s="5" t="s">
        <v>626</v>
      </c>
      <c r="I1654" s="31"/>
      <c r="J1654" s="31"/>
      <c r="K1654" s="31"/>
      <c r="L1654" s="31">
        <v>1.5</v>
      </c>
      <c r="M1654" s="31">
        <v>2.5</v>
      </c>
      <c r="N1654" s="31">
        <v>11.5</v>
      </c>
      <c r="O1654" s="31">
        <v>6</v>
      </c>
      <c r="P1654" s="31"/>
      <c r="Q1654" s="31"/>
      <c r="R1654" s="75">
        <f t="shared" si="213"/>
        <v>3.5833333333333335</v>
      </c>
      <c r="S1654" s="69"/>
      <c r="T1654" s="69"/>
      <c r="U1654" s="69"/>
      <c r="V1654" s="69"/>
      <c r="W1654" s="69"/>
      <c r="X1654" s="69"/>
      <c r="Y1654" s="69"/>
      <c r="Z1654" s="69"/>
      <c r="AA1654" s="69"/>
      <c r="AB1654" s="69"/>
      <c r="AC1654" s="69"/>
      <c r="AD1654" s="69"/>
      <c r="AE1654" s="69"/>
      <c r="AF1654" s="69">
        <f t="shared" si="207"/>
        <v>0</v>
      </c>
      <c r="AH1654" s="31">
        <f t="shared" si="208"/>
        <v>0</v>
      </c>
      <c r="AI1654" s="31">
        <f t="shared" si="209"/>
        <v>0</v>
      </c>
      <c r="AJ1654" s="31">
        <f t="shared" si="210"/>
        <v>0</v>
      </c>
      <c r="AK1654" s="31">
        <f t="shared" si="211"/>
        <v>0</v>
      </c>
      <c r="AL1654" s="31">
        <f t="shared" si="212"/>
        <v>0</v>
      </c>
    </row>
    <row r="1655" spans="1:38" hidden="1" x14ac:dyDescent="0.3">
      <c r="A1655" t="str">
        <f t="shared" si="206"/>
        <v>SAIG</v>
      </c>
      <c r="B1655" s="5" t="s">
        <v>474</v>
      </c>
      <c r="C1655" s="5" t="s">
        <v>617</v>
      </c>
      <c r="D1655" s="65" t="s">
        <v>89</v>
      </c>
      <c r="E1655" s="65" t="s">
        <v>413</v>
      </c>
      <c r="F1655" s="5" t="s">
        <v>198</v>
      </c>
      <c r="G1655" s="5" t="s">
        <v>606</v>
      </c>
      <c r="H1655" s="5" t="s">
        <v>626</v>
      </c>
      <c r="I1655" s="31"/>
      <c r="J1655" s="31"/>
      <c r="K1655" s="31"/>
      <c r="L1655" s="31"/>
      <c r="M1655" s="31"/>
      <c r="N1655" s="31"/>
      <c r="O1655" s="31"/>
      <c r="P1655" s="31"/>
      <c r="Q1655" s="31">
        <v>27.5</v>
      </c>
      <c r="R1655" s="75">
        <f t="shared" si="213"/>
        <v>4.583333333333333</v>
      </c>
      <c r="S1655" s="69"/>
      <c r="T1655" s="69"/>
      <c r="U1655" s="69"/>
      <c r="V1655" s="69"/>
      <c r="W1655" s="69"/>
      <c r="X1655" s="69"/>
      <c r="Y1655" s="69"/>
      <c r="Z1655" s="69"/>
      <c r="AA1655" s="69"/>
      <c r="AB1655" s="69"/>
      <c r="AC1655" s="69"/>
      <c r="AD1655" s="69"/>
      <c r="AE1655" s="69"/>
      <c r="AF1655" s="69">
        <f t="shared" si="207"/>
        <v>0</v>
      </c>
      <c r="AH1655" s="31">
        <f t="shared" si="208"/>
        <v>0</v>
      </c>
      <c r="AI1655" s="31">
        <f t="shared" si="209"/>
        <v>0</v>
      </c>
      <c r="AJ1655" s="31">
        <f t="shared" si="210"/>
        <v>0</v>
      </c>
      <c r="AK1655" s="31">
        <f t="shared" si="211"/>
        <v>0</v>
      </c>
      <c r="AL1655" s="31">
        <f t="shared" si="212"/>
        <v>0</v>
      </c>
    </row>
    <row r="1656" spans="1:38" hidden="1" x14ac:dyDescent="0.3">
      <c r="A1656" t="str">
        <f t="shared" si="206"/>
        <v>SASoft Brown</v>
      </c>
      <c r="B1656" s="5" t="s">
        <v>474</v>
      </c>
      <c r="C1656" s="5" t="s">
        <v>617</v>
      </c>
      <c r="D1656" s="65" t="s">
        <v>89</v>
      </c>
      <c r="E1656" s="65" t="s">
        <v>413</v>
      </c>
      <c r="F1656" s="5" t="s">
        <v>43</v>
      </c>
      <c r="G1656" s="5" t="s">
        <v>602</v>
      </c>
      <c r="H1656" s="5" t="s">
        <v>622</v>
      </c>
      <c r="I1656" s="31"/>
      <c r="J1656" s="31"/>
      <c r="K1656" s="31"/>
      <c r="L1656" s="31">
        <v>5.5</v>
      </c>
      <c r="M1656" s="31">
        <v>5.95</v>
      </c>
      <c r="N1656" s="31">
        <v>5.5</v>
      </c>
      <c r="O1656" s="31">
        <v>5.5</v>
      </c>
      <c r="P1656" s="31">
        <v>3</v>
      </c>
      <c r="Q1656" s="31"/>
      <c r="R1656" s="75">
        <f t="shared" si="213"/>
        <v>4.2416666666666663</v>
      </c>
      <c r="S1656" s="69"/>
      <c r="T1656" s="69"/>
      <c r="U1656" s="69"/>
      <c r="V1656" s="69"/>
      <c r="W1656" s="69"/>
      <c r="X1656" s="69"/>
      <c r="Y1656" s="69"/>
      <c r="Z1656" s="69"/>
      <c r="AA1656" s="69"/>
      <c r="AB1656" s="69"/>
      <c r="AC1656" s="69"/>
      <c r="AD1656" s="69"/>
      <c r="AE1656" s="69"/>
      <c r="AF1656" s="69">
        <f t="shared" si="207"/>
        <v>0</v>
      </c>
      <c r="AH1656" s="31">
        <f t="shared" si="208"/>
        <v>0</v>
      </c>
      <c r="AI1656" s="31">
        <f t="shared" si="209"/>
        <v>0</v>
      </c>
      <c r="AJ1656" s="31">
        <f t="shared" si="210"/>
        <v>0</v>
      </c>
      <c r="AK1656" s="31">
        <f t="shared" si="211"/>
        <v>0</v>
      </c>
      <c r="AL1656" s="31">
        <f t="shared" si="212"/>
        <v>0</v>
      </c>
    </row>
    <row r="1657" spans="1:38" hidden="1" x14ac:dyDescent="0.3">
      <c r="A1657" t="str">
        <f t="shared" si="206"/>
        <v>SAA1</v>
      </c>
      <c r="B1657" s="5" t="s">
        <v>474</v>
      </c>
      <c r="C1657" s="5" t="s">
        <v>617</v>
      </c>
      <c r="D1657" s="65" t="s">
        <v>89</v>
      </c>
      <c r="E1657" s="65" t="s">
        <v>413</v>
      </c>
      <c r="F1657" s="5" t="s">
        <v>78</v>
      </c>
      <c r="G1657" s="5" t="s">
        <v>600</v>
      </c>
      <c r="H1657" s="5" t="s">
        <v>620</v>
      </c>
      <c r="I1657" s="31"/>
      <c r="J1657" s="31"/>
      <c r="K1657" s="31"/>
      <c r="L1657" s="31"/>
      <c r="M1657" s="31"/>
      <c r="N1657" s="31">
        <v>0.1</v>
      </c>
      <c r="O1657" s="31"/>
      <c r="P1657" s="31"/>
      <c r="Q1657" s="31"/>
      <c r="R1657" s="75">
        <f t="shared" si="213"/>
        <v>1.6666666666666666E-2</v>
      </c>
      <c r="S1657" s="69">
        <v>1.6666666666666666E-2</v>
      </c>
      <c r="T1657" s="69">
        <v>1.6666666666666666E-2</v>
      </c>
      <c r="U1657" s="69">
        <v>1.6666666666666666E-2</v>
      </c>
      <c r="V1657" s="69">
        <v>1.6666666666666666E-2</v>
      </c>
      <c r="W1657" s="69">
        <v>1.6666666666666666E-2</v>
      </c>
      <c r="X1657" s="69">
        <v>1.6666666666666666E-2</v>
      </c>
      <c r="Y1657" s="69">
        <v>1.6666666666666666E-2</v>
      </c>
      <c r="Z1657" s="69">
        <v>1.6666666666666666E-2</v>
      </c>
      <c r="AA1657" s="69">
        <v>1.6666666666666666E-2</v>
      </c>
      <c r="AB1657" s="69">
        <v>1.6666666666666666E-2</v>
      </c>
      <c r="AC1657" s="69">
        <v>1.6666666666666666E-2</v>
      </c>
      <c r="AD1657" s="69">
        <v>1.6666666666666666E-2</v>
      </c>
      <c r="AE1657" s="69">
        <v>1.6666666666666666E-2</v>
      </c>
      <c r="AF1657" s="69">
        <f t="shared" si="207"/>
        <v>0.19999999999999998</v>
      </c>
      <c r="AH1657" s="31">
        <f t="shared" si="208"/>
        <v>0.05</v>
      </c>
      <c r="AI1657" s="31">
        <f t="shared" si="209"/>
        <v>0.05</v>
      </c>
      <c r="AJ1657" s="31">
        <f t="shared" si="210"/>
        <v>0.05</v>
      </c>
      <c r="AK1657" s="31">
        <f t="shared" si="211"/>
        <v>0.05</v>
      </c>
      <c r="AL1657" s="31">
        <f t="shared" si="212"/>
        <v>0.2</v>
      </c>
    </row>
    <row r="1658" spans="1:38" hidden="1" x14ac:dyDescent="0.3">
      <c r="A1658" t="str">
        <f t="shared" si="206"/>
        <v>SACASTER</v>
      </c>
      <c r="B1658" s="5" t="s">
        <v>474</v>
      </c>
      <c r="C1658" s="5" t="s">
        <v>617</v>
      </c>
      <c r="D1658" s="65" t="s">
        <v>89</v>
      </c>
      <c r="E1658" s="65" t="s">
        <v>413</v>
      </c>
      <c r="F1658" s="5" t="s">
        <v>25</v>
      </c>
      <c r="G1658" s="5" t="s">
        <v>604</v>
      </c>
      <c r="H1658" s="5" t="s">
        <v>604</v>
      </c>
      <c r="I1658" s="31"/>
      <c r="J1658" s="31"/>
      <c r="K1658" s="31"/>
      <c r="L1658" s="31">
        <v>5.94</v>
      </c>
      <c r="M1658" s="31">
        <v>23.399999999999991</v>
      </c>
      <c r="N1658" s="31">
        <v>0.108</v>
      </c>
      <c r="O1658" s="31">
        <v>-0.55000000000000004</v>
      </c>
      <c r="P1658" s="31">
        <v>1.08</v>
      </c>
      <c r="Q1658" s="31"/>
      <c r="R1658" s="75">
        <f t="shared" si="213"/>
        <v>4.9963333333333324</v>
      </c>
      <c r="S1658" s="69">
        <v>4.9963333333333324</v>
      </c>
      <c r="T1658" s="69">
        <v>4.9963333333333324</v>
      </c>
      <c r="U1658" s="69">
        <v>4.9963333333333324</v>
      </c>
      <c r="V1658" s="69">
        <v>4.9963333333333324</v>
      </c>
      <c r="W1658" s="69">
        <v>4.9963333333333324</v>
      </c>
      <c r="X1658" s="69">
        <v>4.9963333333333324</v>
      </c>
      <c r="Y1658" s="69">
        <v>4.9963333333333324</v>
      </c>
      <c r="Z1658" s="69">
        <v>4.9963333333333324</v>
      </c>
      <c r="AA1658" s="69">
        <v>4.9963333333333324</v>
      </c>
      <c r="AB1658" s="69">
        <v>4.9963333333333324</v>
      </c>
      <c r="AC1658" s="69">
        <v>4.9963333333333324</v>
      </c>
      <c r="AD1658" s="69">
        <v>4.9963333333333324</v>
      </c>
      <c r="AE1658" s="69">
        <v>4.9963333333333324</v>
      </c>
      <c r="AF1658" s="69">
        <f t="shared" si="207"/>
        <v>59.955999999999989</v>
      </c>
      <c r="AH1658" s="31">
        <f t="shared" si="208"/>
        <v>14.988999999999997</v>
      </c>
      <c r="AI1658" s="31">
        <f t="shared" si="209"/>
        <v>14.988999999999997</v>
      </c>
      <c r="AJ1658" s="31">
        <f t="shared" si="210"/>
        <v>14.988999999999997</v>
      </c>
      <c r="AK1658" s="31">
        <f t="shared" si="211"/>
        <v>14.988999999999997</v>
      </c>
      <c r="AL1658" s="31">
        <f t="shared" si="212"/>
        <v>59.955999999999989</v>
      </c>
    </row>
    <row r="1659" spans="1:38" hidden="1" x14ac:dyDescent="0.3">
      <c r="A1659" t="str">
        <f t="shared" si="206"/>
        <v>SACoarse Brown</v>
      </c>
      <c r="B1659" s="5" t="s">
        <v>474</v>
      </c>
      <c r="C1659" s="5" t="s">
        <v>617</v>
      </c>
      <c r="D1659" s="65" t="s">
        <v>89</v>
      </c>
      <c r="E1659" s="65" t="s">
        <v>413</v>
      </c>
      <c r="F1659" s="5" t="s">
        <v>26</v>
      </c>
      <c r="G1659" s="5" t="s">
        <v>602</v>
      </c>
      <c r="H1659" s="5" t="s">
        <v>618</v>
      </c>
      <c r="I1659" s="31"/>
      <c r="J1659" s="31"/>
      <c r="K1659" s="31"/>
      <c r="L1659" s="31">
        <v>25.973000000000003</v>
      </c>
      <c r="M1659" s="31">
        <v>30.823999999999998</v>
      </c>
      <c r="N1659" s="31">
        <v>0.72</v>
      </c>
      <c r="O1659" s="31">
        <v>0.23999999999999988</v>
      </c>
      <c r="P1659" s="31"/>
      <c r="Q1659" s="31"/>
      <c r="R1659" s="75">
        <f t="shared" si="213"/>
        <v>9.6261666666666663</v>
      </c>
      <c r="S1659" s="69">
        <v>9.6261666666666663</v>
      </c>
      <c r="T1659" s="69">
        <v>9.6261666666666663</v>
      </c>
      <c r="U1659" s="69">
        <v>9.6261666666666663</v>
      </c>
      <c r="V1659" s="69">
        <v>9.6261666666666663</v>
      </c>
      <c r="W1659" s="69">
        <v>9.6261666666666663</v>
      </c>
      <c r="X1659" s="69">
        <v>9.6261666666666663</v>
      </c>
      <c r="Y1659" s="69">
        <v>9.6261666666666663</v>
      </c>
      <c r="Z1659" s="69">
        <v>9.6261666666666663</v>
      </c>
      <c r="AA1659" s="69">
        <v>9.6261666666666663</v>
      </c>
      <c r="AB1659" s="69">
        <v>9.6261666666666663</v>
      </c>
      <c r="AC1659" s="69">
        <v>9.6261666666666663</v>
      </c>
      <c r="AD1659" s="69">
        <v>9.6261666666666663</v>
      </c>
      <c r="AE1659" s="69">
        <v>9.6261666666666663</v>
      </c>
      <c r="AF1659" s="69">
        <f t="shared" si="207"/>
        <v>115.51399999999997</v>
      </c>
      <c r="AH1659" s="31">
        <f t="shared" si="208"/>
        <v>28.878499999999999</v>
      </c>
      <c r="AI1659" s="31">
        <f t="shared" si="209"/>
        <v>28.878499999999999</v>
      </c>
      <c r="AJ1659" s="31">
        <f t="shared" si="210"/>
        <v>28.878499999999999</v>
      </c>
      <c r="AK1659" s="31">
        <f t="shared" si="211"/>
        <v>28.878499999999999</v>
      </c>
      <c r="AL1659" s="31">
        <f t="shared" si="212"/>
        <v>115.514</v>
      </c>
    </row>
    <row r="1660" spans="1:38" hidden="1" x14ac:dyDescent="0.3">
      <c r="A1660" t="str">
        <f t="shared" si="206"/>
        <v>SACoarse Brown</v>
      </c>
      <c r="B1660" s="5" t="s">
        <v>474</v>
      </c>
      <c r="C1660" s="5" t="s">
        <v>617</v>
      </c>
      <c r="D1660" s="65" t="s">
        <v>89</v>
      </c>
      <c r="E1660" s="65" t="s">
        <v>413</v>
      </c>
      <c r="F1660" s="5" t="s">
        <v>44</v>
      </c>
      <c r="G1660" s="5" t="s">
        <v>602</v>
      </c>
      <c r="H1660" s="5" t="s">
        <v>618</v>
      </c>
      <c r="I1660" s="31"/>
      <c r="J1660" s="31"/>
      <c r="K1660" s="31"/>
      <c r="L1660" s="31"/>
      <c r="M1660" s="31">
        <v>-1.2E-2</v>
      </c>
      <c r="N1660" s="31"/>
      <c r="O1660" s="31"/>
      <c r="P1660" s="31">
        <v>1.2E-2</v>
      </c>
      <c r="Q1660" s="31"/>
      <c r="R1660" s="75">
        <f t="shared" si="213"/>
        <v>0</v>
      </c>
      <c r="S1660" s="69">
        <v>0</v>
      </c>
      <c r="T1660" s="69">
        <v>0</v>
      </c>
      <c r="U1660" s="69">
        <v>0</v>
      </c>
      <c r="V1660" s="69">
        <v>0</v>
      </c>
      <c r="W1660" s="69">
        <v>0</v>
      </c>
      <c r="X1660" s="69">
        <v>0</v>
      </c>
      <c r="Y1660" s="69">
        <v>0</v>
      </c>
      <c r="Z1660" s="69">
        <v>0</v>
      </c>
      <c r="AA1660" s="69">
        <v>0</v>
      </c>
      <c r="AB1660" s="69">
        <v>0</v>
      </c>
      <c r="AC1660" s="69">
        <v>0</v>
      </c>
      <c r="AD1660" s="69">
        <v>0</v>
      </c>
      <c r="AE1660" s="69">
        <v>0</v>
      </c>
      <c r="AF1660" s="69">
        <f t="shared" si="207"/>
        <v>0</v>
      </c>
      <c r="AH1660" s="31">
        <f t="shared" si="208"/>
        <v>0</v>
      </c>
      <c r="AI1660" s="31">
        <f t="shared" si="209"/>
        <v>0</v>
      </c>
      <c r="AJ1660" s="31">
        <f t="shared" si="210"/>
        <v>0</v>
      </c>
      <c r="AK1660" s="31">
        <f t="shared" si="211"/>
        <v>0</v>
      </c>
      <c r="AL1660" s="31">
        <f t="shared" si="212"/>
        <v>0</v>
      </c>
    </row>
    <row r="1661" spans="1:38" hidden="1" x14ac:dyDescent="0.3">
      <c r="A1661" t="str">
        <f t="shared" si="206"/>
        <v>SAC1 COARSE</v>
      </c>
      <c r="B1661" s="5" t="s">
        <v>474</v>
      </c>
      <c r="C1661" s="5" t="s">
        <v>617</v>
      </c>
      <c r="D1661" s="65" t="s">
        <v>89</v>
      </c>
      <c r="E1661" s="65" t="s">
        <v>413</v>
      </c>
      <c r="F1661" s="5" t="s">
        <v>27</v>
      </c>
      <c r="G1661" s="5" t="s">
        <v>603</v>
      </c>
      <c r="H1661" s="5" t="s">
        <v>619</v>
      </c>
      <c r="I1661" s="31"/>
      <c r="J1661" s="31"/>
      <c r="K1661" s="31"/>
      <c r="L1661" s="31">
        <v>1650.0949999999993</v>
      </c>
      <c r="M1661" s="31">
        <v>621.46399999999994</v>
      </c>
      <c r="N1661" s="31">
        <v>676.97999999999979</v>
      </c>
      <c r="O1661" s="31">
        <v>200.92000000000002</v>
      </c>
      <c r="P1661" s="31">
        <v>91.8</v>
      </c>
      <c r="Q1661" s="31">
        <v>49.680000000000007</v>
      </c>
      <c r="R1661" s="75">
        <f t="shared" si="213"/>
        <v>548.48983333333319</v>
      </c>
      <c r="S1661" s="69">
        <v>1311</v>
      </c>
      <c r="T1661" s="69">
        <v>950</v>
      </c>
      <c r="U1661" s="69">
        <v>1200</v>
      </c>
      <c r="V1661" s="69">
        <v>1200</v>
      </c>
      <c r="W1661" s="69">
        <v>1200</v>
      </c>
      <c r="X1661" s="69">
        <v>950</v>
      </c>
      <c r="Y1661" s="69">
        <v>1100</v>
      </c>
      <c r="Z1661" s="69">
        <v>1000</v>
      </c>
      <c r="AA1661" s="69">
        <v>950</v>
      </c>
      <c r="AB1661" s="69">
        <v>900</v>
      </c>
      <c r="AC1661" s="69">
        <v>1200</v>
      </c>
      <c r="AD1661" s="69">
        <v>1100</v>
      </c>
      <c r="AE1661" s="69">
        <v>950</v>
      </c>
      <c r="AF1661" s="69">
        <f t="shared" si="207"/>
        <v>12700</v>
      </c>
      <c r="AH1661" s="31">
        <f t="shared" si="208"/>
        <v>3350</v>
      </c>
      <c r="AI1661" s="31">
        <f t="shared" si="209"/>
        <v>3250</v>
      </c>
      <c r="AJ1661" s="31">
        <f t="shared" si="210"/>
        <v>2850</v>
      </c>
      <c r="AK1661" s="31">
        <f t="shared" si="211"/>
        <v>3250</v>
      </c>
      <c r="AL1661" s="31">
        <f t="shared" si="212"/>
        <v>12700</v>
      </c>
    </row>
    <row r="1662" spans="1:38" hidden="1" x14ac:dyDescent="0.3">
      <c r="A1662" t="str">
        <f t="shared" si="206"/>
        <v>SAC1 COARSE</v>
      </c>
      <c r="B1662" s="5" t="s">
        <v>474</v>
      </c>
      <c r="C1662" s="5" t="s">
        <v>617</v>
      </c>
      <c r="D1662" s="65" t="s">
        <v>89</v>
      </c>
      <c r="E1662" s="65" t="s">
        <v>413</v>
      </c>
      <c r="F1662" s="5" t="s">
        <v>28</v>
      </c>
      <c r="G1662" s="5" t="s">
        <v>603</v>
      </c>
      <c r="H1662" s="5" t="s">
        <v>619</v>
      </c>
      <c r="I1662" s="31"/>
      <c r="J1662" s="31"/>
      <c r="K1662" s="31"/>
      <c r="L1662" s="31">
        <v>1.044</v>
      </c>
      <c r="M1662" s="31"/>
      <c r="N1662" s="31"/>
      <c r="O1662" s="31"/>
      <c r="P1662" s="31"/>
      <c r="Q1662" s="31"/>
      <c r="R1662" s="75">
        <f t="shared" si="213"/>
        <v>0.17400000000000002</v>
      </c>
      <c r="S1662" s="69">
        <v>0.17400000000000002</v>
      </c>
      <c r="T1662" s="69">
        <v>0.17400000000000002</v>
      </c>
      <c r="U1662" s="69">
        <v>0.17400000000000002</v>
      </c>
      <c r="V1662" s="69">
        <v>0.17400000000000002</v>
      </c>
      <c r="W1662" s="69">
        <v>0.17400000000000002</v>
      </c>
      <c r="X1662" s="69">
        <v>0.17400000000000002</v>
      </c>
      <c r="Y1662" s="69">
        <v>0.17400000000000002</v>
      </c>
      <c r="Z1662" s="69">
        <v>0.17400000000000002</v>
      </c>
      <c r="AA1662" s="69">
        <v>0.17400000000000002</v>
      </c>
      <c r="AB1662" s="69">
        <v>0.17400000000000002</v>
      </c>
      <c r="AC1662" s="69">
        <v>0.17400000000000002</v>
      </c>
      <c r="AD1662" s="69">
        <v>0.17400000000000002</v>
      </c>
      <c r="AE1662" s="69">
        <v>0.17400000000000002</v>
      </c>
      <c r="AF1662" s="69">
        <f t="shared" si="207"/>
        <v>2.0879999999999996</v>
      </c>
      <c r="AH1662" s="31">
        <f t="shared" si="208"/>
        <v>0.52200000000000002</v>
      </c>
      <c r="AI1662" s="31">
        <f t="shared" si="209"/>
        <v>0.52200000000000002</v>
      </c>
      <c r="AJ1662" s="31">
        <f t="shared" si="210"/>
        <v>0.52200000000000002</v>
      </c>
      <c r="AK1662" s="31">
        <f t="shared" si="211"/>
        <v>0.52200000000000002</v>
      </c>
      <c r="AL1662" s="31">
        <f t="shared" si="212"/>
        <v>2.0880000000000001</v>
      </c>
    </row>
    <row r="1663" spans="1:38" hidden="1" x14ac:dyDescent="0.3">
      <c r="A1663" t="str">
        <f t="shared" si="206"/>
        <v>SAA1</v>
      </c>
      <c r="B1663" s="5" t="s">
        <v>474</v>
      </c>
      <c r="C1663" s="5" t="s">
        <v>617</v>
      </c>
      <c r="D1663" s="65" t="s">
        <v>89</v>
      </c>
      <c r="E1663" s="65" t="s">
        <v>413</v>
      </c>
      <c r="F1663" s="5" t="s">
        <v>30</v>
      </c>
      <c r="G1663" s="5" t="s">
        <v>600</v>
      </c>
      <c r="H1663" s="5" t="s">
        <v>620</v>
      </c>
      <c r="I1663" s="31"/>
      <c r="J1663" s="31"/>
      <c r="K1663" s="31"/>
      <c r="L1663" s="31">
        <v>28.064999999999998</v>
      </c>
      <c r="M1663" s="31">
        <v>-1.7</v>
      </c>
      <c r="N1663" s="31">
        <v>24.780000000000005</v>
      </c>
      <c r="O1663" s="31">
        <v>2.3100000000000005</v>
      </c>
      <c r="P1663" s="31"/>
      <c r="Q1663" s="31"/>
      <c r="R1663" s="75">
        <f t="shared" si="213"/>
        <v>8.9091666666666676</v>
      </c>
      <c r="S1663" s="69">
        <v>8.9091666666666676</v>
      </c>
      <c r="T1663" s="69">
        <v>8.9091666666666676</v>
      </c>
      <c r="U1663" s="69">
        <v>8.9091666666666676</v>
      </c>
      <c r="V1663" s="69">
        <v>8.9091666666666676</v>
      </c>
      <c r="W1663" s="69">
        <v>8.9091666666666676</v>
      </c>
      <c r="X1663" s="69">
        <v>8.9091666666666676</v>
      </c>
      <c r="Y1663" s="69">
        <v>8.9091666666666676</v>
      </c>
      <c r="Z1663" s="69">
        <v>8.9091666666666676</v>
      </c>
      <c r="AA1663" s="69">
        <v>8.9091666666666676</v>
      </c>
      <c r="AB1663" s="69">
        <v>8.9091666666666676</v>
      </c>
      <c r="AC1663" s="69">
        <v>8.9091666666666676</v>
      </c>
      <c r="AD1663" s="69">
        <v>8.9091666666666676</v>
      </c>
      <c r="AE1663" s="69">
        <v>8.9091666666666676</v>
      </c>
      <c r="AF1663" s="69">
        <f t="shared" si="207"/>
        <v>106.90999999999998</v>
      </c>
      <c r="AH1663" s="31">
        <f t="shared" si="208"/>
        <v>26.727500000000003</v>
      </c>
      <c r="AI1663" s="31">
        <f t="shared" si="209"/>
        <v>26.727500000000003</v>
      </c>
      <c r="AJ1663" s="31">
        <f t="shared" si="210"/>
        <v>26.727500000000003</v>
      </c>
      <c r="AK1663" s="31">
        <f t="shared" si="211"/>
        <v>26.727500000000003</v>
      </c>
      <c r="AL1663" s="31">
        <f t="shared" si="212"/>
        <v>106.91000000000001</v>
      </c>
    </row>
    <row r="1664" spans="1:38" hidden="1" x14ac:dyDescent="0.3">
      <c r="A1664" t="str">
        <f t="shared" si="206"/>
        <v>SAA1</v>
      </c>
      <c r="B1664" s="5" t="s">
        <v>474</v>
      </c>
      <c r="C1664" s="5" t="s">
        <v>617</v>
      </c>
      <c r="D1664" s="65" t="s">
        <v>89</v>
      </c>
      <c r="E1664" s="65" t="s">
        <v>413</v>
      </c>
      <c r="F1664" s="5" t="s">
        <v>45</v>
      </c>
      <c r="G1664" s="5" t="s">
        <v>600</v>
      </c>
      <c r="H1664" s="5" t="s">
        <v>620</v>
      </c>
      <c r="I1664" s="31"/>
      <c r="J1664" s="31"/>
      <c r="K1664" s="31"/>
      <c r="L1664" s="31">
        <v>7.1999999999999995E-2</v>
      </c>
      <c r="M1664" s="31">
        <v>-0.06</v>
      </c>
      <c r="N1664" s="31"/>
      <c r="O1664" s="31"/>
      <c r="P1664" s="31">
        <v>1.2E-2</v>
      </c>
      <c r="Q1664" s="31"/>
      <c r="R1664" s="75">
        <f t="shared" si="213"/>
        <v>3.9999999999999992E-3</v>
      </c>
      <c r="S1664" s="69">
        <v>3.9999999999999992E-3</v>
      </c>
      <c r="T1664" s="69">
        <v>3.9999999999999992E-3</v>
      </c>
      <c r="U1664" s="69">
        <v>3.9999999999999992E-3</v>
      </c>
      <c r="V1664" s="69">
        <v>3.9999999999999992E-3</v>
      </c>
      <c r="W1664" s="69">
        <v>3.9999999999999992E-3</v>
      </c>
      <c r="X1664" s="69">
        <v>3.9999999999999992E-3</v>
      </c>
      <c r="Y1664" s="69">
        <v>3.9999999999999992E-3</v>
      </c>
      <c r="Z1664" s="69">
        <v>3.9999999999999992E-3</v>
      </c>
      <c r="AA1664" s="69">
        <v>3.9999999999999992E-3</v>
      </c>
      <c r="AB1664" s="69">
        <v>3.9999999999999992E-3</v>
      </c>
      <c r="AC1664" s="69">
        <v>3.9999999999999992E-3</v>
      </c>
      <c r="AD1664" s="69">
        <v>3.9999999999999992E-3</v>
      </c>
      <c r="AE1664" s="69">
        <v>3.9999999999999992E-3</v>
      </c>
      <c r="AF1664" s="69">
        <f t="shared" si="207"/>
        <v>4.799999999999998E-2</v>
      </c>
      <c r="AH1664" s="31">
        <f t="shared" si="208"/>
        <v>1.1999999999999997E-2</v>
      </c>
      <c r="AI1664" s="31">
        <f t="shared" si="209"/>
        <v>1.1999999999999997E-2</v>
      </c>
      <c r="AJ1664" s="31">
        <f t="shared" si="210"/>
        <v>1.1999999999999997E-2</v>
      </c>
      <c r="AK1664" s="31">
        <f t="shared" si="211"/>
        <v>1.1999999999999997E-2</v>
      </c>
      <c r="AL1664" s="31">
        <f t="shared" si="212"/>
        <v>4.7999999999999987E-2</v>
      </c>
    </row>
    <row r="1665" spans="1:38" hidden="1" x14ac:dyDescent="0.3">
      <c r="A1665" t="str">
        <f t="shared" si="206"/>
        <v>SAGMW</v>
      </c>
      <c r="B1665" s="5" t="s">
        <v>474</v>
      </c>
      <c r="C1665" s="5" t="s">
        <v>617</v>
      </c>
      <c r="D1665" s="65" t="s">
        <v>89</v>
      </c>
      <c r="E1665" s="65" t="s">
        <v>413</v>
      </c>
      <c r="F1665" s="5" t="s">
        <v>37</v>
      </c>
      <c r="G1665" s="5" t="s">
        <v>602</v>
      </c>
      <c r="H1665" s="5" t="s">
        <v>624</v>
      </c>
      <c r="I1665" s="31"/>
      <c r="J1665" s="31"/>
      <c r="K1665" s="31"/>
      <c r="L1665" s="31">
        <v>0.21600000000000003</v>
      </c>
      <c r="M1665" s="31">
        <v>0.20519999999999999</v>
      </c>
      <c r="N1665" s="31">
        <v>0.24840000000000001</v>
      </c>
      <c r="O1665" s="31">
        <v>0.21600000000000003</v>
      </c>
      <c r="P1665" s="31">
        <v>0.32400000000000001</v>
      </c>
      <c r="Q1665" s="31">
        <v>0.54</v>
      </c>
      <c r="R1665" s="75">
        <f t="shared" si="213"/>
        <v>0.29160000000000003</v>
      </c>
      <c r="S1665" s="69">
        <v>0.29160000000000003</v>
      </c>
      <c r="T1665" s="69">
        <v>0.29160000000000003</v>
      </c>
      <c r="U1665" s="69">
        <v>0.29160000000000003</v>
      </c>
      <c r="V1665" s="69">
        <v>0.29160000000000003</v>
      </c>
      <c r="W1665" s="69">
        <v>0.29160000000000003</v>
      </c>
      <c r="X1665" s="69">
        <v>0.29160000000000003</v>
      </c>
      <c r="Y1665" s="69">
        <v>0.29160000000000003</v>
      </c>
      <c r="Z1665" s="69">
        <v>0.29160000000000003</v>
      </c>
      <c r="AA1665" s="69">
        <v>0.29160000000000003</v>
      </c>
      <c r="AB1665" s="69">
        <v>0.29160000000000003</v>
      </c>
      <c r="AC1665" s="69">
        <v>0.29160000000000003</v>
      </c>
      <c r="AD1665" s="69">
        <v>0.29160000000000003</v>
      </c>
      <c r="AE1665" s="69">
        <v>0.29160000000000003</v>
      </c>
      <c r="AF1665" s="69">
        <f t="shared" si="207"/>
        <v>3.4991999999999996</v>
      </c>
      <c r="AH1665" s="31">
        <f t="shared" si="208"/>
        <v>0.87480000000000002</v>
      </c>
      <c r="AI1665" s="31">
        <f t="shared" si="209"/>
        <v>0.87480000000000002</v>
      </c>
      <c r="AJ1665" s="31">
        <f t="shared" si="210"/>
        <v>0.87480000000000002</v>
      </c>
      <c r="AK1665" s="31">
        <f t="shared" si="211"/>
        <v>0.87480000000000002</v>
      </c>
      <c r="AL1665" s="31">
        <f t="shared" si="212"/>
        <v>3.4992000000000001</v>
      </c>
    </row>
    <row r="1666" spans="1:38" hidden="1" x14ac:dyDescent="0.3">
      <c r="A1666" t="str">
        <f t="shared" si="206"/>
        <v>SAGolden Brown</v>
      </c>
      <c r="B1666" s="5" t="s">
        <v>474</v>
      </c>
      <c r="C1666" s="5" t="s">
        <v>617</v>
      </c>
      <c r="D1666" s="65" t="s">
        <v>89</v>
      </c>
      <c r="E1666" s="65" t="s">
        <v>413</v>
      </c>
      <c r="F1666" s="5" t="s">
        <v>31</v>
      </c>
      <c r="G1666" s="5" t="s">
        <v>602</v>
      </c>
      <c r="H1666" s="5" t="s">
        <v>623</v>
      </c>
      <c r="I1666" s="31"/>
      <c r="J1666" s="31"/>
      <c r="K1666" s="31"/>
      <c r="L1666" s="31">
        <v>4.5599999999999996</v>
      </c>
      <c r="M1666" s="31">
        <v>3.24</v>
      </c>
      <c r="N1666" s="31">
        <v>1.08</v>
      </c>
      <c r="O1666" s="31">
        <v>1.3599999999999999</v>
      </c>
      <c r="P1666" s="31"/>
      <c r="Q1666" s="31"/>
      <c r="R1666" s="75">
        <f t="shared" si="213"/>
        <v>1.7066666666666663</v>
      </c>
      <c r="S1666" s="69">
        <v>1.7066666666666663</v>
      </c>
      <c r="T1666" s="69">
        <v>1.7066666666666663</v>
      </c>
      <c r="U1666" s="69">
        <v>1.7066666666666663</v>
      </c>
      <c r="V1666" s="69">
        <v>1.7066666666666663</v>
      </c>
      <c r="W1666" s="69">
        <v>1.7066666666666663</v>
      </c>
      <c r="X1666" s="69">
        <v>1.7066666666666663</v>
      </c>
      <c r="Y1666" s="69">
        <v>1.7066666666666663</v>
      </c>
      <c r="Z1666" s="69">
        <v>1.7066666666666663</v>
      </c>
      <c r="AA1666" s="69">
        <v>1.7066666666666663</v>
      </c>
      <c r="AB1666" s="69">
        <v>1.7066666666666663</v>
      </c>
      <c r="AC1666" s="69">
        <v>1.7066666666666663</v>
      </c>
      <c r="AD1666" s="69">
        <v>1.7066666666666663</v>
      </c>
      <c r="AE1666" s="69">
        <v>1.7066666666666663</v>
      </c>
      <c r="AF1666" s="69">
        <f t="shared" si="207"/>
        <v>20.48</v>
      </c>
      <c r="AH1666" s="31">
        <f t="shared" si="208"/>
        <v>5.1199999999999992</v>
      </c>
      <c r="AI1666" s="31">
        <f t="shared" si="209"/>
        <v>5.1199999999999992</v>
      </c>
      <c r="AJ1666" s="31">
        <f t="shared" si="210"/>
        <v>5.1199999999999992</v>
      </c>
      <c r="AK1666" s="31">
        <f t="shared" si="211"/>
        <v>5.1199999999999992</v>
      </c>
      <c r="AL1666" s="31">
        <f t="shared" si="212"/>
        <v>20.479999999999997</v>
      </c>
    </row>
    <row r="1667" spans="1:38" hidden="1" x14ac:dyDescent="0.3">
      <c r="A1667" t="str">
        <f t="shared" ref="A1667:A1730" si="214">CONCATENATE(C1667,H1667)</f>
        <v>SAGolden Brown</v>
      </c>
      <c r="B1667" s="5" t="s">
        <v>474</v>
      </c>
      <c r="C1667" s="5" t="s">
        <v>617</v>
      </c>
      <c r="D1667" s="65" t="s">
        <v>89</v>
      </c>
      <c r="E1667" s="65" t="s">
        <v>413</v>
      </c>
      <c r="F1667" s="5" t="s">
        <v>46</v>
      </c>
      <c r="G1667" s="5" t="s">
        <v>602</v>
      </c>
      <c r="H1667" s="5" t="s">
        <v>623</v>
      </c>
      <c r="I1667" s="31"/>
      <c r="J1667" s="31"/>
      <c r="K1667" s="31"/>
      <c r="L1667" s="31">
        <v>0.54</v>
      </c>
      <c r="M1667" s="31">
        <v>5.3999999999999999E-2</v>
      </c>
      <c r="N1667" s="31"/>
      <c r="O1667" s="31"/>
      <c r="P1667" s="31"/>
      <c r="Q1667" s="31"/>
      <c r="R1667" s="75">
        <f t="shared" si="213"/>
        <v>9.9000000000000019E-2</v>
      </c>
      <c r="S1667" s="69">
        <v>9.9000000000000019E-2</v>
      </c>
      <c r="T1667" s="69">
        <v>9.9000000000000019E-2</v>
      </c>
      <c r="U1667" s="69">
        <v>9.9000000000000019E-2</v>
      </c>
      <c r="V1667" s="69">
        <v>9.9000000000000019E-2</v>
      </c>
      <c r="W1667" s="69">
        <v>9.9000000000000019E-2</v>
      </c>
      <c r="X1667" s="69">
        <v>9.9000000000000019E-2</v>
      </c>
      <c r="Y1667" s="69">
        <v>9.9000000000000019E-2</v>
      </c>
      <c r="Z1667" s="69">
        <v>9.9000000000000019E-2</v>
      </c>
      <c r="AA1667" s="69">
        <v>9.9000000000000019E-2</v>
      </c>
      <c r="AB1667" s="69">
        <v>9.9000000000000019E-2</v>
      </c>
      <c r="AC1667" s="69">
        <v>9.9000000000000019E-2</v>
      </c>
      <c r="AD1667" s="69">
        <v>9.9000000000000019E-2</v>
      </c>
      <c r="AE1667" s="69">
        <v>9.9000000000000019E-2</v>
      </c>
      <c r="AF1667" s="69">
        <f t="shared" ref="AF1667:AF1730" si="215">SUM(T1667:AE1667)</f>
        <v>1.1879999999999999</v>
      </c>
      <c r="AH1667" s="31">
        <f t="shared" ref="AH1667:AH1730" si="216">SUM(T1667:V1667)</f>
        <v>0.29700000000000004</v>
      </c>
      <c r="AI1667" s="31">
        <f t="shared" ref="AI1667:AI1730" si="217">SUM(W1667:Y1667)</f>
        <v>0.29700000000000004</v>
      </c>
      <c r="AJ1667" s="31">
        <f t="shared" ref="AJ1667:AJ1730" si="218">SUM(Z1667:AB1667)</f>
        <v>0.29700000000000004</v>
      </c>
      <c r="AK1667" s="31">
        <f t="shared" ref="AK1667:AK1730" si="219">SUM(AC1667:AE1667)</f>
        <v>0.29700000000000004</v>
      </c>
      <c r="AL1667" s="31">
        <f t="shared" ref="AL1667:AL1730" si="220">SUM(AH1667:AK1667)</f>
        <v>1.1880000000000002</v>
      </c>
    </row>
    <row r="1668" spans="1:38" hidden="1" x14ac:dyDescent="0.3">
      <c r="A1668" t="str">
        <f t="shared" si="214"/>
        <v>SAICING</v>
      </c>
      <c r="B1668" s="5" t="s">
        <v>474</v>
      </c>
      <c r="C1668" s="5" t="s">
        <v>617</v>
      </c>
      <c r="D1668" s="65" t="s">
        <v>89</v>
      </c>
      <c r="E1668" s="65" t="s">
        <v>413</v>
      </c>
      <c r="F1668" s="5" t="s">
        <v>47</v>
      </c>
      <c r="G1668" s="5" t="s">
        <v>605</v>
      </c>
      <c r="H1668" s="5" t="s">
        <v>605</v>
      </c>
      <c r="I1668" s="31"/>
      <c r="J1668" s="31"/>
      <c r="K1668" s="31"/>
      <c r="L1668" s="31">
        <v>45.924999999999997</v>
      </c>
      <c r="M1668" s="31">
        <v>24.75</v>
      </c>
      <c r="N1668" s="31">
        <v>12.25</v>
      </c>
      <c r="O1668" s="31">
        <v>5.75</v>
      </c>
      <c r="P1668" s="31">
        <v>2.875</v>
      </c>
      <c r="Q1668" s="31"/>
      <c r="R1668" s="75">
        <f t="shared" si="213"/>
        <v>15.258333333333333</v>
      </c>
      <c r="S1668" s="69"/>
      <c r="T1668" s="69"/>
      <c r="U1668" s="69"/>
      <c r="V1668" s="69"/>
      <c r="W1668" s="69"/>
      <c r="X1668" s="69"/>
      <c r="Y1668" s="69"/>
      <c r="Z1668" s="69"/>
      <c r="AA1668" s="69"/>
      <c r="AB1668" s="69"/>
      <c r="AC1668" s="69"/>
      <c r="AD1668" s="69"/>
      <c r="AE1668" s="69"/>
      <c r="AF1668" s="69">
        <f t="shared" si="215"/>
        <v>0</v>
      </c>
      <c r="AH1668" s="31">
        <f t="shared" si="216"/>
        <v>0</v>
      </c>
      <c r="AI1668" s="31">
        <f t="shared" si="217"/>
        <v>0</v>
      </c>
      <c r="AJ1668" s="31">
        <f t="shared" si="218"/>
        <v>0</v>
      </c>
      <c r="AK1668" s="31">
        <f t="shared" si="219"/>
        <v>0</v>
      </c>
      <c r="AL1668" s="31">
        <f t="shared" si="220"/>
        <v>0</v>
      </c>
    </row>
    <row r="1669" spans="1:38" hidden="1" x14ac:dyDescent="0.3">
      <c r="A1669" t="str">
        <f t="shared" si="214"/>
        <v>SAICING</v>
      </c>
      <c r="B1669" s="5" t="s">
        <v>474</v>
      </c>
      <c r="C1669" s="5" t="s">
        <v>617</v>
      </c>
      <c r="D1669" s="65" t="s">
        <v>89</v>
      </c>
      <c r="E1669" s="65" t="s">
        <v>413</v>
      </c>
      <c r="F1669" s="5" t="s">
        <v>32</v>
      </c>
      <c r="G1669" s="5" t="s">
        <v>605</v>
      </c>
      <c r="H1669" s="5" t="s">
        <v>605</v>
      </c>
      <c r="I1669" s="31"/>
      <c r="J1669" s="31"/>
      <c r="K1669" s="31"/>
      <c r="L1669" s="31">
        <v>3.0000000000000004</v>
      </c>
      <c r="M1669" s="31">
        <v>6.7200000000000006</v>
      </c>
      <c r="N1669" s="31">
        <v>1.02</v>
      </c>
      <c r="O1669" s="31">
        <v>1.0499999999999998</v>
      </c>
      <c r="P1669" s="31"/>
      <c r="Q1669" s="31"/>
      <c r="R1669" s="75">
        <f t="shared" si="213"/>
        <v>1.9649999999999999</v>
      </c>
      <c r="S1669" s="69">
        <v>1.9649999999999999</v>
      </c>
      <c r="T1669" s="69">
        <v>1.9649999999999999</v>
      </c>
      <c r="U1669" s="69">
        <v>1.9649999999999999</v>
      </c>
      <c r="V1669" s="69">
        <v>1.9649999999999999</v>
      </c>
      <c r="W1669" s="69">
        <v>1.9649999999999999</v>
      </c>
      <c r="X1669" s="69">
        <v>1.9649999999999999</v>
      </c>
      <c r="Y1669" s="69">
        <v>1.9649999999999999</v>
      </c>
      <c r="Z1669" s="69">
        <v>1.9649999999999999</v>
      </c>
      <c r="AA1669" s="69">
        <v>1.9649999999999999</v>
      </c>
      <c r="AB1669" s="69">
        <v>1.9649999999999999</v>
      </c>
      <c r="AC1669" s="69">
        <v>1.9649999999999999</v>
      </c>
      <c r="AD1669" s="69">
        <v>1.9649999999999999</v>
      </c>
      <c r="AE1669" s="69">
        <v>1.9649999999999999</v>
      </c>
      <c r="AF1669" s="69">
        <f t="shared" si="215"/>
        <v>23.58</v>
      </c>
      <c r="AH1669" s="31">
        <f t="shared" si="216"/>
        <v>5.8949999999999996</v>
      </c>
      <c r="AI1669" s="31">
        <f t="shared" si="217"/>
        <v>5.8949999999999996</v>
      </c>
      <c r="AJ1669" s="31">
        <f t="shared" si="218"/>
        <v>5.8949999999999996</v>
      </c>
      <c r="AK1669" s="31">
        <f t="shared" si="219"/>
        <v>5.8949999999999996</v>
      </c>
      <c r="AL1669" s="31">
        <f t="shared" si="220"/>
        <v>23.58</v>
      </c>
    </row>
    <row r="1670" spans="1:38" hidden="1" x14ac:dyDescent="0.3">
      <c r="A1670" t="str">
        <f t="shared" si="214"/>
        <v>PTLG</v>
      </c>
      <c r="B1670" s="5" t="s">
        <v>474</v>
      </c>
      <c r="C1670" s="5" t="s">
        <v>625</v>
      </c>
      <c r="D1670" s="65" t="s">
        <v>89</v>
      </c>
      <c r="E1670" s="65" t="s">
        <v>413</v>
      </c>
      <c r="F1670" s="5" t="s">
        <v>102</v>
      </c>
      <c r="G1670" s="5" t="s">
        <v>601</v>
      </c>
      <c r="H1670" s="5" t="s">
        <v>621</v>
      </c>
      <c r="I1670" s="31"/>
      <c r="J1670" s="31"/>
      <c r="K1670" s="31"/>
      <c r="L1670" s="31"/>
      <c r="M1670" s="31"/>
      <c r="N1670" s="31"/>
      <c r="O1670" s="31"/>
      <c r="P1670" s="31"/>
      <c r="Q1670" s="31"/>
      <c r="R1670" s="75"/>
      <c r="S1670" s="69">
        <v>5.4</v>
      </c>
      <c r="T1670" s="69">
        <v>16.2</v>
      </c>
      <c r="U1670" s="69">
        <v>16.2</v>
      </c>
      <c r="V1670" s="69">
        <v>16.2</v>
      </c>
      <c r="W1670" s="69">
        <v>21.6</v>
      </c>
      <c r="X1670" s="69">
        <v>21.6</v>
      </c>
      <c r="Y1670" s="69">
        <v>21.6</v>
      </c>
      <c r="Z1670" s="69">
        <v>21.6</v>
      </c>
      <c r="AA1670" s="69">
        <v>21.6</v>
      </c>
      <c r="AB1670" s="69">
        <v>21.6</v>
      </c>
      <c r="AC1670" s="69">
        <v>21.6</v>
      </c>
      <c r="AD1670" s="69">
        <v>21.6</v>
      </c>
      <c r="AE1670" s="69">
        <v>21.6</v>
      </c>
      <c r="AF1670" s="69">
        <f t="shared" si="215"/>
        <v>242.99999999999994</v>
      </c>
      <c r="AH1670" s="31">
        <f t="shared" si="216"/>
        <v>48.599999999999994</v>
      </c>
      <c r="AI1670" s="31">
        <f t="shared" si="217"/>
        <v>64.800000000000011</v>
      </c>
      <c r="AJ1670" s="31">
        <f t="shared" si="218"/>
        <v>64.800000000000011</v>
      </c>
      <c r="AK1670" s="31">
        <f t="shared" si="219"/>
        <v>64.800000000000011</v>
      </c>
      <c r="AL1670" s="31">
        <f t="shared" si="220"/>
        <v>243.00000000000003</v>
      </c>
    </row>
    <row r="1671" spans="1:38" hidden="1" x14ac:dyDescent="0.3">
      <c r="A1671" t="str">
        <f t="shared" si="214"/>
        <v>PTLG</v>
      </c>
      <c r="B1671" s="5" t="s">
        <v>474</v>
      </c>
      <c r="C1671" s="5" t="s">
        <v>625</v>
      </c>
      <c r="D1671" s="65" t="s">
        <v>89</v>
      </c>
      <c r="E1671" s="65" t="s">
        <v>413</v>
      </c>
      <c r="F1671" s="5" t="s">
        <v>33</v>
      </c>
      <c r="G1671" s="5" t="s">
        <v>601</v>
      </c>
      <c r="H1671" s="5" t="s">
        <v>621</v>
      </c>
      <c r="I1671" s="31"/>
      <c r="J1671" s="31"/>
      <c r="K1671" s="31"/>
      <c r="L1671" s="31">
        <v>5.4</v>
      </c>
      <c r="M1671" s="31"/>
      <c r="N1671" s="31">
        <v>11.88</v>
      </c>
      <c r="O1671" s="31">
        <v>-0.15</v>
      </c>
      <c r="P1671" s="31"/>
      <c r="Q1671" s="31"/>
      <c r="R1671" s="75">
        <f>SUM(I1671:Q1671)/6</f>
        <v>2.8550000000000004</v>
      </c>
      <c r="S1671" s="69">
        <v>5.4</v>
      </c>
      <c r="T1671" s="69">
        <v>10.8</v>
      </c>
      <c r="U1671" s="69">
        <v>10.8</v>
      </c>
      <c r="V1671" s="69">
        <v>10.8</v>
      </c>
      <c r="W1671" s="69">
        <v>10.8</v>
      </c>
      <c r="X1671" s="69">
        <v>10.8</v>
      </c>
      <c r="Y1671" s="69">
        <v>10.8</v>
      </c>
      <c r="Z1671" s="69">
        <v>10.8</v>
      </c>
      <c r="AA1671" s="69">
        <v>10.8</v>
      </c>
      <c r="AB1671" s="69">
        <v>10.8</v>
      </c>
      <c r="AC1671" s="69">
        <v>10.8</v>
      </c>
      <c r="AD1671" s="69">
        <v>10.8</v>
      </c>
      <c r="AE1671" s="69">
        <v>10.8</v>
      </c>
      <c r="AF1671" s="69">
        <f t="shared" si="215"/>
        <v>129.6</v>
      </c>
      <c r="AH1671" s="31">
        <f t="shared" si="216"/>
        <v>32.400000000000006</v>
      </c>
      <c r="AI1671" s="31">
        <f t="shared" si="217"/>
        <v>32.400000000000006</v>
      </c>
      <c r="AJ1671" s="31">
        <f t="shared" si="218"/>
        <v>32.400000000000006</v>
      </c>
      <c r="AK1671" s="31">
        <f t="shared" si="219"/>
        <v>32.400000000000006</v>
      </c>
      <c r="AL1671" s="31">
        <f t="shared" si="220"/>
        <v>129.60000000000002</v>
      </c>
    </row>
    <row r="1672" spans="1:38" hidden="1" x14ac:dyDescent="0.3">
      <c r="A1672" t="str">
        <f t="shared" si="214"/>
        <v>SASoft Brown</v>
      </c>
      <c r="B1672" s="5" t="s">
        <v>474</v>
      </c>
      <c r="C1672" s="5" t="s">
        <v>617</v>
      </c>
      <c r="D1672" s="65" t="s">
        <v>89</v>
      </c>
      <c r="E1672" s="65" t="s">
        <v>413</v>
      </c>
      <c r="F1672" s="5" t="s">
        <v>34</v>
      </c>
      <c r="G1672" s="5" t="s">
        <v>602</v>
      </c>
      <c r="H1672" s="5" t="s">
        <v>622</v>
      </c>
      <c r="I1672" s="31"/>
      <c r="J1672" s="31"/>
      <c r="K1672" s="31"/>
      <c r="L1672" s="31">
        <v>5.22</v>
      </c>
      <c r="M1672" s="31">
        <v>13.320000000000002</v>
      </c>
      <c r="N1672" s="31">
        <v>1.32</v>
      </c>
      <c r="O1672" s="31">
        <v>2.41</v>
      </c>
      <c r="P1672" s="31">
        <v>0.36</v>
      </c>
      <c r="Q1672" s="31"/>
      <c r="R1672" s="75">
        <f>SUM(I1672:Q1672)/6</f>
        <v>3.7716666666666669</v>
      </c>
      <c r="S1672" s="69">
        <v>3.7716666666666669</v>
      </c>
      <c r="T1672" s="69">
        <v>3.7716666666666669</v>
      </c>
      <c r="U1672" s="69">
        <v>3.7716666666666669</v>
      </c>
      <c r="V1672" s="69">
        <v>3.7716666666666669</v>
      </c>
      <c r="W1672" s="69">
        <v>3.7716666666666669</v>
      </c>
      <c r="X1672" s="69">
        <v>3.7716666666666669</v>
      </c>
      <c r="Y1672" s="69">
        <v>3.7716666666666669</v>
      </c>
      <c r="Z1672" s="69">
        <v>3.7716666666666669</v>
      </c>
      <c r="AA1672" s="69">
        <v>3.7716666666666669</v>
      </c>
      <c r="AB1672" s="69">
        <v>3.7716666666666669</v>
      </c>
      <c r="AC1672" s="69">
        <v>3.7716666666666669</v>
      </c>
      <c r="AD1672" s="69">
        <v>3.7716666666666669</v>
      </c>
      <c r="AE1672" s="69">
        <v>3.7716666666666669</v>
      </c>
      <c r="AF1672" s="69">
        <f t="shared" si="215"/>
        <v>45.260000000000012</v>
      </c>
      <c r="AH1672" s="31">
        <f t="shared" si="216"/>
        <v>11.315000000000001</v>
      </c>
      <c r="AI1672" s="31">
        <f t="shared" si="217"/>
        <v>11.315000000000001</v>
      </c>
      <c r="AJ1672" s="31">
        <f t="shared" si="218"/>
        <v>11.315000000000001</v>
      </c>
      <c r="AK1672" s="31">
        <f t="shared" si="219"/>
        <v>11.315000000000001</v>
      </c>
      <c r="AL1672" s="31">
        <f t="shared" si="220"/>
        <v>45.260000000000005</v>
      </c>
    </row>
    <row r="1673" spans="1:38" hidden="1" x14ac:dyDescent="0.3">
      <c r="A1673" t="str">
        <f t="shared" si="214"/>
        <v>SASoft Brown</v>
      </c>
      <c r="B1673" s="5" t="s">
        <v>474</v>
      </c>
      <c r="C1673" s="5" t="s">
        <v>617</v>
      </c>
      <c r="D1673" s="65" t="s">
        <v>89</v>
      </c>
      <c r="E1673" s="65" t="s">
        <v>413</v>
      </c>
      <c r="F1673" s="5" t="s">
        <v>49</v>
      </c>
      <c r="G1673" s="5" t="s">
        <v>602</v>
      </c>
      <c r="H1673" s="5" t="s">
        <v>622</v>
      </c>
      <c r="I1673" s="31"/>
      <c r="J1673" s="31"/>
      <c r="K1673" s="31"/>
      <c r="L1673" s="31">
        <v>0.10800000000000001</v>
      </c>
      <c r="M1673" s="31">
        <v>0.27</v>
      </c>
      <c r="N1673" s="31"/>
      <c r="O1673" s="31">
        <v>0.32400000000000001</v>
      </c>
      <c r="P1673" s="31"/>
      <c r="Q1673" s="31"/>
      <c r="R1673" s="75">
        <f>SUM(I1673:Q1673)/6</f>
        <v>0.11699999999999999</v>
      </c>
      <c r="S1673" s="69">
        <v>0.11699999999999999</v>
      </c>
      <c r="T1673" s="69">
        <v>0.11699999999999999</v>
      </c>
      <c r="U1673" s="69">
        <v>0.11699999999999999</v>
      </c>
      <c r="V1673" s="69">
        <v>0.11699999999999999</v>
      </c>
      <c r="W1673" s="69">
        <v>0.11699999999999999</v>
      </c>
      <c r="X1673" s="69">
        <v>0.11699999999999999</v>
      </c>
      <c r="Y1673" s="69">
        <v>0.11699999999999999</v>
      </c>
      <c r="Z1673" s="69">
        <v>0.11699999999999999</v>
      </c>
      <c r="AA1673" s="69">
        <v>0.11699999999999999</v>
      </c>
      <c r="AB1673" s="69">
        <v>0.11699999999999999</v>
      </c>
      <c r="AC1673" s="69">
        <v>0.11699999999999999</v>
      </c>
      <c r="AD1673" s="69">
        <v>0.11699999999999999</v>
      </c>
      <c r="AE1673" s="69">
        <v>0.11699999999999999</v>
      </c>
      <c r="AF1673" s="69">
        <f t="shared" si="215"/>
        <v>1.4039999999999999</v>
      </c>
      <c r="AH1673" s="31">
        <f t="shared" si="216"/>
        <v>0.35099999999999998</v>
      </c>
      <c r="AI1673" s="31">
        <f t="shared" si="217"/>
        <v>0.35099999999999998</v>
      </c>
      <c r="AJ1673" s="31">
        <f t="shared" si="218"/>
        <v>0.35099999999999998</v>
      </c>
      <c r="AK1673" s="31">
        <f t="shared" si="219"/>
        <v>0.35099999999999998</v>
      </c>
      <c r="AL1673" s="31">
        <f t="shared" si="220"/>
        <v>1.4039999999999999</v>
      </c>
    </row>
    <row r="1674" spans="1:38" hidden="1" x14ac:dyDescent="0.3">
      <c r="A1674" t="str">
        <f t="shared" si="214"/>
        <v>SAA1</v>
      </c>
      <c r="B1674" s="5" t="s">
        <v>474</v>
      </c>
      <c r="C1674" s="5" t="s">
        <v>617</v>
      </c>
      <c r="D1674" s="65" t="s">
        <v>89</v>
      </c>
      <c r="E1674" s="65" t="s">
        <v>553</v>
      </c>
      <c r="F1674" s="5" t="s">
        <v>74</v>
      </c>
      <c r="G1674" s="5" t="s">
        <v>600</v>
      </c>
      <c r="H1674" s="5" t="s">
        <v>620</v>
      </c>
      <c r="I1674" s="31"/>
      <c r="J1674" s="31"/>
      <c r="K1674" s="31"/>
      <c r="L1674" s="31"/>
      <c r="M1674" s="31"/>
      <c r="N1674" s="31"/>
      <c r="O1674" s="31">
        <v>22</v>
      </c>
      <c r="P1674" s="31">
        <v>22.5</v>
      </c>
      <c r="Q1674" s="31">
        <v>32.5</v>
      </c>
      <c r="R1674" s="75">
        <f t="shared" ref="R1674:R1683" si="221">SUM(I1674:Q1674)/4</f>
        <v>19.25</v>
      </c>
      <c r="S1674" s="69">
        <v>19.25</v>
      </c>
      <c r="T1674" s="69">
        <v>19.25</v>
      </c>
      <c r="U1674" s="69">
        <v>19.25</v>
      </c>
      <c r="V1674" s="69">
        <v>19.25</v>
      </c>
      <c r="W1674" s="69">
        <v>19.25</v>
      </c>
      <c r="X1674" s="69">
        <v>19.25</v>
      </c>
      <c r="Y1674" s="69">
        <v>19.25</v>
      </c>
      <c r="Z1674" s="69">
        <v>19.25</v>
      </c>
      <c r="AA1674" s="69">
        <v>19.25</v>
      </c>
      <c r="AB1674" s="69">
        <v>19.25</v>
      </c>
      <c r="AC1674" s="69">
        <v>19.25</v>
      </c>
      <c r="AD1674" s="69">
        <v>19.25</v>
      </c>
      <c r="AE1674" s="69">
        <v>19.25</v>
      </c>
      <c r="AF1674" s="69">
        <f t="shared" si="215"/>
        <v>231</v>
      </c>
      <c r="AH1674" s="31">
        <f t="shared" si="216"/>
        <v>57.75</v>
      </c>
      <c r="AI1674" s="31">
        <f t="shared" si="217"/>
        <v>57.75</v>
      </c>
      <c r="AJ1674" s="31">
        <f t="shared" si="218"/>
        <v>57.75</v>
      </c>
      <c r="AK1674" s="31">
        <f t="shared" si="219"/>
        <v>57.75</v>
      </c>
      <c r="AL1674" s="31">
        <f t="shared" si="220"/>
        <v>231</v>
      </c>
    </row>
    <row r="1675" spans="1:38" hidden="1" x14ac:dyDescent="0.3">
      <c r="A1675" t="str">
        <f t="shared" si="214"/>
        <v>SAC1 COARSE</v>
      </c>
      <c r="B1675" s="5" t="s">
        <v>474</v>
      </c>
      <c r="C1675" s="5" t="s">
        <v>617</v>
      </c>
      <c r="D1675" s="65" t="s">
        <v>89</v>
      </c>
      <c r="E1675" s="65" t="s">
        <v>553</v>
      </c>
      <c r="F1675" s="5" t="s">
        <v>61</v>
      </c>
      <c r="G1675" s="5" t="s">
        <v>603</v>
      </c>
      <c r="H1675" s="5" t="s">
        <v>619</v>
      </c>
      <c r="I1675" s="31"/>
      <c r="J1675" s="31"/>
      <c r="K1675" s="31"/>
      <c r="L1675" s="31"/>
      <c r="M1675" s="31"/>
      <c r="N1675" s="31"/>
      <c r="O1675" s="31">
        <v>15</v>
      </c>
      <c r="P1675" s="31">
        <v>32.5</v>
      </c>
      <c r="Q1675" s="31">
        <v>54.5</v>
      </c>
      <c r="R1675" s="75">
        <f t="shared" si="221"/>
        <v>25.5</v>
      </c>
      <c r="S1675" s="69">
        <v>25.5</v>
      </c>
      <c r="T1675" s="69">
        <v>25.5</v>
      </c>
      <c r="U1675" s="69">
        <v>25.5</v>
      </c>
      <c r="V1675" s="69">
        <v>25.5</v>
      </c>
      <c r="W1675" s="69">
        <v>25.5</v>
      </c>
      <c r="X1675" s="69">
        <v>25.5</v>
      </c>
      <c r="Y1675" s="69">
        <v>25.5</v>
      </c>
      <c r="Z1675" s="69">
        <v>25.5</v>
      </c>
      <c r="AA1675" s="69">
        <v>25.5</v>
      </c>
      <c r="AB1675" s="69">
        <v>25.5</v>
      </c>
      <c r="AC1675" s="69">
        <v>25.5</v>
      </c>
      <c r="AD1675" s="69">
        <v>25.5</v>
      </c>
      <c r="AE1675" s="69">
        <v>25.5</v>
      </c>
      <c r="AF1675" s="69">
        <f t="shared" si="215"/>
        <v>306</v>
      </c>
      <c r="AH1675" s="31">
        <f t="shared" si="216"/>
        <v>76.5</v>
      </c>
      <c r="AI1675" s="31">
        <f t="shared" si="217"/>
        <v>76.5</v>
      </c>
      <c r="AJ1675" s="31">
        <f t="shared" si="218"/>
        <v>76.5</v>
      </c>
      <c r="AK1675" s="31">
        <f t="shared" si="219"/>
        <v>76.5</v>
      </c>
      <c r="AL1675" s="31">
        <f t="shared" si="220"/>
        <v>306</v>
      </c>
    </row>
    <row r="1676" spans="1:38" hidden="1" x14ac:dyDescent="0.3">
      <c r="A1676" t="str">
        <f t="shared" si="214"/>
        <v>SACASTER</v>
      </c>
      <c r="B1676" s="5" t="s">
        <v>474</v>
      </c>
      <c r="C1676" s="5" t="s">
        <v>617</v>
      </c>
      <c r="D1676" s="65" t="s">
        <v>89</v>
      </c>
      <c r="E1676" s="65" t="s">
        <v>553</v>
      </c>
      <c r="F1676" s="5" t="s">
        <v>42</v>
      </c>
      <c r="G1676" s="5" t="s">
        <v>604</v>
      </c>
      <c r="H1676" s="5" t="s">
        <v>604</v>
      </c>
      <c r="I1676" s="31">
        <v>2.2999999999999998</v>
      </c>
      <c r="J1676" s="31">
        <v>2.35</v>
      </c>
      <c r="K1676" s="31">
        <v>1.2</v>
      </c>
      <c r="L1676" s="31">
        <v>4.4000000000000004</v>
      </c>
      <c r="M1676" s="31">
        <v>1</v>
      </c>
      <c r="N1676" s="31"/>
      <c r="O1676" s="31">
        <v>0.5</v>
      </c>
      <c r="P1676" s="31">
        <v>1.7999999999999998</v>
      </c>
      <c r="Q1676" s="31">
        <v>0.8</v>
      </c>
      <c r="R1676" s="75">
        <f t="shared" si="221"/>
        <v>3.5875000000000004</v>
      </c>
      <c r="S1676" s="69">
        <v>3.5875000000000004</v>
      </c>
      <c r="T1676" s="69">
        <v>3.5875000000000004</v>
      </c>
      <c r="U1676" s="69">
        <v>3.5875000000000004</v>
      </c>
      <c r="V1676" s="69">
        <v>3.5875000000000004</v>
      </c>
      <c r="W1676" s="69">
        <v>3.5875000000000004</v>
      </c>
      <c r="X1676" s="69">
        <v>3.5875000000000004</v>
      </c>
      <c r="Y1676" s="69">
        <v>3.5875000000000004</v>
      </c>
      <c r="Z1676" s="69">
        <v>3.5875000000000004</v>
      </c>
      <c r="AA1676" s="69">
        <v>3.5875000000000004</v>
      </c>
      <c r="AB1676" s="69">
        <v>3.5875000000000004</v>
      </c>
      <c r="AC1676" s="69">
        <v>3.5875000000000004</v>
      </c>
      <c r="AD1676" s="69">
        <v>3.5875000000000004</v>
      </c>
      <c r="AE1676" s="69">
        <v>3.5875000000000004</v>
      </c>
      <c r="AF1676" s="69">
        <f t="shared" si="215"/>
        <v>43.04999999999999</v>
      </c>
      <c r="AH1676" s="31">
        <f t="shared" si="216"/>
        <v>10.762500000000001</v>
      </c>
      <c r="AI1676" s="31">
        <f t="shared" si="217"/>
        <v>10.762500000000001</v>
      </c>
      <c r="AJ1676" s="31">
        <f t="shared" si="218"/>
        <v>10.762500000000001</v>
      </c>
      <c r="AK1676" s="31">
        <f t="shared" si="219"/>
        <v>10.762500000000001</v>
      </c>
      <c r="AL1676" s="31">
        <f t="shared" si="220"/>
        <v>43.050000000000004</v>
      </c>
    </row>
    <row r="1677" spans="1:38" hidden="1" x14ac:dyDescent="0.3">
      <c r="A1677" t="str">
        <f t="shared" si="214"/>
        <v>SASoft Brown</v>
      </c>
      <c r="B1677" s="5" t="s">
        <v>474</v>
      </c>
      <c r="C1677" s="5" t="s">
        <v>617</v>
      </c>
      <c r="D1677" s="65" t="s">
        <v>89</v>
      </c>
      <c r="E1677" s="65" t="s">
        <v>553</v>
      </c>
      <c r="F1677" s="5" t="s">
        <v>43</v>
      </c>
      <c r="G1677" s="5" t="s">
        <v>602</v>
      </c>
      <c r="H1677" s="5" t="s">
        <v>622</v>
      </c>
      <c r="I1677" s="31"/>
      <c r="J1677" s="31">
        <v>0.05</v>
      </c>
      <c r="K1677" s="31"/>
      <c r="L1677" s="31"/>
      <c r="M1677" s="31">
        <v>1.95</v>
      </c>
      <c r="N1677" s="31"/>
      <c r="O1677" s="31">
        <v>0.1</v>
      </c>
      <c r="P1677" s="31"/>
      <c r="Q1677" s="31">
        <v>0.2</v>
      </c>
      <c r="R1677" s="75">
        <f t="shared" si="221"/>
        <v>0.57500000000000007</v>
      </c>
      <c r="S1677" s="69">
        <v>0.57500000000000007</v>
      </c>
      <c r="T1677" s="69">
        <v>0.57500000000000007</v>
      </c>
      <c r="U1677" s="69">
        <v>0.57500000000000007</v>
      </c>
      <c r="V1677" s="69">
        <v>0.57500000000000007</v>
      </c>
      <c r="W1677" s="69">
        <v>0.57500000000000007</v>
      </c>
      <c r="X1677" s="69">
        <v>0.57500000000000007</v>
      </c>
      <c r="Y1677" s="69">
        <v>0.57500000000000007</v>
      </c>
      <c r="Z1677" s="69">
        <v>0.57500000000000007</v>
      </c>
      <c r="AA1677" s="69">
        <v>0.57500000000000007</v>
      </c>
      <c r="AB1677" s="69">
        <v>0.57500000000000007</v>
      </c>
      <c r="AC1677" s="69">
        <v>0.57500000000000007</v>
      </c>
      <c r="AD1677" s="69">
        <v>0.57500000000000007</v>
      </c>
      <c r="AE1677" s="69">
        <v>0.57500000000000007</v>
      </c>
      <c r="AF1677" s="69">
        <f t="shared" si="215"/>
        <v>6.9000000000000012</v>
      </c>
      <c r="AH1677" s="31">
        <f t="shared" si="216"/>
        <v>1.7250000000000001</v>
      </c>
      <c r="AI1677" s="31">
        <f t="shared" si="217"/>
        <v>1.7250000000000001</v>
      </c>
      <c r="AJ1677" s="31">
        <f t="shared" si="218"/>
        <v>1.7250000000000001</v>
      </c>
      <c r="AK1677" s="31">
        <f t="shared" si="219"/>
        <v>1.7250000000000001</v>
      </c>
      <c r="AL1677" s="31">
        <f t="shared" si="220"/>
        <v>6.9</v>
      </c>
    </row>
    <row r="1678" spans="1:38" hidden="1" x14ac:dyDescent="0.3">
      <c r="A1678" t="str">
        <f t="shared" si="214"/>
        <v>SACoarse Brown</v>
      </c>
      <c r="B1678" s="5" t="s">
        <v>474</v>
      </c>
      <c r="C1678" s="5" t="s">
        <v>617</v>
      </c>
      <c r="D1678" s="65" t="s">
        <v>89</v>
      </c>
      <c r="E1678" s="65" t="s">
        <v>553</v>
      </c>
      <c r="F1678" s="5" t="s">
        <v>26</v>
      </c>
      <c r="G1678" s="5" t="s">
        <v>602</v>
      </c>
      <c r="H1678" s="5" t="s">
        <v>618</v>
      </c>
      <c r="I1678" s="31"/>
      <c r="J1678" s="31">
        <v>2.16</v>
      </c>
      <c r="K1678" s="31"/>
      <c r="L1678" s="31"/>
      <c r="M1678" s="31"/>
      <c r="N1678" s="31"/>
      <c r="O1678" s="31"/>
      <c r="P1678" s="31">
        <v>1.08</v>
      </c>
      <c r="Q1678" s="31">
        <v>1.08</v>
      </c>
      <c r="R1678" s="75">
        <f t="shared" si="221"/>
        <v>1.08</v>
      </c>
      <c r="S1678" s="69">
        <v>1.08</v>
      </c>
      <c r="T1678" s="69">
        <v>1.08</v>
      </c>
      <c r="U1678" s="69">
        <v>1.08</v>
      </c>
      <c r="V1678" s="69">
        <v>1.08</v>
      </c>
      <c r="W1678" s="69">
        <v>1.08</v>
      </c>
      <c r="X1678" s="69">
        <v>1.08</v>
      </c>
      <c r="Y1678" s="69">
        <v>1.08</v>
      </c>
      <c r="Z1678" s="69">
        <v>1.08</v>
      </c>
      <c r="AA1678" s="69">
        <v>1.08</v>
      </c>
      <c r="AB1678" s="69">
        <v>1.08</v>
      </c>
      <c r="AC1678" s="69">
        <v>1.08</v>
      </c>
      <c r="AD1678" s="69">
        <v>1.08</v>
      </c>
      <c r="AE1678" s="69">
        <v>1.08</v>
      </c>
      <c r="AF1678" s="69">
        <f t="shared" si="215"/>
        <v>12.96</v>
      </c>
      <c r="AH1678" s="31">
        <f t="shared" si="216"/>
        <v>3.24</v>
      </c>
      <c r="AI1678" s="31">
        <f t="shared" si="217"/>
        <v>3.24</v>
      </c>
      <c r="AJ1678" s="31">
        <f t="shared" si="218"/>
        <v>3.24</v>
      </c>
      <c r="AK1678" s="31">
        <f t="shared" si="219"/>
        <v>3.24</v>
      </c>
      <c r="AL1678" s="31">
        <f t="shared" si="220"/>
        <v>12.96</v>
      </c>
    </row>
    <row r="1679" spans="1:38" hidden="1" x14ac:dyDescent="0.3">
      <c r="A1679" t="str">
        <f t="shared" si="214"/>
        <v>SAC1 COARSE</v>
      </c>
      <c r="B1679" s="5" t="s">
        <v>474</v>
      </c>
      <c r="C1679" s="5" t="s">
        <v>617</v>
      </c>
      <c r="D1679" s="65" t="s">
        <v>89</v>
      </c>
      <c r="E1679" s="65" t="s">
        <v>553</v>
      </c>
      <c r="F1679" s="5" t="s">
        <v>27</v>
      </c>
      <c r="G1679" s="5" t="s">
        <v>603</v>
      </c>
      <c r="H1679" s="5" t="s">
        <v>619</v>
      </c>
      <c r="I1679" s="31"/>
      <c r="J1679" s="31"/>
      <c r="K1679" s="31"/>
      <c r="L1679" s="31"/>
      <c r="M1679" s="31"/>
      <c r="N1679" s="31"/>
      <c r="O1679" s="31">
        <v>61.56</v>
      </c>
      <c r="P1679" s="31">
        <v>25.92</v>
      </c>
      <c r="Q1679" s="31">
        <v>32.400000000000006</v>
      </c>
      <c r="R1679" s="75">
        <f t="shared" si="221"/>
        <v>29.970000000000002</v>
      </c>
      <c r="S1679" s="69">
        <v>29.970000000000002</v>
      </c>
      <c r="T1679" s="69">
        <v>29.970000000000002</v>
      </c>
      <c r="U1679" s="69">
        <v>29.970000000000002</v>
      </c>
      <c r="V1679" s="69">
        <v>29.970000000000002</v>
      </c>
      <c r="W1679" s="69">
        <v>29.970000000000002</v>
      </c>
      <c r="X1679" s="69">
        <v>29.970000000000002</v>
      </c>
      <c r="Y1679" s="69">
        <v>29.970000000000002</v>
      </c>
      <c r="Z1679" s="69">
        <v>29.970000000000002</v>
      </c>
      <c r="AA1679" s="69">
        <v>29.970000000000002</v>
      </c>
      <c r="AB1679" s="69">
        <v>29.970000000000002</v>
      </c>
      <c r="AC1679" s="69">
        <v>29.970000000000002</v>
      </c>
      <c r="AD1679" s="69">
        <v>29.970000000000002</v>
      </c>
      <c r="AE1679" s="69">
        <v>29.970000000000002</v>
      </c>
      <c r="AF1679" s="69">
        <f t="shared" si="215"/>
        <v>359.6400000000001</v>
      </c>
      <c r="AH1679" s="31">
        <f t="shared" si="216"/>
        <v>89.910000000000011</v>
      </c>
      <c r="AI1679" s="31">
        <f t="shared" si="217"/>
        <v>89.910000000000011</v>
      </c>
      <c r="AJ1679" s="31">
        <f t="shared" si="218"/>
        <v>89.910000000000011</v>
      </c>
      <c r="AK1679" s="31">
        <f t="shared" si="219"/>
        <v>89.910000000000011</v>
      </c>
      <c r="AL1679" s="31">
        <f t="shared" si="220"/>
        <v>359.64000000000004</v>
      </c>
    </row>
    <row r="1680" spans="1:38" hidden="1" x14ac:dyDescent="0.3">
      <c r="A1680" t="str">
        <f t="shared" si="214"/>
        <v>SAA1</v>
      </c>
      <c r="B1680" s="5" t="s">
        <v>474</v>
      </c>
      <c r="C1680" s="5" t="s">
        <v>617</v>
      </c>
      <c r="D1680" s="65" t="s">
        <v>89</v>
      </c>
      <c r="E1680" s="65" t="s">
        <v>553</v>
      </c>
      <c r="F1680" s="5" t="s">
        <v>30</v>
      </c>
      <c r="G1680" s="5" t="s">
        <v>600</v>
      </c>
      <c r="H1680" s="5" t="s">
        <v>620</v>
      </c>
      <c r="I1680" s="31"/>
      <c r="J1680" s="31">
        <v>0.6</v>
      </c>
      <c r="K1680" s="31">
        <v>2.16</v>
      </c>
      <c r="L1680" s="31">
        <v>1.08</v>
      </c>
      <c r="M1680" s="31"/>
      <c r="N1680" s="31">
        <v>1.08</v>
      </c>
      <c r="O1680" s="31">
        <v>1.08</v>
      </c>
      <c r="P1680" s="31">
        <v>1.08</v>
      </c>
      <c r="Q1680" s="31">
        <v>1.08</v>
      </c>
      <c r="R1680" s="75">
        <f t="shared" si="221"/>
        <v>2.04</v>
      </c>
      <c r="S1680" s="69">
        <v>2.04</v>
      </c>
      <c r="T1680" s="69">
        <v>2.04</v>
      </c>
      <c r="U1680" s="69">
        <v>2.04</v>
      </c>
      <c r="V1680" s="69">
        <v>2.04</v>
      </c>
      <c r="W1680" s="69">
        <v>2.04</v>
      </c>
      <c r="X1680" s="69">
        <v>2.04</v>
      </c>
      <c r="Y1680" s="69">
        <v>2.04</v>
      </c>
      <c r="Z1680" s="69">
        <v>2.04</v>
      </c>
      <c r="AA1680" s="69">
        <v>2.04</v>
      </c>
      <c r="AB1680" s="69">
        <v>2.04</v>
      </c>
      <c r="AC1680" s="69">
        <v>2.04</v>
      </c>
      <c r="AD1680" s="69">
        <v>2.04</v>
      </c>
      <c r="AE1680" s="69">
        <v>2.04</v>
      </c>
      <c r="AF1680" s="69">
        <f t="shared" si="215"/>
        <v>24.479999999999993</v>
      </c>
      <c r="AH1680" s="31">
        <f t="shared" si="216"/>
        <v>6.12</v>
      </c>
      <c r="AI1680" s="31">
        <f t="shared" si="217"/>
        <v>6.12</v>
      </c>
      <c r="AJ1680" s="31">
        <f t="shared" si="218"/>
        <v>6.12</v>
      </c>
      <c r="AK1680" s="31">
        <f t="shared" si="219"/>
        <v>6.12</v>
      </c>
      <c r="AL1680" s="31">
        <f t="shared" si="220"/>
        <v>24.48</v>
      </c>
    </row>
    <row r="1681" spans="1:38" hidden="1" x14ac:dyDescent="0.3">
      <c r="A1681" t="str">
        <f t="shared" si="214"/>
        <v>SAGolden Brown</v>
      </c>
      <c r="B1681" s="5" t="s">
        <v>474</v>
      </c>
      <c r="C1681" s="5" t="s">
        <v>617</v>
      </c>
      <c r="D1681" s="65" t="s">
        <v>89</v>
      </c>
      <c r="E1681" s="65" t="s">
        <v>553</v>
      </c>
      <c r="F1681" s="5" t="s">
        <v>31</v>
      </c>
      <c r="G1681" s="5" t="s">
        <v>602</v>
      </c>
      <c r="H1681" s="5" t="s">
        <v>623</v>
      </c>
      <c r="I1681" s="31"/>
      <c r="J1681" s="31"/>
      <c r="K1681" s="31"/>
      <c r="L1681" s="31">
        <v>1.08</v>
      </c>
      <c r="M1681" s="31"/>
      <c r="N1681" s="31">
        <v>1.08</v>
      </c>
      <c r="O1681" s="31"/>
      <c r="P1681" s="31"/>
      <c r="Q1681" s="31"/>
      <c r="R1681" s="75">
        <f t="shared" si="221"/>
        <v>0.54</v>
      </c>
      <c r="S1681" s="69">
        <v>0.54</v>
      </c>
      <c r="T1681" s="69">
        <v>0.54</v>
      </c>
      <c r="U1681" s="69">
        <v>0.54</v>
      </c>
      <c r="V1681" s="69">
        <v>0.54</v>
      </c>
      <c r="W1681" s="69">
        <v>0.54</v>
      </c>
      <c r="X1681" s="69">
        <v>0.54</v>
      </c>
      <c r="Y1681" s="69">
        <v>0.54</v>
      </c>
      <c r="Z1681" s="69">
        <v>0.54</v>
      </c>
      <c r="AA1681" s="69">
        <v>0.54</v>
      </c>
      <c r="AB1681" s="69">
        <v>0.54</v>
      </c>
      <c r="AC1681" s="69">
        <v>0.54</v>
      </c>
      <c r="AD1681" s="69">
        <v>0.54</v>
      </c>
      <c r="AE1681" s="69">
        <v>0.54</v>
      </c>
      <c r="AF1681" s="69">
        <f t="shared" si="215"/>
        <v>6.48</v>
      </c>
      <c r="AH1681" s="31">
        <f t="shared" si="216"/>
        <v>1.62</v>
      </c>
      <c r="AI1681" s="31">
        <f t="shared" si="217"/>
        <v>1.62</v>
      </c>
      <c r="AJ1681" s="31">
        <f t="shared" si="218"/>
        <v>1.62</v>
      </c>
      <c r="AK1681" s="31">
        <f t="shared" si="219"/>
        <v>1.62</v>
      </c>
      <c r="AL1681" s="31">
        <f t="shared" si="220"/>
        <v>6.48</v>
      </c>
    </row>
    <row r="1682" spans="1:38" hidden="1" x14ac:dyDescent="0.3">
      <c r="A1682" t="str">
        <f t="shared" si="214"/>
        <v>SAICING</v>
      </c>
      <c r="B1682" s="5" t="s">
        <v>474</v>
      </c>
      <c r="C1682" s="5" t="s">
        <v>617</v>
      </c>
      <c r="D1682" s="65" t="s">
        <v>89</v>
      </c>
      <c r="E1682" s="65" t="s">
        <v>553</v>
      </c>
      <c r="F1682" s="5" t="s">
        <v>47</v>
      </c>
      <c r="G1682" s="5" t="s">
        <v>605</v>
      </c>
      <c r="H1682" s="5" t="s">
        <v>605</v>
      </c>
      <c r="I1682" s="31">
        <v>0.65</v>
      </c>
      <c r="J1682" s="31">
        <v>0.55000000000000004</v>
      </c>
      <c r="K1682" s="31">
        <v>2.2999999999999998</v>
      </c>
      <c r="L1682" s="31">
        <v>3.8</v>
      </c>
      <c r="M1682" s="31">
        <v>0.35</v>
      </c>
      <c r="N1682" s="31">
        <v>1</v>
      </c>
      <c r="O1682" s="31">
        <v>0.35</v>
      </c>
      <c r="P1682" s="31">
        <v>1.2999999999999998</v>
      </c>
      <c r="Q1682" s="31">
        <v>1.2000000000000002</v>
      </c>
      <c r="R1682" s="75">
        <f t="shared" si="221"/>
        <v>2.8749999999999991</v>
      </c>
      <c r="S1682" s="69">
        <v>2.8749999999999991</v>
      </c>
      <c r="T1682" s="69">
        <v>2.8749999999999991</v>
      </c>
      <c r="U1682" s="69">
        <v>2.8749999999999991</v>
      </c>
      <c r="V1682" s="69">
        <v>2.8749999999999991</v>
      </c>
      <c r="W1682" s="69">
        <v>2.8749999999999991</v>
      </c>
      <c r="X1682" s="69">
        <v>2.8749999999999991</v>
      </c>
      <c r="Y1682" s="69">
        <v>2.8749999999999991</v>
      </c>
      <c r="Z1682" s="69">
        <v>2.8749999999999991</v>
      </c>
      <c r="AA1682" s="69">
        <v>2.8749999999999991</v>
      </c>
      <c r="AB1682" s="69">
        <v>2.8749999999999991</v>
      </c>
      <c r="AC1682" s="69">
        <v>2.8749999999999991</v>
      </c>
      <c r="AD1682" s="69">
        <v>2.8749999999999991</v>
      </c>
      <c r="AE1682" s="69">
        <v>2.8749999999999991</v>
      </c>
      <c r="AF1682" s="69">
        <f t="shared" si="215"/>
        <v>34.499999999999993</v>
      </c>
      <c r="AH1682" s="31">
        <f t="shared" si="216"/>
        <v>8.6249999999999964</v>
      </c>
      <c r="AI1682" s="31">
        <f t="shared" si="217"/>
        <v>8.6249999999999964</v>
      </c>
      <c r="AJ1682" s="31">
        <f t="shared" si="218"/>
        <v>8.6249999999999964</v>
      </c>
      <c r="AK1682" s="31">
        <f t="shared" si="219"/>
        <v>8.6249999999999964</v>
      </c>
      <c r="AL1682" s="31">
        <f t="shared" si="220"/>
        <v>34.499999999999986</v>
      </c>
    </row>
    <row r="1683" spans="1:38" hidden="1" x14ac:dyDescent="0.3">
      <c r="A1683" t="str">
        <f t="shared" si="214"/>
        <v>SASoft Brown</v>
      </c>
      <c r="B1683" s="5" t="s">
        <v>474</v>
      </c>
      <c r="C1683" s="5" t="s">
        <v>617</v>
      </c>
      <c r="D1683" s="65" t="s">
        <v>89</v>
      </c>
      <c r="E1683" s="65" t="s">
        <v>553</v>
      </c>
      <c r="F1683" s="5" t="s">
        <v>34</v>
      </c>
      <c r="G1683" s="5" t="s">
        <v>602</v>
      </c>
      <c r="H1683" s="5" t="s">
        <v>622</v>
      </c>
      <c r="I1683" s="31"/>
      <c r="J1683" s="31"/>
      <c r="K1683" s="31"/>
      <c r="L1683" s="31"/>
      <c r="M1683" s="31"/>
      <c r="N1683" s="31"/>
      <c r="O1683" s="31"/>
      <c r="P1683" s="31"/>
      <c r="Q1683" s="31">
        <v>0.24</v>
      </c>
      <c r="R1683" s="75">
        <f t="shared" si="221"/>
        <v>0.06</v>
      </c>
      <c r="S1683" s="69">
        <v>0.06</v>
      </c>
      <c r="T1683" s="69">
        <v>0.06</v>
      </c>
      <c r="U1683" s="69">
        <v>0.06</v>
      </c>
      <c r="V1683" s="69">
        <v>0.06</v>
      </c>
      <c r="W1683" s="69">
        <v>0.06</v>
      </c>
      <c r="X1683" s="69">
        <v>0.06</v>
      </c>
      <c r="Y1683" s="69">
        <v>0.06</v>
      </c>
      <c r="Z1683" s="69">
        <v>0.06</v>
      </c>
      <c r="AA1683" s="69">
        <v>0.06</v>
      </c>
      <c r="AB1683" s="69">
        <v>0.06</v>
      </c>
      <c r="AC1683" s="69">
        <v>0.06</v>
      </c>
      <c r="AD1683" s="69">
        <v>0.06</v>
      </c>
      <c r="AE1683" s="69">
        <v>0.06</v>
      </c>
      <c r="AF1683" s="69">
        <f t="shared" si="215"/>
        <v>0.7200000000000002</v>
      </c>
      <c r="AH1683" s="31">
        <f t="shared" si="216"/>
        <v>0.18</v>
      </c>
      <c r="AI1683" s="31">
        <f t="shared" si="217"/>
        <v>0.18</v>
      </c>
      <c r="AJ1683" s="31">
        <f t="shared" si="218"/>
        <v>0.18</v>
      </c>
      <c r="AK1683" s="31">
        <f t="shared" si="219"/>
        <v>0.18</v>
      </c>
      <c r="AL1683" s="31">
        <f t="shared" si="220"/>
        <v>0.72</v>
      </c>
    </row>
    <row r="1684" spans="1:38" hidden="1" x14ac:dyDescent="0.3">
      <c r="A1684" t="str">
        <f t="shared" si="214"/>
        <v>SAC1 COARSE</v>
      </c>
      <c r="B1684" s="5" t="s">
        <v>474</v>
      </c>
      <c r="C1684" s="5" t="s">
        <v>617</v>
      </c>
      <c r="D1684" s="65" t="s">
        <v>89</v>
      </c>
      <c r="E1684" s="65" t="s">
        <v>554</v>
      </c>
      <c r="F1684" s="5" t="s">
        <v>27</v>
      </c>
      <c r="G1684" s="5" t="s">
        <v>603</v>
      </c>
      <c r="H1684" s="5" t="s">
        <v>619</v>
      </c>
      <c r="I1684" s="31"/>
      <c r="J1684" s="31"/>
      <c r="K1684" s="31"/>
      <c r="L1684" s="31"/>
      <c r="M1684" s="31"/>
      <c r="N1684" s="31">
        <v>0.24</v>
      </c>
      <c r="O1684" s="31"/>
      <c r="P1684" s="31"/>
      <c r="Q1684" s="31"/>
      <c r="R1684" s="75">
        <f t="shared" ref="R1684:R1747" si="222">SUM(I1684:Q1684)/9</f>
        <v>2.6666666666666665E-2</v>
      </c>
      <c r="S1684" s="69"/>
      <c r="T1684" s="69"/>
      <c r="U1684" s="69"/>
      <c r="V1684" s="69"/>
      <c r="W1684" s="69"/>
      <c r="X1684" s="69"/>
      <c r="Y1684" s="69"/>
      <c r="Z1684" s="69"/>
      <c r="AA1684" s="69"/>
      <c r="AB1684" s="69"/>
      <c r="AC1684" s="69"/>
      <c r="AD1684" s="69"/>
      <c r="AE1684" s="69"/>
      <c r="AF1684" s="69">
        <f t="shared" si="215"/>
        <v>0</v>
      </c>
      <c r="AH1684" s="31">
        <f t="shared" si="216"/>
        <v>0</v>
      </c>
      <c r="AI1684" s="31">
        <f t="shared" si="217"/>
        <v>0</v>
      </c>
      <c r="AJ1684" s="31">
        <f t="shared" si="218"/>
        <v>0</v>
      </c>
      <c r="AK1684" s="31">
        <f t="shared" si="219"/>
        <v>0</v>
      </c>
      <c r="AL1684" s="31">
        <f t="shared" si="220"/>
        <v>0</v>
      </c>
    </row>
    <row r="1685" spans="1:38" hidden="1" x14ac:dyDescent="0.3">
      <c r="A1685" t="str">
        <f t="shared" si="214"/>
        <v>SAC1 COARSE</v>
      </c>
      <c r="B1685" s="5" t="s">
        <v>474</v>
      </c>
      <c r="C1685" s="5" t="s">
        <v>617</v>
      </c>
      <c r="D1685" s="65" t="s">
        <v>89</v>
      </c>
      <c r="E1685" s="65" t="s">
        <v>554</v>
      </c>
      <c r="F1685" s="5" t="s">
        <v>28</v>
      </c>
      <c r="G1685" s="5" t="s">
        <v>603</v>
      </c>
      <c r="H1685" s="5" t="s">
        <v>619</v>
      </c>
      <c r="I1685" s="31"/>
      <c r="J1685" s="31"/>
      <c r="K1685" s="31"/>
      <c r="L1685" s="31"/>
      <c r="M1685" s="31"/>
      <c r="N1685" s="31">
        <v>0.12</v>
      </c>
      <c r="O1685" s="31"/>
      <c r="P1685" s="31"/>
      <c r="Q1685" s="31"/>
      <c r="R1685" s="75">
        <f t="shared" si="222"/>
        <v>1.3333333333333332E-2</v>
      </c>
      <c r="S1685" s="69"/>
      <c r="T1685" s="69"/>
      <c r="U1685" s="69"/>
      <c r="V1685" s="69"/>
      <c r="W1685" s="69"/>
      <c r="X1685" s="69"/>
      <c r="Y1685" s="69"/>
      <c r="Z1685" s="69"/>
      <c r="AA1685" s="69"/>
      <c r="AB1685" s="69"/>
      <c r="AC1685" s="69"/>
      <c r="AD1685" s="69"/>
      <c r="AE1685" s="69"/>
      <c r="AF1685" s="69">
        <f t="shared" si="215"/>
        <v>0</v>
      </c>
      <c r="AH1685" s="31">
        <f t="shared" si="216"/>
        <v>0</v>
      </c>
      <c r="AI1685" s="31">
        <f t="shared" si="217"/>
        <v>0</v>
      </c>
      <c r="AJ1685" s="31">
        <f t="shared" si="218"/>
        <v>0</v>
      </c>
      <c r="AK1685" s="31">
        <f t="shared" si="219"/>
        <v>0</v>
      </c>
      <c r="AL1685" s="31">
        <f t="shared" si="220"/>
        <v>0</v>
      </c>
    </row>
    <row r="1686" spans="1:38" hidden="1" x14ac:dyDescent="0.3">
      <c r="A1686" t="str">
        <f t="shared" si="214"/>
        <v>SAA1</v>
      </c>
      <c r="B1686" s="5" t="s">
        <v>474</v>
      </c>
      <c r="C1686" s="5" t="s">
        <v>617</v>
      </c>
      <c r="D1686" s="65" t="s">
        <v>89</v>
      </c>
      <c r="E1686" s="65" t="s">
        <v>555</v>
      </c>
      <c r="F1686" s="5" t="s">
        <v>74</v>
      </c>
      <c r="G1686" s="5" t="s">
        <v>600</v>
      </c>
      <c r="H1686" s="5" t="s">
        <v>620</v>
      </c>
      <c r="I1686" s="31">
        <v>2</v>
      </c>
      <c r="J1686" s="31"/>
      <c r="K1686" s="31">
        <v>2.5</v>
      </c>
      <c r="L1686" s="31">
        <v>2</v>
      </c>
      <c r="M1686" s="31">
        <v>0.25</v>
      </c>
      <c r="N1686" s="31"/>
      <c r="O1686" s="31"/>
      <c r="P1686" s="31">
        <v>1.5</v>
      </c>
      <c r="Q1686" s="31">
        <v>1.5</v>
      </c>
      <c r="R1686" s="75">
        <f t="shared" si="222"/>
        <v>1.0833333333333333</v>
      </c>
      <c r="S1686" s="69">
        <v>1.0833333333333333</v>
      </c>
      <c r="T1686" s="69">
        <v>1.0833333333333333</v>
      </c>
      <c r="U1686" s="69">
        <v>1.0833333333333333</v>
      </c>
      <c r="V1686" s="69">
        <v>1.0833333333333333</v>
      </c>
      <c r="W1686" s="69">
        <v>1.0833333333333333</v>
      </c>
      <c r="X1686" s="69">
        <v>1.0833333333333333</v>
      </c>
      <c r="Y1686" s="69">
        <v>1.0833333333333333</v>
      </c>
      <c r="Z1686" s="69">
        <v>1.0833333333333333</v>
      </c>
      <c r="AA1686" s="69">
        <v>1.0833333333333333</v>
      </c>
      <c r="AB1686" s="69">
        <v>1.0833333333333333</v>
      </c>
      <c r="AC1686" s="69">
        <v>1.0833333333333333</v>
      </c>
      <c r="AD1686" s="69">
        <v>1.0833333333333333</v>
      </c>
      <c r="AE1686" s="69">
        <v>1.0833333333333333</v>
      </c>
      <c r="AF1686" s="69">
        <f t="shared" si="215"/>
        <v>13.000000000000002</v>
      </c>
      <c r="AH1686" s="31">
        <f t="shared" si="216"/>
        <v>3.25</v>
      </c>
      <c r="AI1686" s="31">
        <f t="shared" si="217"/>
        <v>3.25</v>
      </c>
      <c r="AJ1686" s="31">
        <f t="shared" si="218"/>
        <v>3.25</v>
      </c>
      <c r="AK1686" s="31">
        <f t="shared" si="219"/>
        <v>3.25</v>
      </c>
      <c r="AL1686" s="31">
        <f t="shared" si="220"/>
        <v>13</v>
      </c>
    </row>
    <row r="1687" spans="1:38" hidden="1" x14ac:dyDescent="0.3">
      <c r="A1687" t="str">
        <f t="shared" si="214"/>
        <v>SAC1 COARSE</v>
      </c>
      <c r="B1687" s="5" t="s">
        <v>474</v>
      </c>
      <c r="C1687" s="5" t="s">
        <v>617</v>
      </c>
      <c r="D1687" s="65" t="s">
        <v>89</v>
      </c>
      <c r="E1687" s="65" t="s">
        <v>555</v>
      </c>
      <c r="F1687" s="5" t="s">
        <v>61</v>
      </c>
      <c r="G1687" s="5" t="s">
        <v>603</v>
      </c>
      <c r="H1687" s="5" t="s">
        <v>619</v>
      </c>
      <c r="I1687" s="31">
        <v>6</v>
      </c>
      <c r="J1687" s="31">
        <v>4.5</v>
      </c>
      <c r="K1687" s="31">
        <v>4</v>
      </c>
      <c r="L1687" s="31">
        <v>0.25</v>
      </c>
      <c r="M1687" s="31">
        <v>0.5</v>
      </c>
      <c r="N1687" s="31"/>
      <c r="O1687" s="31">
        <v>2.5</v>
      </c>
      <c r="P1687" s="31">
        <v>0.5</v>
      </c>
      <c r="Q1687" s="31">
        <v>1.75</v>
      </c>
      <c r="R1687" s="75">
        <f t="shared" si="222"/>
        <v>2.2222222222222223</v>
      </c>
      <c r="S1687" s="69">
        <v>2.2222222222222223</v>
      </c>
      <c r="T1687" s="69">
        <v>2.2222222222222223</v>
      </c>
      <c r="U1687" s="69">
        <v>2.2222222222222223</v>
      </c>
      <c r="V1687" s="69">
        <v>2.2222222222222223</v>
      </c>
      <c r="W1687" s="69">
        <v>2.2222222222222223</v>
      </c>
      <c r="X1687" s="69">
        <v>2.2222222222222223</v>
      </c>
      <c r="Y1687" s="69">
        <v>2.2222222222222223</v>
      </c>
      <c r="Z1687" s="69">
        <v>2.2222222222222223</v>
      </c>
      <c r="AA1687" s="69">
        <v>2.2222222222222223</v>
      </c>
      <c r="AB1687" s="69">
        <v>2.2222222222222223</v>
      </c>
      <c r="AC1687" s="69">
        <v>2.2222222222222223</v>
      </c>
      <c r="AD1687" s="69">
        <v>2.2222222222222223</v>
      </c>
      <c r="AE1687" s="69">
        <v>2.2222222222222223</v>
      </c>
      <c r="AF1687" s="69">
        <f t="shared" si="215"/>
        <v>26.666666666666661</v>
      </c>
      <c r="AH1687" s="31">
        <f t="shared" si="216"/>
        <v>6.666666666666667</v>
      </c>
      <c r="AI1687" s="31">
        <f t="shared" si="217"/>
        <v>6.666666666666667</v>
      </c>
      <c r="AJ1687" s="31">
        <f t="shared" si="218"/>
        <v>6.666666666666667</v>
      </c>
      <c r="AK1687" s="31">
        <f t="shared" si="219"/>
        <v>6.666666666666667</v>
      </c>
      <c r="AL1687" s="31">
        <f t="shared" si="220"/>
        <v>26.666666666666668</v>
      </c>
    </row>
    <row r="1688" spans="1:38" hidden="1" x14ac:dyDescent="0.3">
      <c r="A1688" t="str">
        <f t="shared" si="214"/>
        <v>SACASTER</v>
      </c>
      <c r="B1688" s="5" t="s">
        <v>474</v>
      </c>
      <c r="C1688" s="5" t="s">
        <v>617</v>
      </c>
      <c r="D1688" s="65" t="s">
        <v>89</v>
      </c>
      <c r="E1688" s="65" t="s">
        <v>555</v>
      </c>
      <c r="F1688" s="5" t="s">
        <v>42</v>
      </c>
      <c r="G1688" s="5" t="s">
        <v>604</v>
      </c>
      <c r="H1688" s="5" t="s">
        <v>604</v>
      </c>
      <c r="I1688" s="31">
        <v>3</v>
      </c>
      <c r="J1688" s="31">
        <v>1.75</v>
      </c>
      <c r="K1688" s="31">
        <v>2.8</v>
      </c>
      <c r="L1688" s="31">
        <v>3.3</v>
      </c>
      <c r="M1688" s="31">
        <v>4.75</v>
      </c>
      <c r="N1688" s="31">
        <v>0.95</v>
      </c>
      <c r="O1688" s="31">
        <v>1</v>
      </c>
      <c r="P1688" s="31">
        <v>2</v>
      </c>
      <c r="Q1688" s="31">
        <v>0.5</v>
      </c>
      <c r="R1688" s="75">
        <f t="shared" si="222"/>
        <v>2.2277777777777779</v>
      </c>
      <c r="S1688" s="69">
        <v>2.2277777777777779</v>
      </c>
      <c r="T1688" s="69">
        <v>2.2277777777777779</v>
      </c>
      <c r="U1688" s="69">
        <v>2.2277777777777779</v>
      </c>
      <c r="V1688" s="69">
        <v>2.2277777777777779</v>
      </c>
      <c r="W1688" s="69">
        <v>2.2277777777777779</v>
      </c>
      <c r="X1688" s="69">
        <v>2.2277777777777779</v>
      </c>
      <c r="Y1688" s="69">
        <v>2.2277777777777779</v>
      </c>
      <c r="Z1688" s="69">
        <v>2.2277777777777779</v>
      </c>
      <c r="AA1688" s="69">
        <v>2.2277777777777779</v>
      </c>
      <c r="AB1688" s="69">
        <v>2.2277777777777779</v>
      </c>
      <c r="AC1688" s="69">
        <v>2.2277777777777779</v>
      </c>
      <c r="AD1688" s="69">
        <v>2.2277777777777779</v>
      </c>
      <c r="AE1688" s="69">
        <v>2.2277777777777779</v>
      </c>
      <c r="AF1688" s="69">
        <f t="shared" si="215"/>
        <v>26.733333333333334</v>
      </c>
      <c r="AH1688" s="31">
        <f t="shared" si="216"/>
        <v>6.6833333333333336</v>
      </c>
      <c r="AI1688" s="31">
        <f t="shared" si="217"/>
        <v>6.6833333333333336</v>
      </c>
      <c r="AJ1688" s="31">
        <f t="shared" si="218"/>
        <v>6.6833333333333336</v>
      </c>
      <c r="AK1688" s="31">
        <f t="shared" si="219"/>
        <v>6.6833333333333336</v>
      </c>
      <c r="AL1688" s="31">
        <f t="shared" si="220"/>
        <v>26.733333333333334</v>
      </c>
    </row>
    <row r="1689" spans="1:38" hidden="1" x14ac:dyDescent="0.3">
      <c r="A1689" t="str">
        <f t="shared" si="214"/>
        <v>SACoarse Brown</v>
      </c>
      <c r="B1689" s="5" t="s">
        <v>474</v>
      </c>
      <c r="C1689" s="5" t="s">
        <v>617</v>
      </c>
      <c r="D1689" s="65" t="s">
        <v>89</v>
      </c>
      <c r="E1689" s="65" t="s">
        <v>555</v>
      </c>
      <c r="F1689" s="5" t="s">
        <v>91</v>
      </c>
      <c r="G1689" s="5" t="s">
        <v>602</v>
      </c>
      <c r="H1689" s="5" t="s">
        <v>618</v>
      </c>
      <c r="I1689" s="31"/>
      <c r="J1689" s="31"/>
      <c r="K1689" s="31">
        <v>1</v>
      </c>
      <c r="L1689" s="31">
        <v>1.05</v>
      </c>
      <c r="M1689" s="31"/>
      <c r="N1689" s="31"/>
      <c r="O1689" s="31"/>
      <c r="P1689" s="31"/>
      <c r="Q1689" s="31"/>
      <c r="R1689" s="75">
        <f t="shared" si="222"/>
        <v>0.22777777777777775</v>
      </c>
      <c r="S1689" s="69">
        <v>0.22777777777777775</v>
      </c>
      <c r="T1689" s="69">
        <v>0.22777777777777775</v>
      </c>
      <c r="U1689" s="69">
        <v>0.22777777777777775</v>
      </c>
      <c r="V1689" s="69">
        <v>0.22777777777777775</v>
      </c>
      <c r="W1689" s="69">
        <v>0.22777777777777775</v>
      </c>
      <c r="X1689" s="69">
        <v>0.22777777777777775</v>
      </c>
      <c r="Y1689" s="69">
        <v>0.22777777777777775</v>
      </c>
      <c r="Z1689" s="69">
        <v>0.22777777777777775</v>
      </c>
      <c r="AA1689" s="69">
        <v>0.22777777777777775</v>
      </c>
      <c r="AB1689" s="69">
        <v>0.22777777777777775</v>
      </c>
      <c r="AC1689" s="69">
        <v>0.22777777777777775</v>
      </c>
      <c r="AD1689" s="69">
        <v>0.22777777777777775</v>
      </c>
      <c r="AE1689" s="69">
        <v>0.22777777777777775</v>
      </c>
      <c r="AF1689" s="69">
        <f t="shared" si="215"/>
        <v>2.7333333333333338</v>
      </c>
      <c r="AH1689" s="31">
        <f t="shared" si="216"/>
        <v>0.68333333333333324</v>
      </c>
      <c r="AI1689" s="31">
        <f t="shared" si="217"/>
        <v>0.68333333333333324</v>
      </c>
      <c r="AJ1689" s="31">
        <f t="shared" si="218"/>
        <v>0.68333333333333324</v>
      </c>
      <c r="AK1689" s="31">
        <f t="shared" si="219"/>
        <v>0.68333333333333324</v>
      </c>
      <c r="AL1689" s="31">
        <f t="shared" si="220"/>
        <v>2.7333333333333329</v>
      </c>
    </row>
    <row r="1690" spans="1:38" hidden="1" x14ac:dyDescent="0.3">
      <c r="A1690" t="str">
        <f t="shared" si="214"/>
        <v>SAGolden Brown</v>
      </c>
      <c r="B1690" s="5" t="s">
        <v>474</v>
      </c>
      <c r="C1690" s="5" t="s">
        <v>617</v>
      </c>
      <c r="D1690" s="65" t="s">
        <v>89</v>
      </c>
      <c r="E1690" s="65" t="s">
        <v>555</v>
      </c>
      <c r="F1690" s="5" t="s">
        <v>201</v>
      </c>
      <c r="G1690" s="5" t="s">
        <v>602</v>
      </c>
      <c r="H1690" s="5" t="s">
        <v>623</v>
      </c>
      <c r="I1690" s="31"/>
      <c r="J1690" s="31"/>
      <c r="K1690" s="31"/>
      <c r="L1690" s="31">
        <v>0.5</v>
      </c>
      <c r="M1690" s="31">
        <v>-0.5</v>
      </c>
      <c r="N1690" s="31"/>
      <c r="O1690" s="31"/>
      <c r="P1690" s="31"/>
      <c r="Q1690" s="31"/>
      <c r="R1690" s="75">
        <f t="shared" si="222"/>
        <v>0</v>
      </c>
      <c r="S1690" s="69">
        <v>0</v>
      </c>
      <c r="T1690" s="69">
        <v>0</v>
      </c>
      <c r="U1690" s="69">
        <v>0</v>
      </c>
      <c r="V1690" s="69">
        <v>0</v>
      </c>
      <c r="W1690" s="69">
        <v>0</v>
      </c>
      <c r="X1690" s="69">
        <v>0</v>
      </c>
      <c r="Y1690" s="69">
        <v>0</v>
      </c>
      <c r="Z1690" s="69">
        <v>0</v>
      </c>
      <c r="AA1690" s="69">
        <v>0</v>
      </c>
      <c r="AB1690" s="69">
        <v>0</v>
      </c>
      <c r="AC1690" s="69">
        <v>0</v>
      </c>
      <c r="AD1690" s="69">
        <v>0</v>
      </c>
      <c r="AE1690" s="69">
        <v>0</v>
      </c>
      <c r="AF1690" s="69">
        <f t="shared" si="215"/>
        <v>0</v>
      </c>
      <c r="AH1690" s="31">
        <f t="shared" si="216"/>
        <v>0</v>
      </c>
      <c r="AI1690" s="31">
        <f t="shared" si="217"/>
        <v>0</v>
      </c>
      <c r="AJ1690" s="31">
        <f t="shared" si="218"/>
        <v>0</v>
      </c>
      <c r="AK1690" s="31">
        <f t="shared" si="219"/>
        <v>0</v>
      </c>
      <c r="AL1690" s="31">
        <f t="shared" si="220"/>
        <v>0</v>
      </c>
    </row>
    <row r="1691" spans="1:38" hidden="1" x14ac:dyDescent="0.3">
      <c r="A1691" t="str">
        <f t="shared" si="214"/>
        <v>SAIG</v>
      </c>
      <c r="B1691" s="5" t="s">
        <v>474</v>
      </c>
      <c r="C1691" s="5" t="s">
        <v>617</v>
      </c>
      <c r="D1691" s="65" t="s">
        <v>89</v>
      </c>
      <c r="E1691" s="65" t="s">
        <v>555</v>
      </c>
      <c r="F1691" s="5" t="s">
        <v>164</v>
      </c>
      <c r="G1691" s="5" t="s">
        <v>606</v>
      </c>
      <c r="H1691" s="5" t="s">
        <v>626</v>
      </c>
      <c r="I1691" s="31"/>
      <c r="J1691" s="31"/>
      <c r="K1691" s="31">
        <v>2.5</v>
      </c>
      <c r="L1691" s="31"/>
      <c r="M1691" s="31"/>
      <c r="N1691" s="31"/>
      <c r="O1691" s="31"/>
      <c r="P1691" s="31"/>
      <c r="Q1691" s="31"/>
      <c r="R1691" s="75">
        <f t="shared" si="222"/>
        <v>0.27777777777777779</v>
      </c>
      <c r="S1691" s="69">
        <v>0.27777777777777779</v>
      </c>
      <c r="T1691" s="69">
        <v>0.27777777777777779</v>
      </c>
      <c r="U1691" s="69">
        <v>0.27777777777777779</v>
      </c>
      <c r="V1691" s="69">
        <v>0.27777777777777779</v>
      </c>
      <c r="W1691" s="69">
        <v>0.27777777777777779</v>
      </c>
      <c r="X1691" s="69">
        <v>0.27777777777777779</v>
      </c>
      <c r="Y1691" s="69">
        <v>0.27777777777777779</v>
      </c>
      <c r="Z1691" s="69">
        <v>0.27777777777777779</v>
      </c>
      <c r="AA1691" s="69">
        <v>0.27777777777777779</v>
      </c>
      <c r="AB1691" s="69">
        <v>0.27777777777777779</v>
      </c>
      <c r="AC1691" s="69">
        <v>0.27777777777777779</v>
      </c>
      <c r="AD1691" s="69">
        <v>0.27777777777777779</v>
      </c>
      <c r="AE1691" s="69">
        <v>0.27777777777777779</v>
      </c>
      <c r="AF1691" s="69">
        <f t="shared" si="215"/>
        <v>3.3333333333333326</v>
      </c>
      <c r="AH1691" s="31">
        <f t="shared" si="216"/>
        <v>0.83333333333333337</v>
      </c>
      <c r="AI1691" s="31">
        <f t="shared" si="217"/>
        <v>0.83333333333333337</v>
      </c>
      <c r="AJ1691" s="31">
        <f t="shared" si="218"/>
        <v>0.83333333333333337</v>
      </c>
      <c r="AK1691" s="31">
        <f t="shared" si="219"/>
        <v>0.83333333333333337</v>
      </c>
      <c r="AL1691" s="31">
        <f t="shared" si="220"/>
        <v>3.3333333333333335</v>
      </c>
    </row>
    <row r="1692" spans="1:38" hidden="1" x14ac:dyDescent="0.3">
      <c r="A1692" t="str">
        <f t="shared" si="214"/>
        <v>SASoft Brown</v>
      </c>
      <c r="B1692" s="5" t="s">
        <v>474</v>
      </c>
      <c r="C1692" s="5" t="s">
        <v>617</v>
      </c>
      <c r="D1692" s="65" t="s">
        <v>89</v>
      </c>
      <c r="E1692" s="65" t="s">
        <v>555</v>
      </c>
      <c r="F1692" s="5" t="s">
        <v>43</v>
      </c>
      <c r="G1692" s="5" t="s">
        <v>602</v>
      </c>
      <c r="H1692" s="5" t="s">
        <v>622</v>
      </c>
      <c r="I1692" s="31">
        <v>7.25</v>
      </c>
      <c r="J1692" s="31">
        <v>5.5</v>
      </c>
      <c r="K1692" s="31">
        <v>-0.35</v>
      </c>
      <c r="L1692" s="31">
        <v>5.5</v>
      </c>
      <c r="M1692" s="31">
        <v>1.2</v>
      </c>
      <c r="N1692" s="31">
        <v>3.05</v>
      </c>
      <c r="O1692" s="31">
        <v>3</v>
      </c>
      <c r="P1692" s="31">
        <v>2.5</v>
      </c>
      <c r="Q1692" s="31">
        <v>3</v>
      </c>
      <c r="R1692" s="75">
        <f t="shared" si="222"/>
        <v>3.4055555555555554</v>
      </c>
      <c r="S1692" s="69">
        <v>3.4055555555555554</v>
      </c>
      <c r="T1692" s="69">
        <v>3.4055555555555554</v>
      </c>
      <c r="U1692" s="69">
        <v>3.4055555555555554</v>
      </c>
      <c r="V1692" s="69">
        <v>3.4055555555555554</v>
      </c>
      <c r="W1692" s="69">
        <v>3.4055555555555554</v>
      </c>
      <c r="X1692" s="69">
        <v>3.4055555555555554</v>
      </c>
      <c r="Y1692" s="69">
        <v>3.4055555555555554</v>
      </c>
      <c r="Z1692" s="69">
        <v>3.4055555555555554</v>
      </c>
      <c r="AA1692" s="69">
        <v>3.4055555555555554</v>
      </c>
      <c r="AB1692" s="69">
        <v>3.4055555555555554</v>
      </c>
      <c r="AC1692" s="69">
        <v>3.4055555555555554</v>
      </c>
      <c r="AD1692" s="69">
        <v>3.4055555555555554</v>
      </c>
      <c r="AE1692" s="69">
        <v>3.4055555555555554</v>
      </c>
      <c r="AF1692" s="69">
        <f t="shared" si="215"/>
        <v>40.866666666666674</v>
      </c>
      <c r="AH1692" s="31">
        <f t="shared" si="216"/>
        <v>10.216666666666667</v>
      </c>
      <c r="AI1692" s="31">
        <f t="shared" si="217"/>
        <v>10.216666666666667</v>
      </c>
      <c r="AJ1692" s="31">
        <f t="shared" si="218"/>
        <v>10.216666666666667</v>
      </c>
      <c r="AK1692" s="31">
        <f t="shared" si="219"/>
        <v>10.216666666666667</v>
      </c>
      <c r="AL1692" s="31">
        <f t="shared" si="220"/>
        <v>40.866666666666667</v>
      </c>
    </row>
    <row r="1693" spans="1:38" hidden="1" x14ac:dyDescent="0.3">
      <c r="A1693" t="str">
        <f t="shared" si="214"/>
        <v>SACASTER</v>
      </c>
      <c r="B1693" s="5" t="s">
        <v>474</v>
      </c>
      <c r="C1693" s="5" t="s">
        <v>617</v>
      </c>
      <c r="D1693" s="65" t="s">
        <v>89</v>
      </c>
      <c r="E1693" s="65" t="s">
        <v>555</v>
      </c>
      <c r="F1693" s="5" t="s">
        <v>25</v>
      </c>
      <c r="G1693" s="5" t="s">
        <v>604</v>
      </c>
      <c r="H1693" s="5" t="s">
        <v>604</v>
      </c>
      <c r="I1693" s="31">
        <v>1.44</v>
      </c>
      <c r="J1693" s="31">
        <v>0.34799999999999998</v>
      </c>
      <c r="K1693" s="31">
        <v>0.51600000000000001</v>
      </c>
      <c r="L1693" s="31">
        <v>2.16</v>
      </c>
      <c r="M1693" s="31">
        <v>1.08</v>
      </c>
      <c r="N1693" s="31">
        <v>1.08</v>
      </c>
      <c r="O1693" s="31">
        <v>0.48</v>
      </c>
      <c r="P1693" s="31">
        <v>1.08</v>
      </c>
      <c r="Q1693" s="31">
        <v>1.08</v>
      </c>
      <c r="R1693" s="75">
        <f t="shared" si="222"/>
        <v>1.0293333333333334</v>
      </c>
      <c r="S1693" s="69">
        <v>1.0293333333333334</v>
      </c>
      <c r="T1693" s="69">
        <v>1.0293333333333334</v>
      </c>
      <c r="U1693" s="69">
        <v>1.0293333333333334</v>
      </c>
      <c r="V1693" s="69">
        <v>1.0293333333333334</v>
      </c>
      <c r="W1693" s="69">
        <v>1.0293333333333334</v>
      </c>
      <c r="X1693" s="69">
        <v>1.0293333333333334</v>
      </c>
      <c r="Y1693" s="69">
        <v>1.0293333333333334</v>
      </c>
      <c r="Z1693" s="69">
        <v>1.0293333333333334</v>
      </c>
      <c r="AA1693" s="69">
        <v>1.0293333333333334</v>
      </c>
      <c r="AB1693" s="69">
        <v>1.0293333333333334</v>
      </c>
      <c r="AC1693" s="69">
        <v>1.0293333333333334</v>
      </c>
      <c r="AD1693" s="69">
        <v>1.0293333333333334</v>
      </c>
      <c r="AE1693" s="69">
        <v>1.0293333333333334</v>
      </c>
      <c r="AF1693" s="69">
        <f t="shared" si="215"/>
        <v>12.352000000000002</v>
      </c>
      <c r="AH1693" s="31">
        <f t="shared" si="216"/>
        <v>3.0880000000000001</v>
      </c>
      <c r="AI1693" s="31">
        <f t="shared" si="217"/>
        <v>3.0880000000000001</v>
      </c>
      <c r="AJ1693" s="31">
        <f t="shared" si="218"/>
        <v>3.0880000000000001</v>
      </c>
      <c r="AK1693" s="31">
        <f t="shared" si="219"/>
        <v>3.0880000000000001</v>
      </c>
      <c r="AL1693" s="31">
        <f t="shared" si="220"/>
        <v>12.352</v>
      </c>
    </row>
    <row r="1694" spans="1:38" hidden="1" x14ac:dyDescent="0.3">
      <c r="A1694" t="str">
        <f t="shared" si="214"/>
        <v>SACoarse Brown</v>
      </c>
      <c r="B1694" s="5" t="s">
        <v>474</v>
      </c>
      <c r="C1694" s="5" t="s">
        <v>617</v>
      </c>
      <c r="D1694" s="65" t="s">
        <v>89</v>
      </c>
      <c r="E1694" s="65" t="s">
        <v>555</v>
      </c>
      <c r="F1694" s="5" t="s">
        <v>26</v>
      </c>
      <c r="G1694" s="5" t="s">
        <v>602</v>
      </c>
      <c r="H1694" s="5" t="s">
        <v>618</v>
      </c>
      <c r="I1694" s="31">
        <v>0.12</v>
      </c>
      <c r="J1694" s="31">
        <v>0.24</v>
      </c>
      <c r="K1694" s="31">
        <v>0.48</v>
      </c>
      <c r="L1694" s="31">
        <v>0.12</v>
      </c>
      <c r="M1694" s="31"/>
      <c r="N1694" s="31">
        <v>0.24</v>
      </c>
      <c r="O1694" s="31">
        <v>0.12</v>
      </c>
      <c r="P1694" s="31">
        <v>0.24</v>
      </c>
      <c r="Q1694" s="31">
        <v>0.24</v>
      </c>
      <c r="R1694" s="75">
        <f t="shared" si="222"/>
        <v>0.19999999999999998</v>
      </c>
      <c r="S1694" s="69">
        <v>0.19999999999999998</v>
      </c>
      <c r="T1694" s="69">
        <v>0.19999999999999998</v>
      </c>
      <c r="U1694" s="69">
        <v>0.19999999999999998</v>
      </c>
      <c r="V1694" s="69">
        <v>0.19999999999999998</v>
      </c>
      <c r="W1694" s="69">
        <v>0.19999999999999998</v>
      </c>
      <c r="X1694" s="69">
        <v>0.19999999999999998</v>
      </c>
      <c r="Y1694" s="69">
        <v>0.19999999999999998</v>
      </c>
      <c r="Z1694" s="69">
        <v>0.19999999999999998</v>
      </c>
      <c r="AA1694" s="69">
        <v>0.19999999999999998</v>
      </c>
      <c r="AB1694" s="69">
        <v>0.19999999999999998</v>
      </c>
      <c r="AC1694" s="69">
        <v>0.19999999999999998</v>
      </c>
      <c r="AD1694" s="69">
        <v>0.19999999999999998</v>
      </c>
      <c r="AE1694" s="69">
        <v>0.19999999999999998</v>
      </c>
      <c r="AF1694" s="69">
        <f t="shared" si="215"/>
        <v>2.4</v>
      </c>
      <c r="AH1694" s="31">
        <f t="shared" si="216"/>
        <v>0.6</v>
      </c>
      <c r="AI1694" s="31">
        <f t="shared" si="217"/>
        <v>0.6</v>
      </c>
      <c r="AJ1694" s="31">
        <f t="shared" si="218"/>
        <v>0.6</v>
      </c>
      <c r="AK1694" s="31">
        <f t="shared" si="219"/>
        <v>0.6</v>
      </c>
      <c r="AL1694" s="31">
        <f t="shared" si="220"/>
        <v>2.4</v>
      </c>
    </row>
    <row r="1695" spans="1:38" hidden="1" x14ac:dyDescent="0.3">
      <c r="A1695" t="str">
        <f t="shared" si="214"/>
        <v>SAC1 COARSE</v>
      </c>
      <c r="B1695" s="5" t="s">
        <v>474</v>
      </c>
      <c r="C1695" s="5" t="s">
        <v>617</v>
      </c>
      <c r="D1695" s="65" t="s">
        <v>89</v>
      </c>
      <c r="E1695" s="65" t="s">
        <v>555</v>
      </c>
      <c r="F1695" s="5" t="s">
        <v>27</v>
      </c>
      <c r="G1695" s="5" t="s">
        <v>603</v>
      </c>
      <c r="H1695" s="5" t="s">
        <v>619</v>
      </c>
      <c r="I1695" s="31">
        <v>13.356000000000002</v>
      </c>
      <c r="J1695" s="31">
        <v>15.948</v>
      </c>
      <c r="K1695" s="31">
        <v>14.712</v>
      </c>
      <c r="L1695" s="31">
        <v>29.28</v>
      </c>
      <c r="M1695" s="31">
        <v>2.3879999999999999</v>
      </c>
      <c r="N1695" s="31">
        <v>-0.06</v>
      </c>
      <c r="O1695" s="31">
        <v>7.5600000000000005</v>
      </c>
      <c r="P1695" s="31">
        <v>1.2</v>
      </c>
      <c r="Q1695" s="31">
        <v>32.880000000000003</v>
      </c>
      <c r="R1695" s="75">
        <f t="shared" si="222"/>
        <v>13.029333333333334</v>
      </c>
      <c r="S1695" s="69">
        <v>13.029333333333334</v>
      </c>
      <c r="T1695" s="69">
        <v>13.029333333333334</v>
      </c>
      <c r="U1695" s="69">
        <v>13.029333333333334</v>
      </c>
      <c r="V1695" s="69">
        <v>13.029333333333334</v>
      </c>
      <c r="W1695" s="69">
        <v>13.029333333333334</v>
      </c>
      <c r="X1695" s="69">
        <v>13.029333333333334</v>
      </c>
      <c r="Y1695" s="69">
        <v>13.029333333333334</v>
      </c>
      <c r="Z1695" s="69">
        <v>13.029333333333334</v>
      </c>
      <c r="AA1695" s="69">
        <v>13.029333333333334</v>
      </c>
      <c r="AB1695" s="69">
        <v>13.029333333333334</v>
      </c>
      <c r="AC1695" s="69">
        <v>13.029333333333334</v>
      </c>
      <c r="AD1695" s="69">
        <v>13.029333333333334</v>
      </c>
      <c r="AE1695" s="69">
        <v>13.029333333333334</v>
      </c>
      <c r="AF1695" s="69">
        <f t="shared" si="215"/>
        <v>156.35200000000006</v>
      </c>
      <c r="AH1695" s="31">
        <f t="shared" si="216"/>
        <v>39.088000000000001</v>
      </c>
      <c r="AI1695" s="31">
        <f t="shared" si="217"/>
        <v>39.088000000000001</v>
      </c>
      <c r="AJ1695" s="31">
        <f t="shared" si="218"/>
        <v>39.088000000000001</v>
      </c>
      <c r="AK1695" s="31">
        <f t="shared" si="219"/>
        <v>39.088000000000001</v>
      </c>
      <c r="AL1695" s="31">
        <f t="shared" si="220"/>
        <v>156.352</v>
      </c>
    </row>
    <row r="1696" spans="1:38" hidden="1" x14ac:dyDescent="0.3">
      <c r="A1696" t="str">
        <f t="shared" si="214"/>
        <v>SAA1</v>
      </c>
      <c r="B1696" s="5" t="s">
        <v>474</v>
      </c>
      <c r="C1696" s="5" t="s">
        <v>617</v>
      </c>
      <c r="D1696" s="65" t="s">
        <v>89</v>
      </c>
      <c r="E1696" s="65" t="s">
        <v>555</v>
      </c>
      <c r="F1696" s="5" t="s">
        <v>30</v>
      </c>
      <c r="G1696" s="5" t="s">
        <v>600</v>
      </c>
      <c r="H1696" s="5" t="s">
        <v>620</v>
      </c>
      <c r="I1696" s="31">
        <v>4.8719999999999999</v>
      </c>
      <c r="J1696" s="31">
        <v>2.1120000000000001</v>
      </c>
      <c r="K1696" s="31">
        <v>5.4</v>
      </c>
      <c r="L1696" s="31">
        <v>5.4</v>
      </c>
      <c r="M1696" s="31">
        <v>1.056</v>
      </c>
      <c r="N1696" s="31">
        <v>-2.4E-2</v>
      </c>
      <c r="O1696" s="31">
        <v>2.16</v>
      </c>
      <c r="P1696" s="31">
        <v>1.08</v>
      </c>
      <c r="Q1696" s="31">
        <v>5.4</v>
      </c>
      <c r="R1696" s="75">
        <f t="shared" si="222"/>
        <v>3.0506666666666664</v>
      </c>
      <c r="S1696" s="69">
        <v>3.0506666666666664</v>
      </c>
      <c r="T1696" s="69">
        <v>3.0506666666666664</v>
      </c>
      <c r="U1696" s="69">
        <v>3.0506666666666664</v>
      </c>
      <c r="V1696" s="69">
        <v>3.0506666666666664</v>
      </c>
      <c r="W1696" s="69">
        <v>3.0506666666666664</v>
      </c>
      <c r="X1696" s="69">
        <v>3.0506666666666664</v>
      </c>
      <c r="Y1696" s="69">
        <v>3.0506666666666664</v>
      </c>
      <c r="Z1696" s="69">
        <v>3.0506666666666664</v>
      </c>
      <c r="AA1696" s="69">
        <v>3.0506666666666664</v>
      </c>
      <c r="AB1696" s="69">
        <v>3.0506666666666664</v>
      </c>
      <c r="AC1696" s="69">
        <v>3.0506666666666664</v>
      </c>
      <c r="AD1696" s="69">
        <v>3.0506666666666664</v>
      </c>
      <c r="AE1696" s="69">
        <v>3.0506666666666664</v>
      </c>
      <c r="AF1696" s="69">
        <f t="shared" si="215"/>
        <v>36.60799999999999</v>
      </c>
      <c r="AH1696" s="31">
        <f t="shared" si="216"/>
        <v>9.1519999999999992</v>
      </c>
      <c r="AI1696" s="31">
        <f t="shared" si="217"/>
        <v>9.1519999999999992</v>
      </c>
      <c r="AJ1696" s="31">
        <f t="shared" si="218"/>
        <v>9.1519999999999992</v>
      </c>
      <c r="AK1696" s="31">
        <f t="shared" si="219"/>
        <v>9.1519999999999992</v>
      </c>
      <c r="AL1696" s="31">
        <f t="shared" si="220"/>
        <v>36.607999999999997</v>
      </c>
    </row>
    <row r="1697" spans="1:38" hidden="1" x14ac:dyDescent="0.3">
      <c r="A1697" t="str">
        <f t="shared" si="214"/>
        <v>SAGolden Brown</v>
      </c>
      <c r="B1697" s="5" t="s">
        <v>474</v>
      </c>
      <c r="C1697" s="5" t="s">
        <v>617</v>
      </c>
      <c r="D1697" s="65" t="s">
        <v>89</v>
      </c>
      <c r="E1697" s="65" t="s">
        <v>555</v>
      </c>
      <c r="F1697" s="5" t="s">
        <v>31</v>
      </c>
      <c r="G1697" s="5" t="s">
        <v>602</v>
      </c>
      <c r="H1697" s="5" t="s">
        <v>623</v>
      </c>
      <c r="I1697" s="31"/>
      <c r="J1697" s="31"/>
      <c r="K1697" s="31"/>
      <c r="L1697" s="31"/>
      <c r="M1697" s="31"/>
      <c r="N1697" s="31"/>
      <c r="O1697" s="31"/>
      <c r="P1697" s="31"/>
      <c r="Q1697" s="31">
        <v>0.24</v>
      </c>
      <c r="R1697" s="75">
        <f t="shared" si="222"/>
        <v>2.6666666666666665E-2</v>
      </c>
      <c r="S1697" s="69">
        <v>2.6666666666666665E-2</v>
      </c>
      <c r="T1697" s="69">
        <v>2.6666666666666665E-2</v>
      </c>
      <c r="U1697" s="69">
        <v>2.6666666666666665E-2</v>
      </c>
      <c r="V1697" s="69">
        <v>2.6666666666666665E-2</v>
      </c>
      <c r="W1697" s="69">
        <v>2.6666666666666665E-2</v>
      </c>
      <c r="X1697" s="69">
        <v>2.6666666666666665E-2</v>
      </c>
      <c r="Y1697" s="69">
        <v>2.6666666666666665E-2</v>
      </c>
      <c r="Z1697" s="69">
        <v>2.6666666666666665E-2</v>
      </c>
      <c r="AA1697" s="69">
        <v>2.6666666666666665E-2</v>
      </c>
      <c r="AB1697" s="69">
        <v>2.6666666666666665E-2</v>
      </c>
      <c r="AC1697" s="69">
        <v>2.6666666666666665E-2</v>
      </c>
      <c r="AD1697" s="69">
        <v>2.6666666666666665E-2</v>
      </c>
      <c r="AE1697" s="69">
        <v>2.6666666666666665E-2</v>
      </c>
      <c r="AF1697" s="69">
        <f t="shared" si="215"/>
        <v>0.32</v>
      </c>
      <c r="AH1697" s="31">
        <f t="shared" si="216"/>
        <v>7.9999999999999988E-2</v>
      </c>
      <c r="AI1697" s="31">
        <f t="shared" si="217"/>
        <v>7.9999999999999988E-2</v>
      </c>
      <c r="AJ1697" s="31">
        <f t="shared" si="218"/>
        <v>7.9999999999999988E-2</v>
      </c>
      <c r="AK1697" s="31">
        <f t="shared" si="219"/>
        <v>7.9999999999999988E-2</v>
      </c>
      <c r="AL1697" s="31">
        <f t="shared" si="220"/>
        <v>0.31999999999999995</v>
      </c>
    </row>
    <row r="1698" spans="1:38" hidden="1" x14ac:dyDescent="0.3">
      <c r="A1698" t="str">
        <f t="shared" si="214"/>
        <v>SAICING</v>
      </c>
      <c r="B1698" s="5" t="s">
        <v>474</v>
      </c>
      <c r="C1698" s="5" t="s">
        <v>617</v>
      </c>
      <c r="D1698" s="65" t="s">
        <v>89</v>
      </c>
      <c r="E1698" s="65" t="s">
        <v>555</v>
      </c>
      <c r="F1698" s="5" t="s">
        <v>47</v>
      </c>
      <c r="G1698" s="5" t="s">
        <v>605</v>
      </c>
      <c r="H1698" s="5" t="s">
        <v>605</v>
      </c>
      <c r="I1698" s="31">
        <v>0.5</v>
      </c>
      <c r="J1698" s="31">
        <v>0.5</v>
      </c>
      <c r="K1698" s="31">
        <v>1</v>
      </c>
      <c r="L1698" s="31">
        <v>1</v>
      </c>
      <c r="M1698" s="31">
        <v>2</v>
      </c>
      <c r="N1698" s="31"/>
      <c r="O1698" s="31"/>
      <c r="P1698" s="31">
        <v>0.5</v>
      </c>
      <c r="Q1698" s="31">
        <v>0.25</v>
      </c>
      <c r="R1698" s="75">
        <f t="shared" si="222"/>
        <v>0.63888888888888884</v>
      </c>
      <c r="S1698" s="69">
        <v>0.63888888888888884</v>
      </c>
      <c r="T1698" s="69">
        <v>0.63888888888888884</v>
      </c>
      <c r="U1698" s="69">
        <v>0.63888888888888884</v>
      </c>
      <c r="V1698" s="69">
        <v>0.63888888888888884</v>
      </c>
      <c r="W1698" s="69">
        <v>0.63888888888888884</v>
      </c>
      <c r="X1698" s="69">
        <v>0.63888888888888884</v>
      </c>
      <c r="Y1698" s="69">
        <v>0.63888888888888884</v>
      </c>
      <c r="Z1698" s="69">
        <v>0.63888888888888884</v>
      </c>
      <c r="AA1698" s="69">
        <v>0.63888888888888884</v>
      </c>
      <c r="AB1698" s="69">
        <v>0.63888888888888884</v>
      </c>
      <c r="AC1698" s="69">
        <v>0.63888888888888884</v>
      </c>
      <c r="AD1698" s="69">
        <v>0.63888888888888884</v>
      </c>
      <c r="AE1698" s="69">
        <v>0.63888888888888884</v>
      </c>
      <c r="AF1698" s="69">
        <f t="shared" si="215"/>
        <v>7.6666666666666679</v>
      </c>
      <c r="AH1698" s="31">
        <f t="shared" si="216"/>
        <v>1.9166666666666665</v>
      </c>
      <c r="AI1698" s="31">
        <f t="shared" si="217"/>
        <v>1.9166666666666665</v>
      </c>
      <c r="AJ1698" s="31">
        <f t="shared" si="218"/>
        <v>1.9166666666666665</v>
      </c>
      <c r="AK1698" s="31">
        <f t="shared" si="219"/>
        <v>1.9166666666666665</v>
      </c>
      <c r="AL1698" s="31">
        <f t="shared" si="220"/>
        <v>7.6666666666666661</v>
      </c>
    </row>
    <row r="1699" spans="1:38" hidden="1" x14ac:dyDescent="0.3">
      <c r="A1699" t="str">
        <f t="shared" si="214"/>
        <v>SAICING</v>
      </c>
      <c r="B1699" s="5" t="s">
        <v>474</v>
      </c>
      <c r="C1699" s="5" t="s">
        <v>617</v>
      </c>
      <c r="D1699" s="65" t="s">
        <v>89</v>
      </c>
      <c r="E1699" s="65" t="s">
        <v>555</v>
      </c>
      <c r="F1699" s="5" t="s">
        <v>32</v>
      </c>
      <c r="G1699" s="5" t="s">
        <v>605</v>
      </c>
      <c r="H1699" s="5" t="s">
        <v>605</v>
      </c>
      <c r="I1699" s="31">
        <v>0.12</v>
      </c>
      <c r="J1699" s="31">
        <v>0.12</v>
      </c>
      <c r="K1699" s="31"/>
      <c r="L1699" s="31">
        <v>0.6</v>
      </c>
      <c r="M1699" s="31"/>
      <c r="N1699" s="31">
        <v>0.22799999999999998</v>
      </c>
      <c r="O1699" s="31">
        <v>0.24</v>
      </c>
      <c r="P1699" s="31">
        <v>0.36</v>
      </c>
      <c r="Q1699" s="31">
        <v>0.24</v>
      </c>
      <c r="R1699" s="75">
        <f t="shared" si="222"/>
        <v>0.21200000000000002</v>
      </c>
      <c r="S1699" s="69">
        <v>0.21200000000000002</v>
      </c>
      <c r="T1699" s="69">
        <v>0.21200000000000002</v>
      </c>
      <c r="U1699" s="69">
        <v>0.21200000000000002</v>
      </c>
      <c r="V1699" s="69">
        <v>0.21200000000000002</v>
      </c>
      <c r="W1699" s="69">
        <v>0.21200000000000002</v>
      </c>
      <c r="X1699" s="69">
        <v>0.21200000000000002</v>
      </c>
      <c r="Y1699" s="69">
        <v>0.21200000000000002</v>
      </c>
      <c r="Z1699" s="69">
        <v>0.21200000000000002</v>
      </c>
      <c r="AA1699" s="69">
        <v>0.21200000000000002</v>
      </c>
      <c r="AB1699" s="69">
        <v>0.21200000000000002</v>
      </c>
      <c r="AC1699" s="69">
        <v>0.21200000000000002</v>
      </c>
      <c r="AD1699" s="69">
        <v>0.21200000000000002</v>
      </c>
      <c r="AE1699" s="69">
        <v>0.21200000000000002</v>
      </c>
      <c r="AF1699" s="69">
        <f t="shared" si="215"/>
        <v>2.5440000000000005</v>
      </c>
      <c r="AH1699" s="31">
        <f t="shared" si="216"/>
        <v>0.63600000000000012</v>
      </c>
      <c r="AI1699" s="31">
        <f t="shared" si="217"/>
        <v>0.63600000000000012</v>
      </c>
      <c r="AJ1699" s="31">
        <f t="shared" si="218"/>
        <v>0.63600000000000012</v>
      </c>
      <c r="AK1699" s="31">
        <f t="shared" si="219"/>
        <v>0.63600000000000012</v>
      </c>
      <c r="AL1699" s="31">
        <f t="shared" si="220"/>
        <v>2.5440000000000005</v>
      </c>
    </row>
    <row r="1700" spans="1:38" hidden="1" x14ac:dyDescent="0.3">
      <c r="A1700" t="str">
        <f t="shared" si="214"/>
        <v>SASoft Brown</v>
      </c>
      <c r="B1700" s="5" t="s">
        <v>474</v>
      </c>
      <c r="C1700" s="5" t="s">
        <v>617</v>
      </c>
      <c r="D1700" s="65" t="s">
        <v>89</v>
      </c>
      <c r="E1700" s="65" t="s">
        <v>555</v>
      </c>
      <c r="F1700" s="5" t="s">
        <v>34</v>
      </c>
      <c r="G1700" s="5" t="s">
        <v>602</v>
      </c>
      <c r="H1700" s="5" t="s">
        <v>622</v>
      </c>
      <c r="I1700" s="31">
        <v>2.3040000000000003</v>
      </c>
      <c r="J1700" s="31"/>
      <c r="K1700" s="31">
        <v>1.08</v>
      </c>
      <c r="L1700" s="31">
        <v>1.8</v>
      </c>
      <c r="M1700" s="31">
        <v>2.16</v>
      </c>
      <c r="N1700" s="31">
        <v>2.1360000000000001</v>
      </c>
      <c r="O1700" s="31">
        <v>3.24</v>
      </c>
      <c r="P1700" s="31">
        <v>2.16</v>
      </c>
      <c r="Q1700" s="31">
        <v>1.08</v>
      </c>
      <c r="R1700" s="75">
        <f t="shared" si="222"/>
        <v>1.7733333333333334</v>
      </c>
      <c r="S1700" s="69">
        <v>1.7733333333333334</v>
      </c>
      <c r="T1700" s="69">
        <v>1.7733333333333334</v>
      </c>
      <c r="U1700" s="69">
        <v>1.7733333333333334</v>
      </c>
      <c r="V1700" s="69">
        <v>1.7733333333333334</v>
      </c>
      <c r="W1700" s="69">
        <v>1.7733333333333334</v>
      </c>
      <c r="X1700" s="69">
        <v>1.7733333333333334</v>
      </c>
      <c r="Y1700" s="69">
        <v>1.7733333333333334</v>
      </c>
      <c r="Z1700" s="69">
        <v>1.7733333333333334</v>
      </c>
      <c r="AA1700" s="69">
        <v>1.7733333333333334</v>
      </c>
      <c r="AB1700" s="69">
        <v>1.7733333333333334</v>
      </c>
      <c r="AC1700" s="69">
        <v>1.7733333333333334</v>
      </c>
      <c r="AD1700" s="69">
        <v>1.7733333333333334</v>
      </c>
      <c r="AE1700" s="69">
        <v>1.7733333333333334</v>
      </c>
      <c r="AF1700" s="69">
        <f t="shared" si="215"/>
        <v>21.28</v>
      </c>
      <c r="AH1700" s="31">
        <f t="shared" si="216"/>
        <v>5.32</v>
      </c>
      <c r="AI1700" s="31">
        <f t="shared" si="217"/>
        <v>5.32</v>
      </c>
      <c r="AJ1700" s="31">
        <f t="shared" si="218"/>
        <v>5.32</v>
      </c>
      <c r="AK1700" s="31">
        <f t="shared" si="219"/>
        <v>5.32</v>
      </c>
      <c r="AL1700" s="31">
        <f t="shared" si="220"/>
        <v>21.28</v>
      </c>
    </row>
    <row r="1701" spans="1:38" hidden="1" x14ac:dyDescent="0.3">
      <c r="A1701" t="str">
        <f t="shared" si="214"/>
        <v>SAC1 COARSE</v>
      </c>
      <c r="B1701" s="5" t="s">
        <v>474</v>
      </c>
      <c r="C1701" s="5" t="s">
        <v>617</v>
      </c>
      <c r="D1701" s="65" t="s">
        <v>89</v>
      </c>
      <c r="E1701" s="65" t="s">
        <v>476</v>
      </c>
      <c r="F1701" s="5" t="s">
        <v>61</v>
      </c>
      <c r="G1701" s="5" t="s">
        <v>603</v>
      </c>
      <c r="H1701" s="5" t="s">
        <v>619</v>
      </c>
      <c r="I1701" s="31"/>
      <c r="J1701" s="31"/>
      <c r="K1701" s="31"/>
      <c r="L1701" s="31">
        <v>20</v>
      </c>
      <c r="M1701" s="31">
        <v>-20</v>
      </c>
      <c r="N1701" s="31"/>
      <c r="O1701" s="31"/>
      <c r="P1701" s="31"/>
      <c r="Q1701" s="31"/>
      <c r="R1701" s="75">
        <f t="shared" si="222"/>
        <v>0</v>
      </c>
      <c r="S1701" s="69"/>
      <c r="T1701" s="69"/>
      <c r="U1701" s="69"/>
      <c r="V1701" s="69"/>
      <c r="W1701" s="69"/>
      <c r="X1701" s="69"/>
      <c r="Y1701" s="69"/>
      <c r="Z1701" s="69"/>
      <c r="AA1701" s="69"/>
      <c r="AB1701" s="69"/>
      <c r="AC1701" s="69"/>
      <c r="AD1701" s="69"/>
      <c r="AE1701" s="69"/>
      <c r="AF1701" s="69">
        <f t="shared" si="215"/>
        <v>0</v>
      </c>
      <c r="AH1701" s="31">
        <f t="shared" si="216"/>
        <v>0</v>
      </c>
      <c r="AI1701" s="31">
        <f t="shared" si="217"/>
        <v>0</v>
      </c>
      <c r="AJ1701" s="31">
        <f t="shared" si="218"/>
        <v>0</v>
      </c>
      <c r="AK1701" s="31">
        <f t="shared" si="219"/>
        <v>0</v>
      </c>
      <c r="AL1701" s="31">
        <f t="shared" si="220"/>
        <v>0</v>
      </c>
    </row>
    <row r="1702" spans="1:38" hidden="1" x14ac:dyDescent="0.3">
      <c r="A1702" t="str">
        <f t="shared" si="214"/>
        <v>SAC1 COARSE</v>
      </c>
      <c r="B1702" s="5" t="s">
        <v>474</v>
      </c>
      <c r="C1702" s="5" t="s">
        <v>617</v>
      </c>
      <c r="D1702" s="65" t="s">
        <v>89</v>
      </c>
      <c r="E1702" s="65" t="s">
        <v>476</v>
      </c>
      <c r="F1702" s="5" t="s">
        <v>27</v>
      </c>
      <c r="G1702" s="5" t="s">
        <v>603</v>
      </c>
      <c r="H1702" s="5" t="s">
        <v>619</v>
      </c>
      <c r="I1702" s="31">
        <v>5.4</v>
      </c>
      <c r="J1702" s="31">
        <v>5.4</v>
      </c>
      <c r="K1702" s="31">
        <v>10.8</v>
      </c>
      <c r="L1702" s="31"/>
      <c r="M1702" s="31">
        <v>5.4</v>
      </c>
      <c r="N1702" s="31"/>
      <c r="O1702" s="31"/>
      <c r="P1702" s="31">
        <v>5.4</v>
      </c>
      <c r="Q1702" s="31">
        <v>5.4</v>
      </c>
      <c r="R1702" s="75">
        <f t="shared" si="222"/>
        <v>4.1999999999999993</v>
      </c>
      <c r="S1702" s="69"/>
      <c r="T1702" s="69"/>
      <c r="U1702" s="69"/>
      <c r="V1702" s="69"/>
      <c r="W1702" s="69"/>
      <c r="X1702" s="69"/>
      <c r="Y1702" s="69"/>
      <c r="Z1702" s="69"/>
      <c r="AA1702" s="69"/>
      <c r="AB1702" s="69"/>
      <c r="AC1702" s="69"/>
      <c r="AD1702" s="69"/>
      <c r="AE1702" s="69"/>
      <c r="AF1702" s="69">
        <f t="shared" si="215"/>
        <v>0</v>
      </c>
      <c r="AH1702" s="31">
        <f t="shared" si="216"/>
        <v>0</v>
      </c>
      <c r="AI1702" s="31">
        <f t="shared" si="217"/>
        <v>0</v>
      </c>
      <c r="AJ1702" s="31">
        <f t="shared" si="218"/>
        <v>0</v>
      </c>
      <c r="AK1702" s="31">
        <f t="shared" si="219"/>
        <v>0</v>
      </c>
      <c r="AL1702" s="31">
        <f t="shared" si="220"/>
        <v>0</v>
      </c>
    </row>
    <row r="1703" spans="1:38" hidden="1" x14ac:dyDescent="0.3">
      <c r="A1703" t="str">
        <f t="shared" si="214"/>
        <v>SASoft Brown</v>
      </c>
      <c r="B1703" s="5" t="s">
        <v>474</v>
      </c>
      <c r="C1703" s="5" t="s">
        <v>617</v>
      </c>
      <c r="D1703" s="65" t="s">
        <v>89</v>
      </c>
      <c r="E1703" s="65" t="s">
        <v>556</v>
      </c>
      <c r="F1703" s="5" t="s">
        <v>43</v>
      </c>
      <c r="G1703" s="5" t="s">
        <v>602</v>
      </c>
      <c r="H1703" s="5" t="s">
        <v>622</v>
      </c>
      <c r="I1703" s="31">
        <v>4</v>
      </c>
      <c r="J1703" s="31">
        <v>2</v>
      </c>
      <c r="K1703" s="31">
        <v>4.2</v>
      </c>
      <c r="L1703" s="31">
        <v>3</v>
      </c>
      <c r="M1703" s="31">
        <v>3</v>
      </c>
      <c r="N1703" s="31"/>
      <c r="O1703" s="31">
        <v>3</v>
      </c>
      <c r="P1703" s="31">
        <v>3</v>
      </c>
      <c r="Q1703" s="31">
        <v>3</v>
      </c>
      <c r="R1703" s="75">
        <f t="shared" si="222"/>
        <v>2.8</v>
      </c>
      <c r="S1703" s="69"/>
      <c r="T1703" s="69"/>
      <c r="U1703" s="69"/>
      <c r="V1703" s="69"/>
      <c r="W1703" s="69"/>
      <c r="X1703" s="69"/>
      <c r="Y1703" s="69"/>
      <c r="Z1703" s="69"/>
      <c r="AA1703" s="69"/>
      <c r="AB1703" s="69"/>
      <c r="AC1703" s="69"/>
      <c r="AD1703" s="69"/>
      <c r="AE1703" s="69"/>
      <c r="AF1703" s="69">
        <f t="shared" si="215"/>
        <v>0</v>
      </c>
      <c r="AH1703" s="31">
        <f t="shared" si="216"/>
        <v>0</v>
      </c>
      <c r="AI1703" s="31">
        <f t="shared" si="217"/>
        <v>0</v>
      </c>
      <c r="AJ1703" s="31">
        <f t="shared" si="218"/>
        <v>0</v>
      </c>
      <c r="AK1703" s="31">
        <f t="shared" si="219"/>
        <v>0</v>
      </c>
      <c r="AL1703" s="31">
        <f t="shared" si="220"/>
        <v>0</v>
      </c>
    </row>
    <row r="1704" spans="1:38" hidden="1" x14ac:dyDescent="0.3">
      <c r="A1704" t="str">
        <f t="shared" si="214"/>
        <v>SAGolden Brown</v>
      </c>
      <c r="B1704" s="5" t="s">
        <v>474</v>
      </c>
      <c r="C1704" s="5" t="s">
        <v>617</v>
      </c>
      <c r="D1704" s="65" t="s">
        <v>89</v>
      </c>
      <c r="E1704" s="65" t="s">
        <v>557</v>
      </c>
      <c r="F1704" s="5" t="s">
        <v>558</v>
      </c>
      <c r="G1704" s="5" t="s">
        <v>602</v>
      </c>
      <c r="H1704" s="5" t="s">
        <v>623</v>
      </c>
      <c r="I1704" s="31">
        <v>0.39600000000000002</v>
      </c>
      <c r="J1704" s="31"/>
      <c r="K1704" s="31"/>
      <c r="L1704" s="31"/>
      <c r="M1704" s="31"/>
      <c r="N1704" s="31"/>
      <c r="O1704" s="31"/>
      <c r="P1704" s="31"/>
      <c r="Q1704" s="31"/>
      <c r="R1704" s="75">
        <f t="shared" si="222"/>
        <v>4.4000000000000004E-2</v>
      </c>
      <c r="S1704" s="69"/>
      <c r="T1704" s="69"/>
      <c r="U1704" s="69"/>
      <c r="V1704" s="69"/>
      <c r="W1704" s="69"/>
      <c r="X1704" s="69"/>
      <c r="Y1704" s="69"/>
      <c r="Z1704" s="69"/>
      <c r="AA1704" s="69"/>
      <c r="AB1704" s="69"/>
      <c r="AC1704" s="69"/>
      <c r="AD1704" s="69"/>
      <c r="AE1704" s="69"/>
      <c r="AF1704" s="69">
        <f t="shared" si="215"/>
        <v>0</v>
      </c>
      <c r="AH1704" s="31">
        <f t="shared" si="216"/>
        <v>0</v>
      </c>
      <c r="AI1704" s="31">
        <f t="shared" si="217"/>
        <v>0</v>
      </c>
      <c r="AJ1704" s="31">
        <f t="shared" si="218"/>
        <v>0</v>
      </c>
      <c r="AK1704" s="31">
        <f t="shared" si="219"/>
        <v>0</v>
      </c>
      <c r="AL1704" s="31">
        <f t="shared" si="220"/>
        <v>0</v>
      </c>
    </row>
    <row r="1705" spans="1:38" hidden="1" x14ac:dyDescent="0.3">
      <c r="A1705" t="str">
        <f t="shared" si="214"/>
        <v>SACoarse Brown</v>
      </c>
      <c r="B1705" s="5" t="s">
        <v>474</v>
      </c>
      <c r="C1705" s="5" t="s">
        <v>617</v>
      </c>
      <c r="D1705" s="65" t="s">
        <v>89</v>
      </c>
      <c r="E1705" s="65" t="s">
        <v>559</v>
      </c>
      <c r="F1705" s="5" t="s">
        <v>91</v>
      </c>
      <c r="G1705" s="5" t="s">
        <v>602</v>
      </c>
      <c r="H1705" s="5" t="s">
        <v>618</v>
      </c>
      <c r="I1705" s="31">
        <v>0.1</v>
      </c>
      <c r="J1705" s="31"/>
      <c r="K1705" s="31">
        <v>0.1</v>
      </c>
      <c r="L1705" s="31">
        <v>0.05</v>
      </c>
      <c r="M1705" s="31">
        <v>0.1</v>
      </c>
      <c r="N1705" s="31">
        <v>0.1</v>
      </c>
      <c r="O1705" s="31">
        <v>0.05</v>
      </c>
      <c r="P1705" s="31"/>
      <c r="Q1705" s="31"/>
      <c r="R1705" s="75">
        <f t="shared" si="222"/>
        <v>5.5555555555555552E-2</v>
      </c>
      <c r="S1705" s="69"/>
      <c r="T1705" s="69"/>
      <c r="U1705" s="69"/>
      <c r="V1705" s="69"/>
      <c r="W1705" s="69"/>
      <c r="X1705" s="69"/>
      <c r="Y1705" s="69"/>
      <c r="Z1705" s="69"/>
      <c r="AA1705" s="69"/>
      <c r="AB1705" s="69"/>
      <c r="AC1705" s="69"/>
      <c r="AD1705" s="69"/>
      <c r="AE1705" s="69"/>
      <c r="AF1705" s="69">
        <f t="shared" si="215"/>
        <v>0</v>
      </c>
      <c r="AH1705" s="31">
        <f t="shared" si="216"/>
        <v>0</v>
      </c>
      <c r="AI1705" s="31">
        <f t="shared" si="217"/>
        <v>0</v>
      </c>
      <c r="AJ1705" s="31">
        <f t="shared" si="218"/>
        <v>0</v>
      </c>
      <c r="AK1705" s="31">
        <f t="shared" si="219"/>
        <v>0</v>
      </c>
      <c r="AL1705" s="31">
        <f t="shared" si="220"/>
        <v>0</v>
      </c>
    </row>
    <row r="1706" spans="1:38" hidden="1" x14ac:dyDescent="0.3">
      <c r="A1706" t="str">
        <f t="shared" si="214"/>
        <v>SAGolden Brown</v>
      </c>
      <c r="B1706" s="5" t="s">
        <v>474</v>
      </c>
      <c r="C1706" s="5" t="s">
        <v>617</v>
      </c>
      <c r="D1706" s="65" t="s">
        <v>89</v>
      </c>
      <c r="E1706" s="65" t="s">
        <v>559</v>
      </c>
      <c r="F1706" s="5" t="s">
        <v>201</v>
      </c>
      <c r="G1706" s="5" t="s">
        <v>602</v>
      </c>
      <c r="H1706" s="5" t="s">
        <v>623</v>
      </c>
      <c r="I1706" s="31">
        <v>1.2</v>
      </c>
      <c r="J1706" s="31"/>
      <c r="K1706" s="31">
        <v>0.95</v>
      </c>
      <c r="L1706" s="31">
        <v>0.5</v>
      </c>
      <c r="M1706" s="31">
        <v>0.6</v>
      </c>
      <c r="N1706" s="31">
        <v>0.75</v>
      </c>
      <c r="O1706" s="31">
        <v>0.5</v>
      </c>
      <c r="P1706" s="31">
        <v>0.8</v>
      </c>
      <c r="Q1706" s="31">
        <v>0.5</v>
      </c>
      <c r="R1706" s="75">
        <f t="shared" si="222"/>
        <v>0.64444444444444438</v>
      </c>
      <c r="S1706" s="69"/>
      <c r="T1706" s="69"/>
      <c r="U1706" s="69"/>
      <c r="V1706" s="69"/>
      <c r="W1706" s="69"/>
      <c r="X1706" s="69"/>
      <c r="Y1706" s="69"/>
      <c r="Z1706" s="69"/>
      <c r="AA1706" s="69"/>
      <c r="AB1706" s="69"/>
      <c r="AC1706" s="69"/>
      <c r="AD1706" s="69"/>
      <c r="AE1706" s="69"/>
      <c r="AF1706" s="69">
        <f t="shared" si="215"/>
        <v>0</v>
      </c>
      <c r="AH1706" s="31">
        <f t="shared" si="216"/>
        <v>0</v>
      </c>
      <c r="AI1706" s="31">
        <f t="shared" si="217"/>
        <v>0</v>
      </c>
      <c r="AJ1706" s="31">
        <f t="shared" si="218"/>
        <v>0</v>
      </c>
      <c r="AK1706" s="31">
        <f t="shared" si="219"/>
        <v>0</v>
      </c>
      <c r="AL1706" s="31">
        <f t="shared" si="220"/>
        <v>0</v>
      </c>
    </row>
    <row r="1707" spans="1:38" hidden="1" x14ac:dyDescent="0.3">
      <c r="A1707" t="str">
        <f t="shared" si="214"/>
        <v>SASoft Brown</v>
      </c>
      <c r="B1707" s="5" t="s">
        <v>474</v>
      </c>
      <c r="C1707" s="5" t="s">
        <v>617</v>
      </c>
      <c r="D1707" s="65" t="s">
        <v>89</v>
      </c>
      <c r="E1707" s="65" t="s">
        <v>559</v>
      </c>
      <c r="F1707" s="5" t="s">
        <v>43</v>
      </c>
      <c r="G1707" s="5" t="s">
        <v>602</v>
      </c>
      <c r="H1707" s="5" t="s">
        <v>622</v>
      </c>
      <c r="I1707" s="31">
        <v>1.55</v>
      </c>
      <c r="J1707" s="31"/>
      <c r="K1707" s="31"/>
      <c r="L1707" s="31"/>
      <c r="M1707" s="31"/>
      <c r="N1707" s="31">
        <v>0.4</v>
      </c>
      <c r="O1707" s="31"/>
      <c r="P1707" s="31"/>
      <c r="Q1707" s="31"/>
      <c r="R1707" s="75">
        <f t="shared" si="222"/>
        <v>0.21666666666666667</v>
      </c>
      <c r="S1707" s="69"/>
      <c r="T1707" s="69"/>
      <c r="U1707" s="69"/>
      <c r="V1707" s="69"/>
      <c r="W1707" s="69"/>
      <c r="X1707" s="69"/>
      <c r="Y1707" s="69"/>
      <c r="Z1707" s="69"/>
      <c r="AA1707" s="69"/>
      <c r="AB1707" s="69"/>
      <c r="AC1707" s="69"/>
      <c r="AD1707" s="69"/>
      <c r="AE1707" s="69"/>
      <c r="AF1707" s="69">
        <f t="shared" si="215"/>
        <v>0</v>
      </c>
      <c r="AH1707" s="31">
        <f t="shared" si="216"/>
        <v>0</v>
      </c>
      <c r="AI1707" s="31">
        <f t="shared" si="217"/>
        <v>0</v>
      </c>
      <c r="AJ1707" s="31">
        <f t="shared" si="218"/>
        <v>0</v>
      </c>
      <c r="AK1707" s="31">
        <f t="shared" si="219"/>
        <v>0</v>
      </c>
      <c r="AL1707" s="31">
        <f t="shared" si="220"/>
        <v>0</v>
      </c>
    </row>
    <row r="1708" spans="1:38" hidden="1" x14ac:dyDescent="0.3">
      <c r="A1708" t="str">
        <f t="shared" si="214"/>
        <v>SAC1 COARSE</v>
      </c>
      <c r="B1708" s="5" t="s">
        <v>474</v>
      </c>
      <c r="C1708" s="5" t="s">
        <v>617</v>
      </c>
      <c r="D1708" s="65" t="s">
        <v>89</v>
      </c>
      <c r="E1708" s="65" t="s">
        <v>560</v>
      </c>
      <c r="F1708" s="5" t="s">
        <v>61</v>
      </c>
      <c r="G1708" s="5" t="s">
        <v>603</v>
      </c>
      <c r="H1708" s="5" t="s">
        <v>619</v>
      </c>
      <c r="I1708" s="31">
        <v>1</v>
      </c>
      <c r="J1708" s="31"/>
      <c r="K1708" s="31"/>
      <c r="L1708" s="31">
        <v>1</v>
      </c>
      <c r="M1708" s="31"/>
      <c r="N1708" s="31"/>
      <c r="O1708" s="31"/>
      <c r="P1708" s="31">
        <v>1</v>
      </c>
      <c r="Q1708" s="31"/>
      <c r="R1708" s="75">
        <f t="shared" si="222"/>
        <v>0.33333333333333331</v>
      </c>
      <c r="S1708" s="69"/>
      <c r="T1708" s="69"/>
      <c r="U1708" s="69"/>
      <c r="V1708" s="69"/>
      <c r="W1708" s="69"/>
      <c r="X1708" s="69"/>
      <c r="Y1708" s="69"/>
      <c r="Z1708" s="69"/>
      <c r="AA1708" s="69"/>
      <c r="AB1708" s="69"/>
      <c r="AC1708" s="69"/>
      <c r="AD1708" s="69"/>
      <c r="AE1708" s="69"/>
      <c r="AF1708" s="69">
        <f t="shared" si="215"/>
        <v>0</v>
      </c>
      <c r="AH1708" s="31">
        <f t="shared" si="216"/>
        <v>0</v>
      </c>
      <c r="AI1708" s="31">
        <f t="shared" si="217"/>
        <v>0</v>
      </c>
      <c r="AJ1708" s="31">
        <f t="shared" si="218"/>
        <v>0</v>
      </c>
      <c r="AK1708" s="31">
        <f t="shared" si="219"/>
        <v>0</v>
      </c>
      <c r="AL1708" s="31">
        <f t="shared" si="220"/>
        <v>0</v>
      </c>
    </row>
    <row r="1709" spans="1:38" hidden="1" x14ac:dyDescent="0.3">
      <c r="A1709" t="str">
        <f t="shared" si="214"/>
        <v>SAICING</v>
      </c>
      <c r="B1709" s="5" t="s">
        <v>474</v>
      </c>
      <c r="C1709" s="5" t="s">
        <v>617</v>
      </c>
      <c r="D1709" s="65" t="s">
        <v>89</v>
      </c>
      <c r="E1709" s="65" t="s">
        <v>561</v>
      </c>
      <c r="F1709" s="5" t="s">
        <v>47</v>
      </c>
      <c r="G1709" s="5" t="s">
        <v>605</v>
      </c>
      <c r="H1709" s="5" t="s">
        <v>605</v>
      </c>
      <c r="I1709" s="31"/>
      <c r="J1709" s="31">
        <v>1</v>
      </c>
      <c r="K1709" s="31"/>
      <c r="L1709" s="31"/>
      <c r="M1709" s="31"/>
      <c r="N1709" s="31"/>
      <c r="O1709" s="31"/>
      <c r="P1709" s="31"/>
      <c r="Q1709" s="31"/>
      <c r="R1709" s="75">
        <f t="shared" si="222"/>
        <v>0.1111111111111111</v>
      </c>
      <c r="S1709" s="69"/>
      <c r="T1709" s="69"/>
      <c r="U1709" s="69"/>
      <c r="V1709" s="69"/>
      <c r="W1709" s="69"/>
      <c r="X1709" s="69"/>
      <c r="Y1709" s="69"/>
      <c r="Z1709" s="69"/>
      <c r="AA1709" s="69"/>
      <c r="AB1709" s="69"/>
      <c r="AC1709" s="69"/>
      <c r="AD1709" s="69"/>
      <c r="AE1709" s="69"/>
      <c r="AF1709" s="69">
        <f t="shared" si="215"/>
        <v>0</v>
      </c>
      <c r="AH1709" s="31">
        <f t="shared" si="216"/>
        <v>0</v>
      </c>
      <c r="AI1709" s="31">
        <f t="shared" si="217"/>
        <v>0</v>
      </c>
      <c r="AJ1709" s="31">
        <f t="shared" si="218"/>
        <v>0</v>
      </c>
      <c r="AK1709" s="31">
        <f t="shared" si="219"/>
        <v>0</v>
      </c>
      <c r="AL1709" s="31">
        <f t="shared" si="220"/>
        <v>0</v>
      </c>
    </row>
    <row r="1710" spans="1:38" hidden="1" x14ac:dyDescent="0.3">
      <c r="A1710" t="str">
        <f t="shared" si="214"/>
        <v>SAC1 COARSE</v>
      </c>
      <c r="B1710" s="5" t="s">
        <v>474</v>
      </c>
      <c r="C1710" s="5" t="s">
        <v>617</v>
      </c>
      <c r="D1710" s="65" t="s">
        <v>89</v>
      </c>
      <c r="E1710" s="65" t="s">
        <v>562</v>
      </c>
      <c r="F1710" s="5" t="s">
        <v>61</v>
      </c>
      <c r="G1710" s="5" t="s">
        <v>603</v>
      </c>
      <c r="H1710" s="5" t="s">
        <v>619</v>
      </c>
      <c r="I1710" s="31">
        <v>1.75</v>
      </c>
      <c r="J1710" s="31"/>
      <c r="K1710" s="31"/>
      <c r="L1710" s="31"/>
      <c r="M1710" s="31"/>
      <c r="N1710" s="31"/>
      <c r="O1710" s="31"/>
      <c r="P1710" s="31"/>
      <c r="Q1710" s="31"/>
      <c r="R1710" s="75">
        <f t="shared" si="222"/>
        <v>0.19444444444444445</v>
      </c>
      <c r="S1710" s="69"/>
      <c r="T1710" s="69"/>
      <c r="U1710" s="69"/>
      <c r="V1710" s="69"/>
      <c r="W1710" s="69"/>
      <c r="X1710" s="69"/>
      <c r="Y1710" s="69"/>
      <c r="Z1710" s="69"/>
      <c r="AA1710" s="69"/>
      <c r="AB1710" s="69"/>
      <c r="AC1710" s="69"/>
      <c r="AD1710" s="69"/>
      <c r="AE1710" s="69"/>
      <c r="AF1710" s="69">
        <f t="shared" si="215"/>
        <v>0</v>
      </c>
      <c r="AH1710" s="31">
        <f t="shared" si="216"/>
        <v>0</v>
      </c>
      <c r="AI1710" s="31">
        <f t="shared" si="217"/>
        <v>0</v>
      </c>
      <c r="AJ1710" s="31">
        <f t="shared" si="218"/>
        <v>0</v>
      </c>
      <c r="AK1710" s="31">
        <f t="shared" si="219"/>
        <v>0</v>
      </c>
      <c r="AL1710" s="31">
        <f t="shared" si="220"/>
        <v>0</v>
      </c>
    </row>
    <row r="1711" spans="1:38" hidden="1" x14ac:dyDescent="0.3">
      <c r="A1711" t="str">
        <f t="shared" si="214"/>
        <v>SACASTER</v>
      </c>
      <c r="B1711" s="5" t="s">
        <v>474</v>
      </c>
      <c r="C1711" s="5" t="s">
        <v>617</v>
      </c>
      <c r="D1711" s="65" t="s">
        <v>89</v>
      </c>
      <c r="E1711" s="65" t="s">
        <v>562</v>
      </c>
      <c r="F1711" s="5" t="s">
        <v>25</v>
      </c>
      <c r="G1711" s="5" t="s">
        <v>604</v>
      </c>
      <c r="H1711" s="5" t="s">
        <v>604</v>
      </c>
      <c r="I1711" s="31">
        <v>0.06</v>
      </c>
      <c r="J1711" s="31"/>
      <c r="K1711" s="31"/>
      <c r="L1711" s="31"/>
      <c r="M1711" s="31"/>
      <c r="N1711" s="31"/>
      <c r="O1711" s="31"/>
      <c r="P1711" s="31"/>
      <c r="Q1711" s="31"/>
      <c r="R1711" s="75">
        <f t="shared" si="222"/>
        <v>6.6666666666666662E-3</v>
      </c>
      <c r="S1711" s="69"/>
      <c r="T1711" s="69"/>
      <c r="U1711" s="69"/>
      <c r="V1711" s="69"/>
      <c r="W1711" s="69"/>
      <c r="X1711" s="69"/>
      <c r="Y1711" s="69"/>
      <c r="Z1711" s="69"/>
      <c r="AA1711" s="69"/>
      <c r="AB1711" s="69"/>
      <c r="AC1711" s="69"/>
      <c r="AD1711" s="69"/>
      <c r="AE1711" s="69"/>
      <c r="AF1711" s="69">
        <f t="shared" si="215"/>
        <v>0</v>
      </c>
      <c r="AH1711" s="31">
        <f t="shared" si="216"/>
        <v>0</v>
      </c>
      <c r="AI1711" s="31">
        <f t="shared" si="217"/>
        <v>0</v>
      </c>
      <c r="AJ1711" s="31">
        <f t="shared" si="218"/>
        <v>0</v>
      </c>
      <c r="AK1711" s="31">
        <f t="shared" si="219"/>
        <v>0</v>
      </c>
      <c r="AL1711" s="31">
        <f t="shared" si="220"/>
        <v>0</v>
      </c>
    </row>
    <row r="1712" spans="1:38" hidden="1" x14ac:dyDescent="0.3">
      <c r="A1712" t="str">
        <f t="shared" si="214"/>
        <v>SAC1 COARSE</v>
      </c>
      <c r="B1712" s="5" t="s">
        <v>474</v>
      </c>
      <c r="C1712" s="5" t="s">
        <v>617</v>
      </c>
      <c r="D1712" s="65" t="s">
        <v>89</v>
      </c>
      <c r="E1712" s="65" t="s">
        <v>562</v>
      </c>
      <c r="F1712" s="5" t="s">
        <v>27</v>
      </c>
      <c r="G1712" s="5" t="s">
        <v>603</v>
      </c>
      <c r="H1712" s="5" t="s">
        <v>619</v>
      </c>
      <c r="I1712" s="31">
        <v>19.439999999999998</v>
      </c>
      <c r="J1712" s="31"/>
      <c r="K1712" s="31"/>
      <c r="L1712" s="31"/>
      <c r="M1712" s="31"/>
      <c r="N1712" s="31"/>
      <c r="O1712" s="31"/>
      <c r="P1712" s="31"/>
      <c r="Q1712" s="31"/>
      <c r="R1712" s="75">
        <f t="shared" si="222"/>
        <v>2.1599999999999997</v>
      </c>
      <c r="S1712" s="69"/>
      <c r="T1712" s="69"/>
      <c r="U1712" s="69"/>
      <c r="V1712" s="69"/>
      <c r="W1712" s="69"/>
      <c r="X1712" s="69"/>
      <c r="Y1712" s="69"/>
      <c r="Z1712" s="69"/>
      <c r="AA1712" s="69"/>
      <c r="AB1712" s="69"/>
      <c r="AC1712" s="69"/>
      <c r="AD1712" s="69"/>
      <c r="AE1712" s="69"/>
      <c r="AF1712" s="69">
        <f t="shared" si="215"/>
        <v>0</v>
      </c>
      <c r="AH1712" s="31">
        <f t="shared" si="216"/>
        <v>0</v>
      </c>
      <c r="AI1712" s="31">
        <f t="shared" si="217"/>
        <v>0</v>
      </c>
      <c r="AJ1712" s="31">
        <f t="shared" si="218"/>
        <v>0</v>
      </c>
      <c r="AK1712" s="31">
        <f t="shared" si="219"/>
        <v>0</v>
      </c>
      <c r="AL1712" s="31">
        <f t="shared" si="220"/>
        <v>0</v>
      </c>
    </row>
    <row r="1713" spans="1:38" hidden="1" x14ac:dyDescent="0.3">
      <c r="A1713" t="str">
        <f t="shared" si="214"/>
        <v>SAICING</v>
      </c>
      <c r="B1713" s="5" t="s">
        <v>474</v>
      </c>
      <c r="C1713" s="5" t="s">
        <v>617</v>
      </c>
      <c r="D1713" s="65" t="s">
        <v>89</v>
      </c>
      <c r="E1713" s="65" t="s">
        <v>562</v>
      </c>
      <c r="F1713" s="5" t="s">
        <v>47</v>
      </c>
      <c r="G1713" s="5" t="s">
        <v>605</v>
      </c>
      <c r="H1713" s="5" t="s">
        <v>605</v>
      </c>
      <c r="I1713" s="31">
        <v>0.65</v>
      </c>
      <c r="J1713" s="31"/>
      <c r="K1713" s="31"/>
      <c r="L1713" s="31"/>
      <c r="M1713" s="31"/>
      <c r="N1713" s="31"/>
      <c r="O1713" s="31"/>
      <c r="P1713" s="31"/>
      <c r="Q1713" s="31"/>
      <c r="R1713" s="75">
        <f t="shared" si="222"/>
        <v>7.2222222222222229E-2</v>
      </c>
      <c r="S1713" s="69"/>
      <c r="T1713" s="69"/>
      <c r="U1713" s="69"/>
      <c r="V1713" s="69"/>
      <c r="W1713" s="69"/>
      <c r="X1713" s="69"/>
      <c r="Y1713" s="69"/>
      <c r="Z1713" s="69"/>
      <c r="AA1713" s="69"/>
      <c r="AB1713" s="69"/>
      <c r="AC1713" s="69"/>
      <c r="AD1713" s="69"/>
      <c r="AE1713" s="69"/>
      <c r="AF1713" s="69">
        <f t="shared" si="215"/>
        <v>0</v>
      </c>
      <c r="AH1713" s="31">
        <f t="shared" si="216"/>
        <v>0</v>
      </c>
      <c r="AI1713" s="31">
        <f t="shared" si="217"/>
        <v>0</v>
      </c>
      <c r="AJ1713" s="31">
        <f t="shared" si="218"/>
        <v>0</v>
      </c>
      <c r="AK1713" s="31">
        <f t="shared" si="219"/>
        <v>0</v>
      </c>
      <c r="AL1713" s="31">
        <f t="shared" si="220"/>
        <v>0</v>
      </c>
    </row>
    <row r="1714" spans="1:38" hidden="1" x14ac:dyDescent="0.3">
      <c r="A1714" t="str">
        <f t="shared" si="214"/>
        <v>SASoft Brown</v>
      </c>
      <c r="B1714" s="5" t="s">
        <v>474</v>
      </c>
      <c r="C1714" s="5" t="s">
        <v>617</v>
      </c>
      <c r="D1714" s="65" t="s">
        <v>89</v>
      </c>
      <c r="E1714" s="65" t="s">
        <v>562</v>
      </c>
      <c r="F1714" s="5" t="s">
        <v>34</v>
      </c>
      <c r="G1714" s="5" t="s">
        <v>602</v>
      </c>
      <c r="H1714" s="5" t="s">
        <v>622</v>
      </c>
      <c r="I1714" s="31">
        <v>0.12</v>
      </c>
      <c r="J1714" s="31"/>
      <c r="K1714" s="31"/>
      <c r="L1714" s="31"/>
      <c r="M1714" s="31"/>
      <c r="N1714" s="31"/>
      <c r="O1714" s="31"/>
      <c r="P1714" s="31"/>
      <c r="Q1714" s="31"/>
      <c r="R1714" s="75">
        <f t="shared" si="222"/>
        <v>1.3333333333333332E-2</v>
      </c>
      <c r="S1714" s="69"/>
      <c r="T1714" s="69"/>
      <c r="U1714" s="69"/>
      <c r="V1714" s="69"/>
      <c r="W1714" s="69"/>
      <c r="X1714" s="69"/>
      <c r="Y1714" s="69"/>
      <c r="Z1714" s="69"/>
      <c r="AA1714" s="69"/>
      <c r="AB1714" s="69"/>
      <c r="AC1714" s="69"/>
      <c r="AD1714" s="69"/>
      <c r="AE1714" s="69"/>
      <c r="AF1714" s="69">
        <f t="shared" si="215"/>
        <v>0</v>
      </c>
      <c r="AH1714" s="31">
        <f t="shared" si="216"/>
        <v>0</v>
      </c>
      <c r="AI1714" s="31">
        <f t="shared" si="217"/>
        <v>0</v>
      </c>
      <c r="AJ1714" s="31">
        <f t="shared" si="218"/>
        <v>0</v>
      </c>
      <c r="AK1714" s="31">
        <f t="shared" si="219"/>
        <v>0</v>
      </c>
      <c r="AL1714" s="31">
        <f t="shared" si="220"/>
        <v>0</v>
      </c>
    </row>
    <row r="1715" spans="1:38" hidden="1" x14ac:dyDescent="0.3">
      <c r="A1715" t="str">
        <f t="shared" si="214"/>
        <v>SACASTER</v>
      </c>
      <c r="B1715" s="5" t="s">
        <v>474</v>
      </c>
      <c r="C1715" s="5" t="s">
        <v>617</v>
      </c>
      <c r="D1715" s="65" t="s">
        <v>89</v>
      </c>
      <c r="E1715" s="65" t="s">
        <v>563</v>
      </c>
      <c r="F1715" s="5" t="s">
        <v>42</v>
      </c>
      <c r="G1715" s="5" t="s">
        <v>604</v>
      </c>
      <c r="H1715" s="5" t="s">
        <v>604</v>
      </c>
      <c r="I1715" s="31">
        <v>8.3999999999999986</v>
      </c>
      <c r="J1715" s="31">
        <v>1.45</v>
      </c>
      <c r="K1715" s="31">
        <v>4.25</v>
      </c>
      <c r="L1715" s="31">
        <v>5.5</v>
      </c>
      <c r="M1715" s="31">
        <v>4</v>
      </c>
      <c r="N1715" s="31">
        <v>4</v>
      </c>
      <c r="O1715" s="31">
        <v>5</v>
      </c>
      <c r="P1715" s="31">
        <v>4.6500000000000004</v>
      </c>
      <c r="Q1715" s="31">
        <v>3.25</v>
      </c>
      <c r="R1715" s="75">
        <f t="shared" si="222"/>
        <v>4.4999999999999991</v>
      </c>
      <c r="S1715" s="69">
        <v>4.4999999999999991</v>
      </c>
      <c r="T1715" s="69">
        <v>4.4999999999999991</v>
      </c>
      <c r="U1715" s="69">
        <v>4.4999999999999991</v>
      </c>
      <c r="V1715" s="69">
        <v>4.4999999999999991</v>
      </c>
      <c r="W1715" s="69">
        <v>4.4999999999999991</v>
      </c>
      <c r="X1715" s="69">
        <v>4.4999999999999991</v>
      </c>
      <c r="Y1715" s="69">
        <v>4.4999999999999991</v>
      </c>
      <c r="Z1715" s="69">
        <v>4.4999999999999991</v>
      </c>
      <c r="AA1715" s="69">
        <v>4.4999999999999991</v>
      </c>
      <c r="AB1715" s="69">
        <v>4.4999999999999991</v>
      </c>
      <c r="AC1715" s="69">
        <v>4.4999999999999991</v>
      </c>
      <c r="AD1715" s="69">
        <v>4.4999999999999991</v>
      </c>
      <c r="AE1715" s="69">
        <v>4.4999999999999991</v>
      </c>
      <c r="AF1715" s="69">
        <f t="shared" si="215"/>
        <v>53.999999999999993</v>
      </c>
      <c r="AH1715" s="31">
        <f t="shared" si="216"/>
        <v>13.499999999999996</v>
      </c>
      <c r="AI1715" s="31">
        <f t="shared" si="217"/>
        <v>13.499999999999996</v>
      </c>
      <c r="AJ1715" s="31">
        <f t="shared" si="218"/>
        <v>13.499999999999996</v>
      </c>
      <c r="AK1715" s="31">
        <f t="shared" si="219"/>
        <v>13.499999999999996</v>
      </c>
      <c r="AL1715" s="31">
        <f t="shared" si="220"/>
        <v>53.999999999999986</v>
      </c>
    </row>
    <row r="1716" spans="1:38" hidden="1" x14ac:dyDescent="0.3">
      <c r="A1716" t="str">
        <f t="shared" si="214"/>
        <v>SACoarse Brown</v>
      </c>
      <c r="B1716" s="5" t="s">
        <v>474</v>
      </c>
      <c r="C1716" s="5" t="s">
        <v>617</v>
      </c>
      <c r="D1716" s="65" t="s">
        <v>89</v>
      </c>
      <c r="E1716" s="65" t="s">
        <v>563</v>
      </c>
      <c r="F1716" s="5" t="s">
        <v>91</v>
      </c>
      <c r="G1716" s="5" t="s">
        <v>602</v>
      </c>
      <c r="H1716" s="5" t="s">
        <v>618</v>
      </c>
      <c r="I1716" s="31">
        <v>0.15</v>
      </c>
      <c r="J1716" s="31">
        <v>0.1</v>
      </c>
      <c r="K1716" s="31">
        <v>0.35</v>
      </c>
      <c r="L1716" s="31"/>
      <c r="M1716" s="31"/>
      <c r="N1716" s="31">
        <v>0.1</v>
      </c>
      <c r="O1716" s="31">
        <v>0.1</v>
      </c>
      <c r="P1716" s="31">
        <v>0.1</v>
      </c>
      <c r="Q1716" s="31">
        <v>0.1</v>
      </c>
      <c r="R1716" s="75">
        <f t="shared" si="222"/>
        <v>0.1111111111111111</v>
      </c>
      <c r="S1716" s="69">
        <v>0.1111111111111111</v>
      </c>
      <c r="T1716" s="69">
        <v>0.1111111111111111</v>
      </c>
      <c r="U1716" s="69">
        <v>0.1111111111111111</v>
      </c>
      <c r="V1716" s="69">
        <v>0.1111111111111111</v>
      </c>
      <c r="W1716" s="69">
        <v>0.1111111111111111</v>
      </c>
      <c r="X1716" s="69">
        <v>0.1111111111111111</v>
      </c>
      <c r="Y1716" s="69">
        <v>0.1111111111111111</v>
      </c>
      <c r="Z1716" s="69">
        <v>0.1111111111111111</v>
      </c>
      <c r="AA1716" s="69">
        <v>0.1111111111111111</v>
      </c>
      <c r="AB1716" s="69">
        <v>0.1111111111111111</v>
      </c>
      <c r="AC1716" s="69">
        <v>0.1111111111111111</v>
      </c>
      <c r="AD1716" s="69">
        <v>0.1111111111111111</v>
      </c>
      <c r="AE1716" s="69">
        <v>0.1111111111111111</v>
      </c>
      <c r="AF1716" s="69">
        <f t="shared" si="215"/>
        <v>1.3333333333333337</v>
      </c>
      <c r="AH1716" s="31">
        <f t="shared" si="216"/>
        <v>0.33333333333333331</v>
      </c>
      <c r="AI1716" s="31">
        <f t="shared" si="217"/>
        <v>0.33333333333333331</v>
      </c>
      <c r="AJ1716" s="31">
        <f t="shared" si="218"/>
        <v>0.33333333333333331</v>
      </c>
      <c r="AK1716" s="31">
        <f t="shared" si="219"/>
        <v>0.33333333333333331</v>
      </c>
      <c r="AL1716" s="31">
        <f t="shared" si="220"/>
        <v>1.3333333333333333</v>
      </c>
    </row>
    <row r="1717" spans="1:38" hidden="1" x14ac:dyDescent="0.3">
      <c r="A1717" t="str">
        <f t="shared" si="214"/>
        <v>SASoft Brown</v>
      </c>
      <c r="B1717" s="5" t="s">
        <v>474</v>
      </c>
      <c r="C1717" s="5" t="s">
        <v>617</v>
      </c>
      <c r="D1717" s="65" t="s">
        <v>89</v>
      </c>
      <c r="E1717" s="65" t="s">
        <v>563</v>
      </c>
      <c r="F1717" s="5" t="s">
        <v>43</v>
      </c>
      <c r="G1717" s="5" t="s">
        <v>602</v>
      </c>
      <c r="H1717" s="5" t="s">
        <v>622</v>
      </c>
      <c r="I1717" s="31">
        <v>12.75</v>
      </c>
      <c r="J1717" s="31">
        <v>-0.30000000000000004</v>
      </c>
      <c r="K1717" s="31">
        <v>7.5</v>
      </c>
      <c r="L1717" s="31">
        <v>2.5</v>
      </c>
      <c r="M1717" s="31">
        <v>6</v>
      </c>
      <c r="N1717" s="31">
        <v>2</v>
      </c>
      <c r="O1717" s="31">
        <v>0.25</v>
      </c>
      <c r="P1717" s="31">
        <v>4.5</v>
      </c>
      <c r="Q1717" s="31">
        <v>4.75</v>
      </c>
      <c r="R1717" s="75">
        <f t="shared" si="222"/>
        <v>4.4388888888888891</v>
      </c>
      <c r="S1717" s="69">
        <v>4.4388888888888891</v>
      </c>
      <c r="T1717" s="69">
        <v>4.4388888888888891</v>
      </c>
      <c r="U1717" s="69">
        <v>4.4388888888888891</v>
      </c>
      <c r="V1717" s="69">
        <v>4.4388888888888891</v>
      </c>
      <c r="W1717" s="69">
        <v>4.4388888888888891</v>
      </c>
      <c r="X1717" s="69">
        <v>4.4388888888888891</v>
      </c>
      <c r="Y1717" s="69">
        <v>4.4388888888888891</v>
      </c>
      <c r="Z1717" s="69">
        <v>4.4388888888888891</v>
      </c>
      <c r="AA1717" s="69">
        <v>4.4388888888888891</v>
      </c>
      <c r="AB1717" s="69">
        <v>4.4388888888888891</v>
      </c>
      <c r="AC1717" s="69">
        <v>4.4388888888888891</v>
      </c>
      <c r="AD1717" s="69">
        <v>4.4388888888888891</v>
      </c>
      <c r="AE1717" s="69">
        <v>4.4388888888888891</v>
      </c>
      <c r="AF1717" s="69">
        <f t="shared" si="215"/>
        <v>53.266666666666673</v>
      </c>
      <c r="AH1717" s="31">
        <f t="shared" si="216"/>
        <v>13.316666666666666</v>
      </c>
      <c r="AI1717" s="31">
        <f t="shared" si="217"/>
        <v>13.316666666666666</v>
      </c>
      <c r="AJ1717" s="31">
        <f t="shared" si="218"/>
        <v>13.316666666666666</v>
      </c>
      <c r="AK1717" s="31">
        <f t="shared" si="219"/>
        <v>13.316666666666666</v>
      </c>
      <c r="AL1717" s="31">
        <f t="shared" si="220"/>
        <v>53.266666666666666</v>
      </c>
    </row>
    <row r="1718" spans="1:38" hidden="1" x14ac:dyDescent="0.3">
      <c r="A1718" t="str">
        <f t="shared" si="214"/>
        <v>SAC1 COARSE</v>
      </c>
      <c r="B1718" s="5" t="s">
        <v>474</v>
      </c>
      <c r="C1718" s="5" t="s">
        <v>617</v>
      </c>
      <c r="D1718" s="65" t="s">
        <v>89</v>
      </c>
      <c r="E1718" s="65" t="s">
        <v>563</v>
      </c>
      <c r="F1718" s="5" t="s">
        <v>27</v>
      </c>
      <c r="G1718" s="5" t="s">
        <v>603</v>
      </c>
      <c r="H1718" s="5" t="s">
        <v>619</v>
      </c>
      <c r="I1718" s="31">
        <v>0.12</v>
      </c>
      <c r="J1718" s="31"/>
      <c r="K1718" s="31"/>
      <c r="L1718" s="31">
        <v>0.12</v>
      </c>
      <c r="M1718" s="31"/>
      <c r="N1718" s="31">
        <v>0.12</v>
      </c>
      <c r="O1718" s="31"/>
      <c r="P1718" s="31">
        <v>0.12</v>
      </c>
      <c r="Q1718" s="31">
        <v>0.12</v>
      </c>
      <c r="R1718" s="75">
        <f t="shared" si="222"/>
        <v>6.6666666666666666E-2</v>
      </c>
      <c r="S1718" s="69">
        <v>6.6666666666666666E-2</v>
      </c>
      <c r="T1718" s="69">
        <v>6.6666666666666666E-2</v>
      </c>
      <c r="U1718" s="69">
        <v>6.6666666666666666E-2</v>
      </c>
      <c r="V1718" s="69">
        <v>6.6666666666666666E-2</v>
      </c>
      <c r="W1718" s="69">
        <v>6.6666666666666666E-2</v>
      </c>
      <c r="X1718" s="69">
        <v>6.6666666666666666E-2</v>
      </c>
      <c r="Y1718" s="69">
        <v>6.6666666666666666E-2</v>
      </c>
      <c r="Z1718" s="69">
        <v>6.6666666666666666E-2</v>
      </c>
      <c r="AA1718" s="69">
        <v>6.6666666666666666E-2</v>
      </c>
      <c r="AB1718" s="69">
        <v>6.6666666666666666E-2</v>
      </c>
      <c r="AC1718" s="69">
        <v>6.6666666666666666E-2</v>
      </c>
      <c r="AD1718" s="69">
        <v>6.6666666666666666E-2</v>
      </c>
      <c r="AE1718" s="69">
        <v>6.6666666666666666E-2</v>
      </c>
      <c r="AF1718" s="69">
        <f t="shared" si="215"/>
        <v>0.79999999999999993</v>
      </c>
      <c r="AH1718" s="31">
        <f t="shared" si="216"/>
        <v>0.2</v>
      </c>
      <c r="AI1718" s="31">
        <f t="shared" si="217"/>
        <v>0.2</v>
      </c>
      <c r="AJ1718" s="31">
        <f t="shared" si="218"/>
        <v>0.2</v>
      </c>
      <c r="AK1718" s="31">
        <f t="shared" si="219"/>
        <v>0.2</v>
      </c>
      <c r="AL1718" s="31">
        <f t="shared" si="220"/>
        <v>0.8</v>
      </c>
    </row>
    <row r="1719" spans="1:38" hidden="1" x14ac:dyDescent="0.3">
      <c r="A1719" t="str">
        <f t="shared" si="214"/>
        <v>SAA1</v>
      </c>
      <c r="B1719" s="5" t="s">
        <v>474</v>
      </c>
      <c r="C1719" s="5" t="s">
        <v>617</v>
      </c>
      <c r="D1719" s="65" t="s">
        <v>89</v>
      </c>
      <c r="E1719" s="65" t="s">
        <v>563</v>
      </c>
      <c r="F1719" s="5" t="s">
        <v>30</v>
      </c>
      <c r="G1719" s="5" t="s">
        <v>600</v>
      </c>
      <c r="H1719" s="5" t="s">
        <v>620</v>
      </c>
      <c r="I1719" s="31">
        <v>1.968</v>
      </c>
      <c r="J1719" s="31">
        <v>0.6</v>
      </c>
      <c r="K1719" s="31">
        <v>1.38</v>
      </c>
      <c r="L1719" s="31">
        <v>1.44</v>
      </c>
      <c r="M1719" s="31"/>
      <c r="N1719" s="31">
        <v>0.72</v>
      </c>
      <c r="O1719" s="31">
        <v>1.3199999999999998</v>
      </c>
      <c r="P1719" s="31">
        <v>1.3199999999999998</v>
      </c>
      <c r="Q1719" s="31">
        <v>0.6</v>
      </c>
      <c r="R1719" s="75">
        <f t="shared" si="222"/>
        <v>1.0386666666666666</v>
      </c>
      <c r="S1719" s="69">
        <v>1.0386666666666666</v>
      </c>
      <c r="T1719" s="69">
        <v>1.0386666666666666</v>
      </c>
      <c r="U1719" s="69">
        <v>1.0386666666666666</v>
      </c>
      <c r="V1719" s="69">
        <v>1.0386666666666666</v>
      </c>
      <c r="W1719" s="69">
        <v>1.0386666666666666</v>
      </c>
      <c r="X1719" s="69">
        <v>1.0386666666666666</v>
      </c>
      <c r="Y1719" s="69">
        <v>1.0386666666666666</v>
      </c>
      <c r="Z1719" s="69">
        <v>1.0386666666666666</v>
      </c>
      <c r="AA1719" s="69">
        <v>1.0386666666666666</v>
      </c>
      <c r="AB1719" s="69">
        <v>1.0386666666666666</v>
      </c>
      <c r="AC1719" s="69">
        <v>1.0386666666666666</v>
      </c>
      <c r="AD1719" s="69">
        <v>1.0386666666666666</v>
      </c>
      <c r="AE1719" s="69">
        <v>1.0386666666666666</v>
      </c>
      <c r="AF1719" s="69">
        <f t="shared" si="215"/>
        <v>12.463999999999997</v>
      </c>
      <c r="AH1719" s="31">
        <f t="shared" si="216"/>
        <v>3.1159999999999997</v>
      </c>
      <c r="AI1719" s="31">
        <f t="shared" si="217"/>
        <v>3.1159999999999997</v>
      </c>
      <c r="AJ1719" s="31">
        <f t="shared" si="218"/>
        <v>3.1159999999999997</v>
      </c>
      <c r="AK1719" s="31">
        <f t="shared" si="219"/>
        <v>3.1159999999999997</v>
      </c>
      <c r="AL1719" s="31">
        <f t="shared" si="220"/>
        <v>12.463999999999999</v>
      </c>
    </row>
    <row r="1720" spans="1:38" hidden="1" x14ac:dyDescent="0.3">
      <c r="A1720" t="str">
        <f t="shared" si="214"/>
        <v>SAICING</v>
      </c>
      <c r="B1720" s="5" t="s">
        <v>474</v>
      </c>
      <c r="C1720" s="5" t="s">
        <v>617</v>
      </c>
      <c r="D1720" s="65" t="s">
        <v>89</v>
      </c>
      <c r="E1720" s="65" t="s">
        <v>563</v>
      </c>
      <c r="F1720" s="5" t="s">
        <v>47</v>
      </c>
      <c r="G1720" s="5" t="s">
        <v>605</v>
      </c>
      <c r="H1720" s="5" t="s">
        <v>605</v>
      </c>
      <c r="I1720" s="31">
        <v>1.95</v>
      </c>
      <c r="J1720" s="31">
        <v>0.35</v>
      </c>
      <c r="K1720" s="31">
        <v>0.5</v>
      </c>
      <c r="L1720" s="31">
        <v>0.9</v>
      </c>
      <c r="M1720" s="31">
        <v>0.75</v>
      </c>
      <c r="N1720" s="31">
        <v>0.75</v>
      </c>
      <c r="O1720" s="31">
        <v>0.25</v>
      </c>
      <c r="P1720" s="31">
        <v>0.5</v>
      </c>
      <c r="Q1720" s="31">
        <v>0.5</v>
      </c>
      <c r="R1720" s="75">
        <f t="shared" si="222"/>
        <v>0.71666666666666656</v>
      </c>
      <c r="S1720" s="69">
        <v>0.71666666666666656</v>
      </c>
      <c r="T1720" s="69">
        <v>0.71666666666666656</v>
      </c>
      <c r="U1720" s="69">
        <v>0.71666666666666656</v>
      </c>
      <c r="V1720" s="69">
        <v>0.71666666666666656</v>
      </c>
      <c r="W1720" s="69">
        <v>0.71666666666666656</v>
      </c>
      <c r="X1720" s="69">
        <v>0.71666666666666656</v>
      </c>
      <c r="Y1720" s="69">
        <v>0.71666666666666656</v>
      </c>
      <c r="Z1720" s="69">
        <v>0.71666666666666656</v>
      </c>
      <c r="AA1720" s="69">
        <v>0.71666666666666656</v>
      </c>
      <c r="AB1720" s="69">
        <v>0.71666666666666656</v>
      </c>
      <c r="AC1720" s="69">
        <v>0.71666666666666656</v>
      </c>
      <c r="AD1720" s="69">
        <v>0.71666666666666656</v>
      </c>
      <c r="AE1720" s="69">
        <v>0.71666666666666656</v>
      </c>
      <c r="AF1720" s="69">
        <f t="shared" si="215"/>
        <v>8.6</v>
      </c>
      <c r="AH1720" s="31">
        <f t="shared" si="216"/>
        <v>2.1499999999999995</v>
      </c>
      <c r="AI1720" s="31">
        <f t="shared" si="217"/>
        <v>2.1499999999999995</v>
      </c>
      <c r="AJ1720" s="31">
        <f t="shared" si="218"/>
        <v>2.1499999999999995</v>
      </c>
      <c r="AK1720" s="31">
        <f t="shared" si="219"/>
        <v>2.1499999999999995</v>
      </c>
      <c r="AL1720" s="31">
        <f t="shared" si="220"/>
        <v>8.5999999999999979</v>
      </c>
    </row>
    <row r="1721" spans="1:38" hidden="1" x14ac:dyDescent="0.3">
      <c r="A1721" t="str">
        <f t="shared" si="214"/>
        <v>SACASTER</v>
      </c>
      <c r="B1721" s="5" t="s">
        <v>474</v>
      </c>
      <c r="C1721" s="5" t="s">
        <v>617</v>
      </c>
      <c r="D1721" s="65" t="s">
        <v>89</v>
      </c>
      <c r="E1721" s="65" t="s">
        <v>564</v>
      </c>
      <c r="F1721" s="5" t="s">
        <v>42</v>
      </c>
      <c r="G1721" s="5" t="s">
        <v>604</v>
      </c>
      <c r="H1721" s="5" t="s">
        <v>604</v>
      </c>
      <c r="I1721" s="31">
        <v>2</v>
      </c>
      <c r="J1721" s="31"/>
      <c r="K1721" s="31"/>
      <c r="L1721" s="31"/>
      <c r="M1721" s="31"/>
      <c r="N1721" s="31"/>
      <c r="O1721" s="31"/>
      <c r="P1721" s="31"/>
      <c r="Q1721" s="31"/>
      <c r="R1721" s="75">
        <f t="shared" si="222"/>
        <v>0.22222222222222221</v>
      </c>
      <c r="S1721" s="69"/>
      <c r="T1721" s="69"/>
      <c r="U1721" s="69"/>
      <c r="V1721" s="69"/>
      <c r="W1721" s="69"/>
      <c r="X1721" s="69"/>
      <c r="Y1721" s="69"/>
      <c r="Z1721" s="69"/>
      <c r="AA1721" s="69"/>
      <c r="AB1721" s="69"/>
      <c r="AC1721" s="69"/>
      <c r="AD1721" s="69"/>
      <c r="AE1721" s="69"/>
      <c r="AF1721" s="69">
        <f t="shared" si="215"/>
        <v>0</v>
      </c>
      <c r="AH1721" s="31">
        <f t="shared" si="216"/>
        <v>0</v>
      </c>
      <c r="AI1721" s="31">
        <f t="shared" si="217"/>
        <v>0</v>
      </c>
      <c r="AJ1721" s="31">
        <f t="shared" si="218"/>
        <v>0</v>
      </c>
      <c r="AK1721" s="31">
        <f t="shared" si="219"/>
        <v>0</v>
      </c>
      <c r="AL1721" s="31">
        <f t="shared" si="220"/>
        <v>0</v>
      </c>
    </row>
    <row r="1722" spans="1:38" hidden="1" x14ac:dyDescent="0.3">
      <c r="A1722" t="str">
        <f t="shared" si="214"/>
        <v>SASoft Brown</v>
      </c>
      <c r="B1722" s="5" t="s">
        <v>474</v>
      </c>
      <c r="C1722" s="5" t="s">
        <v>617</v>
      </c>
      <c r="D1722" s="65" t="s">
        <v>89</v>
      </c>
      <c r="E1722" s="65" t="s">
        <v>564</v>
      </c>
      <c r="F1722" s="5" t="s">
        <v>43</v>
      </c>
      <c r="G1722" s="5" t="s">
        <v>602</v>
      </c>
      <c r="H1722" s="5" t="s">
        <v>622</v>
      </c>
      <c r="I1722" s="31">
        <v>10</v>
      </c>
      <c r="J1722" s="31"/>
      <c r="K1722" s="31"/>
      <c r="L1722" s="31"/>
      <c r="M1722" s="31"/>
      <c r="N1722" s="31"/>
      <c r="O1722" s="31"/>
      <c r="P1722" s="31"/>
      <c r="Q1722" s="31"/>
      <c r="R1722" s="75">
        <f t="shared" si="222"/>
        <v>1.1111111111111112</v>
      </c>
      <c r="S1722" s="69"/>
      <c r="T1722" s="69"/>
      <c r="U1722" s="69"/>
      <c r="V1722" s="69"/>
      <c r="W1722" s="69"/>
      <c r="X1722" s="69"/>
      <c r="Y1722" s="69"/>
      <c r="Z1722" s="69"/>
      <c r="AA1722" s="69"/>
      <c r="AB1722" s="69"/>
      <c r="AC1722" s="69"/>
      <c r="AD1722" s="69"/>
      <c r="AE1722" s="69"/>
      <c r="AF1722" s="69">
        <f t="shared" si="215"/>
        <v>0</v>
      </c>
      <c r="AH1722" s="31">
        <f t="shared" si="216"/>
        <v>0</v>
      </c>
      <c r="AI1722" s="31">
        <f t="shared" si="217"/>
        <v>0</v>
      </c>
      <c r="AJ1722" s="31">
        <f t="shared" si="218"/>
        <v>0</v>
      </c>
      <c r="AK1722" s="31">
        <f t="shared" si="219"/>
        <v>0</v>
      </c>
      <c r="AL1722" s="31">
        <f t="shared" si="220"/>
        <v>0</v>
      </c>
    </row>
    <row r="1723" spans="1:38" hidden="1" x14ac:dyDescent="0.3">
      <c r="A1723" t="str">
        <f t="shared" si="214"/>
        <v>SAICING</v>
      </c>
      <c r="B1723" s="5" t="s">
        <v>474</v>
      </c>
      <c r="C1723" s="5" t="s">
        <v>617</v>
      </c>
      <c r="D1723" s="65" t="s">
        <v>89</v>
      </c>
      <c r="E1723" s="65" t="s">
        <v>564</v>
      </c>
      <c r="F1723" s="5" t="s">
        <v>47</v>
      </c>
      <c r="G1723" s="5" t="s">
        <v>605</v>
      </c>
      <c r="H1723" s="5" t="s">
        <v>605</v>
      </c>
      <c r="I1723" s="31">
        <v>3</v>
      </c>
      <c r="J1723" s="31"/>
      <c r="K1723" s="31"/>
      <c r="L1723" s="31"/>
      <c r="M1723" s="31"/>
      <c r="N1723" s="31"/>
      <c r="O1723" s="31"/>
      <c r="P1723" s="31"/>
      <c r="Q1723" s="31"/>
      <c r="R1723" s="75">
        <f t="shared" si="222"/>
        <v>0.33333333333333331</v>
      </c>
      <c r="S1723" s="69"/>
      <c r="T1723" s="69"/>
      <c r="U1723" s="69"/>
      <c r="V1723" s="69"/>
      <c r="W1723" s="69"/>
      <c r="X1723" s="69"/>
      <c r="Y1723" s="69"/>
      <c r="Z1723" s="69"/>
      <c r="AA1723" s="69"/>
      <c r="AB1723" s="69"/>
      <c r="AC1723" s="69"/>
      <c r="AD1723" s="69"/>
      <c r="AE1723" s="69"/>
      <c r="AF1723" s="69">
        <f t="shared" si="215"/>
        <v>0</v>
      </c>
      <c r="AH1723" s="31">
        <f t="shared" si="216"/>
        <v>0</v>
      </c>
      <c r="AI1723" s="31">
        <f t="shared" si="217"/>
        <v>0</v>
      </c>
      <c r="AJ1723" s="31">
        <f t="shared" si="218"/>
        <v>0</v>
      </c>
      <c r="AK1723" s="31">
        <f t="shared" si="219"/>
        <v>0</v>
      </c>
      <c r="AL1723" s="31">
        <f t="shared" si="220"/>
        <v>0</v>
      </c>
    </row>
    <row r="1724" spans="1:38" hidden="1" x14ac:dyDescent="0.3">
      <c r="A1724" t="str">
        <f t="shared" si="214"/>
        <v>SAC1 COARSE</v>
      </c>
      <c r="B1724" s="5" t="s">
        <v>474</v>
      </c>
      <c r="C1724" s="5" t="s">
        <v>617</v>
      </c>
      <c r="D1724" s="65" t="s">
        <v>89</v>
      </c>
      <c r="E1724" s="65" t="s">
        <v>477</v>
      </c>
      <c r="F1724" s="5" t="s">
        <v>61</v>
      </c>
      <c r="G1724" s="5" t="s">
        <v>603</v>
      </c>
      <c r="H1724" s="5" t="s">
        <v>619</v>
      </c>
      <c r="I1724" s="31">
        <v>1.5</v>
      </c>
      <c r="J1724" s="31"/>
      <c r="K1724" s="31"/>
      <c r="L1724" s="31">
        <v>1.5</v>
      </c>
      <c r="M1724" s="31"/>
      <c r="N1724" s="31"/>
      <c r="O1724" s="31"/>
      <c r="P1724" s="31"/>
      <c r="Q1724" s="31"/>
      <c r="R1724" s="75">
        <f t="shared" si="222"/>
        <v>0.33333333333333331</v>
      </c>
      <c r="S1724" s="69"/>
      <c r="T1724" s="69"/>
      <c r="U1724" s="69"/>
      <c r="V1724" s="69"/>
      <c r="W1724" s="69"/>
      <c r="X1724" s="69"/>
      <c r="Y1724" s="69"/>
      <c r="Z1724" s="69"/>
      <c r="AA1724" s="69"/>
      <c r="AB1724" s="69"/>
      <c r="AC1724" s="69"/>
      <c r="AD1724" s="69"/>
      <c r="AE1724" s="69"/>
      <c r="AF1724" s="69">
        <f t="shared" si="215"/>
        <v>0</v>
      </c>
      <c r="AH1724" s="31">
        <f t="shared" si="216"/>
        <v>0</v>
      </c>
      <c r="AI1724" s="31">
        <f t="shared" si="217"/>
        <v>0</v>
      </c>
      <c r="AJ1724" s="31">
        <f t="shared" si="218"/>
        <v>0</v>
      </c>
      <c r="AK1724" s="31">
        <f t="shared" si="219"/>
        <v>0</v>
      </c>
      <c r="AL1724" s="31">
        <f t="shared" si="220"/>
        <v>0</v>
      </c>
    </row>
    <row r="1725" spans="1:38" hidden="1" x14ac:dyDescent="0.3">
      <c r="A1725" t="str">
        <f t="shared" si="214"/>
        <v>SAC1 COARSE</v>
      </c>
      <c r="B1725" s="5" t="s">
        <v>474</v>
      </c>
      <c r="C1725" s="5" t="s">
        <v>617</v>
      </c>
      <c r="D1725" s="65" t="s">
        <v>89</v>
      </c>
      <c r="E1725" s="65" t="s">
        <v>477</v>
      </c>
      <c r="F1725" s="5" t="s">
        <v>27</v>
      </c>
      <c r="G1725" s="5" t="s">
        <v>603</v>
      </c>
      <c r="H1725" s="5" t="s">
        <v>619</v>
      </c>
      <c r="I1725" s="31">
        <v>163.86</v>
      </c>
      <c r="J1725" s="31"/>
      <c r="K1725" s="31"/>
      <c r="L1725" s="31">
        <v>23.76</v>
      </c>
      <c r="M1725" s="31"/>
      <c r="N1725" s="31"/>
      <c r="O1725" s="31"/>
      <c r="P1725" s="31"/>
      <c r="Q1725" s="31"/>
      <c r="R1725" s="75">
        <f t="shared" si="222"/>
        <v>20.846666666666668</v>
      </c>
      <c r="S1725" s="69"/>
      <c r="T1725" s="69"/>
      <c r="U1725" s="69"/>
      <c r="V1725" s="69"/>
      <c r="W1725" s="69"/>
      <c r="X1725" s="69"/>
      <c r="Y1725" s="69"/>
      <c r="Z1725" s="69"/>
      <c r="AA1725" s="69"/>
      <c r="AB1725" s="69"/>
      <c r="AC1725" s="69"/>
      <c r="AD1725" s="69"/>
      <c r="AE1725" s="69"/>
      <c r="AF1725" s="69">
        <f t="shared" si="215"/>
        <v>0</v>
      </c>
      <c r="AH1725" s="31">
        <f t="shared" si="216"/>
        <v>0</v>
      </c>
      <c r="AI1725" s="31">
        <f t="shared" si="217"/>
        <v>0</v>
      </c>
      <c r="AJ1725" s="31">
        <f t="shared" si="218"/>
        <v>0</v>
      </c>
      <c r="AK1725" s="31">
        <f t="shared" si="219"/>
        <v>0</v>
      </c>
      <c r="AL1725" s="31">
        <f t="shared" si="220"/>
        <v>0</v>
      </c>
    </row>
    <row r="1726" spans="1:38" hidden="1" x14ac:dyDescent="0.3">
      <c r="A1726" t="str">
        <f t="shared" si="214"/>
        <v>SAC1 COARSE</v>
      </c>
      <c r="B1726" s="5" t="s">
        <v>474</v>
      </c>
      <c r="C1726" s="5" t="s">
        <v>617</v>
      </c>
      <c r="D1726" s="65" t="s">
        <v>89</v>
      </c>
      <c r="E1726" s="65" t="s">
        <v>565</v>
      </c>
      <c r="F1726" s="5" t="s">
        <v>61</v>
      </c>
      <c r="G1726" s="5" t="s">
        <v>603</v>
      </c>
      <c r="H1726" s="5" t="s">
        <v>619</v>
      </c>
      <c r="I1726" s="31"/>
      <c r="J1726" s="31"/>
      <c r="K1726" s="31"/>
      <c r="L1726" s="31"/>
      <c r="M1726" s="31"/>
      <c r="N1726" s="31">
        <v>0.1</v>
      </c>
      <c r="O1726" s="31"/>
      <c r="P1726" s="31"/>
      <c r="Q1726" s="31"/>
      <c r="R1726" s="75">
        <f t="shared" si="222"/>
        <v>1.1111111111111112E-2</v>
      </c>
      <c r="S1726" s="69"/>
      <c r="T1726" s="69"/>
      <c r="U1726" s="69"/>
      <c r="V1726" s="69"/>
      <c r="W1726" s="69"/>
      <c r="X1726" s="69"/>
      <c r="Y1726" s="69"/>
      <c r="Z1726" s="69"/>
      <c r="AA1726" s="69"/>
      <c r="AB1726" s="69"/>
      <c r="AC1726" s="69"/>
      <c r="AD1726" s="69"/>
      <c r="AE1726" s="69"/>
      <c r="AF1726" s="69">
        <f t="shared" si="215"/>
        <v>0</v>
      </c>
      <c r="AH1726" s="31">
        <f t="shared" si="216"/>
        <v>0</v>
      </c>
      <c r="AI1726" s="31">
        <f t="shared" si="217"/>
        <v>0</v>
      </c>
      <c r="AJ1726" s="31">
        <f t="shared" si="218"/>
        <v>0</v>
      </c>
      <c r="AK1726" s="31">
        <f t="shared" si="219"/>
        <v>0</v>
      </c>
      <c r="AL1726" s="31">
        <f t="shared" si="220"/>
        <v>0</v>
      </c>
    </row>
    <row r="1727" spans="1:38" hidden="1" x14ac:dyDescent="0.3">
      <c r="A1727" t="str">
        <f t="shared" si="214"/>
        <v>SACASTER</v>
      </c>
      <c r="B1727" s="5" t="s">
        <v>474</v>
      </c>
      <c r="C1727" s="5" t="s">
        <v>617</v>
      </c>
      <c r="D1727" s="65" t="s">
        <v>89</v>
      </c>
      <c r="E1727" s="65" t="s">
        <v>565</v>
      </c>
      <c r="F1727" s="5" t="s">
        <v>25</v>
      </c>
      <c r="G1727" s="5" t="s">
        <v>604</v>
      </c>
      <c r="H1727" s="5" t="s">
        <v>604</v>
      </c>
      <c r="I1727" s="31"/>
      <c r="J1727" s="31"/>
      <c r="K1727" s="31"/>
      <c r="L1727" s="31"/>
      <c r="M1727" s="31"/>
      <c r="N1727" s="31"/>
      <c r="O1727" s="31"/>
      <c r="P1727" s="31"/>
      <c r="Q1727" s="31"/>
      <c r="R1727" s="75">
        <f t="shared" si="222"/>
        <v>0</v>
      </c>
      <c r="S1727" s="69"/>
      <c r="T1727" s="69"/>
      <c r="U1727" s="69"/>
      <c r="V1727" s="69"/>
      <c r="W1727" s="69"/>
      <c r="X1727" s="69"/>
      <c r="Y1727" s="69"/>
      <c r="Z1727" s="69"/>
      <c r="AA1727" s="69"/>
      <c r="AB1727" s="69"/>
      <c r="AC1727" s="69"/>
      <c r="AD1727" s="69"/>
      <c r="AE1727" s="69"/>
      <c r="AF1727" s="69">
        <f t="shared" si="215"/>
        <v>0</v>
      </c>
      <c r="AH1727" s="31">
        <f t="shared" si="216"/>
        <v>0</v>
      </c>
      <c r="AI1727" s="31">
        <f t="shared" si="217"/>
        <v>0</v>
      </c>
      <c r="AJ1727" s="31">
        <f t="shared" si="218"/>
        <v>0</v>
      </c>
      <c r="AK1727" s="31">
        <f t="shared" si="219"/>
        <v>0</v>
      </c>
      <c r="AL1727" s="31">
        <f t="shared" si="220"/>
        <v>0</v>
      </c>
    </row>
    <row r="1728" spans="1:38" hidden="1" x14ac:dyDescent="0.3">
      <c r="A1728" t="str">
        <f t="shared" si="214"/>
        <v>SAC1 COARSE</v>
      </c>
      <c r="B1728" s="5" t="s">
        <v>474</v>
      </c>
      <c r="C1728" s="5" t="s">
        <v>617</v>
      </c>
      <c r="D1728" s="65" t="s">
        <v>89</v>
      </c>
      <c r="E1728" s="65" t="s">
        <v>565</v>
      </c>
      <c r="F1728" s="5" t="s">
        <v>27</v>
      </c>
      <c r="G1728" s="5" t="s">
        <v>603</v>
      </c>
      <c r="H1728" s="5" t="s">
        <v>619</v>
      </c>
      <c r="I1728" s="31">
        <v>0.66</v>
      </c>
      <c r="J1728" s="31"/>
      <c r="K1728" s="31"/>
      <c r="L1728" s="31">
        <v>0.66</v>
      </c>
      <c r="M1728" s="31"/>
      <c r="N1728" s="31">
        <v>0.84</v>
      </c>
      <c r="O1728" s="31"/>
      <c r="P1728" s="31"/>
      <c r="Q1728" s="31"/>
      <c r="R1728" s="75">
        <f t="shared" si="222"/>
        <v>0.24000000000000002</v>
      </c>
      <c r="S1728" s="69"/>
      <c r="T1728" s="69"/>
      <c r="U1728" s="69"/>
      <c r="V1728" s="69"/>
      <c r="W1728" s="69"/>
      <c r="X1728" s="69"/>
      <c r="Y1728" s="69"/>
      <c r="Z1728" s="69"/>
      <c r="AA1728" s="69"/>
      <c r="AB1728" s="69"/>
      <c r="AC1728" s="69"/>
      <c r="AD1728" s="69"/>
      <c r="AE1728" s="69"/>
      <c r="AF1728" s="69">
        <f t="shared" si="215"/>
        <v>0</v>
      </c>
      <c r="AH1728" s="31">
        <f t="shared" si="216"/>
        <v>0</v>
      </c>
      <c r="AI1728" s="31">
        <f t="shared" si="217"/>
        <v>0</v>
      </c>
      <c r="AJ1728" s="31">
        <f t="shared" si="218"/>
        <v>0</v>
      </c>
      <c r="AK1728" s="31">
        <f t="shared" si="219"/>
        <v>0</v>
      </c>
      <c r="AL1728" s="31">
        <f t="shared" si="220"/>
        <v>0</v>
      </c>
    </row>
    <row r="1729" spans="1:38" hidden="1" x14ac:dyDescent="0.3">
      <c r="A1729" t="str">
        <f t="shared" si="214"/>
        <v>SAICING</v>
      </c>
      <c r="B1729" s="5" t="s">
        <v>474</v>
      </c>
      <c r="C1729" s="5" t="s">
        <v>617</v>
      </c>
      <c r="D1729" s="65" t="s">
        <v>89</v>
      </c>
      <c r="E1729" s="65" t="s">
        <v>565</v>
      </c>
      <c r="F1729" s="5" t="s">
        <v>32</v>
      </c>
      <c r="G1729" s="5" t="s">
        <v>605</v>
      </c>
      <c r="H1729" s="5" t="s">
        <v>605</v>
      </c>
      <c r="I1729" s="31"/>
      <c r="J1729" s="31"/>
      <c r="K1729" s="31"/>
      <c r="L1729" s="31"/>
      <c r="M1729" s="31"/>
      <c r="N1729" s="31"/>
      <c r="O1729" s="31"/>
      <c r="P1729" s="31"/>
      <c r="Q1729" s="31"/>
      <c r="R1729" s="75">
        <f t="shared" si="222"/>
        <v>0</v>
      </c>
      <c r="S1729" s="69"/>
      <c r="T1729" s="69"/>
      <c r="U1729" s="69"/>
      <c r="V1729" s="69"/>
      <c r="W1729" s="69"/>
      <c r="X1729" s="69"/>
      <c r="Y1729" s="69"/>
      <c r="Z1729" s="69"/>
      <c r="AA1729" s="69"/>
      <c r="AB1729" s="69"/>
      <c r="AC1729" s="69"/>
      <c r="AD1729" s="69"/>
      <c r="AE1729" s="69"/>
      <c r="AF1729" s="69">
        <f t="shared" si="215"/>
        <v>0</v>
      </c>
      <c r="AH1729" s="31">
        <f t="shared" si="216"/>
        <v>0</v>
      </c>
      <c r="AI1729" s="31">
        <f t="shared" si="217"/>
        <v>0</v>
      </c>
      <c r="AJ1729" s="31">
        <f t="shared" si="218"/>
        <v>0</v>
      </c>
      <c r="AK1729" s="31">
        <f t="shared" si="219"/>
        <v>0</v>
      </c>
      <c r="AL1729" s="31">
        <f t="shared" si="220"/>
        <v>0</v>
      </c>
    </row>
    <row r="1730" spans="1:38" hidden="1" x14ac:dyDescent="0.3">
      <c r="A1730" t="str">
        <f t="shared" si="214"/>
        <v>SASoft Brown</v>
      </c>
      <c r="B1730" s="5" t="s">
        <v>474</v>
      </c>
      <c r="C1730" s="5" t="s">
        <v>617</v>
      </c>
      <c r="D1730" s="65" t="s">
        <v>89</v>
      </c>
      <c r="E1730" s="65" t="s">
        <v>565</v>
      </c>
      <c r="F1730" s="5" t="s">
        <v>34</v>
      </c>
      <c r="G1730" s="5" t="s">
        <v>602</v>
      </c>
      <c r="H1730" s="5" t="s">
        <v>622</v>
      </c>
      <c r="I1730" s="31">
        <v>0.36</v>
      </c>
      <c r="J1730" s="31"/>
      <c r="K1730" s="31"/>
      <c r="L1730" s="31"/>
      <c r="M1730" s="31">
        <v>0.36</v>
      </c>
      <c r="N1730" s="31">
        <v>0.12</v>
      </c>
      <c r="O1730" s="31"/>
      <c r="P1730" s="31"/>
      <c r="Q1730" s="31"/>
      <c r="R1730" s="75">
        <f t="shared" si="222"/>
        <v>9.3333333333333324E-2</v>
      </c>
      <c r="S1730" s="69"/>
      <c r="T1730" s="69"/>
      <c r="U1730" s="69"/>
      <c r="V1730" s="69"/>
      <c r="W1730" s="69"/>
      <c r="X1730" s="69"/>
      <c r="Y1730" s="69"/>
      <c r="Z1730" s="69"/>
      <c r="AA1730" s="69"/>
      <c r="AB1730" s="69"/>
      <c r="AC1730" s="69"/>
      <c r="AD1730" s="69"/>
      <c r="AE1730" s="69"/>
      <c r="AF1730" s="69">
        <f t="shared" si="215"/>
        <v>0</v>
      </c>
      <c r="AH1730" s="31">
        <f t="shared" si="216"/>
        <v>0</v>
      </c>
      <c r="AI1730" s="31">
        <f t="shared" si="217"/>
        <v>0</v>
      </c>
      <c r="AJ1730" s="31">
        <f t="shared" si="218"/>
        <v>0</v>
      </c>
      <c r="AK1730" s="31">
        <f t="shared" si="219"/>
        <v>0</v>
      </c>
      <c r="AL1730" s="31">
        <f t="shared" si="220"/>
        <v>0</v>
      </c>
    </row>
    <row r="1731" spans="1:38" hidden="1" x14ac:dyDescent="0.3">
      <c r="A1731" t="str">
        <f t="shared" ref="A1731:A1794" si="223">CONCATENATE(C1731,H1731)</f>
        <v>SACoarse Brown</v>
      </c>
      <c r="B1731" s="5" t="s">
        <v>474</v>
      </c>
      <c r="C1731" s="5" t="s">
        <v>617</v>
      </c>
      <c r="D1731" s="65" t="s">
        <v>89</v>
      </c>
      <c r="E1731" s="65" t="s">
        <v>566</v>
      </c>
      <c r="F1731" s="5" t="s">
        <v>26</v>
      </c>
      <c r="G1731" s="5" t="s">
        <v>602</v>
      </c>
      <c r="H1731" s="5" t="s">
        <v>618</v>
      </c>
      <c r="I1731" s="31">
        <v>0.12</v>
      </c>
      <c r="J1731" s="31"/>
      <c r="K1731" s="31"/>
      <c r="L1731" s="31"/>
      <c r="M1731" s="31"/>
      <c r="N1731" s="31"/>
      <c r="O1731" s="31"/>
      <c r="P1731" s="31"/>
      <c r="Q1731" s="31"/>
      <c r="R1731" s="75">
        <f t="shared" si="222"/>
        <v>1.3333333333333332E-2</v>
      </c>
      <c r="S1731" s="69"/>
      <c r="T1731" s="69"/>
      <c r="U1731" s="69"/>
      <c r="V1731" s="69"/>
      <c r="W1731" s="69"/>
      <c r="X1731" s="69"/>
      <c r="Y1731" s="69"/>
      <c r="Z1731" s="69"/>
      <c r="AA1731" s="69"/>
      <c r="AB1731" s="69"/>
      <c r="AC1731" s="69"/>
      <c r="AD1731" s="69"/>
      <c r="AE1731" s="69"/>
      <c r="AF1731" s="69">
        <f t="shared" ref="AF1731:AF1794" si="224">SUM(T1731:AE1731)</f>
        <v>0</v>
      </c>
      <c r="AH1731" s="31">
        <f t="shared" ref="AH1731:AH1794" si="225">SUM(T1731:V1731)</f>
        <v>0</v>
      </c>
      <c r="AI1731" s="31">
        <f t="shared" ref="AI1731:AI1794" si="226">SUM(W1731:Y1731)</f>
        <v>0</v>
      </c>
      <c r="AJ1731" s="31">
        <f t="shared" ref="AJ1731:AJ1794" si="227">SUM(Z1731:AB1731)</f>
        <v>0</v>
      </c>
      <c r="AK1731" s="31">
        <f t="shared" ref="AK1731:AK1794" si="228">SUM(AC1731:AE1731)</f>
        <v>0</v>
      </c>
      <c r="AL1731" s="31">
        <f t="shared" ref="AL1731:AL1794" si="229">SUM(AH1731:AK1731)</f>
        <v>0</v>
      </c>
    </row>
    <row r="1732" spans="1:38" hidden="1" x14ac:dyDescent="0.3">
      <c r="A1732" t="str">
        <f t="shared" si="223"/>
        <v>SAGolden Brown</v>
      </c>
      <c r="B1732" s="5" t="s">
        <v>474</v>
      </c>
      <c r="C1732" s="5" t="s">
        <v>617</v>
      </c>
      <c r="D1732" s="65" t="s">
        <v>89</v>
      </c>
      <c r="E1732" s="65" t="s">
        <v>566</v>
      </c>
      <c r="F1732" s="5" t="s">
        <v>31</v>
      </c>
      <c r="G1732" s="5" t="s">
        <v>602</v>
      </c>
      <c r="H1732" s="5" t="s">
        <v>623</v>
      </c>
      <c r="I1732" s="31">
        <v>9.6000000000000002E-2</v>
      </c>
      <c r="J1732" s="31"/>
      <c r="K1732" s="31"/>
      <c r="L1732" s="31"/>
      <c r="M1732" s="31"/>
      <c r="N1732" s="31"/>
      <c r="O1732" s="31"/>
      <c r="P1732" s="31"/>
      <c r="Q1732" s="31"/>
      <c r="R1732" s="75">
        <f t="shared" si="222"/>
        <v>1.0666666666666666E-2</v>
      </c>
      <c r="S1732" s="69"/>
      <c r="T1732" s="69"/>
      <c r="U1732" s="69"/>
      <c r="V1732" s="69"/>
      <c r="W1732" s="69"/>
      <c r="X1732" s="69"/>
      <c r="Y1732" s="69"/>
      <c r="Z1732" s="69"/>
      <c r="AA1732" s="69"/>
      <c r="AB1732" s="69"/>
      <c r="AC1732" s="69"/>
      <c r="AD1732" s="69"/>
      <c r="AE1732" s="69"/>
      <c r="AF1732" s="69">
        <f t="shared" si="224"/>
        <v>0</v>
      </c>
      <c r="AH1732" s="31">
        <f t="shared" si="225"/>
        <v>0</v>
      </c>
      <c r="AI1732" s="31">
        <f t="shared" si="226"/>
        <v>0</v>
      </c>
      <c r="AJ1732" s="31">
        <f t="shared" si="227"/>
        <v>0</v>
      </c>
      <c r="AK1732" s="31">
        <f t="shared" si="228"/>
        <v>0</v>
      </c>
      <c r="AL1732" s="31">
        <f t="shared" si="229"/>
        <v>0</v>
      </c>
    </row>
    <row r="1733" spans="1:38" hidden="1" x14ac:dyDescent="0.3">
      <c r="A1733" t="str">
        <f t="shared" si="223"/>
        <v>SASoft Brown</v>
      </c>
      <c r="B1733" s="5" t="s">
        <v>474</v>
      </c>
      <c r="C1733" s="5" t="s">
        <v>617</v>
      </c>
      <c r="D1733" s="65" t="s">
        <v>89</v>
      </c>
      <c r="E1733" s="65" t="s">
        <v>566</v>
      </c>
      <c r="F1733" s="5" t="s">
        <v>34</v>
      </c>
      <c r="G1733" s="5" t="s">
        <v>602</v>
      </c>
      <c r="H1733" s="5" t="s">
        <v>622</v>
      </c>
      <c r="I1733" s="31">
        <v>9.6000000000000002E-2</v>
      </c>
      <c r="J1733" s="31"/>
      <c r="K1733" s="31"/>
      <c r="L1733" s="31"/>
      <c r="M1733" s="31"/>
      <c r="N1733" s="31"/>
      <c r="O1733" s="31"/>
      <c r="P1733" s="31"/>
      <c r="Q1733" s="31"/>
      <c r="R1733" s="75">
        <f t="shared" si="222"/>
        <v>1.0666666666666666E-2</v>
      </c>
      <c r="S1733" s="69"/>
      <c r="T1733" s="69"/>
      <c r="U1733" s="69"/>
      <c r="V1733" s="69"/>
      <c r="W1733" s="69"/>
      <c r="X1733" s="69"/>
      <c r="Y1733" s="69"/>
      <c r="Z1733" s="69"/>
      <c r="AA1733" s="69"/>
      <c r="AB1733" s="69"/>
      <c r="AC1733" s="69"/>
      <c r="AD1733" s="69"/>
      <c r="AE1733" s="69"/>
      <c r="AF1733" s="69">
        <f t="shared" si="224"/>
        <v>0</v>
      </c>
      <c r="AH1733" s="31">
        <f t="shared" si="225"/>
        <v>0</v>
      </c>
      <c r="AI1733" s="31">
        <f t="shared" si="226"/>
        <v>0</v>
      </c>
      <c r="AJ1733" s="31">
        <f t="shared" si="227"/>
        <v>0</v>
      </c>
      <c r="AK1733" s="31">
        <f t="shared" si="228"/>
        <v>0</v>
      </c>
      <c r="AL1733" s="31">
        <f t="shared" si="229"/>
        <v>0</v>
      </c>
    </row>
    <row r="1734" spans="1:38" hidden="1" x14ac:dyDescent="0.3">
      <c r="A1734" t="str">
        <f t="shared" si="223"/>
        <v>SAA1</v>
      </c>
      <c r="B1734" s="5" t="s">
        <v>474</v>
      </c>
      <c r="C1734" s="5" t="s">
        <v>617</v>
      </c>
      <c r="D1734" s="65" t="s">
        <v>89</v>
      </c>
      <c r="E1734" s="65" t="s">
        <v>567</v>
      </c>
      <c r="F1734" s="5" t="s">
        <v>74</v>
      </c>
      <c r="G1734" s="5" t="s">
        <v>600</v>
      </c>
      <c r="H1734" s="5" t="s">
        <v>620</v>
      </c>
      <c r="I1734" s="31"/>
      <c r="J1734" s="31"/>
      <c r="K1734" s="31"/>
      <c r="L1734" s="31"/>
      <c r="M1734" s="31"/>
      <c r="N1734" s="31"/>
      <c r="O1734" s="31"/>
      <c r="P1734" s="31">
        <v>3.5</v>
      </c>
      <c r="Q1734" s="31">
        <v>3.5</v>
      </c>
      <c r="R1734" s="75">
        <f t="shared" si="222"/>
        <v>0.77777777777777779</v>
      </c>
      <c r="S1734" s="69"/>
      <c r="T1734" s="69"/>
      <c r="U1734" s="69"/>
      <c r="V1734" s="69"/>
      <c r="W1734" s="69"/>
      <c r="X1734" s="69"/>
      <c r="Y1734" s="69"/>
      <c r="Z1734" s="69"/>
      <c r="AA1734" s="69"/>
      <c r="AB1734" s="69"/>
      <c r="AC1734" s="69"/>
      <c r="AD1734" s="69"/>
      <c r="AE1734" s="69"/>
      <c r="AF1734" s="69">
        <f t="shared" si="224"/>
        <v>0</v>
      </c>
      <c r="AH1734" s="31">
        <f t="shared" si="225"/>
        <v>0</v>
      </c>
      <c r="AI1734" s="31">
        <f t="shared" si="226"/>
        <v>0</v>
      </c>
      <c r="AJ1734" s="31">
        <f t="shared" si="227"/>
        <v>0</v>
      </c>
      <c r="AK1734" s="31">
        <f t="shared" si="228"/>
        <v>0</v>
      </c>
      <c r="AL1734" s="31">
        <f t="shared" si="229"/>
        <v>0</v>
      </c>
    </row>
    <row r="1735" spans="1:38" hidden="1" x14ac:dyDescent="0.3">
      <c r="A1735" t="str">
        <f t="shared" si="223"/>
        <v>SAC1 COARSE</v>
      </c>
      <c r="B1735" s="5" t="s">
        <v>474</v>
      </c>
      <c r="C1735" s="5" t="s">
        <v>617</v>
      </c>
      <c r="D1735" s="65" t="s">
        <v>89</v>
      </c>
      <c r="E1735" s="65" t="s">
        <v>567</v>
      </c>
      <c r="F1735" s="5" t="s">
        <v>61</v>
      </c>
      <c r="G1735" s="5" t="s">
        <v>603</v>
      </c>
      <c r="H1735" s="5" t="s">
        <v>619</v>
      </c>
      <c r="I1735" s="31"/>
      <c r="J1735" s="31"/>
      <c r="K1735" s="31"/>
      <c r="L1735" s="31"/>
      <c r="M1735" s="31"/>
      <c r="N1735" s="31"/>
      <c r="O1735" s="31"/>
      <c r="P1735" s="31"/>
      <c r="Q1735" s="31">
        <v>1.5</v>
      </c>
      <c r="R1735" s="75">
        <f t="shared" si="222"/>
        <v>0.16666666666666666</v>
      </c>
      <c r="S1735" s="69"/>
      <c r="T1735" s="69"/>
      <c r="U1735" s="69"/>
      <c r="V1735" s="69"/>
      <c r="W1735" s="69"/>
      <c r="X1735" s="69"/>
      <c r="Y1735" s="69"/>
      <c r="Z1735" s="69"/>
      <c r="AA1735" s="69"/>
      <c r="AB1735" s="69"/>
      <c r="AC1735" s="69"/>
      <c r="AD1735" s="69"/>
      <c r="AE1735" s="69"/>
      <c r="AF1735" s="69">
        <f t="shared" si="224"/>
        <v>0</v>
      </c>
      <c r="AH1735" s="31">
        <f t="shared" si="225"/>
        <v>0</v>
      </c>
      <c r="AI1735" s="31">
        <f t="shared" si="226"/>
        <v>0</v>
      </c>
      <c r="AJ1735" s="31">
        <f t="shared" si="227"/>
        <v>0</v>
      </c>
      <c r="AK1735" s="31">
        <f t="shared" si="228"/>
        <v>0</v>
      </c>
      <c r="AL1735" s="31">
        <f t="shared" si="229"/>
        <v>0</v>
      </c>
    </row>
    <row r="1736" spans="1:38" hidden="1" x14ac:dyDescent="0.3">
      <c r="A1736" t="str">
        <f t="shared" si="223"/>
        <v>SACASTER</v>
      </c>
      <c r="B1736" s="5" t="s">
        <v>474</v>
      </c>
      <c r="C1736" s="5" t="s">
        <v>617</v>
      </c>
      <c r="D1736" s="65" t="s">
        <v>89</v>
      </c>
      <c r="E1736" s="65" t="s">
        <v>567</v>
      </c>
      <c r="F1736" s="5" t="s">
        <v>42</v>
      </c>
      <c r="G1736" s="5" t="s">
        <v>604</v>
      </c>
      <c r="H1736" s="5" t="s">
        <v>604</v>
      </c>
      <c r="I1736" s="31"/>
      <c r="J1736" s="31"/>
      <c r="K1736" s="31"/>
      <c r="L1736" s="31"/>
      <c r="M1736" s="31"/>
      <c r="N1736" s="31"/>
      <c r="O1736" s="31"/>
      <c r="P1736" s="31">
        <v>1.5</v>
      </c>
      <c r="Q1736" s="31"/>
      <c r="R1736" s="75">
        <f t="shared" si="222"/>
        <v>0.16666666666666666</v>
      </c>
      <c r="S1736" s="69"/>
      <c r="T1736" s="69"/>
      <c r="U1736" s="69"/>
      <c r="V1736" s="69"/>
      <c r="W1736" s="69"/>
      <c r="X1736" s="69"/>
      <c r="Y1736" s="69"/>
      <c r="Z1736" s="69"/>
      <c r="AA1736" s="69"/>
      <c r="AB1736" s="69"/>
      <c r="AC1736" s="69"/>
      <c r="AD1736" s="69"/>
      <c r="AE1736" s="69"/>
      <c r="AF1736" s="69">
        <f t="shared" si="224"/>
        <v>0</v>
      </c>
      <c r="AH1736" s="31">
        <f t="shared" si="225"/>
        <v>0</v>
      </c>
      <c r="AI1736" s="31">
        <f t="shared" si="226"/>
        <v>0</v>
      </c>
      <c r="AJ1736" s="31">
        <f t="shared" si="227"/>
        <v>0</v>
      </c>
      <c r="AK1736" s="31">
        <f t="shared" si="228"/>
        <v>0</v>
      </c>
      <c r="AL1736" s="31">
        <f t="shared" si="229"/>
        <v>0</v>
      </c>
    </row>
    <row r="1737" spans="1:38" hidden="1" x14ac:dyDescent="0.3">
      <c r="A1737" t="str">
        <f t="shared" si="223"/>
        <v>SAA1</v>
      </c>
      <c r="B1737" s="5" t="s">
        <v>474</v>
      </c>
      <c r="C1737" s="5" t="s">
        <v>617</v>
      </c>
      <c r="D1737" s="65" t="s">
        <v>89</v>
      </c>
      <c r="E1737" s="65" t="s">
        <v>568</v>
      </c>
      <c r="F1737" s="5" t="s">
        <v>74</v>
      </c>
      <c r="G1737" s="5" t="s">
        <v>600</v>
      </c>
      <c r="H1737" s="5" t="s">
        <v>620</v>
      </c>
      <c r="I1737" s="31">
        <v>8.5</v>
      </c>
      <c r="J1737" s="31">
        <v>3.5</v>
      </c>
      <c r="K1737" s="31">
        <v>5.5</v>
      </c>
      <c r="L1737" s="31">
        <v>5</v>
      </c>
      <c r="M1737" s="31">
        <v>4</v>
      </c>
      <c r="N1737" s="31"/>
      <c r="O1737" s="31">
        <v>5</v>
      </c>
      <c r="P1737" s="31">
        <v>2</v>
      </c>
      <c r="Q1737" s="31">
        <v>3</v>
      </c>
      <c r="R1737" s="75">
        <f t="shared" si="222"/>
        <v>4.0555555555555554</v>
      </c>
      <c r="S1737" s="69">
        <v>4.0555555555555554</v>
      </c>
      <c r="T1737" s="69">
        <v>4.0555555555555554</v>
      </c>
      <c r="U1737" s="69">
        <v>4.0555555555555554</v>
      </c>
      <c r="V1737" s="69">
        <v>4.0555555555555554</v>
      </c>
      <c r="W1737" s="69">
        <v>4.0555555555555554</v>
      </c>
      <c r="X1737" s="69">
        <v>4.0555555555555554</v>
      </c>
      <c r="Y1737" s="69">
        <v>4.0555555555555554</v>
      </c>
      <c r="Z1737" s="69">
        <v>4.0555555555555554</v>
      </c>
      <c r="AA1737" s="69">
        <v>4.0555555555555554</v>
      </c>
      <c r="AB1737" s="69">
        <v>4.0555555555555554</v>
      </c>
      <c r="AC1737" s="69">
        <v>4.0555555555555554</v>
      </c>
      <c r="AD1737" s="69">
        <v>4.0555555555555554</v>
      </c>
      <c r="AE1737" s="69">
        <v>4.0555555555555554</v>
      </c>
      <c r="AF1737" s="69">
        <f t="shared" si="224"/>
        <v>48.666666666666679</v>
      </c>
      <c r="AH1737" s="31">
        <f t="shared" si="225"/>
        <v>12.166666666666666</v>
      </c>
      <c r="AI1737" s="31">
        <f t="shared" si="226"/>
        <v>12.166666666666666</v>
      </c>
      <c r="AJ1737" s="31">
        <f t="shared" si="227"/>
        <v>12.166666666666666</v>
      </c>
      <c r="AK1737" s="31">
        <f t="shared" si="228"/>
        <v>12.166666666666666</v>
      </c>
      <c r="AL1737" s="31">
        <f t="shared" si="229"/>
        <v>48.666666666666664</v>
      </c>
    </row>
    <row r="1738" spans="1:38" hidden="1" x14ac:dyDescent="0.3">
      <c r="A1738" t="str">
        <f t="shared" si="223"/>
        <v>SAC1 COARSE</v>
      </c>
      <c r="B1738" s="5" t="s">
        <v>474</v>
      </c>
      <c r="C1738" s="5" t="s">
        <v>617</v>
      </c>
      <c r="D1738" s="65" t="s">
        <v>89</v>
      </c>
      <c r="E1738" s="65" t="s">
        <v>568</v>
      </c>
      <c r="F1738" s="5" t="s">
        <v>61</v>
      </c>
      <c r="G1738" s="5" t="s">
        <v>603</v>
      </c>
      <c r="H1738" s="5" t="s">
        <v>619</v>
      </c>
      <c r="I1738" s="31">
        <v>14.5</v>
      </c>
      <c r="J1738" s="31">
        <v>5</v>
      </c>
      <c r="K1738" s="31">
        <v>9</v>
      </c>
      <c r="L1738" s="31">
        <v>6.5</v>
      </c>
      <c r="M1738" s="31">
        <v>8.5</v>
      </c>
      <c r="N1738" s="31">
        <v>7.5</v>
      </c>
      <c r="O1738" s="31">
        <v>13</v>
      </c>
      <c r="P1738" s="31">
        <v>12</v>
      </c>
      <c r="Q1738" s="31">
        <v>10.5</v>
      </c>
      <c r="R1738" s="75">
        <f t="shared" si="222"/>
        <v>9.6111111111111107</v>
      </c>
      <c r="S1738" s="69">
        <v>9.6111111111111107</v>
      </c>
      <c r="T1738" s="69">
        <v>9.6111111111111107</v>
      </c>
      <c r="U1738" s="69">
        <v>9.6111111111111107</v>
      </c>
      <c r="V1738" s="69">
        <v>9.6111111111111107</v>
      </c>
      <c r="W1738" s="69">
        <v>9.6111111111111107</v>
      </c>
      <c r="X1738" s="69">
        <v>9.6111111111111107</v>
      </c>
      <c r="Y1738" s="69">
        <v>9.6111111111111107</v>
      </c>
      <c r="Z1738" s="69">
        <v>9.6111111111111107</v>
      </c>
      <c r="AA1738" s="69">
        <v>9.6111111111111107</v>
      </c>
      <c r="AB1738" s="69">
        <v>9.6111111111111107</v>
      </c>
      <c r="AC1738" s="69">
        <v>9.6111111111111107</v>
      </c>
      <c r="AD1738" s="69">
        <v>9.6111111111111107</v>
      </c>
      <c r="AE1738" s="69">
        <v>9.6111111111111107</v>
      </c>
      <c r="AF1738" s="69">
        <f t="shared" si="224"/>
        <v>115.33333333333336</v>
      </c>
      <c r="AH1738" s="31">
        <f t="shared" si="225"/>
        <v>28.833333333333332</v>
      </c>
      <c r="AI1738" s="31">
        <f t="shared" si="226"/>
        <v>28.833333333333332</v>
      </c>
      <c r="AJ1738" s="31">
        <f t="shared" si="227"/>
        <v>28.833333333333332</v>
      </c>
      <c r="AK1738" s="31">
        <f t="shared" si="228"/>
        <v>28.833333333333332</v>
      </c>
      <c r="AL1738" s="31">
        <f t="shared" si="229"/>
        <v>115.33333333333333</v>
      </c>
    </row>
    <row r="1739" spans="1:38" hidden="1" x14ac:dyDescent="0.3">
      <c r="A1739" t="str">
        <f t="shared" si="223"/>
        <v>SACASTER</v>
      </c>
      <c r="B1739" s="5" t="s">
        <v>474</v>
      </c>
      <c r="C1739" s="5" t="s">
        <v>617</v>
      </c>
      <c r="D1739" s="65" t="s">
        <v>89</v>
      </c>
      <c r="E1739" s="65" t="s">
        <v>568</v>
      </c>
      <c r="F1739" s="5" t="s">
        <v>42</v>
      </c>
      <c r="G1739" s="5" t="s">
        <v>604</v>
      </c>
      <c r="H1739" s="5" t="s">
        <v>604</v>
      </c>
      <c r="I1739" s="31">
        <v>5</v>
      </c>
      <c r="J1739" s="31">
        <v>4</v>
      </c>
      <c r="K1739" s="31">
        <v>9</v>
      </c>
      <c r="L1739" s="31">
        <v>7</v>
      </c>
      <c r="M1739" s="31">
        <v>5</v>
      </c>
      <c r="N1739" s="31">
        <v>4</v>
      </c>
      <c r="O1739" s="31">
        <v>8</v>
      </c>
      <c r="P1739" s="31">
        <v>2</v>
      </c>
      <c r="Q1739" s="31">
        <v>8</v>
      </c>
      <c r="R1739" s="75">
        <f t="shared" si="222"/>
        <v>5.7777777777777777</v>
      </c>
      <c r="S1739" s="69">
        <v>5.7777777777777777</v>
      </c>
      <c r="T1739" s="69">
        <v>5.7777777777777777</v>
      </c>
      <c r="U1739" s="69">
        <v>5.7777777777777777</v>
      </c>
      <c r="V1739" s="69">
        <v>5.7777777777777777</v>
      </c>
      <c r="W1739" s="69">
        <v>5.7777777777777777</v>
      </c>
      <c r="X1739" s="69">
        <v>5.7777777777777777</v>
      </c>
      <c r="Y1739" s="69">
        <v>5.7777777777777777</v>
      </c>
      <c r="Z1739" s="69">
        <v>5.7777777777777777</v>
      </c>
      <c r="AA1739" s="69">
        <v>5.7777777777777777</v>
      </c>
      <c r="AB1739" s="69">
        <v>5.7777777777777777</v>
      </c>
      <c r="AC1739" s="69">
        <v>5.7777777777777777</v>
      </c>
      <c r="AD1739" s="69">
        <v>5.7777777777777777</v>
      </c>
      <c r="AE1739" s="69">
        <v>5.7777777777777777</v>
      </c>
      <c r="AF1739" s="69">
        <f t="shared" si="224"/>
        <v>69.333333333333329</v>
      </c>
      <c r="AH1739" s="31">
        <f t="shared" si="225"/>
        <v>17.333333333333332</v>
      </c>
      <c r="AI1739" s="31">
        <f t="shared" si="226"/>
        <v>17.333333333333332</v>
      </c>
      <c r="AJ1739" s="31">
        <f t="shared" si="227"/>
        <v>17.333333333333332</v>
      </c>
      <c r="AK1739" s="31">
        <f t="shared" si="228"/>
        <v>17.333333333333332</v>
      </c>
      <c r="AL1739" s="31">
        <f t="shared" si="229"/>
        <v>69.333333333333329</v>
      </c>
    </row>
    <row r="1740" spans="1:38" hidden="1" x14ac:dyDescent="0.3">
      <c r="A1740" t="str">
        <f t="shared" si="223"/>
        <v>SAGolden Brown</v>
      </c>
      <c r="B1740" s="5" t="s">
        <v>474</v>
      </c>
      <c r="C1740" s="5" t="s">
        <v>617</v>
      </c>
      <c r="D1740" s="65" t="s">
        <v>89</v>
      </c>
      <c r="E1740" s="65" t="s">
        <v>568</v>
      </c>
      <c r="F1740" s="5" t="s">
        <v>201</v>
      </c>
      <c r="G1740" s="5" t="s">
        <v>602</v>
      </c>
      <c r="H1740" s="5" t="s">
        <v>623</v>
      </c>
      <c r="I1740" s="31"/>
      <c r="J1740" s="31"/>
      <c r="K1740" s="31">
        <v>0.15</v>
      </c>
      <c r="L1740" s="31">
        <v>0.15</v>
      </c>
      <c r="M1740" s="31"/>
      <c r="N1740" s="31"/>
      <c r="O1740" s="31">
        <v>0.15</v>
      </c>
      <c r="P1740" s="31"/>
      <c r="Q1740" s="31">
        <v>0.15</v>
      </c>
      <c r="R1740" s="75">
        <f t="shared" si="222"/>
        <v>6.6666666666666666E-2</v>
      </c>
      <c r="S1740" s="69">
        <v>6.6666666666666666E-2</v>
      </c>
      <c r="T1740" s="69">
        <v>6.6666666666666666E-2</v>
      </c>
      <c r="U1740" s="69">
        <v>6.6666666666666666E-2</v>
      </c>
      <c r="V1740" s="69">
        <v>6.6666666666666666E-2</v>
      </c>
      <c r="W1740" s="69">
        <v>6.6666666666666666E-2</v>
      </c>
      <c r="X1740" s="69">
        <v>6.6666666666666666E-2</v>
      </c>
      <c r="Y1740" s="69">
        <v>6.6666666666666666E-2</v>
      </c>
      <c r="Z1740" s="69">
        <v>6.6666666666666666E-2</v>
      </c>
      <c r="AA1740" s="69">
        <v>6.6666666666666666E-2</v>
      </c>
      <c r="AB1740" s="69">
        <v>6.6666666666666666E-2</v>
      </c>
      <c r="AC1740" s="69">
        <v>6.6666666666666666E-2</v>
      </c>
      <c r="AD1740" s="69">
        <v>6.6666666666666666E-2</v>
      </c>
      <c r="AE1740" s="69">
        <v>6.6666666666666666E-2</v>
      </c>
      <c r="AF1740" s="69">
        <f t="shared" si="224"/>
        <v>0.79999999999999993</v>
      </c>
      <c r="AH1740" s="31">
        <f t="shared" si="225"/>
        <v>0.2</v>
      </c>
      <c r="AI1740" s="31">
        <f t="shared" si="226"/>
        <v>0.2</v>
      </c>
      <c r="AJ1740" s="31">
        <f t="shared" si="227"/>
        <v>0.2</v>
      </c>
      <c r="AK1740" s="31">
        <f t="shared" si="228"/>
        <v>0.2</v>
      </c>
      <c r="AL1740" s="31">
        <f t="shared" si="229"/>
        <v>0.8</v>
      </c>
    </row>
    <row r="1741" spans="1:38" hidden="1" x14ac:dyDescent="0.3">
      <c r="A1741" t="str">
        <f t="shared" si="223"/>
        <v>SASoft Brown</v>
      </c>
      <c r="B1741" s="5" t="s">
        <v>474</v>
      </c>
      <c r="C1741" s="5" t="s">
        <v>617</v>
      </c>
      <c r="D1741" s="65" t="s">
        <v>89</v>
      </c>
      <c r="E1741" s="65" t="s">
        <v>568</v>
      </c>
      <c r="F1741" s="5" t="s">
        <v>43</v>
      </c>
      <c r="G1741" s="5" t="s">
        <v>602</v>
      </c>
      <c r="H1741" s="5" t="s">
        <v>622</v>
      </c>
      <c r="I1741" s="31">
        <v>2.5</v>
      </c>
      <c r="J1741" s="31">
        <v>0.5</v>
      </c>
      <c r="K1741" s="31">
        <v>1.5</v>
      </c>
      <c r="L1741" s="31">
        <v>2</v>
      </c>
      <c r="M1741" s="31"/>
      <c r="N1741" s="31"/>
      <c r="O1741" s="31">
        <v>1</v>
      </c>
      <c r="P1741" s="31"/>
      <c r="Q1741" s="31">
        <v>1</v>
      </c>
      <c r="R1741" s="75">
        <f t="shared" si="222"/>
        <v>0.94444444444444442</v>
      </c>
      <c r="S1741" s="69">
        <v>0.94444444444444442</v>
      </c>
      <c r="T1741" s="69">
        <v>0.94444444444444442</v>
      </c>
      <c r="U1741" s="69">
        <v>0.94444444444444442</v>
      </c>
      <c r="V1741" s="69">
        <v>0.94444444444444442</v>
      </c>
      <c r="W1741" s="69">
        <v>0.94444444444444442</v>
      </c>
      <c r="X1741" s="69">
        <v>0.94444444444444442</v>
      </c>
      <c r="Y1741" s="69">
        <v>0.94444444444444442</v>
      </c>
      <c r="Z1741" s="69">
        <v>0.94444444444444442</v>
      </c>
      <c r="AA1741" s="69">
        <v>0.94444444444444442</v>
      </c>
      <c r="AB1741" s="69">
        <v>0.94444444444444442</v>
      </c>
      <c r="AC1741" s="69">
        <v>0.94444444444444442</v>
      </c>
      <c r="AD1741" s="69">
        <v>0.94444444444444442</v>
      </c>
      <c r="AE1741" s="69">
        <v>0.94444444444444442</v>
      </c>
      <c r="AF1741" s="69">
        <f t="shared" si="224"/>
        <v>11.333333333333334</v>
      </c>
      <c r="AH1741" s="31">
        <f t="shared" si="225"/>
        <v>2.833333333333333</v>
      </c>
      <c r="AI1741" s="31">
        <f t="shared" si="226"/>
        <v>2.833333333333333</v>
      </c>
      <c r="AJ1741" s="31">
        <f t="shared" si="227"/>
        <v>2.833333333333333</v>
      </c>
      <c r="AK1741" s="31">
        <f t="shared" si="228"/>
        <v>2.833333333333333</v>
      </c>
      <c r="AL1741" s="31">
        <f t="shared" si="229"/>
        <v>11.333333333333332</v>
      </c>
    </row>
    <row r="1742" spans="1:38" hidden="1" x14ac:dyDescent="0.3">
      <c r="A1742" t="str">
        <f t="shared" si="223"/>
        <v>SACASTER</v>
      </c>
      <c r="B1742" s="5" t="s">
        <v>474</v>
      </c>
      <c r="C1742" s="5" t="s">
        <v>617</v>
      </c>
      <c r="D1742" s="65" t="s">
        <v>89</v>
      </c>
      <c r="E1742" s="65" t="s">
        <v>568</v>
      </c>
      <c r="F1742" s="5" t="s">
        <v>25</v>
      </c>
      <c r="G1742" s="5" t="s">
        <v>604</v>
      </c>
      <c r="H1742" s="5" t="s">
        <v>604</v>
      </c>
      <c r="I1742" s="31">
        <v>0.24</v>
      </c>
      <c r="J1742" s="31">
        <v>0.6</v>
      </c>
      <c r="K1742" s="31">
        <v>0.48</v>
      </c>
      <c r="L1742" s="31"/>
      <c r="M1742" s="31">
        <v>0.6</v>
      </c>
      <c r="N1742" s="31"/>
      <c r="O1742" s="31">
        <v>0.12</v>
      </c>
      <c r="P1742" s="31">
        <v>0.24</v>
      </c>
      <c r="Q1742" s="31">
        <v>0.18</v>
      </c>
      <c r="R1742" s="75">
        <f t="shared" si="222"/>
        <v>0.27333333333333337</v>
      </c>
      <c r="S1742" s="69">
        <v>0.27333333333333337</v>
      </c>
      <c r="T1742" s="69">
        <v>0.27333333333333337</v>
      </c>
      <c r="U1742" s="69">
        <v>0.27333333333333337</v>
      </c>
      <c r="V1742" s="69">
        <v>0.27333333333333337</v>
      </c>
      <c r="W1742" s="69">
        <v>0.27333333333333337</v>
      </c>
      <c r="X1742" s="69">
        <v>0.27333333333333337</v>
      </c>
      <c r="Y1742" s="69">
        <v>0.27333333333333337</v>
      </c>
      <c r="Z1742" s="69">
        <v>0.27333333333333337</v>
      </c>
      <c r="AA1742" s="69">
        <v>0.27333333333333337</v>
      </c>
      <c r="AB1742" s="69">
        <v>0.27333333333333337</v>
      </c>
      <c r="AC1742" s="69">
        <v>0.27333333333333337</v>
      </c>
      <c r="AD1742" s="69">
        <v>0.27333333333333337</v>
      </c>
      <c r="AE1742" s="69">
        <v>0.27333333333333337</v>
      </c>
      <c r="AF1742" s="69">
        <f t="shared" si="224"/>
        <v>3.2800000000000007</v>
      </c>
      <c r="AH1742" s="31">
        <f t="shared" si="225"/>
        <v>0.82000000000000006</v>
      </c>
      <c r="AI1742" s="31">
        <f t="shared" si="226"/>
        <v>0.82000000000000006</v>
      </c>
      <c r="AJ1742" s="31">
        <f t="shared" si="227"/>
        <v>0.82000000000000006</v>
      </c>
      <c r="AK1742" s="31">
        <f t="shared" si="228"/>
        <v>0.82000000000000006</v>
      </c>
      <c r="AL1742" s="31">
        <f t="shared" si="229"/>
        <v>3.2800000000000002</v>
      </c>
    </row>
    <row r="1743" spans="1:38" hidden="1" x14ac:dyDescent="0.3">
      <c r="A1743" t="str">
        <f t="shared" si="223"/>
        <v>SAC1 COARSE</v>
      </c>
      <c r="B1743" s="5" t="s">
        <v>474</v>
      </c>
      <c r="C1743" s="5" t="s">
        <v>617</v>
      </c>
      <c r="D1743" s="65" t="s">
        <v>89</v>
      </c>
      <c r="E1743" s="65" t="s">
        <v>568</v>
      </c>
      <c r="F1743" s="5" t="s">
        <v>27</v>
      </c>
      <c r="G1743" s="5" t="s">
        <v>603</v>
      </c>
      <c r="H1743" s="5" t="s">
        <v>619</v>
      </c>
      <c r="I1743" s="31">
        <v>23.76</v>
      </c>
      <c r="J1743" s="31">
        <v>8.64</v>
      </c>
      <c r="K1743" s="31">
        <v>17.28</v>
      </c>
      <c r="L1743" s="31">
        <v>14.040000000000001</v>
      </c>
      <c r="M1743" s="31">
        <v>20.520000000000003</v>
      </c>
      <c r="N1743" s="31">
        <v>9.7200000000000006</v>
      </c>
      <c r="O1743" s="31">
        <v>10.8</v>
      </c>
      <c r="P1743" s="31">
        <v>7.5600000000000005</v>
      </c>
      <c r="Q1743" s="31">
        <v>12.96</v>
      </c>
      <c r="R1743" s="75">
        <f t="shared" si="222"/>
        <v>13.92</v>
      </c>
      <c r="S1743" s="69">
        <v>13.92</v>
      </c>
      <c r="T1743" s="69">
        <v>13.92</v>
      </c>
      <c r="U1743" s="69">
        <v>13.92</v>
      </c>
      <c r="V1743" s="69">
        <v>13.92</v>
      </c>
      <c r="W1743" s="69">
        <v>13.92</v>
      </c>
      <c r="X1743" s="69">
        <v>13.92</v>
      </c>
      <c r="Y1743" s="69">
        <v>13.92</v>
      </c>
      <c r="Z1743" s="69">
        <v>13.92</v>
      </c>
      <c r="AA1743" s="69">
        <v>13.92</v>
      </c>
      <c r="AB1743" s="69">
        <v>13.92</v>
      </c>
      <c r="AC1743" s="69">
        <v>13.92</v>
      </c>
      <c r="AD1743" s="69">
        <v>13.92</v>
      </c>
      <c r="AE1743" s="69">
        <v>13.92</v>
      </c>
      <c r="AF1743" s="69">
        <f t="shared" si="224"/>
        <v>167.03999999999996</v>
      </c>
      <c r="AH1743" s="31">
        <f t="shared" si="225"/>
        <v>41.76</v>
      </c>
      <c r="AI1743" s="31">
        <f t="shared" si="226"/>
        <v>41.76</v>
      </c>
      <c r="AJ1743" s="31">
        <f t="shared" si="227"/>
        <v>41.76</v>
      </c>
      <c r="AK1743" s="31">
        <f t="shared" si="228"/>
        <v>41.76</v>
      </c>
      <c r="AL1743" s="31">
        <f t="shared" si="229"/>
        <v>167.04</v>
      </c>
    </row>
    <row r="1744" spans="1:38" hidden="1" x14ac:dyDescent="0.3">
      <c r="A1744" t="str">
        <f t="shared" si="223"/>
        <v>SAA1</v>
      </c>
      <c r="B1744" s="5" t="s">
        <v>474</v>
      </c>
      <c r="C1744" s="5" t="s">
        <v>617</v>
      </c>
      <c r="D1744" s="65" t="s">
        <v>89</v>
      </c>
      <c r="E1744" s="65" t="s">
        <v>568</v>
      </c>
      <c r="F1744" s="5" t="s">
        <v>30</v>
      </c>
      <c r="G1744" s="5" t="s">
        <v>600</v>
      </c>
      <c r="H1744" s="5" t="s">
        <v>620</v>
      </c>
      <c r="I1744" s="31">
        <v>4.32</v>
      </c>
      <c r="J1744" s="31">
        <v>1.08</v>
      </c>
      <c r="K1744" s="31">
        <v>1.08</v>
      </c>
      <c r="L1744" s="31">
        <v>2.16</v>
      </c>
      <c r="M1744" s="31">
        <v>3.24</v>
      </c>
      <c r="N1744" s="31">
        <v>2.16</v>
      </c>
      <c r="O1744" s="31">
        <v>2.16</v>
      </c>
      <c r="P1744" s="31">
        <v>1.08</v>
      </c>
      <c r="Q1744" s="31">
        <v>4.32</v>
      </c>
      <c r="R1744" s="75">
        <f t="shared" si="222"/>
        <v>2.4000000000000004</v>
      </c>
      <c r="S1744" s="69">
        <v>2.4000000000000004</v>
      </c>
      <c r="T1744" s="69">
        <v>2.4000000000000004</v>
      </c>
      <c r="U1744" s="69">
        <v>2.4000000000000004</v>
      </c>
      <c r="V1744" s="69">
        <v>2.4000000000000004</v>
      </c>
      <c r="W1744" s="69">
        <v>2.4000000000000004</v>
      </c>
      <c r="X1744" s="69">
        <v>2.4000000000000004</v>
      </c>
      <c r="Y1744" s="69">
        <v>2.4000000000000004</v>
      </c>
      <c r="Z1744" s="69">
        <v>2.4000000000000004</v>
      </c>
      <c r="AA1744" s="69">
        <v>2.4000000000000004</v>
      </c>
      <c r="AB1744" s="69">
        <v>2.4000000000000004</v>
      </c>
      <c r="AC1744" s="69">
        <v>2.4000000000000004</v>
      </c>
      <c r="AD1744" s="69">
        <v>2.4000000000000004</v>
      </c>
      <c r="AE1744" s="69">
        <v>2.4000000000000004</v>
      </c>
      <c r="AF1744" s="69">
        <f t="shared" si="224"/>
        <v>28.799999999999997</v>
      </c>
      <c r="AH1744" s="31">
        <f t="shared" si="225"/>
        <v>7.2000000000000011</v>
      </c>
      <c r="AI1744" s="31">
        <f t="shared" si="226"/>
        <v>7.2000000000000011</v>
      </c>
      <c r="AJ1744" s="31">
        <f t="shared" si="227"/>
        <v>7.2000000000000011</v>
      </c>
      <c r="AK1744" s="31">
        <f t="shared" si="228"/>
        <v>7.2000000000000011</v>
      </c>
      <c r="AL1744" s="31">
        <f t="shared" si="229"/>
        <v>28.800000000000004</v>
      </c>
    </row>
    <row r="1745" spans="1:38" hidden="1" x14ac:dyDescent="0.3">
      <c r="A1745" t="str">
        <f t="shared" si="223"/>
        <v>SAGolden Brown</v>
      </c>
      <c r="B1745" s="5" t="s">
        <v>474</v>
      </c>
      <c r="C1745" s="5" t="s">
        <v>617</v>
      </c>
      <c r="D1745" s="65" t="s">
        <v>89</v>
      </c>
      <c r="E1745" s="65" t="s">
        <v>568</v>
      </c>
      <c r="F1745" s="5" t="s">
        <v>31</v>
      </c>
      <c r="G1745" s="5" t="s">
        <v>602</v>
      </c>
      <c r="H1745" s="5" t="s">
        <v>623</v>
      </c>
      <c r="I1745" s="31">
        <v>0.9</v>
      </c>
      <c r="J1745" s="31">
        <v>0.36</v>
      </c>
      <c r="K1745" s="31">
        <v>0.24</v>
      </c>
      <c r="L1745" s="31">
        <v>0.48</v>
      </c>
      <c r="M1745" s="31">
        <v>0.6</v>
      </c>
      <c r="N1745" s="31">
        <v>0.24</v>
      </c>
      <c r="O1745" s="31">
        <v>0.48</v>
      </c>
      <c r="P1745" s="31">
        <v>0.36</v>
      </c>
      <c r="Q1745" s="31">
        <v>0.72</v>
      </c>
      <c r="R1745" s="75">
        <f t="shared" si="222"/>
        <v>0.48666666666666664</v>
      </c>
      <c r="S1745" s="69">
        <v>0.48666666666666664</v>
      </c>
      <c r="T1745" s="69">
        <v>0.48666666666666664</v>
      </c>
      <c r="U1745" s="69">
        <v>0.48666666666666664</v>
      </c>
      <c r="V1745" s="69">
        <v>0.48666666666666664</v>
      </c>
      <c r="W1745" s="69">
        <v>0.48666666666666664</v>
      </c>
      <c r="X1745" s="69">
        <v>0.48666666666666664</v>
      </c>
      <c r="Y1745" s="69">
        <v>0.48666666666666664</v>
      </c>
      <c r="Z1745" s="69">
        <v>0.48666666666666664</v>
      </c>
      <c r="AA1745" s="69">
        <v>0.48666666666666664</v>
      </c>
      <c r="AB1745" s="69">
        <v>0.48666666666666664</v>
      </c>
      <c r="AC1745" s="69">
        <v>0.48666666666666664</v>
      </c>
      <c r="AD1745" s="69">
        <v>0.48666666666666664</v>
      </c>
      <c r="AE1745" s="69">
        <v>0.48666666666666664</v>
      </c>
      <c r="AF1745" s="69">
        <f t="shared" si="224"/>
        <v>5.839999999999999</v>
      </c>
      <c r="AH1745" s="31">
        <f t="shared" si="225"/>
        <v>1.46</v>
      </c>
      <c r="AI1745" s="31">
        <f t="shared" si="226"/>
        <v>1.46</v>
      </c>
      <c r="AJ1745" s="31">
        <f t="shared" si="227"/>
        <v>1.46</v>
      </c>
      <c r="AK1745" s="31">
        <f t="shared" si="228"/>
        <v>1.46</v>
      </c>
      <c r="AL1745" s="31">
        <f t="shared" si="229"/>
        <v>5.84</v>
      </c>
    </row>
    <row r="1746" spans="1:38" hidden="1" x14ac:dyDescent="0.3">
      <c r="A1746" t="str">
        <f t="shared" si="223"/>
        <v>SAICING</v>
      </c>
      <c r="B1746" s="5" t="s">
        <v>474</v>
      </c>
      <c r="C1746" s="5" t="s">
        <v>617</v>
      </c>
      <c r="D1746" s="65" t="s">
        <v>89</v>
      </c>
      <c r="E1746" s="65" t="s">
        <v>568</v>
      </c>
      <c r="F1746" s="5" t="s">
        <v>47</v>
      </c>
      <c r="G1746" s="5" t="s">
        <v>605</v>
      </c>
      <c r="H1746" s="5" t="s">
        <v>605</v>
      </c>
      <c r="I1746" s="31">
        <v>3</v>
      </c>
      <c r="J1746" s="31">
        <v>2</v>
      </c>
      <c r="K1746" s="31">
        <v>1</v>
      </c>
      <c r="L1746" s="31">
        <v>4.5</v>
      </c>
      <c r="M1746" s="31">
        <v>3</v>
      </c>
      <c r="N1746" s="31">
        <v>2</v>
      </c>
      <c r="O1746" s="31"/>
      <c r="P1746" s="31"/>
      <c r="Q1746" s="31"/>
      <c r="R1746" s="75">
        <f t="shared" si="222"/>
        <v>1.7222222222222223</v>
      </c>
      <c r="S1746" s="69">
        <v>1.7222222222222223</v>
      </c>
      <c r="T1746" s="69">
        <v>1.7222222222222223</v>
      </c>
      <c r="U1746" s="69">
        <v>1.7222222222222223</v>
      </c>
      <c r="V1746" s="69">
        <v>1.7222222222222223</v>
      </c>
      <c r="W1746" s="69">
        <v>1.7222222222222223</v>
      </c>
      <c r="X1746" s="69">
        <v>1.7222222222222223</v>
      </c>
      <c r="Y1746" s="69">
        <v>1.7222222222222223</v>
      </c>
      <c r="Z1746" s="69">
        <v>1.7222222222222223</v>
      </c>
      <c r="AA1746" s="69">
        <v>1.7222222222222223</v>
      </c>
      <c r="AB1746" s="69">
        <v>1.7222222222222223</v>
      </c>
      <c r="AC1746" s="69">
        <v>1.7222222222222223</v>
      </c>
      <c r="AD1746" s="69">
        <v>1.7222222222222223</v>
      </c>
      <c r="AE1746" s="69">
        <v>1.7222222222222223</v>
      </c>
      <c r="AF1746" s="69">
        <f t="shared" si="224"/>
        <v>20.666666666666661</v>
      </c>
      <c r="AH1746" s="31">
        <f t="shared" si="225"/>
        <v>5.166666666666667</v>
      </c>
      <c r="AI1746" s="31">
        <f t="shared" si="226"/>
        <v>5.166666666666667</v>
      </c>
      <c r="AJ1746" s="31">
        <f t="shared" si="227"/>
        <v>5.166666666666667</v>
      </c>
      <c r="AK1746" s="31">
        <f t="shared" si="228"/>
        <v>5.166666666666667</v>
      </c>
      <c r="AL1746" s="31">
        <f t="shared" si="229"/>
        <v>20.666666666666668</v>
      </c>
    </row>
    <row r="1747" spans="1:38" hidden="1" x14ac:dyDescent="0.3">
      <c r="A1747" t="str">
        <f t="shared" si="223"/>
        <v>SAICING</v>
      </c>
      <c r="B1747" s="5" t="s">
        <v>474</v>
      </c>
      <c r="C1747" s="5" t="s">
        <v>617</v>
      </c>
      <c r="D1747" s="65" t="s">
        <v>89</v>
      </c>
      <c r="E1747" s="65" t="s">
        <v>568</v>
      </c>
      <c r="F1747" s="5" t="s">
        <v>32</v>
      </c>
      <c r="G1747" s="5" t="s">
        <v>605</v>
      </c>
      <c r="H1747" s="5" t="s">
        <v>605</v>
      </c>
      <c r="I1747" s="31">
        <v>0.12</v>
      </c>
      <c r="J1747" s="31"/>
      <c r="K1747" s="31"/>
      <c r="L1747" s="31">
        <v>0.06</v>
      </c>
      <c r="M1747" s="31">
        <v>0.12</v>
      </c>
      <c r="N1747" s="31">
        <v>0.06</v>
      </c>
      <c r="O1747" s="31">
        <v>0.06</v>
      </c>
      <c r="P1747" s="31">
        <v>0.06</v>
      </c>
      <c r="Q1747" s="31">
        <v>0.06</v>
      </c>
      <c r="R1747" s="75">
        <f t="shared" si="222"/>
        <v>6.0000000000000005E-2</v>
      </c>
      <c r="S1747" s="69">
        <v>6.0000000000000005E-2</v>
      </c>
      <c r="T1747" s="69">
        <v>6.0000000000000005E-2</v>
      </c>
      <c r="U1747" s="69">
        <v>6.0000000000000005E-2</v>
      </c>
      <c r="V1747" s="69">
        <v>6.0000000000000005E-2</v>
      </c>
      <c r="W1747" s="69">
        <v>6.0000000000000005E-2</v>
      </c>
      <c r="X1747" s="69">
        <v>6.0000000000000005E-2</v>
      </c>
      <c r="Y1747" s="69">
        <v>6.0000000000000005E-2</v>
      </c>
      <c r="Z1747" s="69">
        <v>6.0000000000000005E-2</v>
      </c>
      <c r="AA1747" s="69">
        <v>6.0000000000000005E-2</v>
      </c>
      <c r="AB1747" s="69">
        <v>6.0000000000000005E-2</v>
      </c>
      <c r="AC1747" s="69">
        <v>6.0000000000000005E-2</v>
      </c>
      <c r="AD1747" s="69">
        <v>6.0000000000000005E-2</v>
      </c>
      <c r="AE1747" s="69">
        <v>6.0000000000000005E-2</v>
      </c>
      <c r="AF1747" s="69">
        <f t="shared" si="224"/>
        <v>0.7200000000000002</v>
      </c>
      <c r="AH1747" s="31">
        <f t="shared" si="225"/>
        <v>0.18000000000000002</v>
      </c>
      <c r="AI1747" s="31">
        <f t="shared" si="226"/>
        <v>0.18000000000000002</v>
      </c>
      <c r="AJ1747" s="31">
        <f t="shared" si="227"/>
        <v>0.18000000000000002</v>
      </c>
      <c r="AK1747" s="31">
        <f t="shared" si="228"/>
        <v>0.18000000000000002</v>
      </c>
      <c r="AL1747" s="31">
        <f t="shared" si="229"/>
        <v>0.72000000000000008</v>
      </c>
    </row>
    <row r="1748" spans="1:38" hidden="1" x14ac:dyDescent="0.3">
      <c r="A1748" t="str">
        <f t="shared" si="223"/>
        <v>PTLG</v>
      </c>
      <c r="B1748" s="5" t="s">
        <v>474</v>
      </c>
      <c r="C1748" s="5" t="s">
        <v>625</v>
      </c>
      <c r="D1748" s="65" t="s">
        <v>89</v>
      </c>
      <c r="E1748" s="65" t="s">
        <v>568</v>
      </c>
      <c r="F1748" s="5" t="s">
        <v>33</v>
      </c>
      <c r="G1748" s="5" t="s">
        <v>601</v>
      </c>
      <c r="H1748" s="5" t="s">
        <v>621</v>
      </c>
      <c r="I1748" s="31"/>
      <c r="J1748" s="31"/>
      <c r="K1748" s="31"/>
      <c r="L1748" s="31"/>
      <c r="M1748" s="31"/>
      <c r="N1748" s="31"/>
      <c r="O1748" s="31">
        <v>0.24</v>
      </c>
      <c r="P1748" s="31">
        <v>0.06</v>
      </c>
      <c r="Q1748" s="31">
        <v>0.60000000000000009</v>
      </c>
      <c r="R1748" s="75">
        <f t="shared" ref="R1748:R1773" si="230">SUM(I1748:Q1748)/9</f>
        <v>0.10000000000000002</v>
      </c>
      <c r="S1748" s="69">
        <v>2.16</v>
      </c>
      <c r="T1748" s="69">
        <v>2.16</v>
      </c>
      <c r="U1748" s="69">
        <v>2.16</v>
      </c>
      <c r="V1748" s="69">
        <v>2.16</v>
      </c>
      <c r="W1748" s="69">
        <v>2.16</v>
      </c>
      <c r="X1748" s="69">
        <v>2.16</v>
      </c>
      <c r="Y1748" s="69">
        <v>2.16</v>
      </c>
      <c r="Z1748" s="69">
        <v>2.16</v>
      </c>
      <c r="AA1748" s="69">
        <v>2.16</v>
      </c>
      <c r="AB1748" s="69">
        <v>2.16</v>
      </c>
      <c r="AC1748" s="69">
        <v>2.16</v>
      </c>
      <c r="AD1748" s="69">
        <v>2.16</v>
      </c>
      <c r="AE1748" s="69">
        <v>2.16</v>
      </c>
      <c r="AF1748" s="69">
        <f t="shared" si="224"/>
        <v>25.92</v>
      </c>
      <c r="AH1748" s="31">
        <f t="shared" si="225"/>
        <v>6.48</v>
      </c>
      <c r="AI1748" s="31">
        <f t="shared" si="226"/>
        <v>6.48</v>
      </c>
      <c r="AJ1748" s="31">
        <f t="shared" si="227"/>
        <v>6.48</v>
      </c>
      <c r="AK1748" s="31">
        <f t="shared" si="228"/>
        <v>6.48</v>
      </c>
      <c r="AL1748" s="31">
        <f t="shared" si="229"/>
        <v>25.92</v>
      </c>
    </row>
    <row r="1749" spans="1:38" hidden="1" x14ac:dyDescent="0.3">
      <c r="A1749" t="str">
        <f t="shared" si="223"/>
        <v>PTLG</v>
      </c>
      <c r="B1749" s="5" t="s">
        <v>474</v>
      </c>
      <c r="C1749" s="5" t="s">
        <v>625</v>
      </c>
      <c r="D1749" s="65" t="s">
        <v>89</v>
      </c>
      <c r="E1749" s="65" t="s">
        <v>568</v>
      </c>
      <c r="F1749" s="5" t="s">
        <v>102</v>
      </c>
      <c r="G1749" s="5" t="s">
        <v>601</v>
      </c>
      <c r="H1749" s="5" t="s">
        <v>621</v>
      </c>
      <c r="I1749" s="31"/>
      <c r="J1749" s="31"/>
      <c r="K1749" s="31"/>
      <c r="L1749" s="31"/>
      <c r="M1749" s="31"/>
      <c r="N1749" s="31"/>
      <c r="O1749" s="31"/>
      <c r="P1749" s="31"/>
      <c r="Q1749" s="31"/>
      <c r="R1749" s="75">
        <f t="shared" si="230"/>
        <v>0</v>
      </c>
      <c r="S1749" s="69">
        <v>2.16</v>
      </c>
      <c r="T1749" s="69">
        <v>2.16</v>
      </c>
      <c r="U1749" s="69">
        <v>2.16</v>
      </c>
      <c r="V1749" s="69">
        <v>2.16</v>
      </c>
      <c r="W1749" s="69">
        <v>2.16</v>
      </c>
      <c r="X1749" s="69">
        <v>2.16</v>
      </c>
      <c r="Y1749" s="69">
        <v>2.16</v>
      </c>
      <c r="Z1749" s="69">
        <v>5.4</v>
      </c>
      <c r="AA1749" s="69">
        <v>5.4</v>
      </c>
      <c r="AB1749" s="69">
        <v>5.4</v>
      </c>
      <c r="AC1749" s="69">
        <v>10.8</v>
      </c>
      <c r="AD1749" s="69">
        <v>10.8</v>
      </c>
      <c r="AE1749" s="69">
        <v>10.8</v>
      </c>
      <c r="AF1749" s="69">
        <f t="shared" si="224"/>
        <v>61.559999999999988</v>
      </c>
      <c r="AH1749" s="31">
        <f t="shared" si="225"/>
        <v>6.48</v>
      </c>
      <c r="AI1749" s="31">
        <f t="shared" si="226"/>
        <v>6.48</v>
      </c>
      <c r="AJ1749" s="31">
        <f t="shared" si="227"/>
        <v>16.200000000000003</v>
      </c>
      <c r="AK1749" s="31">
        <f t="shared" si="228"/>
        <v>32.400000000000006</v>
      </c>
      <c r="AL1749" s="31">
        <f t="shared" si="229"/>
        <v>61.560000000000009</v>
      </c>
    </row>
    <row r="1750" spans="1:38" hidden="1" x14ac:dyDescent="0.3">
      <c r="A1750" t="str">
        <f t="shared" si="223"/>
        <v>SASoft Brown</v>
      </c>
      <c r="B1750" s="5" t="s">
        <v>474</v>
      </c>
      <c r="C1750" s="5" t="s">
        <v>617</v>
      </c>
      <c r="D1750" s="65" t="s">
        <v>89</v>
      </c>
      <c r="E1750" s="65" t="s">
        <v>568</v>
      </c>
      <c r="F1750" s="5" t="s">
        <v>34</v>
      </c>
      <c r="G1750" s="5" t="s">
        <v>602</v>
      </c>
      <c r="H1750" s="5" t="s">
        <v>622</v>
      </c>
      <c r="I1750" s="31">
        <v>1.08</v>
      </c>
      <c r="J1750" s="31"/>
      <c r="K1750" s="31"/>
      <c r="L1750" s="31"/>
      <c r="M1750" s="31">
        <v>0.36</v>
      </c>
      <c r="N1750" s="31">
        <v>0.24</v>
      </c>
      <c r="O1750" s="31"/>
      <c r="P1750" s="31">
        <v>0.48</v>
      </c>
      <c r="Q1750" s="31">
        <v>0.6</v>
      </c>
      <c r="R1750" s="75">
        <f t="shared" si="230"/>
        <v>0.3066666666666667</v>
      </c>
      <c r="S1750" s="69">
        <v>0.3066666666666667</v>
      </c>
      <c r="T1750" s="69">
        <v>0.3066666666666667</v>
      </c>
      <c r="U1750" s="69">
        <v>0.3066666666666667</v>
      </c>
      <c r="V1750" s="69">
        <v>0.3066666666666667</v>
      </c>
      <c r="W1750" s="69">
        <v>0.3066666666666667</v>
      </c>
      <c r="X1750" s="69">
        <v>0.3066666666666667</v>
      </c>
      <c r="Y1750" s="69">
        <v>0.3066666666666667</v>
      </c>
      <c r="Z1750" s="69">
        <v>0.3066666666666667</v>
      </c>
      <c r="AA1750" s="69">
        <v>0.3066666666666667</v>
      </c>
      <c r="AB1750" s="69">
        <v>0.3066666666666667</v>
      </c>
      <c r="AC1750" s="69">
        <v>0.3066666666666667</v>
      </c>
      <c r="AD1750" s="69">
        <v>0.3066666666666667</v>
      </c>
      <c r="AE1750" s="69">
        <v>0.3066666666666667</v>
      </c>
      <c r="AF1750" s="69">
        <f t="shared" si="224"/>
        <v>3.68</v>
      </c>
      <c r="AH1750" s="31">
        <f t="shared" si="225"/>
        <v>0.92000000000000015</v>
      </c>
      <c r="AI1750" s="31">
        <f t="shared" si="226"/>
        <v>0.92000000000000015</v>
      </c>
      <c r="AJ1750" s="31">
        <f t="shared" si="227"/>
        <v>0.92000000000000015</v>
      </c>
      <c r="AK1750" s="31">
        <f t="shared" si="228"/>
        <v>0.92000000000000015</v>
      </c>
      <c r="AL1750" s="31">
        <f t="shared" si="229"/>
        <v>3.6800000000000006</v>
      </c>
    </row>
    <row r="1751" spans="1:38" hidden="1" x14ac:dyDescent="0.3">
      <c r="A1751" t="str">
        <f t="shared" si="223"/>
        <v>SAC1 COARSE</v>
      </c>
      <c r="B1751" s="5" t="s">
        <v>474</v>
      </c>
      <c r="C1751" s="5" t="s">
        <v>617</v>
      </c>
      <c r="D1751" s="65" t="s">
        <v>89</v>
      </c>
      <c r="E1751" s="65" t="s">
        <v>569</v>
      </c>
      <c r="F1751" s="5" t="s">
        <v>61</v>
      </c>
      <c r="G1751" s="5" t="s">
        <v>603</v>
      </c>
      <c r="H1751" s="5" t="s">
        <v>619</v>
      </c>
      <c r="I1751" s="31"/>
      <c r="J1751" s="31"/>
      <c r="K1751" s="31"/>
      <c r="L1751" s="31"/>
      <c r="M1751" s="31"/>
      <c r="N1751" s="31"/>
      <c r="O1751" s="31"/>
      <c r="P1751" s="31">
        <v>1</v>
      </c>
      <c r="Q1751" s="31"/>
      <c r="R1751" s="75">
        <f t="shared" si="230"/>
        <v>0.1111111111111111</v>
      </c>
      <c r="S1751" s="69">
        <v>0.1111111111111111</v>
      </c>
      <c r="T1751" s="69">
        <v>0.1111111111111111</v>
      </c>
      <c r="U1751" s="69">
        <v>0.1111111111111111</v>
      </c>
      <c r="V1751" s="69">
        <v>0.1111111111111111</v>
      </c>
      <c r="W1751" s="69">
        <v>0.1111111111111111</v>
      </c>
      <c r="X1751" s="69">
        <v>0.1111111111111111</v>
      </c>
      <c r="Y1751" s="69">
        <v>0.1111111111111111</v>
      </c>
      <c r="Z1751" s="69">
        <v>0.1111111111111111</v>
      </c>
      <c r="AA1751" s="69">
        <v>0.1111111111111111</v>
      </c>
      <c r="AB1751" s="69">
        <v>0.1111111111111111</v>
      </c>
      <c r="AC1751" s="69">
        <v>0.1111111111111111</v>
      </c>
      <c r="AD1751" s="69">
        <v>0.1111111111111111</v>
      </c>
      <c r="AE1751" s="69">
        <v>0.1111111111111111</v>
      </c>
      <c r="AF1751" s="69">
        <f t="shared" si="224"/>
        <v>1.3333333333333337</v>
      </c>
      <c r="AH1751" s="31">
        <f t="shared" si="225"/>
        <v>0.33333333333333331</v>
      </c>
      <c r="AI1751" s="31">
        <f t="shared" si="226"/>
        <v>0.33333333333333331</v>
      </c>
      <c r="AJ1751" s="31">
        <f t="shared" si="227"/>
        <v>0.33333333333333331</v>
      </c>
      <c r="AK1751" s="31">
        <f t="shared" si="228"/>
        <v>0.33333333333333331</v>
      </c>
      <c r="AL1751" s="31">
        <f t="shared" si="229"/>
        <v>1.3333333333333333</v>
      </c>
    </row>
    <row r="1752" spans="1:38" hidden="1" x14ac:dyDescent="0.3">
      <c r="A1752" t="str">
        <f t="shared" si="223"/>
        <v>SAC1 COARSE</v>
      </c>
      <c r="B1752" s="5" t="s">
        <v>474</v>
      </c>
      <c r="C1752" s="5" t="s">
        <v>617</v>
      </c>
      <c r="D1752" s="65" t="s">
        <v>89</v>
      </c>
      <c r="E1752" s="65" t="s">
        <v>569</v>
      </c>
      <c r="F1752" s="5" t="s">
        <v>27</v>
      </c>
      <c r="G1752" s="5" t="s">
        <v>603</v>
      </c>
      <c r="H1752" s="5" t="s">
        <v>619</v>
      </c>
      <c r="I1752" s="31">
        <v>9.7200000000000006</v>
      </c>
      <c r="J1752" s="31"/>
      <c r="K1752" s="31">
        <v>11.88</v>
      </c>
      <c r="L1752" s="31"/>
      <c r="M1752" s="31">
        <v>10.8</v>
      </c>
      <c r="N1752" s="31"/>
      <c r="O1752" s="31">
        <v>4.32</v>
      </c>
      <c r="P1752" s="31">
        <v>9.7200000000000006</v>
      </c>
      <c r="Q1752" s="31"/>
      <c r="R1752" s="75">
        <f t="shared" si="230"/>
        <v>5.16</v>
      </c>
      <c r="S1752" s="69">
        <v>5.16</v>
      </c>
      <c r="T1752" s="69">
        <v>5.16</v>
      </c>
      <c r="U1752" s="69">
        <v>5.16</v>
      </c>
      <c r="V1752" s="69">
        <v>5.16</v>
      </c>
      <c r="W1752" s="69">
        <v>5.16</v>
      </c>
      <c r="X1752" s="69">
        <v>5.16</v>
      </c>
      <c r="Y1752" s="69">
        <v>5.16</v>
      </c>
      <c r="Z1752" s="69">
        <v>5.16</v>
      </c>
      <c r="AA1752" s="69">
        <v>5.16</v>
      </c>
      <c r="AB1752" s="69">
        <v>5.16</v>
      </c>
      <c r="AC1752" s="69">
        <v>5.16</v>
      </c>
      <c r="AD1752" s="69">
        <v>5.16</v>
      </c>
      <c r="AE1752" s="69">
        <v>5.16</v>
      </c>
      <c r="AF1752" s="69">
        <f t="shared" si="224"/>
        <v>61.919999999999987</v>
      </c>
      <c r="AH1752" s="31">
        <f t="shared" si="225"/>
        <v>15.48</v>
      </c>
      <c r="AI1752" s="31">
        <f t="shared" si="226"/>
        <v>15.48</v>
      </c>
      <c r="AJ1752" s="31">
        <f t="shared" si="227"/>
        <v>15.48</v>
      </c>
      <c r="AK1752" s="31">
        <f t="shared" si="228"/>
        <v>15.48</v>
      </c>
      <c r="AL1752" s="31">
        <f t="shared" si="229"/>
        <v>61.92</v>
      </c>
    </row>
    <row r="1753" spans="1:38" hidden="1" x14ac:dyDescent="0.3">
      <c r="A1753" t="str">
        <f t="shared" si="223"/>
        <v>SAA1</v>
      </c>
      <c r="B1753" s="5" t="s">
        <v>474</v>
      </c>
      <c r="C1753" s="5" t="s">
        <v>617</v>
      </c>
      <c r="D1753" s="65" t="s">
        <v>89</v>
      </c>
      <c r="E1753" s="65" t="s">
        <v>569</v>
      </c>
      <c r="F1753" s="5" t="s">
        <v>30</v>
      </c>
      <c r="G1753" s="5" t="s">
        <v>600</v>
      </c>
      <c r="H1753" s="5" t="s">
        <v>620</v>
      </c>
      <c r="I1753" s="31">
        <v>0.24</v>
      </c>
      <c r="J1753" s="31"/>
      <c r="K1753" s="31">
        <v>0.24</v>
      </c>
      <c r="L1753" s="31"/>
      <c r="M1753" s="31">
        <v>0.12</v>
      </c>
      <c r="N1753" s="31"/>
      <c r="O1753" s="31"/>
      <c r="P1753" s="31"/>
      <c r="Q1753" s="31"/>
      <c r="R1753" s="75">
        <f t="shared" si="230"/>
        <v>6.6666666666666666E-2</v>
      </c>
      <c r="S1753" s="69">
        <v>6.6666666666666666E-2</v>
      </c>
      <c r="T1753" s="69">
        <v>6.6666666666666666E-2</v>
      </c>
      <c r="U1753" s="69">
        <v>6.6666666666666666E-2</v>
      </c>
      <c r="V1753" s="69">
        <v>6.6666666666666666E-2</v>
      </c>
      <c r="W1753" s="69">
        <v>6.6666666666666666E-2</v>
      </c>
      <c r="X1753" s="69">
        <v>6.6666666666666666E-2</v>
      </c>
      <c r="Y1753" s="69">
        <v>6.6666666666666666E-2</v>
      </c>
      <c r="Z1753" s="69">
        <v>6.6666666666666666E-2</v>
      </c>
      <c r="AA1753" s="69">
        <v>6.6666666666666666E-2</v>
      </c>
      <c r="AB1753" s="69">
        <v>6.6666666666666666E-2</v>
      </c>
      <c r="AC1753" s="69">
        <v>6.6666666666666666E-2</v>
      </c>
      <c r="AD1753" s="69">
        <v>6.6666666666666666E-2</v>
      </c>
      <c r="AE1753" s="69">
        <v>6.6666666666666666E-2</v>
      </c>
      <c r="AF1753" s="69">
        <f t="shared" si="224"/>
        <v>0.79999999999999993</v>
      </c>
      <c r="AH1753" s="31">
        <f t="shared" si="225"/>
        <v>0.2</v>
      </c>
      <c r="AI1753" s="31">
        <f t="shared" si="226"/>
        <v>0.2</v>
      </c>
      <c r="AJ1753" s="31">
        <f t="shared" si="227"/>
        <v>0.2</v>
      </c>
      <c r="AK1753" s="31">
        <f t="shared" si="228"/>
        <v>0.2</v>
      </c>
      <c r="AL1753" s="31">
        <f t="shared" si="229"/>
        <v>0.8</v>
      </c>
    </row>
    <row r="1754" spans="1:38" hidden="1" x14ac:dyDescent="0.3">
      <c r="A1754" t="str">
        <f t="shared" si="223"/>
        <v>SAGolden Brown</v>
      </c>
      <c r="B1754" s="5" t="s">
        <v>474</v>
      </c>
      <c r="C1754" s="5" t="s">
        <v>617</v>
      </c>
      <c r="D1754" s="65" t="s">
        <v>89</v>
      </c>
      <c r="E1754" s="65" t="s">
        <v>569</v>
      </c>
      <c r="F1754" s="5" t="s">
        <v>31</v>
      </c>
      <c r="G1754" s="5" t="s">
        <v>602</v>
      </c>
      <c r="H1754" s="5" t="s">
        <v>623</v>
      </c>
      <c r="I1754" s="31">
        <v>0.48</v>
      </c>
      <c r="J1754" s="31"/>
      <c r="K1754" s="31">
        <v>0.6</v>
      </c>
      <c r="L1754" s="31"/>
      <c r="M1754" s="31">
        <v>0.36</v>
      </c>
      <c r="N1754" s="31"/>
      <c r="O1754" s="31">
        <v>0.24</v>
      </c>
      <c r="P1754" s="31">
        <v>0.6</v>
      </c>
      <c r="Q1754" s="31"/>
      <c r="R1754" s="75">
        <f t="shared" si="230"/>
        <v>0.2533333333333333</v>
      </c>
      <c r="S1754" s="69">
        <v>0.2533333333333333</v>
      </c>
      <c r="T1754" s="69">
        <v>0.2533333333333333</v>
      </c>
      <c r="U1754" s="69">
        <v>0.2533333333333333</v>
      </c>
      <c r="V1754" s="69">
        <v>0.2533333333333333</v>
      </c>
      <c r="W1754" s="69">
        <v>0.2533333333333333</v>
      </c>
      <c r="X1754" s="69">
        <v>0.2533333333333333</v>
      </c>
      <c r="Y1754" s="69">
        <v>0.2533333333333333</v>
      </c>
      <c r="Z1754" s="69">
        <v>0.2533333333333333</v>
      </c>
      <c r="AA1754" s="69">
        <v>0.2533333333333333</v>
      </c>
      <c r="AB1754" s="69">
        <v>0.2533333333333333</v>
      </c>
      <c r="AC1754" s="69">
        <v>0.2533333333333333</v>
      </c>
      <c r="AD1754" s="69">
        <v>0.2533333333333333</v>
      </c>
      <c r="AE1754" s="69">
        <v>0.2533333333333333</v>
      </c>
      <c r="AF1754" s="69">
        <f t="shared" si="224"/>
        <v>3.0400000000000005</v>
      </c>
      <c r="AH1754" s="31">
        <f t="shared" si="225"/>
        <v>0.7599999999999999</v>
      </c>
      <c r="AI1754" s="31">
        <f t="shared" si="226"/>
        <v>0.7599999999999999</v>
      </c>
      <c r="AJ1754" s="31">
        <f t="shared" si="227"/>
        <v>0.7599999999999999</v>
      </c>
      <c r="AK1754" s="31">
        <f t="shared" si="228"/>
        <v>0.7599999999999999</v>
      </c>
      <c r="AL1754" s="31">
        <f t="shared" si="229"/>
        <v>3.0399999999999996</v>
      </c>
    </row>
    <row r="1755" spans="1:38" hidden="1" x14ac:dyDescent="0.3">
      <c r="A1755" t="str">
        <f t="shared" si="223"/>
        <v>SAICING</v>
      </c>
      <c r="B1755" s="5" t="s">
        <v>474</v>
      </c>
      <c r="C1755" s="5" t="s">
        <v>617</v>
      </c>
      <c r="D1755" s="65" t="s">
        <v>89</v>
      </c>
      <c r="E1755" s="65" t="s">
        <v>569</v>
      </c>
      <c r="F1755" s="5" t="s">
        <v>47</v>
      </c>
      <c r="G1755" s="5" t="s">
        <v>605</v>
      </c>
      <c r="H1755" s="5" t="s">
        <v>605</v>
      </c>
      <c r="I1755" s="31">
        <v>0.25</v>
      </c>
      <c r="J1755" s="31"/>
      <c r="K1755" s="31">
        <v>1</v>
      </c>
      <c r="L1755" s="31"/>
      <c r="M1755" s="31">
        <v>1.125</v>
      </c>
      <c r="N1755" s="31"/>
      <c r="O1755" s="31"/>
      <c r="P1755" s="31">
        <v>0.125</v>
      </c>
      <c r="Q1755" s="31"/>
      <c r="R1755" s="75">
        <f t="shared" si="230"/>
        <v>0.27777777777777779</v>
      </c>
      <c r="S1755" s="69">
        <v>0.27777777777777779</v>
      </c>
      <c r="T1755" s="69">
        <v>0.27777777777777779</v>
      </c>
      <c r="U1755" s="69">
        <v>0.27777777777777779</v>
      </c>
      <c r="V1755" s="69">
        <v>0.27777777777777779</v>
      </c>
      <c r="W1755" s="69">
        <v>0.27777777777777779</v>
      </c>
      <c r="X1755" s="69">
        <v>0.27777777777777779</v>
      </c>
      <c r="Y1755" s="69">
        <v>0.27777777777777779</v>
      </c>
      <c r="Z1755" s="69">
        <v>0.27777777777777779</v>
      </c>
      <c r="AA1755" s="69">
        <v>0.27777777777777779</v>
      </c>
      <c r="AB1755" s="69">
        <v>0.27777777777777779</v>
      </c>
      <c r="AC1755" s="69">
        <v>0.27777777777777779</v>
      </c>
      <c r="AD1755" s="69">
        <v>0.27777777777777779</v>
      </c>
      <c r="AE1755" s="69">
        <v>0.27777777777777779</v>
      </c>
      <c r="AF1755" s="69">
        <f t="shared" si="224"/>
        <v>3.3333333333333326</v>
      </c>
      <c r="AH1755" s="31">
        <f t="shared" si="225"/>
        <v>0.83333333333333337</v>
      </c>
      <c r="AI1755" s="31">
        <f t="shared" si="226"/>
        <v>0.83333333333333337</v>
      </c>
      <c r="AJ1755" s="31">
        <f t="shared" si="227"/>
        <v>0.83333333333333337</v>
      </c>
      <c r="AK1755" s="31">
        <f t="shared" si="228"/>
        <v>0.83333333333333337</v>
      </c>
      <c r="AL1755" s="31">
        <f t="shared" si="229"/>
        <v>3.3333333333333335</v>
      </c>
    </row>
    <row r="1756" spans="1:38" hidden="1" x14ac:dyDescent="0.3">
      <c r="A1756" t="str">
        <f t="shared" si="223"/>
        <v>SASoft Brown</v>
      </c>
      <c r="B1756" s="5" t="s">
        <v>474</v>
      </c>
      <c r="C1756" s="5" t="s">
        <v>617</v>
      </c>
      <c r="D1756" s="65" t="s">
        <v>89</v>
      </c>
      <c r="E1756" s="65" t="s">
        <v>569</v>
      </c>
      <c r="F1756" s="5" t="s">
        <v>34</v>
      </c>
      <c r="G1756" s="5" t="s">
        <v>602</v>
      </c>
      <c r="H1756" s="5" t="s">
        <v>622</v>
      </c>
      <c r="I1756" s="31">
        <v>0.6</v>
      </c>
      <c r="J1756" s="31"/>
      <c r="K1756" s="31"/>
      <c r="L1756" s="31"/>
      <c r="M1756" s="31"/>
      <c r="N1756" s="31"/>
      <c r="O1756" s="31"/>
      <c r="P1756" s="31">
        <v>0.12</v>
      </c>
      <c r="Q1756" s="31"/>
      <c r="R1756" s="75">
        <f t="shared" si="230"/>
        <v>0.08</v>
      </c>
      <c r="S1756" s="69">
        <v>0.08</v>
      </c>
      <c r="T1756" s="69">
        <v>0.08</v>
      </c>
      <c r="U1756" s="69">
        <v>0.08</v>
      </c>
      <c r="V1756" s="69">
        <v>0.08</v>
      </c>
      <c r="W1756" s="69">
        <v>0.08</v>
      </c>
      <c r="X1756" s="69">
        <v>0.08</v>
      </c>
      <c r="Y1756" s="69">
        <v>0.08</v>
      </c>
      <c r="Z1756" s="69">
        <v>0.08</v>
      </c>
      <c r="AA1756" s="69">
        <v>0.08</v>
      </c>
      <c r="AB1756" s="69">
        <v>0.08</v>
      </c>
      <c r="AC1756" s="69">
        <v>0.08</v>
      </c>
      <c r="AD1756" s="69">
        <v>0.08</v>
      </c>
      <c r="AE1756" s="69">
        <v>0.08</v>
      </c>
      <c r="AF1756" s="69">
        <f t="shared" si="224"/>
        <v>0.95999999999999985</v>
      </c>
      <c r="AH1756" s="31">
        <f t="shared" si="225"/>
        <v>0.24</v>
      </c>
      <c r="AI1756" s="31">
        <f t="shared" si="226"/>
        <v>0.24</v>
      </c>
      <c r="AJ1756" s="31">
        <f t="shared" si="227"/>
        <v>0.24</v>
      </c>
      <c r="AK1756" s="31">
        <f t="shared" si="228"/>
        <v>0.24</v>
      </c>
      <c r="AL1756" s="31">
        <f t="shared" si="229"/>
        <v>0.96</v>
      </c>
    </row>
    <row r="1757" spans="1:38" hidden="1" x14ac:dyDescent="0.3">
      <c r="A1757" t="str">
        <f t="shared" si="223"/>
        <v>SASoft Brown</v>
      </c>
      <c r="B1757" s="5" t="s">
        <v>474</v>
      </c>
      <c r="C1757" s="5" t="s">
        <v>617</v>
      </c>
      <c r="D1757" s="65" t="s">
        <v>89</v>
      </c>
      <c r="E1757" s="65" t="s">
        <v>570</v>
      </c>
      <c r="F1757" s="5" t="s">
        <v>43</v>
      </c>
      <c r="G1757" s="5" t="s">
        <v>602</v>
      </c>
      <c r="H1757" s="5" t="s">
        <v>622</v>
      </c>
      <c r="I1757" s="31">
        <v>2</v>
      </c>
      <c r="J1757" s="31"/>
      <c r="K1757" s="31">
        <v>2</v>
      </c>
      <c r="L1757" s="31"/>
      <c r="M1757" s="31"/>
      <c r="N1757" s="31"/>
      <c r="O1757" s="31"/>
      <c r="P1757" s="31"/>
      <c r="Q1757" s="31"/>
      <c r="R1757" s="75">
        <f t="shared" si="230"/>
        <v>0.44444444444444442</v>
      </c>
      <c r="S1757" s="69"/>
      <c r="T1757" s="69"/>
      <c r="U1757" s="69"/>
      <c r="V1757" s="69"/>
      <c r="W1757" s="69"/>
      <c r="X1757" s="69"/>
      <c r="Y1757" s="69"/>
      <c r="Z1757" s="69"/>
      <c r="AA1757" s="69"/>
      <c r="AB1757" s="69"/>
      <c r="AC1757" s="69"/>
      <c r="AD1757" s="69"/>
      <c r="AE1757" s="69"/>
      <c r="AF1757" s="69">
        <f t="shared" si="224"/>
        <v>0</v>
      </c>
      <c r="AH1757" s="31">
        <f t="shared" si="225"/>
        <v>0</v>
      </c>
      <c r="AI1757" s="31">
        <f t="shared" si="226"/>
        <v>0</v>
      </c>
      <c r="AJ1757" s="31">
        <f t="shared" si="227"/>
        <v>0</v>
      </c>
      <c r="AK1757" s="31">
        <f t="shared" si="228"/>
        <v>0</v>
      </c>
      <c r="AL1757" s="31">
        <f t="shared" si="229"/>
        <v>0</v>
      </c>
    </row>
    <row r="1758" spans="1:38" hidden="1" x14ac:dyDescent="0.3">
      <c r="A1758" t="str">
        <f t="shared" si="223"/>
        <v>SAA1</v>
      </c>
      <c r="B1758" s="5" t="s">
        <v>474</v>
      </c>
      <c r="C1758" s="5" t="s">
        <v>617</v>
      </c>
      <c r="D1758" s="65" t="s">
        <v>89</v>
      </c>
      <c r="E1758" s="65" t="s">
        <v>473</v>
      </c>
      <c r="F1758" s="5" t="s">
        <v>74</v>
      </c>
      <c r="G1758" s="5" t="s">
        <v>600</v>
      </c>
      <c r="H1758" s="5" t="s">
        <v>620</v>
      </c>
      <c r="I1758" s="31"/>
      <c r="J1758" s="31"/>
      <c r="K1758" s="31"/>
      <c r="L1758" s="31"/>
      <c r="M1758" s="31"/>
      <c r="N1758" s="31"/>
      <c r="O1758" s="31">
        <v>6</v>
      </c>
      <c r="P1758" s="31"/>
      <c r="Q1758" s="31">
        <v>-0.05</v>
      </c>
      <c r="R1758" s="75">
        <f t="shared" si="230"/>
        <v>0.66111111111111109</v>
      </c>
      <c r="S1758" s="69">
        <v>0.66111111111111109</v>
      </c>
      <c r="T1758" s="69">
        <v>0.66111111111111109</v>
      </c>
      <c r="U1758" s="69">
        <v>0.66111111111111109</v>
      </c>
      <c r="V1758" s="69">
        <v>0.66111111111111109</v>
      </c>
      <c r="W1758" s="69">
        <v>0.66111111111111109</v>
      </c>
      <c r="X1758" s="69">
        <v>0.66111111111111109</v>
      </c>
      <c r="Y1758" s="69">
        <v>0.66111111111111109</v>
      </c>
      <c r="Z1758" s="69">
        <v>0.66111111111111109</v>
      </c>
      <c r="AA1758" s="69">
        <v>0.66111111111111109</v>
      </c>
      <c r="AB1758" s="69">
        <v>0.66111111111111109</v>
      </c>
      <c r="AC1758" s="69">
        <v>0.66111111111111109</v>
      </c>
      <c r="AD1758" s="69">
        <v>0.66111111111111109</v>
      </c>
      <c r="AE1758" s="69">
        <v>0.66111111111111109</v>
      </c>
      <c r="AF1758" s="69">
        <f t="shared" si="224"/>
        <v>7.9333333333333345</v>
      </c>
      <c r="AH1758" s="31">
        <f t="shared" si="225"/>
        <v>1.9833333333333334</v>
      </c>
      <c r="AI1758" s="31">
        <f t="shared" si="226"/>
        <v>1.9833333333333334</v>
      </c>
      <c r="AJ1758" s="31">
        <f t="shared" si="227"/>
        <v>1.9833333333333334</v>
      </c>
      <c r="AK1758" s="31">
        <f t="shared" si="228"/>
        <v>1.9833333333333334</v>
      </c>
      <c r="AL1758" s="31">
        <f t="shared" si="229"/>
        <v>7.9333333333333336</v>
      </c>
    </row>
    <row r="1759" spans="1:38" hidden="1" x14ac:dyDescent="0.3">
      <c r="A1759" t="str">
        <f t="shared" si="223"/>
        <v>SAC1 COARSE</v>
      </c>
      <c r="B1759" s="5" t="s">
        <v>474</v>
      </c>
      <c r="C1759" s="5" t="s">
        <v>617</v>
      </c>
      <c r="D1759" s="65" t="s">
        <v>89</v>
      </c>
      <c r="E1759" s="65" t="s">
        <v>473</v>
      </c>
      <c r="F1759" s="5" t="s">
        <v>61</v>
      </c>
      <c r="G1759" s="5" t="s">
        <v>603</v>
      </c>
      <c r="H1759" s="5" t="s">
        <v>619</v>
      </c>
      <c r="I1759" s="31"/>
      <c r="J1759" s="31">
        <v>2</v>
      </c>
      <c r="K1759" s="31">
        <v>6</v>
      </c>
      <c r="L1759" s="31">
        <v>13</v>
      </c>
      <c r="M1759" s="31">
        <v>8</v>
      </c>
      <c r="N1759" s="31">
        <v>7.95</v>
      </c>
      <c r="O1759" s="31">
        <v>4</v>
      </c>
      <c r="P1759" s="31">
        <v>7</v>
      </c>
      <c r="Q1759" s="31">
        <v>4.8</v>
      </c>
      <c r="R1759" s="75">
        <f t="shared" si="230"/>
        <v>5.8611111111111107</v>
      </c>
      <c r="S1759" s="69">
        <v>5.8611111111111107</v>
      </c>
      <c r="T1759" s="69">
        <v>5.8611111111111107</v>
      </c>
      <c r="U1759" s="69">
        <v>5.8611111111111107</v>
      </c>
      <c r="V1759" s="69">
        <v>5.8611111111111107</v>
      </c>
      <c r="W1759" s="69">
        <v>5.8611111111111107</v>
      </c>
      <c r="X1759" s="69">
        <v>5.8611111111111107</v>
      </c>
      <c r="Y1759" s="69">
        <v>5.8611111111111107</v>
      </c>
      <c r="Z1759" s="69">
        <v>5.8611111111111107</v>
      </c>
      <c r="AA1759" s="69">
        <v>5.8611111111111107</v>
      </c>
      <c r="AB1759" s="69">
        <v>5.8611111111111107</v>
      </c>
      <c r="AC1759" s="69">
        <v>5.8611111111111107</v>
      </c>
      <c r="AD1759" s="69">
        <v>5.8611111111111107</v>
      </c>
      <c r="AE1759" s="69">
        <v>5.8611111111111107</v>
      </c>
      <c r="AF1759" s="69">
        <f t="shared" si="224"/>
        <v>70.333333333333343</v>
      </c>
      <c r="AH1759" s="31">
        <f t="shared" si="225"/>
        <v>17.583333333333332</v>
      </c>
      <c r="AI1759" s="31">
        <f t="shared" si="226"/>
        <v>17.583333333333332</v>
      </c>
      <c r="AJ1759" s="31">
        <f t="shared" si="227"/>
        <v>17.583333333333332</v>
      </c>
      <c r="AK1759" s="31">
        <f t="shared" si="228"/>
        <v>17.583333333333332</v>
      </c>
      <c r="AL1759" s="31">
        <f t="shared" si="229"/>
        <v>70.333333333333329</v>
      </c>
    </row>
    <row r="1760" spans="1:38" hidden="1" x14ac:dyDescent="0.3">
      <c r="A1760" t="str">
        <f t="shared" si="223"/>
        <v>SACASTER</v>
      </c>
      <c r="B1760" s="5" t="s">
        <v>474</v>
      </c>
      <c r="C1760" s="5" t="s">
        <v>617</v>
      </c>
      <c r="D1760" s="65" t="s">
        <v>89</v>
      </c>
      <c r="E1760" s="65" t="s">
        <v>473</v>
      </c>
      <c r="F1760" s="5" t="s">
        <v>25</v>
      </c>
      <c r="G1760" s="5" t="s">
        <v>604</v>
      </c>
      <c r="H1760" s="5" t="s">
        <v>604</v>
      </c>
      <c r="I1760" s="31">
        <v>0.54</v>
      </c>
      <c r="J1760" s="31">
        <v>1.08</v>
      </c>
      <c r="K1760" s="31">
        <v>2.16</v>
      </c>
      <c r="L1760" s="31">
        <v>1.08</v>
      </c>
      <c r="M1760" s="31">
        <v>1.08</v>
      </c>
      <c r="N1760" s="31"/>
      <c r="O1760" s="31">
        <v>7.5600000000000005</v>
      </c>
      <c r="P1760" s="31">
        <v>1.08</v>
      </c>
      <c r="Q1760" s="31">
        <v>8.64</v>
      </c>
      <c r="R1760" s="75">
        <f t="shared" si="230"/>
        <v>2.58</v>
      </c>
      <c r="S1760" s="69">
        <v>2.58</v>
      </c>
      <c r="T1760" s="69">
        <v>2.58</v>
      </c>
      <c r="U1760" s="69">
        <v>2.58</v>
      </c>
      <c r="V1760" s="69">
        <v>2.58</v>
      </c>
      <c r="W1760" s="69">
        <v>2.58</v>
      </c>
      <c r="X1760" s="69">
        <v>2.58</v>
      </c>
      <c r="Y1760" s="69">
        <v>2.58</v>
      </c>
      <c r="Z1760" s="69">
        <v>2.58</v>
      </c>
      <c r="AA1760" s="69">
        <v>2.58</v>
      </c>
      <c r="AB1760" s="69">
        <v>2.58</v>
      </c>
      <c r="AC1760" s="69">
        <v>2.58</v>
      </c>
      <c r="AD1760" s="69">
        <v>2.58</v>
      </c>
      <c r="AE1760" s="69">
        <v>2.58</v>
      </c>
      <c r="AF1760" s="69">
        <f t="shared" si="224"/>
        <v>30.959999999999994</v>
      </c>
      <c r="AH1760" s="31">
        <f t="shared" si="225"/>
        <v>7.74</v>
      </c>
      <c r="AI1760" s="31">
        <f t="shared" si="226"/>
        <v>7.74</v>
      </c>
      <c r="AJ1760" s="31">
        <f t="shared" si="227"/>
        <v>7.74</v>
      </c>
      <c r="AK1760" s="31">
        <f t="shared" si="228"/>
        <v>7.74</v>
      </c>
      <c r="AL1760" s="31">
        <f t="shared" si="229"/>
        <v>30.96</v>
      </c>
    </row>
    <row r="1761" spans="1:38" hidden="1" x14ac:dyDescent="0.3">
      <c r="A1761" t="str">
        <f t="shared" si="223"/>
        <v>SACoarse Brown</v>
      </c>
      <c r="B1761" s="5" t="s">
        <v>474</v>
      </c>
      <c r="C1761" s="5" t="s">
        <v>617</v>
      </c>
      <c r="D1761" s="65" t="s">
        <v>89</v>
      </c>
      <c r="E1761" s="65" t="s">
        <v>473</v>
      </c>
      <c r="F1761" s="5" t="s">
        <v>26</v>
      </c>
      <c r="G1761" s="5" t="s">
        <v>602</v>
      </c>
      <c r="H1761" s="5" t="s">
        <v>618</v>
      </c>
      <c r="I1761" s="31"/>
      <c r="J1761" s="31"/>
      <c r="K1761" s="31"/>
      <c r="L1761" s="31">
        <v>2.16</v>
      </c>
      <c r="M1761" s="31">
        <v>1.08</v>
      </c>
      <c r="N1761" s="31">
        <v>1.08</v>
      </c>
      <c r="O1761" s="31">
        <v>2.16</v>
      </c>
      <c r="P1761" s="31">
        <v>1.08</v>
      </c>
      <c r="Q1761" s="31">
        <v>1.08</v>
      </c>
      <c r="R1761" s="75">
        <f t="shared" si="230"/>
        <v>0.96000000000000008</v>
      </c>
      <c r="S1761" s="69">
        <v>0.96000000000000008</v>
      </c>
      <c r="T1761" s="69">
        <v>0.96000000000000008</v>
      </c>
      <c r="U1761" s="69">
        <v>0.96000000000000008</v>
      </c>
      <c r="V1761" s="69">
        <v>0.96000000000000008</v>
      </c>
      <c r="W1761" s="69">
        <v>0.96000000000000008</v>
      </c>
      <c r="X1761" s="69">
        <v>0.96000000000000008</v>
      </c>
      <c r="Y1761" s="69">
        <v>0.96000000000000008</v>
      </c>
      <c r="Z1761" s="69">
        <v>0.96000000000000008</v>
      </c>
      <c r="AA1761" s="69">
        <v>0.96000000000000008</v>
      </c>
      <c r="AB1761" s="69">
        <v>0.96000000000000008</v>
      </c>
      <c r="AC1761" s="69">
        <v>0.96000000000000008</v>
      </c>
      <c r="AD1761" s="69">
        <v>0.96000000000000008</v>
      </c>
      <c r="AE1761" s="69">
        <v>0.96000000000000008</v>
      </c>
      <c r="AF1761" s="69">
        <f t="shared" si="224"/>
        <v>11.520000000000003</v>
      </c>
      <c r="AH1761" s="31">
        <f t="shared" si="225"/>
        <v>2.8800000000000003</v>
      </c>
      <c r="AI1761" s="31">
        <f t="shared" si="226"/>
        <v>2.8800000000000003</v>
      </c>
      <c r="AJ1761" s="31">
        <f t="shared" si="227"/>
        <v>2.8800000000000003</v>
      </c>
      <c r="AK1761" s="31">
        <f t="shared" si="228"/>
        <v>2.8800000000000003</v>
      </c>
      <c r="AL1761" s="31">
        <f t="shared" si="229"/>
        <v>11.520000000000001</v>
      </c>
    </row>
    <row r="1762" spans="1:38" hidden="1" x14ac:dyDescent="0.3">
      <c r="A1762" t="str">
        <f t="shared" si="223"/>
        <v>SAC1 COARSE</v>
      </c>
      <c r="B1762" s="5" t="s">
        <v>474</v>
      </c>
      <c r="C1762" s="5" t="s">
        <v>617</v>
      </c>
      <c r="D1762" s="65" t="s">
        <v>89</v>
      </c>
      <c r="E1762" s="65" t="s">
        <v>473</v>
      </c>
      <c r="F1762" s="5" t="s">
        <v>27</v>
      </c>
      <c r="G1762" s="5" t="s">
        <v>603</v>
      </c>
      <c r="H1762" s="5" t="s">
        <v>619</v>
      </c>
      <c r="I1762" s="31">
        <v>129.58799999999999</v>
      </c>
      <c r="J1762" s="31">
        <v>10.8</v>
      </c>
      <c r="K1762" s="31">
        <v>103.65600000000001</v>
      </c>
      <c r="L1762" s="31">
        <v>115.56</v>
      </c>
      <c r="M1762" s="31">
        <v>115.548</v>
      </c>
      <c r="N1762" s="31">
        <v>36.72</v>
      </c>
      <c r="O1762" s="31">
        <v>134.56100000000001</v>
      </c>
      <c r="P1762" s="31">
        <v>120.96</v>
      </c>
      <c r="Q1762" s="31">
        <v>208.44</v>
      </c>
      <c r="R1762" s="75">
        <f t="shared" si="230"/>
        <v>108.42588888888889</v>
      </c>
      <c r="S1762" s="69">
        <v>108.42588888888889</v>
      </c>
      <c r="T1762" s="69">
        <v>108.42588888888889</v>
      </c>
      <c r="U1762" s="69">
        <v>108.42588888888889</v>
      </c>
      <c r="V1762" s="69">
        <v>108.42588888888889</v>
      </c>
      <c r="W1762" s="69">
        <v>108.42588888888889</v>
      </c>
      <c r="X1762" s="69">
        <v>108.42588888888889</v>
      </c>
      <c r="Y1762" s="69">
        <v>108.42588888888889</v>
      </c>
      <c r="Z1762" s="69">
        <v>108.42588888888889</v>
      </c>
      <c r="AA1762" s="69">
        <v>108.42588888888889</v>
      </c>
      <c r="AB1762" s="69">
        <v>108.42588888888889</v>
      </c>
      <c r="AC1762" s="69">
        <v>108.42588888888889</v>
      </c>
      <c r="AD1762" s="69">
        <v>108.42588888888889</v>
      </c>
      <c r="AE1762" s="69">
        <v>108.42588888888889</v>
      </c>
      <c r="AF1762" s="69">
        <f t="shared" si="224"/>
        <v>1301.1106666666672</v>
      </c>
      <c r="AH1762" s="31">
        <f t="shared" si="225"/>
        <v>325.27766666666668</v>
      </c>
      <c r="AI1762" s="31">
        <f t="shared" si="226"/>
        <v>325.27766666666668</v>
      </c>
      <c r="AJ1762" s="31">
        <f t="shared" si="227"/>
        <v>325.27766666666668</v>
      </c>
      <c r="AK1762" s="31">
        <f t="shared" si="228"/>
        <v>325.27766666666668</v>
      </c>
      <c r="AL1762" s="31">
        <f t="shared" si="229"/>
        <v>1301.1106666666667</v>
      </c>
    </row>
    <row r="1763" spans="1:38" hidden="1" x14ac:dyDescent="0.3">
      <c r="A1763" t="str">
        <f t="shared" si="223"/>
        <v>SACoarse Brown</v>
      </c>
      <c r="B1763" s="5" t="s">
        <v>474</v>
      </c>
      <c r="C1763" s="5" t="s">
        <v>617</v>
      </c>
      <c r="D1763" s="65" t="s">
        <v>89</v>
      </c>
      <c r="E1763" s="65" t="s">
        <v>473</v>
      </c>
      <c r="F1763" s="5" t="s">
        <v>29</v>
      </c>
      <c r="G1763" s="5" t="s">
        <v>602</v>
      </c>
      <c r="H1763" s="5" t="s">
        <v>618</v>
      </c>
      <c r="I1763" s="31">
        <v>0.504</v>
      </c>
      <c r="J1763" s="31"/>
      <c r="K1763" s="31">
        <v>-0.11088000000000003</v>
      </c>
      <c r="L1763" s="31"/>
      <c r="M1763" s="31"/>
      <c r="N1763" s="31"/>
      <c r="O1763" s="31"/>
      <c r="P1763" s="31"/>
      <c r="Q1763" s="31"/>
      <c r="R1763" s="75">
        <f t="shared" si="230"/>
        <v>4.3679999999999997E-2</v>
      </c>
      <c r="S1763" s="69">
        <v>4.3679999999999997E-2</v>
      </c>
      <c r="T1763" s="69">
        <v>4.3679999999999997E-2</v>
      </c>
      <c r="U1763" s="69">
        <v>4.3679999999999997E-2</v>
      </c>
      <c r="V1763" s="69">
        <v>4.3679999999999997E-2</v>
      </c>
      <c r="W1763" s="69">
        <v>4.3679999999999997E-2</v>
      </c>
      <c r="X1763" s="69">
        <v>4.3679999999999997E-2</v>
      </c>
      <c r="Y1763" s="69">
        <v>4.3679999999999997E-2</v>
      </c>
      <c r="Z1763" s="69">
        <v>4.3679999999999997E-2</v>
      </c>
      <c r="AA1763" s="69">
        <v>4.3679999999999997E-2</v>
      </c>
      <c r="AB1763" s="69">
        <v>4.3679999999999997E-2</v>
      </c>
      <c r="AC1763" s="69">
        <v>4.3679999999999997E-2</v>
      </c>
      <c r="AD1763" s="69">
        <v>4.3679999999999997E-2</v>
      </c>
      <c r="AE1763" s="69">
        <v>4.3679999999999997E-2</v>
      </c>
      <c r="AF1763" s="69">
        <f t="shared" si="224"/>
        <v>0.52415999999999996</v>
      </c>
      <c r="AH1763" s="31">
        <f t="shared" si="225"/>
        <v>0.13103999999999999</v>
      </c>
      <c r="AI1763" s="31">
        <f t="shared" si="226"/>
        <v>0.13103999999999999</v>
      </c>
      <c r="AJ1763" s="31">
        <f t="shared" si="227"/>
        <v>0.13103999999999999</v>
      </c>
      <c r="AK1763" s="31">
        <f t="shared" si="228"/>
        <v>0.13103999999999999</v>
      </c>
      <c r="AL1763" s="31">
        <f t="shared" si="229"/>
        <v>0.52415999999999996</v>
      </c>
    </row>
    <row r="1764" spans="1:38" hidden="1" x14ac:dyDescent="0.3">
      <c r="A1764" t="str">
        <f t="shared" si="223"/>
        <v>SAA1</v>
      </c>
      <c r="B1764" s="5" t="s">
        <v>474</v>
      </c>
      <c r="C1764" s="5" t="s">
        <v>617</v>
      </c>
      <c r="D1764" s="65" t="s">
        <v>89</v>
      </c>
      <c r="E1764" s="65" t="s">
        <v>473</v>
      </c>
      <c r="F1764" s="5" t="s">
        <v>30</v>
      </c>
      <c r="G1764" s="5" t="s">
        <v>600</v>
      </c>
      <c r="H1764" s="5" t="s">
        <v>620</v>
      </c>
      <c r="I1764" s="31">
        <v>2.16</v>
      </c>
      <c r="J1764" s="31">
        <v>4.32</v>
      </c>
      <c r="K1764" s="31"/>
      <c r="L1764" s="31"/>
      <c r="M1764" s="31"/>
      <c r="N1764" s="31">
        <v>1.08</v>
      </c>
      <c r="O1764" s="31">
        <v>7.5590000000000011</v>
      </c>
      <c r="P1764" s="31">
        <v>3.24</v>
      </c>
      <c r="Q1764" s="31">
        <v>8.5800000000000018</v>
      </c>
      <c r="R1764" s="75">
        <f t="shared" si="230"/>
        <v>2.9932222222222227</v>
      </c>
      <c r="S1764" s="69">
        <v>2.9932222222222227</v>
      </c>
      <c r="T1764" s="69">
        <v>2.9932222222222227</v>
      </c>
      <c r="U1764" s="69">
        <v>2.9932222222222227</v>
      </c>
      <c r="V1764" s="69">
        <v>2.9932222222222227</v>
      </c>
      <c r="W1764" s="69">
        <v>2.9932222222222227</v>
      </c>
      <c r="X1764" s="69">
        <v>2.9932222222222227</v>
      </c>
      <c r="Y1764" s="69">
        <v>2.9932222222222227</v>
      </c>
      <c r="Z1764" s="69">
        <v>2.9932222222222227</v>
      </c>
      <c r="AA1764" s="69">
        <v>2.9932222222222227</v>
      </c>
      <c r="AB1764" s="69">
        <v>2.9932222222222227</v>
      </c>
      <c r="AC1764" s="69">
        <v>2.9932222222222227</v>
      </c>
      <c r="AD1764" s="69">
        <v>2.9932222222222227</v>
      </c>
      <c r="AE1764" s="69">
        <v>2.9932222222222227</v>
      </c>
      <c r="AF1764" s="69">
        <f t="shared" si="224"/>
        <v>35.918666666666674</v>
      </c>
      <c r="AH1764" s="31">
        <f t="shared" si="225"/>
        <v>8.9796666666666685</v>
      </c>
      <c r="AI1764" s="31">
        <f t="shared" si="226"/>
        <v>8.9796666666666685</v>
      </c>
      <c r="AJ1764" s="31">
        <f t="shared" si="227"/>
        <v>8.9796666666666685</v>
      </c>
      <c r="AK1764" s="31">
        <f t="shared" si="228"/>
        <v>8.9796666666666685</v>
      </c>
      <c r="AL1764" s="31">
        <f t="shared" si="229"/>
        <v>35.918666666666674</v>
      </c>
    </row>
    <row r="1765" spans="1:38" hidden="1" x14ac:dyDescent="0.3">
      <c r="A1765" t="str">
        <f t="shared" si="223"/>
        <v>SAGMW</v>
      </c>
      <c r="B1765" s="5" t="s">
        <v>474</v>
      </c>
      <c r="C1765" s="5" t="s">
        <v>617</v>
      </c>
      <c r="D1765" s="65" t="s">
        <v>89</v>
      </c>
      <c r="E1765" s="65" t="s">
        <v>473</v>
      </c>
      <c r="F1765" s="5" t="s">
        <v>37</v>
      </c>
      <c r="G1765" s="5" t="s">
        <v>602</v>
      </c>
      <c r="H1765" s="5" t="s">
        <v>624</v>
      </c>
      <c r="I1765" s="31">
        <v>0.32400000000000001</v>
      </c>
      <c r="J1765" s="31">
        <v>0.64800000000000002</v>
      </c>
      <c r="K1765" s="31">
        <v>1.1880000000000002</v>
      </c>
      <c r="L1765" s="31"/>
      <c r="M1765" s="31"/>
      <c r="N1765" s="31"/>
      <c r="O1765" s="31">
        <v>0.64755000000000007</v>
      </c>
      <c r="P1765" s="31"/>
      <c r="Q1765" s="31"/>
      <c r="R1765" s="75">
        <f t="shared" si="230"/>
        <v>0.31195000000000001</v>
      </c>
      <c r="S1765" s="69">
        <v>0.31195000000000001</v>
      </c>
      <c r="T1765" s="69">
        <v>0.31195000000000001</v>
      </c>
      <c r="U1765" s="69">
        <v>0.31195000000000001</v>
      </c>
      <c r="V1765" s="69">
        <v>0.31195000000000001</v>
      </c>
      <c r="W1765" s="69">
        <v>0.31195000000000001</v>
      </c>
      <c r="X1765" s="69">
        <v>0.31195000000000001</v>
      </c>
      <c r="Y1765" s="69">
        <v>0.31195000000000001</v>
      </c>
      <c r="Z1765" s="69">
        <v>0.31195000000000001</v>
      </c>
      <c r="AA1765" s="69">
        <v>0.31195000000000001</v>
      </c>
      <c r="AB1765" s="69">
        <v>0.31195000000000001</v>
      </c>
      <c r="AC1765" s="69">
        <v>0.31195000000000001</v>
      </c>
      <c r="AD1765" s="69">
        <v>0.31195000000000001</v>
      </c>
      <c r="AE1765" s="69">
        <v>0.31195000000000001</v>
      </c>
      <c r="AF1765" s="69">
        <f t="shared" si="224"/>
        <v>3.7433999999999998</v>
      </c>
      <c r="AH1765" s="31">
        <f t="shared" si="225"/>
        <v>0.93585000000000007</v>
      </c>
      <c r="AI1765" s="31">
        <f t="shared" si="226"/>
        <v>0.93585000000000007</v>
      </c>
      <c r="AJ1765" s="31">
        <f t="shared" si="227"/>
        <v>0.93585000000000007</v>
      </c>
      <c r="AK1765" s="31">
        <f t="shared" si="228"/>
        <v>0.93585000000000007</v>
      </c>
      <c r="AL1765" s="31">
        <f t="shared" si="229"/>
        <v>3.7434000000000003</v>
      </c>
    </row>
    <row r="1766" spans="1:38" hidden="1" x14ac:dyDescent="0.3">
      <c r="A1766" t="str">
        <f t="shared" si="223"/>
        <v>SAGolden Brown</v>
      </c>
      <c r="B1766" s="5" t="s">
        <v>474</v>
      </c>
      <c r="C1766" s="5" t="s">
        <v>617</v>
      </c>
      <c r="D1766" s="65" t="s">
        <v>89</v>
      </c>
      <c r="E1766" s="65" t="s">
        <v>473</v>
      </c>
      <c r="F1766" s="5" t="s">
        <v>31</v>
      </c>
      <c r="G1766" s="5" t="s">
        <v>602</v>
      </c>
      <c r="H1766" s="5" t="s">
        <v>623</v>
      </c>
      <c r="I1766" s="31">
        <v>0.54</v>
      </c>
      <c r="J1766" s="31">
        <v>1.08</v>
      </c>
      <c r="K1766" s="31">
        <v>0.72</v>
      </c>
      <c r="L1766" s="31"/>
      <c r="M1766" s="31">
        <v>1.08</v>
      </c>
      <c r="N1766" s="31"/>
      <c r="O1766" s="31">
        <v>1.08</v>
      </c>
      <c r="P1766" s="31"/>
      <c r="Q1766" s="31"/>
      <c r="R1766" s="75">
        <f t="shared" si="230"/>
        <v>0.5</v>
      </c>
      <c r="S1766" s="69">
        <v>0.5</v>
      </c>
      <c r="T1766" s="69">
        <v>0.5</v>
      </c>
      <c r="U1766" s="69">
        <v>0.5</v>
      </c>
      <c r="V1766" s="69">
        <v>0.5</v>
      </c>
      <c r="W1766" s="69">
        <v>0.5</v>
      </c>
      <c r="X1766" s="69">
        <v>0.5</v>
      </c>
      <c r="Y1766" s="69">
        <v>0.5</v>
      </c>
      <c r="Z1766" s="69">
        <v>0.5</v>
      </c>
      <c r="AA1766" s="69">
        <v>0.5</v>
      </c>
      <c r="AB1766" s="69">
        <v>0.5</v>
      </c>
      <c r="AC1766" s="69">
        <v>0.5</v>
      </c>
      <c r="AD1766" s="69">
        <v>0.5</v>
      </c>
      <c r="AE1766" s="69">
        <v>0.5</v>
      </c>
      <c r="AF1766" s="69">
        <f t="shared" si="224"/>
        <v>6</v>
      </c>
      <c r="AH1766" s="31">
        <f t="shared" si="225"/>
        <v>1.5</v>
      </c>
      <c r="AI1766" s="31">
        <f t="shared" si="226"/>
        <v>1.5</v>
      </c>
      <c r="AJ1766" s="31">
        <f t="shared" si="227"/>
        <v>1.5</v>
      </c>
      <c r="AK1766" s="31">
        <f t="shared" si="228"/>
        <v>1.5</v>
      </c>
      <c r="AL1766" s="31">
        <f t="shared" si="229"/>
        <v>6</v>
      </c>
    </row>
    <row r="1767" spans="1:38" hidden="1" x14ac:dyDescent="0.3">
      <c r="A1767" t="str">
        <f t="shared" si="223"/>
        <v>SAGolden Brown</v>
      </c>
      <c r="B1767" s="5" t="s">
        <v>474</v>
      </c>
      <c r="C1767" s="5" t="s">
        <v>617</v>
      </c>
      <c r="D1767" s="65" t="s">
        <v>89</v>
      </c>
      <c r="E1767" s="65" t="s">
        <v>473</v>
      </c>
      <c r="F1767" s="5" t="s">
        <v>46</v>
      </c>
      <c r="G1767" s="5" t="s">
        <v>602</v>
      </c>
      <c r="H1767" s="5" t="s">
        <v>623</v>
      </c>
      <c r="I1767" s="31">
        <v>0.32400000000000001</v>
      </c>
      <c r="J1767" s="31">
        <v>0.64800000000000002</v>
      </c>
      <c r="K1767" s="31">
        <v>3.8879999999999999</v>
      </c>
      <c r="L1767" s="31"/>
      <c r="M1767" s="31">
        <v>0.64800000000000002</v>
      </c>
      <c r="N1767" s="31"/>
      <c r="O1767" s="31">
        <v>0.64800000000000002</v>
      </c>
      <c r="P1767" s="31"/>
      <c r="Q1767" s="31"/>
      <c r="R1767" s="75">
        <f t="shared" si="230"/>
        <v>0.68399999999999983</v>
      </c>
      <c r="S1767" s="69">
        <v>0.68399999999999983</v>
      </c>
      <c r="T1767" s="69">
        <v>0.68399999999999983</v>
      </c>
      <c r="U1767" s="69">
        <v>0.68399999999999983</v>
      </c>
      <c r="V1767" s="69">
        <v>0.68399999999999983</v>
      </c>
      <c r="W1767" s="69">
        <v>0.68399999999999983</v>
      </c>
      <c r="X1767" s="69">
        <v>0.68399999999999983</v>
      </c>
      <c r="Y1767" s="69">
        <v>0.68399999999999983</v>
      </c>
      <c r="Z1767" s="69">
        <v>0.68399999999999983</v>
      </c>
      <c r="AA1767" s="69">
        <v>0.68399999999999983</v>
      </c>
      <c r="AB1767" s="69">
        <v>0.68399999999999983</v>
      </c>
      <c r="AC1767" s="69">
        <v>0.68399999999999983</v>
      </c>
      <c r="AD1767" s="69">
        <v>0.68399999999999983</v>
      </c>
      <c r="AE1767" s="69">
        <v>0.68399999999999983</v>
      </c>
      <c r="AF1767" s="69">
        <f t="shared" si="224"/>
        <v>8.2080000000000002</v>
      </c>
      <c r="AH1767" s="31">
        <f t="shared" si="225"/>
        <v>2.0519999999999996</v>
      </c>
      <c r="AI1767" s="31">
        <f t="shared" si="226"/>
        <v>2.0519999999999996</v>
      </c>
      <c r="AJ1767" s="31">
        <f t="shared" si="227"/>
        <v>2.0519999999999996</v>
      </c>
      <c r="AK1767" s="31">
        <f t="shared" si="228"/>
        <v>2.0519999999999996</v>
      </c>
      <c r="AL1767" s="31">
        <f t="shared" si="229"/>
        <v>8.2079999999999984</v>
      </c>
    </row>
    <row r="1768" spans="1:38" hidden="1" x14ac:dyDescent="0.3">
      <c r="A1768" t="str">
        <f t="shared" si="223"/>
        <v>SAICING</v>
      </c>
      <c r="B1768" s="5" t="s">
        <v>474</v>
      </c>
      <c r="C1768" s="5" t="s">
        <v>617</v>
      </c>
      <c r="D1768" s="65" t="s">
        <v>89</v>
      </c>
      <c r="E1768" s="65" t="s">
        <v>473</v>
      </c>
      <c r="F1768" s="5" t="s">
        <v>32</v>
      </c>
      <c r="G1768" s="5" t="s">
        <v>605</v>
      </c>
      <c r="H1768" s="5" t="s">
        <v>605</v>
      </c>
      <c r="I1768" s="31">
        <v>0.36</v>
      </c>
      <c r="J1768" s="31">
        <v>0.72</v>
      </c>
      <c r="K1768" s="31">
        <v>1.44</v>
      </c>
      <c r="L1768" s="31">
        <v>0.72</v>
      </c>
      <c r="M1768" s="31">
        <v>0.72</v>
      </c>
      <c r="N1768" s="31"/>
      <c r="O1768" s="31">
        <v>4.3199999999999994</v>
      </c>
      <c r="P1768" s="31">
        <v>0.72</v>
      </c>
      <c r="Q1768" s="31">
        <v>5.04</v>
      </c>
      <c r="R1768" s="75">
        <f t="shared" si="230"/>
        <v>1.5599999999999998</v>
      </c>
      <c r="S1768" s="69">
        <v>1.5599999999999998</v>
      </c>
      <c r="T1768" s="69">
        <v>1.5599999999999998</v>
      </c>
      <c r="U1768" s="69">
        <v>1.5599999999999998</v>
      </c>
      <c r="V1768" s="69">
        <v>1.5599999999999998</v>
      </c>
      <c r="W1768" s="69">
        <v>1.5599999999999998</v>
      </c>
      <c r="X1768" s="69">
        <v>1.5599999999999998</v>
      </c>
      <c r="Y1768" s="69">
        <v>1.5599999999999998</v>
      </c>
      <c r="Z1768" s="69">
        <v>1.5599999999999998</v>
      </c>
      <c r="AA1768" s="69">
        <v>1.5599999999999998</v>
      </c>
      <c r="AB1768" s="69">
        <v>1.5599999999999998</v>
      </c>
      <c r="AC1768" s="69">
        <v>1.5599999999999998</v>
      </c>
      <c r="AD1768" s="69">
        <v>1.5599999999999998</v>
      </c>
      <c r="AE1768" s="69">
        <v>1.5599999999999998</v>
      </c>
      <c r="AF1768" s="69">
        <f t="shared" si="224"/>
        <v>18.72</v>
      </c>
      <c r="AH1768" s="31">
        <f t="shared" si="225"/>
        <v>4.68</v>
      </c>
      <c r="AI1768" s="31">
        <f t="shared" si="226"/>
        <v>4.68</v>
      </c>
      <c r="AJ1768" s="31">
        <f t="shared" si="227"/>
        <v>4.68</v>
      </c>
      <c r="AK1768" s="31">
        <f t="shared" si="228"/>
        <v>4.68</v>
      </c>
      <c r="AL1768" s="31">
        <f t="shared" si="229"/>
        <v>18.72</v>
      </c>
    </row>
    <row r="1769" spans="1:38" hidden="1" x14ac:dyDescent="0.3">
      <c r="A1769" t="str">
        <f t="shared" si="223"/>
        <v>SASTEVIA</v>
      </c>
      <c r="B1769" s="5" t="s">
        <v>474</v>
      </c>
      <c r="C1769" s="5" t="s">
        <v>617</v>
      </c>
      <c r="D1769" s="65" t="s">
        <v>89</v>
      </c>
      <c r="E1769" s="65" t="s">
        <v>473</v>
      </c>
      <c r="F1769" s="5" t="s">
        <v>38</v>
      </c>
      <c r="G1769" s="5" t="s">
        <v>608</v>
      </c>
      <c r="H1769" s="5" t="s">
        <v>608</v>
      </c>
      <c r="I1769" s="31">
        <v>0.36</v>
      </c>
      <c r="J1769" s="31"/>
      <c r="K1769" s="31"/>
      <c r="L1769" s="31"/>
      <c r="M1769" s="31"/>
      <c r="N1769" s="31"/>
      <c r="O1769" s="31"/>
      <c r="P1769" s="31"/>
      <c r="Q1769" s="31"/>
      <c r="R1769" s="75">
        <f t="shared" si="230"/>
        <v>0.04</v>
      </c>
      <c r="S1769" s="69">
        <v>0.04</v>
      </c>
      <c r="T1769" s="69">
        <v>0.04</v>
      </c>
      <c r="U1769" s="69">
        <v>0.04</v>
      </c>
      <c r="V1769" s="69">
        <v>0.04</v>
      </c>
      <c r="W1769" s="69">
        <v>0.04</v>
      </c>
      <c r="X1769" s="69">
        <v>0.04</v>
      </c>
      <c r="Y1769" s="69">
        <v>0.04</v>
      </c>
      <c r="Z1769" s="69">
        <v>0.04</v>
      </c>
      <c r="AA1769" s="69">
        <v>0.04</v>
      </c>
      <c r="AB1769" s="69">
        <v>0.04</v>
      </c>
      <c r="AC1769" s="69">
        <v>0.04</v>
      </c>
      <c r="AD1769" s="69">
        <v>0.04</v>
      </c>
      <c r="AE1769" s="69">
        <v>0.04</v>
      </c>
      <c r="AF1769" s="69">
        <f t="shared" si="224"/>
        <v>0.47999999999999993</v>
      </c>
      <c r="AH1769" s="31">
        <f t="shared" si="225"/>
        <v>0.12</v>
      </c>
      <c r="AI1769" s="31">
        <f t="shared" si="226"/>
        <v>0.12</v>
      </c>
      <c r="AJ1769" s="31">
        <f t="shared" si="227"/>
        <v>0.12</v>
      </c>
      <c r="AK1769" s="31">
        <f t="shared" si="228"/>
        <v>0.12</v>
      </c>
      <c r="AL1769" s="31">
        <f t="shared" si="229"/>
        <v>0.48</v>
      </c>
    </row>
    <row r="1770" spans="1:38" hidden="1" x14ac:dyDescent="0.3">
      <c r="A1770" t="str">
        <f t="shared" si="223"/>
        <v>PTLG</v>
      </c>
      <c r="B1770" s="5" t="s">
        <v>474</v>
      </c>
      <c r="C1770" s="5" t="s">
        <v>625</v>
      </c>
      <c r="D1770" s="65" t="s">
        <v>89</v>
      </c>
      <c r="E1770" s="65" t="s">
        <v>473</v>
      </c>
      <c r="F1770" s="5" t="s">
        <v>33</v>
      </c>
      <c r="G1770" s="5" t="s">
        <v>601</v>
      </c>
      <c r="H1770" s="5" t="s">
        <v>621</v>
      </c>
      <c r="I1770" s="31">
        <v>0.54</v>
      </c>
      <c r="J1770" s="31">
        <v>1.08</v>
      </c>
      <c r="K1770" s="31">
        <v>7.5600000000000005</v>
      </c>
      <c r="L1770" s="31">
        <v>7.5600000000000005</v>
      </c>
      <c r="M1770" s="31">
        <v>2.16</v>
      </c>
      <c r="N1770" s="31">
        <v>1.08</v>
      </c>
      <c r="O1770" s="31">
        <v>5.375</v>
      </c>
      <c r="P1770" s="31"/>
      <c r="Q1770" s="31">
        <v>2.16</v>
      </c>
      <c r="R1770" s="75">
        <f t="shared" si="230"/>
        <v>3.0572222222222227</v>
      </c>
      <c r="S1770" s="69">
        <v>3.0572222222222227</v>
      </c>
      <c r="T1770" s="69">
        <v>3.0572222222222227</v>
      </c>
      <c r="U1770" s="69">
        <v>3.0572222222222227</v>
      </c>
      <c r="V1770" s="69">
        <v>3.0572222222222227</v>
      </c>
      <c r="W1770" s="69">
        <v>3.0572222222222227</v>
      </c>
      <c r="X1770" s="69">
        <v>3.0572222222222227</v>
      </c>
      <c r="Y1770" s="69">
        <v>3.0572222222222227</v>
      </c>
      <c r="Z1770" s="69">
        <v>3.0572222222222227</v>
      </c>
      <c r="AA1770" s="69">
        <v>3.0572222222222227</v>
      </c>
      <c r="AB1770" s="69">
        <v>3.0572222222222227</v>
      </c>
      <c r="AC1770" s="69">
        <v>3.0572222222222227</v>
      </c>
      <c r="AD1770" s="69">
        <v>3.0572222222222227</v>
      </c>
      <c r="AE1770" s="69">
        <v>3.0572222222222227</v>
      </c>
      <c r="AF1770" s="69">
        <f t="shared" si="224"/>
        <v>36.686666666666675</v>
      </c>
      <c r="AH1770" s="31">
        <f t="shared" si="225"/>
        <v>9.1716666666666686</v>
      </c>
      <c r="AI1770" s="31">
        <f t="shared" si="226"/>
        <v>9.1716666666666686</v>
      </c>
      <c r="AJ1770" s="31">
        <f t="shared" si="227"/>
        <v>9.1716666666666686</v>
      </c>
      <c r="AK1770" s="31">
        <f t="shared" si="228"/>
        <v>9.1716666666666686</v>
      </c>
      <c r="AL1770" s="31">
        <f t="shared" si="229"/>
        <v>36.686666666666675</v>
      </c>
    </row>
    <row r="1771" spans="1:38" hidden="1" x14ac:dyDescent="0.3">
      <c r="A1771" t="str">
        <f t="shared" si="223"/>
        <v>PTLG</v>
      </c>
      <c r="B1771" s="5" t="s">
        <v>474</v>
      </c>
      <c r="C1771" s="5" t="s">
        <v>625</v>
      </c>
      <c r="D1771" s="65" t="s">
        <v>89</v>
      </c>
      <c r="E1771" s="65" t="s">
        <v>473</v>
      </c>
      <c r="F1771" s="5" t="s">
        <v>102</v>
      </c>
      <c r="G1771" s="5" t="s">
        <v>601</v>
      </c>
      <c r="H1771" s="5" t="s">
        <v>621</v>
      </c>
      <c r="I1771" s="31"/>
      <c r="J1771" s="31"/>
      <c r="K1771" s="31"/>
      <c r="L1771" s="31"/>
      <c r="M1771" s="31"/>
      <c r="N1771" s="31"/>
      <c r="O1771" s="31"/>
      <c r="P1771" s="31">
        <v>0.64800000000000002</v>
      </c>
      <c r="Q1771" s="31"/>
      <c r="R1771" s="75">
        <f t="shared" si="230"/>
        <v>7.2000000000000008E-2</v>
      </c>
      <c r="S1771" s="69">
        <v>7.2000000000000008E-2</v>
      </c>
      <c r="T1771" s="69">
        <v>7.2000000000000008E-2</v>
      </c>
      <c r="U1771" s="69">
        <v>7.2000000000000008E-2</v>
      </c>
      <c r="V1771" s="69">
        <v>7.2000000000000008E-2</v>
      </c>
      <c r="W1771" s="69">
        <v>7.2000000000000008E-2</v>
      </c>
      <c r="X1771" s="69">
        <v>7.2000000000000008E-2</v>
      </c>
      <c r="Y1771" s="69">
        <v>7.2000000000000008E-2</v>
      </c>
      <c r="Z1771" s="69">
        <v>5.4</v>
      </c>
      <c r="AA1771" s="69">
        <v>5.4</v>
      </c>
      <c r="AB1771" s="69">
        <v>5.4</v>
      </c>
      <c r="AC1771" s="69">
        <v>5.4</v>
      </c>
      <c r="AD1771" s="69">
        <v>5.4</v>
      </c>
      <c r="AE1771" s="69">
        <v>5.4</v>
      </c>
      <c r="AF1771" s="69">
        <f t="shared" si="224"/>
        <v>32.832000000000001</v>
      </c>
      <c r="AH1771" s="31">
        <f t="shared" si="225"/>
        <v>0.21600000000000003</v>
      </c>
      <c r="AI1771" s="31">
        <f t="shared" si="226"/>
        <v>0.21600000000000003</v>
      </c>
      <c r="AJ1771" s="31">
        <f t="shared" si="227"/>
        <v>16.200000000000003</v>
      </c>
      <c r="AK1771" s="31">
        <f t="shared" si="228"/>
        <v>16.200000000000003</v>
      </c>
      <c r="AL1771" s="31">
        <f t="shared" si="229"/>
        <v>32.832000000000008</v>
      </c>
    </row>
    <row r="1772" spans="1:38" hidden="1" x14ac:dyDescent="0.3">
      <c r="A1772" t="str">
        <f t="shared" si="223"/>
        <v>SASoft Brown</v>
      </c>
      <c r="B1772" s="5" t="s">
        <v>474</v>
      </c>
      <c r="C1772" s="5" t="s">
        <v>617</v>
      </c>
      <c r="D1772" s="65" t="s">
        <v>89</v>
      </c>
      <c r="E1772" s="65" t="s">
        <v>473</v>
      </c>
      <c r="F1772" s="5" t="s">
        <v>34</v>
      </c>
      <c r="G1772" s="5" t="s">
        <v>602</v>
      </c>
      <c r="H1772" s="5" t="s">
        <v>622</v>
      </c>
      <c r="I1772" s="31">
        <v>0.54</v>
      </c>
      <c r="J1772" s="31"/>
      <c r="K1772" s="31">
        <v>1.08</v>
      </c>
      <c r="L1772" s="31"/>
      <c r="M1772" s="31"/>
      <c r="N1772" s="31"/>
      <c r="O1772" s="31">
        <v>3.24</v>
      </c>
      <c r="P1772" s="31">
        <v>2.16</v>
      </c>
      <c r="Q1772" s="31">
        <v>3.24</v>
      </c>
      <c r="R1772" s="75">
        <f t="shared" si="230"/>
        <v>1.1400000000000001</v>
      </c>
      <c r="S1772" s="69">
        <v>1.1400000000000001</v>
      </c>
      <c r="T1772" s="69">
        <v>1.1400000000000001</v>
      </c>
      <c r="U1772" s="69">
        <v>1.1400000000000001</v>
      </c>
      <c r="V1772" s="69">
        <v>1.1400000000000001</v>
      </c>
      <c r="W1772" s="69">
        <v>1.1400000000000001</v>
      </c>
      <c r="X1772" s="69">
        <v>1.1400000000000001</v>
      </c>
      <c r="Y1772" s="69">
        <v>1.1400000000000001</v>
      </c>
      <c r="Z1772" s="69">
        <v>1.1400000000000001</v>
      </c>
      <c r="AA1772" s="69">
        <v>1.1400000000000001</v>
      </c>
      <c r="AB1772" s="69">
        <v>1.1400000000000001</v>
      </c>
      <c r="AC1772" s="69">
        <v>1.1400000000000001</v>
      </c>
      <c r="AD1772" s="69">
        <v>1.1400000000000001</v>
      </c>
      <c r="AE1772" s="69">
        <v>1.1400000000000001</v>
      </c>
      <c r="AF1772" s="69">
        <f t="shared" si="224"/>
        <v>13.680000000000005</v>
      </c>
      <c r="AH1772" s="31">
        <f t="shared" si="225"/>
        <v>3.4200000000000004</v>
      </c>
      <c r="AI1772" s="31">
        <f t="shared" si="226"/>
        <v>3.4200000000000004</v>
      </c>
      <c r="AJ1772" s="31">
        <f t="shared" si="227"/>
        <v>3.4200000000000004</v>
      </c>
      <c r="AK1772" s="31">
        <f t="shared" si="228"/>
        <v>3.4200000000000004</v>
      </c>
      <c r="AL1772" s="31">
        <f t="shared" si="229"/>
        <v>13.680000000000001</v>
      </c>
    </row>
    <row r="1773" spans="1:38" hidden="1" x14ac:dyDescent="0.3">
      <c r="A1773" t="str">
        <f t="shared" si="223"/>
        <v>SASoft Brown</v>
      </c>
      <c r="B1773" s="5" t="s">
        <v>474</v>
      </c>
      <c r="C1773" s="5" t="s">
        <v>617</v>
      </c>
      <c r="D1773" s="65" t="s">
        <v>89</v>
      </c>
      <c r="E1773" s="65" t="s">
        <v>473</v>
      </c>
      <c r="F1773" s="5" t="s">
        <v>49</v>
      </c>
      <c r="G1773" s="5" t="s">
        <v>602</v>
      </c>
      <c r="H1773" s="5" t="s">
        <v>622</v>
      </c>
      <c r="I1773" s="31">
        <v>0.32400000000000001</v>
      </c>
      <c r="J1773" s="31">
        <v>0.52800000000000002</v>
      </c>
      <c r="K1773" s="31">
        <v>2.2248000000000001</v>
      </c>
      <c r="L1773" s="31"/>
      <c r="M1773" s="31">
        <v>0.64800000000000002</v>
      </c>
      <c r="N1773" s="31"/>
      <c r="O1773" s="31">
        <v>2.5920000000000001</v>
      </c>
      <c r="P1773" s="31">
        <v>2.5920000000000001</v>
      </c>
      <c r="Q1773" s="31">
        <v>3.24</v>
      </c>
      <c r="R1773" s="75">
        <f t="shared" si="230"/>
        <v>1.3498666666666668</v>
      </c>
      <c r="S1773" s="69">
        <v>1.3498666666666668</v>
      </c>
      <c r="T1773" s="69">
        <v>1.3498666666666668</v>
      </c>
      <c r="U1773" s="69">
        <v>1.3498666666666668</v>
      </c>
      <c r="V1773" s="69">
        <v>1.3498666666666668</v>
      </c>
      <c r="W1773" s="69">
        <v>1.3498666666666668</v>
      </c>
      <c r="X1773" s="69">
        <v>1.3498666666666668</v>
      </c>
      <c r="Y1773" s="69">
        <v>1.3498666666666668</v>
      </c>
      <c r="Z1773" s="69">
        <v>1.3498666666666668</v>
      </c>
      <c r="AA1773" s="69">
        <v>1.3498666666666668</v>
      </c>
      <c r="AB1773" s="69">
        <v>1.3498666666666668</v>
      </c>
      <c r="AC1773" s="69">
        <v>1.3498666666666668</v>
      </c>
      <c r="AD1773" s="69">
        <v>1.3498666666666668</v>
      </c>
      <c r="AE1773" s="69">
        <v>1.3498666666666668</v>
      </c>
      <c r="AF1773" s="69">
        <f t="shared" si="224"/>
        <v>16.198400000000003</v>
      </c>
      <c r="AH1773" s="31">
        <f t="shared" si="225"/>
        <v>4.0495999999999999</v>
      </c>
      <c r="AI1773" s="31">
        <f t="shared" si="226"/>
        <v>4.0495999999999999</v>
      </c>
      <c r="AJ1773" s="31">
        <f t="shared" si="227"/>
        <v>4.0495999999999999</v>
      </c>
      <c r="AK1773" s="31">
        <f t="shared" si="228"/>
        <v>4.0495999999999999</v>
      </c>
      <c r="AL1773" s="31">
        <f t="shared" si="229"/>
        <v>16.198399999999999</v>
      </c>
    </row>
    <row r="1774" spans="1:38" hidden="1" x14ac:dyDescent="0.3">
      <c r="A1774" t="str">
        <f t="shared" si="223"/>
        <v>SAC1 COARSE</v>
      </c>
      <c r="B1774" s="5" t="s">
        <v>474</v>
      </c>
      <c r="C1774" s="5" t="s">
        <v>617</v>
      </c>
      <c r="D1774" s="65" t="s">
        <v>89</v>
      </c>
      <c r="E1774" s="65" t="s">
        <v>571</v>
      </c>
      <c r="F1774" s="5" t="s">
        <v>61</v>
      </c>
      <c r="G1774" s="5" t="s">
        <v>603</v>
      </c>
      <c r="H1774" s="5" t="s">
        <v>619</v>
      </c>
      <c r="I1774" s="31"/>
      <c r="J1774" s="31"/>
      <c r="K1774" s="31"/>
      <c r="L1774" s="31"/>
      <c r="M1774" s="31"/>
      <c r="N1774" s="31"/>
      <c r="O1774" s="31"/>
      <c r="P1774" s="31"/>
      <c r="Q1774" s="31"/>
      <c r="R1774" s="75">
        <f>SUM(I1774:Q1774)/3</f>
        <v>0</v>
      </c>
      <c r="S1774" s="69">
        <v>0</v>
      </c>
      <c r="T1774" s="69">
        <v>0</v>
      </c>
      <c r="U1774" s="69">
        <v>0</v>
      </c>
      <c r="V1774" s="69">
        <v>0</v>
      </c>
      <c r="W1774" s="69">
        <v>0</v>
      </c>
      <c r="X1774" s="69">
        <v>0</v>
      </c>
      <c r="Y1774" s="69">
        <v>0</v>
      </c>
      <c r="Z1774" s="69">
        <v>0</v>
      </c>
      <c r="AA1774" s="69">
        <v>0</v>
      </c>
      <c r="AB1774" s="69">
        <v>0</v>
      </c>
      <c r="AC1774" s="69">
        <v>0</v>
      </c>
      <c r="AD1774" s="69">
        <v>0</v>
      </c>
      <c r="AE1774" s="69">
        <v>0</v>
      </c>
      <c r="AF1774" s="69">
        <f t="shared" si="224"/>
        <v>0</v>
      </c>
      <c r="AH1774" s="31">
        <f t="shared" si="225"/>
        <v>0</v>
      </c>
      <c r="AI1774" s="31">
        <f t="shared" si="226"/>
        <v>0</v>
      </c>
      <c r="AJ1774" s="31">
        <f t="shared" si="227"/>
        <v>0</v>
      </c>
      <c r="AK1774" s="31">
        <f t="shared" si="228"/>
        <v>0</v>
      </c>
      <c r="AL1774" s="31">
        <f t="shared" si="229"/>
        <v>0</v>
      </c>
    </row>
    <row r="1775" spans="1:38" hidden="1" x14ac:dyDescent="0.3">
      <c r="A1775" t="str">
        <f t="shared" si="223"/>
        <v>SACASTER</v>
      </c>
      <c r="B1775" s="5" t="s">
        <v>474</v>
      </c>
      <c r="C1775" s="5" t="s">
        <v>617</v>
      </c>
      <c r="D1775" s="65" t="s">
        <v>89</v>
      </c>
      <c r="E1775" s="65" t="s">
        <v>571</v>
      </c>
      <c r="F1775" s="5" t="s">
        <v>25</v>
      </c>
      <c r="G1775" s="5" t="s">
        <v>604</v>
      </c>
      <c r="H1775" s="5" t="s">
        <v>604</v>
      </c>
      <c r="I1775" s="31"/>
      <c r="J1775" s="31"/>
      <c r="K1775" s="31"/>
      <c r="L1775" s="31"/>
      <c r="M1775" s="31"/>
      <c r="N1775" s="31"/>
      <c r="O1775" s="31"/>
      <c r="P1775" s="31"/>
      <c r="Q1775" s="31">
        <v>0.54</v>
      </c>
      <c r="R1775" s="75">
        <f>SUM(I1775:Q1775)/3</f>
        <v>0.18000000000000002</v>
      </c>
      <c r="S1775" s="69">
        <v>0.18000000000000002</v>
      </c>
      <c r="T1775" s="69">
        <v>0.18000000000000002</v>
      </c>
      <c r="U1775" s="69">
        <v>0.18000000000000002</v>
      </c>
      <c r="V1775" s="69">
        <v>0.18000000000000002</v>
      </c>
      <c r="W1775" s="69">
        <v>0.18000000000000002</v>
      </c>
      <c r="X1775" s="69">
        <v>0.18000000000000002</v>
      </c>
      <c r="Y1775" s="69">
        <v>0.18000000000000002</v>
      </c>
      <c r="Z1775" s="69">
        <v>0.18000000000000002</v>
      </c>
      <c r="AA1775" s="69">
        <v>0.18000000000000002</v>
      </c>
      <c r="AB1775" s="69">
        <v>0.18000000000000002</v>
      </c>
      <c r="AC1775" s="69">
        <v>0.18000000000000002</v>
      </c>
      <c r="AD1775" s="69">
        <v>0.18000000000000002</v>
      </c>
      <c r="AE1775" s="69">
        <v>0.18000000000000002</v>
      </c>
      <c r="AF1775" s="69">
        <f t="shared" si="224"/>
        <v>2.1599999999999997</v>
      </c>
      <c r="AH1775" s="31">
        <f t="shared" si="225"/>
        <v>0.54</v>
      </c>
      <c r="AI1775" s="31">
        <f t="shared" si="226"/>
        <v>0.54</v>
      </c>
      <c r="AJ1775" s="31">
        <f t="shared" si="227"/>
        <v>0.54</v>
      </c>
      <c r="AK1775" s="31">
        <f t="shared" si="228"/>
        <v>0.54</v>
      </c>
      <c r="AL1775" s="31">
        <f t="shared" si="229"/>
        <v>2.16</v>
      </c>
    </row>
    <row r="1776" spans="1:38" hidden="1" x14ac:dyDescent="0.3">
      <c r="A1776" t="str">
        <f t="shared" si="223"/>
        <v>SAC1 COARSE</v>
      </c>
      <c r="B1776" s="5" t="s">
        <v>474</v>
      </c>
      <c r="C1776" s="5" t="s">
        <v>617</v>
      </c>
      <c r="D1776" s="65" t="s">
        <v>89</v>
      </c>
      <c r="E1776" s="65" t="s">
        <v>571</v>
      </c>
      <c r="F1776" s="5" t="s">
        <v>27</v>
      </c>
      <c r="G1776" s="5" t="s">
        <v>603</v>
      </c>
      <c r="H1776" s="5" t="s">
        <v>619</v>
      </c>
      <c r="I1776" s="31"/>
      <c r="J1776" s="31"/>
      <c r="K1776" s="31"/>
      <c r="L1776" s="31"/>
      <c r="M1776" s="31"/>
      <c r="N1776" s="31"/>
      <c r="O1776" s="31"/>
      <c r="P1776" s="31"/>
      <c r="Q1776" s="31">
        <v>43.2</v>
      </c>
      <c r="R1776" s="75">
        <f>SUM(I1776:Q1776)/1</f>
        <v>43.2</v>
      </c>
      <c r="S1776" s="69">
        <v>43.2</v>
      </c>
      <c r="T1776" s="69">
        <v>43.2</v>
      </c>
      <c r="U1776" s="69">
        <v>43.2</v>
      </c>
      <c r="V1776" s="69">
        <v>43.2</v>
      </c>
      <c r="W1776" s="69">
        <v>43.2</v>
      </c>
      <c r="X1776" s="69">
        <v>43.2</v>
      </c>
      <c r="Y1776" s="69">
        <v>43.2</v>
      </c>
      <c r="Z1776" s="69">
        <v>43.2</v>
      </c>
      <c r="AA1776" s="69">
        <v>43.2</v>
      </c>
      <c r="AB1776" s="69">
        <v>43.2</v>
      </c>
      <c r="AC1776" s="69">
        <v>43.2</v>
      </c>
      <c r="AD1776" s="69">
        <v>43.2</v>
      </c>
      <c r="AE1776" s="69">
        <v>43.2</v>
      </c>
      <c r="AF1776" s="69">
        <f t="shared" si="224"/>
        <v>518.4</v>
      </c>
      <c r="AH1776" s="31">
        <f t="shared" si="225"/>
        <v>129.60000000000002</v>
      </c>
      <c r="AI1776" s="31">
        <f t="shared" si="226"/>
        <v>129.60000000000002</v>
      </c>
      <c r="AJ1776" s="31">
        <f t="shared" si="227"/>
        <v>129.60000000000002</v>
      </c>
      <c r="AK1776" s="31">
        <f t="shared" si="228"/>
        <v>129.60000000000002</v>
      </c>
      <c r="AL1776" s="31">
        <f t="shared" si="229"/>
        <v>518.40000000000009</v>
      </c>
    </row>
    <row r="1777" spans="1:38" hidden="1" x14ac:dyDescent="0.3">
      <c r="A1777" t="str">
        <f t="shared" si="223"/>
        <v>SAA1</v>
      </c>
      <c r="B1777" s="5" t="s">
        <v>474</v>
      </c>
      <c r="C1777" s="5" t="s">
        <v>617</v>
      </c>
      <c r="D1777" s="65" t="s">
        <v>89</v>
      </c>
      <c r="E1777" s="65" t="s">
        <v>571</v>
      </c>
      <c r="F1777" s="5" t="s">
        <v>30</v>
      </c>
      <c r="G1777" s="5" t="s">
        <v>600</v>
      </c>
      <c r="H1777" s="5" t="s">
        <v>620</v>
      </c>
      <c r="I1777" s="31"/>
      <c r="J1777" s="31"/>
      <c r="K1777" s="31"/>
      <c r="L1777" s="31"/>
      <c r="M1777" s="31"/>
      <c r="N1777" s="31"/>
      <c r="O1777" s="31"/>
      <c r="P1777" s="31"/>
      <c r="Q1777" s="31">
        <v>1.08</v>
      </c>
      <c r="R1777" s="75">
        <f t="shared" ref="R1777:R1783" si="231">SUM(I1777:Q1777)/3</f>
        <v>0.36000000000000004</v>
      </c>
      <c r="S1777" s="69">
        <v>0.36000000000000004</v>
      </c>
      <c r="T1777" s="69">
        <v>0.36000000000000004</v>
      </c>
      <c r="U1777" s="69">
        <v>0.36000000000000004</v>
      </c>
      <c r="V1777" s="69">
        <v>0.36000000000000004</v>
      </c>
      <c r="W1777" s="69">
        <v>0.36000000000000004</v>
      </c>
      <c r="X1777" s="69">
        <v>0.36000000000000004</v>
      </c>
      <c r="Y1777" s="69">
        <v>0.36000000000000004</v>
      </c>
      <c r="Z1777" s="69">
        <v>0.36000000000000004</v>
      </c>
      <c r="AA1777" s="69">
        <v>0.36000000000000004</v>
      </c>
      <c r="AB1777" s="69">
        <v>0.36000000000000004</v>
      </c>
      <c r="AC1777" s="69">
        <v>0.36000000000000004</v>
      </c>
      <c r="AD1777" s="69">
        <v>0.36000000000000004</v>
      </c>
      <c r="AE1777" s="69">
        <v>0.36000000000000004</v>
      </c>
      <c r="AF1777" s="69">
        <f t="shared" si="224"/>
        <v>4.3199999999999994</v>
      </c>
      <c r="AH1777" s="31">
        <f t="shared" si="225"/>
        <v>1.08</v>
      </c>
      <c r="AI1777" s="31">
        <f t="shared" si="226"/>
        <v>1.08</v>
      </c>
      <c r="AJ1777" s="31">
        <f t="shared" si="227"/>
        <v>1.08</v>
      </c>
      <c r="AK1777" s="31">
        <f t="shared" si="228"/>
        <v>1.08</v>
      </c>
      <c r="AL1777" s="31">
        <f t="shared" si="229"/>
        <v>4.32</v>
      </c>
    </row>
    <row r="1778" spans="1:38" hidden="1" x14ac:dyDescent="0.3">
      <c r="A1778" t="str">
        <f t="shared" si="223"/>
        <v>SAGMW</v>
      </c>
      <c r="B1778" s="5" t="s">
        <v>474</v>
      </c>
      <c r="C1778" s="5" t="s">
        <v>617</v>
      </c>
      <c r="D1778" s="65" t="s">
        <v>89</v>
      </c>
      <c r="E1778" s="65" t="s">
        <v>571</v>
      </c>
      <c r="F1778" s="5" t="s">
        <v>37</v>
      </c>
      <c r="G1778" s="5" t="s">
        <v>602</v>
      </c>
      <c r="H1778" s="5" t="s">
        <v>624</v>
      </c>
      <c r="I1778" s="31"/>
      <c r="J1778" s="31"/>
      <c r="K1778" s="31"/>
      <c r="L1778" s="31"/>
      <c r="M1778" s="31"/>
      <c r="N1778" s="31"/>
      <c r="O1778" s="31"/>
      <c r="P1778" s="31"/>
      <c r="Q1778" s="31">
        <v>0.32400000000000001</v>
      </c>
      <c r="R1778" s="75">
        <f t="shared" si="231"/>
        <v>0.108</v>
      </c>
      <c r="S1778" s="69">
        <v>0.108</v>
      </c>
      <c r="T1778" s="69">
        <v>0.108</v>
      </c>
      <c r="U1778" s="69">
        <v>0.108</v>
      </c>
      <c r="V1778" s="69">
        <v>0.108</v>
      </c>
      <c r="W1778" s="69">
        <v>0.108</v>
      </c>
      <c r="X1778" s="69">
        <v>0.108</v>
      </c>
      <c r="Y1778" s="69">
        <v>0.108</v>
      </c>
      <c r="Z1778" s="69">
        <v>0.108</v>
      </c>
      <c r="AA1778" s="69">
        <v>0.108</v>
      </c>
      <c r="AB1778" s="69">
        <v>0.108</v>
      </c>
      <c r="AC1778" s="69">
        <v>0.108</v>
      </c>
      <c r="AD1778" s="69">
        <v>0.108</v>
      </c>
      <c r="AE1778" s="69">
        <v>0.108</v>
      </c>
      <c r="AF1778" s="69">
        <f t="shared" si="224"/>
        <v>1.2960000000000003</v>
      </c>
      <c r="AH1778" s="31">
        <f t="shared" si="225"/>
        <v>0.32400000000000001</v>
      </c>
      <c r="AI1778" s="31">
        <f t="shared" si="226"/>
        <v>0.32400000000000001</v>
      </c>
      <c r="AJ1778" s="31">
        <f t="shared" si="227"/>
        <v>0.32400000000000001</v>
      </c>
      <c r="AK1778" s="31">
        <f t="shared" si="228"/>
        <v>0.32400000000000001</v>
      </c>
      <c r="AL1778" s="31">
        <f t="shared" si="229"/>
        <v>1.296</v>
      </c>
    </row>
    <row r="1779" spans="1:38" hidden="1" x14ac:dyDescent="0.3">
      <c r="A1779" t="str">
        <f t="shared" si="223"/>
        <v>SAGolden Brown</v>
      </c>
      <c r="B1779" s="5" t="s">
        <v>474</v>
      </c>
      <c r="C1779" s="5" t="s">
        <v>617</v>
      </c>
      <c r="D1779" s="65" t="s">
        <v>89</v>
      </c>
      <c r="E1779" s="65" t="s">
        <v>571</v>
      </c>
      <c r="F1779" s="5" t="s">
        <v>31</v>
      </c>
      <c r="G1779" s="5" t="s">
        <v>602</v>
      </c>
      <c r="H1779" s="5" t="s">
        <v>623</v>
      </c>
      <c r="I1779" s="31"/>
      <c r="J1779" s="31"/>
      <c r="K1779" s="31"/>
      <c r="L1779" s="31"/>
      <c r="M1779" s="31"/>
      <c r="N1779" s="31"/>
      <c r="O1779" s="31"/>
      <c r="P1779" s="31"/>
      <c r="Q1779" s="31">
        <v>0.54</v>
      </c>
      <c r="R1779" s="75">
        <f t="shared" si="231"/>
        <v>0.18000000000000002</v>
      </c>
      <c r="S1779" s="69">
        <v>0.18000000000000002</v>
      </c>
      <c r="T1779" s="69">
        <v>0.18000000000000002</v>
      </c>
      <c r="U1779" s="69">
        <v>0.18000000000000002</v>
      </c>
      <c r="V1779" s="69">
        <v>0.18000000000000002</v>
      </c>
      <c r="W1779" s="69">
        <v>0.18000000000000002</v>
      </c>
      <c r="X1779" s="69">
        <v>0.18000000000000002</v>
      </c>
      <c r="Y1779" s="69">
        <v>0.18000000000000002</v>
      </c>
      <c r="Z1779" s="69">
        <v>0.18000000000000002</v>
      </c>
      <c r="AA1779" s="69">
        <v>0.18000000000000002</v>
      </c>
      <c r="AB1779" s="69">
        <v>0.18000000000000002</v>
      </c>
      <c r="AC1779" s="69">
        <v>0.18000000000000002</v>
      </c>
      <c r="AD1779" s="69">
        <v>0.18000000000000002</v>
      </c>
      <c r="AE1779" s="69">
        <v>0.18000000000000002</v>
      </c>
      <c r="AF1779" s="69">
        <f t="shared" si="224"/>
        <v>2.1599999999999997</v>
      </c>
      <c r="AH1779" s="31">
        <f t="shared" si="225"/>
        <v>0.54</v>
      </c>
      <c r="AI1779" s="31">
        <f t="shared" si="226"/>
        <v>0.54</v>
      </c>
      <c r="AJ1779" s="31">
        <f t="shared" si="227"/>
        <v>0.54</v>
      </c>
      <c r="AK1779" s="31">
        <f t="shared" si="228"/>
        <v>0.54</v>
      </c>
      <c r="AL1779" s="31">
        <f t="shared" si="229"/>
        <v>2.16</v>
      </c>
    </row>
    <row r="1780" spans="1:38" hidden="1" x14ac:dyDescent="0.3">
      <c r="A1780" t="str">
        <f t="shared" si="223"/>
        <v>SAICING</v>
      </c>
      <c r="B1780" s="5" t="s">
        <v>474</v>
      </c>
      <c r="C1780" s="5" t="s">
        <v>617</v>
      </c>
      <c r="D1780" s="65" t="s">
        <v>89</v>
      </c>
      <c r="E1780" s="65" t="s">
        <v>571</v>
      </c>
      <c r="F1780" s="5" t="s">
        <v>32</v>
      </c>
      <c r="G1780" s="5" t="s">
        <v>605</v>
      </c>
      <c r="H1780" s="5" t="s">
        <v>605</v>
      </c>
      <c r="I1780" s="31"/>
      <c r="J1780" s="31"/>
      <c r="K1780" s="31"/>
      <c r="L1780" s="31"/>
      <c r="M1780" s="31"/>
      <c r="N1780" s="31"/>
      <c r="O1780" s="31"/>
      <c r="P1780" s="31"/>
      <c r="Q1780" s="31">
        <v>0.36</v>
      </c>
      <c r="R1780" s="75">
        <f t="shared" si="231"/>
        <v>0.12</v>
      </c>
      <c r="S1780" s="69">
        <v>0.12</v>
      </c>
      <c r="T1780" s="69">
        <v>0.12</v>
      </c>
      <c r="U1780" s="69">
        <v>0.12</v>
      </c>
      <c r="V1780" s="69">
        <v>0.12</v>
      </c>
      <c r="W1780" s="69">
        <v>0.12</v>
      </c>
      <c r="X1780" s="69">
        <v>0.12</v>
      </c>
      <c r="Y1780" s="69">
        <v>0.12</v>
      </c>
      <c r="Z1780" s="69">
        <v>0.12</v>
      </c>
      <c r="AA1780" s="69">
        <v>0.12</v>
      </c>
      <c r="AB1780" s="69">
        <v>0.12</v>
      </c>
      <c r="AC1780" s="69">
        <v>0.12</v>
      </c>
      <c r="AD1780" s="69">
        <v>0.12</v>
      </c>
      <c r="AE1780" s="69">
        <v>0.12</v>
      </c>
      <c r="AF1780" s="69">
        <f t="shared" si="224"/>
        <v>1.4400000000000004</v>
      </c>
      <c r="AH1780" s="31">
        <f t="shared" si="225"/>
        <v>0.36</v>
      </c>
      <c r="AI1780" s="31">
        <f t="shared" si="226"/>
        <v>0.36</v>
      </c>
      <c r="AJ1780" s="31">
        <f t="shared" si="227"/>
        <v>0.36</v>
      </c>
      <c r="AK1780" s="31">
        <f t="shared" si="228"/>
        <v>0.36</v>
      </c>
      <c r="AL1780" s="31">
        <f t="shared" si="229"/>
        <v>1.44</v>
      </c>
    </row>
    <row r="1781" spans="1:38" hidden="1" x14ac:dyDescent="0.3">
      <c r="A1781" t="str">
        <f t="shared" si="223"/>
        <v>PTLG</v>
      </c>
      <c r="B1781" s="5" t="s">
        <v>474</v>
      </c>
      <c r="C1781" s="5" t="s">
        <v>625</v>
      </c>
      <c r="D1781" s="65" t="s">
        <v>89</v>
      </c>
      <c r="E1781" s="65" t="s">
        <v>571</v>
      </c>
      <c r="F1781" s="5" t="s">
        <v>33</v>
      </c>
      <c r="G1781" s="5" t="s">
        <v>601</v>
      </c>
      <c r="H1781" s="5" t="s">
        <v>621</v>
      </c>
      <c r="I1781" s="31"/>
      <c r="J1781" s="31"/>
      <c r="K1781" s="31"/>
      <c r="L1781" s="31"/>
      <c r="M1781" s="31"/>
      <c r="N1781" s="31"/>
      <c r="O1781" s="31">
        <v>4.32</v>
      </c>
      <c r="P1781" s="31">
        <v>-0.12</v>
      </c>
      <c r="Q1781" s="31">
        <v>8.64</v>
      </c>
      <c r="R1781" s="75">
        <f t="shared" si="231"/>
        <v>4.28</v>
      </c>
      <c r="S1781" s="69">
        <v>4.28</v>
      </c>
      <c r="T1781" s="69">
        <v>10.8</v>
      </c>
      <c r="U1781" s="69">
        <v>10.8</v>
      </c>
      <c r="V1781" s="69">
        <v>10.8</v>
      </c>
      <c r="W1781" s="69">
        <v>10.8</v>
      </c>
      <c r="X1781" s="69">
        <v>10.8</v>
      </c>
      <c r="Y1781" s="69">
        <v>10.8</v>
      </c>
      <c r="Z1781" s="69">
        <v>10.8</v>
      </c>
      <c r="AA1781" s="69">
        <v>10.8</v>
      </c>
      <c r="AB1781" s="69">
        <v>10.8</v>
      </c>
      <c r="AC1781" s="69">
        <v>10.8</v>
      </c>
      <c r="AD1781" s="69">
        <v>10.8</v>
      </c>
      <c r="AE1781" s="69">
        <v>10.8</v>
      </c>
      <c r="AF1781" s="69">
        <f t="shared" si="224"/>
        <v>129.6</v>
      </c>
      <c r="AH1781" s="31">
        <f t="shared" si="225"/>
        <v>32.400000000000006</v>
      </c>
      <c r="AI1781" s="31">
        <f t="shared" si="226"/>
        <v>32.400000000000006</v>
      </c>
      <c r="AJ1781" s="31">
        <f t="shared" si="227"/>
        <v>32.400000000000006</v>
      </c>
      <c r="AK1781" s="31">
        <f t="shared" si="228"/>
        <v>32.400000000000006</v>
      </c>
      <c r="AL1781" s="31">
        <f t="shared" si="229"/>
        <v>129.60000000000002</v>
      </c>
    </row>
    <row r="1782" spans="1:38" hidden="1" x14ac:dyDescent="0.3">
      <c r="A1782" t="str">
        <f t="shared" si="223"/>
        <v>PTLG</v>
      </c>
      <c r="B1782" s="5" t="s">
        <v>474</v>
      </c>
      <c r="C1782" s="5" t="s">
        <v>625</v>
      </c>
      <c r="D1782" s="65" t="s">
        <v>89</v>
      </c>
      <c r="E1782" s="65" t="s">
        <v>571</v>
      </c>
      <c r="F1782" s="5" t="s">
        <v>102</v>
      </c>
      <c r="G1782" s="5" t="s">
        <v>601</v>
      </c>
      <c r="H1782" s="5" t="s">
        <v>621</v>
      </c>
      <c r="I1782" s="31"/>
      <c r="J1782" s="31"/>
      <c r="K1782" s="31"/>
      <c r="L1782" s="31"/>
      <c r="M1782" s="31"/>
      <c r="N1782" s="31"/>
      <c r="O1782" s="31"/>
      <c r="P1782" s="31"/>
      <c r="Q1782" s="31">
        <v>0.48599999999999999</v>
      </c>
      <c r="R1782" s="75">
        <f t="shared" si="231"/>
        <v>0.16200000000000001</v>
      </c>
      <c r="S1782" s="69">
        <v>0.16200000000000001</v>
      </c>
      <c r="T1782" s="69">
        <v>16.2</v>
      </c>
      <c r="U1782" s="69">
        <v>16.2</v>
      </c>
      <c r="V1782" s="69">
        <v>16.2</v>
      </c>
      <c r="W1782" s="69">
        <v>20.52</v>
      </c>
      <c r="X1782" s="69">
        <v>20.52</v>
      </c>
      <c r="Y1782" s="69">
        <v>20.52</v>
      </c>
      <c r="Z1782" s="69">
        <v>20.52</v>
      </c>
      <c r="AA1782" s="69">
        <v>20.52</v>
      </c>
      <c r="AB1782" s="69">
        <v>20.52</v>
      </c>
      <c r="AC1782" s="69">
        <v>24.84</v>
      </c>
      <c r="AD1782" s="69">
        <v>24.84</v>
      </c>
      <c r="AE1782" s="69">
        <v>24.84</v>
      </c>
      <c r="AF1782" s="69">
        <f t="shared" si="224"/>
        <v>246.24</v>
      </c>
      <c r="AH1782" s="31">
        <f t="shared" si="225"/>
        <v>48.599999999999994</v>
      </c>
      <c r="AI1782" s="31">
        <f t="shared" si="226"/>
        <v>61.56</v>
      </c>
      <c r="AJ1782" s="31">
        <f t="shared" si="227"/>
        <v>61.56</v>
      </c>
      <c r="AK1782" s="31">
        <f t="shared" si="228"/>
        <v>74.52</v>
      </c>
      <c r="AL1782" s="31">
        <f t="shared" si="229"/>
        <v>246.24</v>
      </c>
    </row>
    <row r="1783" spans="1:38" hidden="1" x14ac:dyDescent="0.3">
      <c r="A1783" t="str">
        <f t="shared" si="223"/>
        <v>SASoft Brown</v>
      </c>
      <c r="B1783" s="5" t="s">
        <v>474</v>
      </c>
      <c r="C1783" s="5" t="s">
        <v>617</v>
      </c>
      <c r="D1783" s="65" t="s">
        <v>89</v>
      </c>
      <c r="E1783" s="65" t="s">
        <v>571</v>
      </c>
      <c r="F1783" s="5" t="s">
        <v>34</v>
      </c>
      <c r="G1783" s="5" t="s">
        <v>602</v>
      </c>
      <c r="H1783" s="5" t="s">
        <v>622</v>
      </c>
      <c r="I1783" s="31"/>
      <c r="J1783" s="31"/>
      <c r="K1783" s="31"/>
      <c r="L1783" s="31"/>
      <c r="M1783" s="31"/>
      <c r="N1783" s="31"/>
      <c r="O1783" s="31"/>
      <c r="P1783" s="31"/>
      <c r="Q1783" s="31">
        <v>0.54</v>
      </c>
      <c r="R1783" s="75">
        <f t="shared" si="231"/>
        <v>0.18000000000000002</v>
      </c>
      <c r="S1783" s="69">
        <v>0.18000000000000002</v>
      </c>
      <c r="T1783" s="69">
        <v>0.18000000000000002</v>
      </c>
      <c r="U1783" s="69">
        <v>0.18000000000000002</v>
      </c>
      <c r="V1783" s="69">
        <v>0.18000000000000002</v>
      </c>
      <c r="W1783" s="69">
        <v>0.18000000000000002</v>
      </c>
      <c r="X1783" s="69">
        <v>0.18000000000000002</v>
      </c>
      <c r="Y1783" s="69">
        <v>0.18000000000000002</v>
      </c>
      <c r="Z1783" s="69">
        <v>0.18000000000000002</v>
      </c>
      <c r="AA1783" s="69">
        <v>0.18000000000000002</v>
      </c>
      <c r="AB1783" s="69">
        <v>0.18000000000000002</v>
      </c>
      <c r="AC1783" s="69">
        <v>0.18000000000000002</v>
      </c>
      <c r="AD1783" s="69">
        <v>0.18000000000000002</v>
      </c>
      <c r="AE1783" s="69">
        <v>0.18000000000000002</v>
      </c>
      <c r="AF1783" s="69">
        <f t="shared" si="224"/>
        <v>2.1599999999999997</v>
      </c>
      <c r="AH1783" s="31">
        <f t="shared" si="225"/>
        <v>0.54</v>
      </c>
      <c r="AI1783" s="31">
        <f t="shared" si="226"/>
        <v>0.54</v>
      </c>
      <c r="AJ1783" s="31">
        <f t="shared" si="227"/>
        <v>0.54</v>
      </c>
      <c r="AK1783" s="31">
        <f t="shared" si="228"/>
        <v>0.54</v>
      </c>
      <c r="AL1783" s="31">
        <f t="shared" si="229"/>
        <v>2.16</v>
      </c>
    </row>
    <row r="1784" spans="1:38" hidden="1" x14ac:dyDescent="0.3">
      <c r="A1784" t="str">
        <f t="shared" si="223"/>
        <v>SAC1 COARSE</v>
      </c>
      <c r="B1784" s="5" t="s">
        <v>474</v>
      </c>
      <c r="C1784" s="5" t="s">
        <v>617</v>
      </c>
      <c r="D1784" s="65" t="s">
        <v>89</v>
      </c>
      <c r="E1784" s="65" t="s">
        <v>572</v>
      </c>
      <c r="F1784" s="5" t="s">
        <v>27</v>
      </c>
      <c r="G1784" s="5" t="s">
        <v>603</v>
      </c>
      <c r="H1784" s="5" t="s">
        <v>619</v>
      </c>
      <c r="I1784" s="31"/>
      <c r="J1784" s="31"/>
      <c r="K1784" s="31"/>
      <c r="L1784" s="31"/>
      <c r="M1784" s="31"/>
      <c r="N1784" s="31"/>
      <c r="O1784" s="31">
        <v>9.6000000000000002E-2</v>
      </c>
      <c r="P1784" s="31">
        <v>0.12</v>
      </c>
      <c r="Q1784" s="31">
        <v>0.14399999999999999</v>
      </c>
      <c r="R1784" s="75">
        <f t="shared" ref="R1784:R1791" si="232">SUM(I1784:Q1784)/9</f>
        <v>0.04</v>
      </c>
      <c r="S1784" s="69"/>
      <c r="T1784" s="69"/>
      <c r="U1784" s="69"/>
      <c r="V1784" s="69"/>
      <c r="W1784" s="69"/>
      <c r="X1784" s="69"/>
      <c r="Y1784" s="69"/>
      <c r="Z1784" s="69"/>
      <c r="AA1784" s="69"/>
      <c r="AB1784" s="69"/>
      <c r="AC1784" s="69"/>
      <c r="AD1784" s="69"/>
      <c r="AE1784" s="69"/>
      <c r="AF1784" s="69">
        <f t="shared" si="224"/>
        <v>0</v>
      </c>
      <c r="AH1784" s="31">
        <f t="shared" si="225"/>
        <v>0</v>
      </c>
      <c r="AI1784" s="31">
        <f t="shared" si="226"/>
        <v>0</v>
      </c>
      <c r="AJ1784" s="31">
        <f t="shared" si="227"/>
        <v>0</v>
      </c>
      <c r="AK1784" s="31">
        <f t="shared" si="228"/>
        <v>0</v>
      </c>
      <c r="AL1784" s="31">
        <f t="shared" si="229"/>
        <v>0</v>
      </c>
    </row>
    <row r="1785" spans="1:38" hidden="1" x14ac:dyDescent="0.3">
      <c r="A1785" t="str">
        <f t="shared" si="223"/>
        <v>SAA1</v>
      </c>
      <c r="B1785" s="5" t="s">
        <v>474</v>
      </c>
      <c r="C1785" s="5" t="s">
        <v>617</v>
      </c>
      <c r="D1785" s="65" t="s">
        <v>89</v>
      </c>
      <c r="E1785" s="65" t="s">
        <v>572</v>
      </c>
      <c r="F1785" s="5" t="s">
        <v>30</v>
      </c>
      <c r="G1785" s="5" t="s">
        <v>600</v>
      </c>
      <c r="H1785" s="5" t="s">
        <v>620</v>
      </c>
      <c r="I1785" s="31"/>
      <c r="J1785" s="31"/>
      <c r="K1785" s="31"/>
      <c r="L1785" s="31"/>
      <c r="M1785" s="31"/>
      <c r="N1785" s="31"/>
      <c r="O1785" s="31">
        <v>0.18</v>
      </c>
      <c r="P1785" s="31">
        <v>0.06</v>
      </c>
      <c r="Q1785" s="31">
        <v>9.6000000000000002E-2</v>
      </c>
      <c r="R1785" s="75">
        <f t="shared" si="232"/>
        <v>3.7333333333333329E-2</v>
      </c>
      <c r="S1785" s="69">
        <v>3.7333333333333329E-2</v>
      </c>
      <c r="T1785" s="69">
        <v>3.7333333333333329E-2</v>
      </c>
      <c r="U1785" s="69">
        <v>3.7333333333333329E-2</v>
      </c>
      <c r="V1785" s="69">
        <v>3.7333333333333329E-2</v>
      </c>
      <c r="W1785" s="69">
        <v>3.7333333333333329E-2</v>
      </c>
      <c r="X1785" s="69">
        <v>3.7333333333333329E-2</v>
      </c>
      <c r="Y1785" s="69">
        <v>3.7333333333333329E-2</v>
      </c>
      <c r="Z1785" s="69">
        <v>3.7333333333333329E-2</v>
      </c>
      <c r="AA1785" s="69">
        <v>3.7333333333333329E-2</v>
      </c>
      <c r="AB1785" s="69">
        <v>3.7333333333333329E-2</v>
      </c>
      <c r="AC1785" s="69">
        <v>3.7333333333333329E-2</v>
      </c>
      <c r="AD1785" s="69">
        <v>3.7333333333333329E-2</v>
      </c>
      <c r="AE1785" s="69">
        <v>3.7333333333333329E-2</v>
      </c>
      <c r="AF1785" s="69">
        <f t="shared" si="224"/>
        <v>0.44799999999999995</v>
      </c>
      <c r="AH1785" s="31">
        <f t="shared" si="225"/>
        <v>0.11199999999999999</v>
      </c>
      <c r="AI1785" s="31">
        <f t="shared" si="226"/>
        <v>0.11199999999999999</v>
      </c>
      <c r="AJ1785" s="31">
        <f t="shared" si="227"/>
        <v>0.11199999999999999</v>
      </c>
      <c r="AK1785" s="31">
        <f t="shared" si="228"/>
        <v>0.11199999999999999</v>
      </c>
      <c r="AL1785" s="31">
        <f t="shared" si="229"/>
        <v>0.44799999999999995</v>
      </c>
    </row>
    <row r="1786" spans="1:38" hidden="1" x14ac:dyDescent="0.3">
      <c r="A1786" t="str">
        <f t="shared" si="223"/>
        <v>SASoft Brown</v>
      </c>
      <c r="B1786" s="5" t="s">
        <v>474</v>
      </c>
      <c r="C1786" s="5" t="s">
        <v>617</v>
      </c>
      <c r="D1786" s="65" t="s">
        <v>89</v>
      </c>
      <c r="E1786" s="65" t="s">
        <v>572</v>
      </c>
      <c r="F1786" s="5" t="s">
        <v>49</v>
      </c>
      <c r="G1786" s="5" t="s">
        <v>602</v>
      </c>
      <c r="H1786" s="5" t="s">
        <v>622</v>
      </c>
      <c r="I1786" s="31"/>
      <c r="J1786" s="31"/>
      <c r="K1786" s="31"/>
      <c r="L1786" s="31"/>
      <c r="M1786" s="31"/>
      <c r="N1786" s="31"/>
      <c r="O1786" s="31"/>
      <c r="P1786" s="31"/>
      <c r="Q1786" s="31"/>
      <c r="R1786" s="75">
        <f t="shared" si="232"/>
        <v>0</v>
      </c>
      <c r="S1786" s="69"/>
      <c r="T1786" s="69"/>
      <c r="U1786" s="69"/>
      <c r="V1786" s="69"/>
      <c r="W1786" s="69"/>
      <c r="X1786" s="69"/>
      <c r="Y1786" s="69"/>
      <c r="Z1786" s="69"/>
      <c r="AA1786" s="69"/>
      <c r="AB1786" s="69"/>
      <c r="AC1786" s="69"/>
      <c r="AD1786" s="69"/>
      <c r="AE1786" s="69"/>
      <c r="AF1786" s="69">
        <f t="shared" si="224"/>
        <v>0</v>
      </c>
      <c r="AH1786" s="31">
        <f t="shared" si="225"/>
        <v>0</v>
      </c>
      <c r="AI1786" s="31">
        <f t="shared" si="226"/>
        <v>0</v>
      </c>
      <c r="AJ1786" s="31">
        <f t="shared" si="227"/>
        <v>0</v>
      </c>
      <c r="AK1786" s="31">
        <f t="shared" si="228"/>
        <v>0</v>
      </c>
      <c r="AL1786" s="31">
        <f t="shared" si="229"/>
        <v>0</v>
      </c>
    </row>
    <row r="1787" spans="1:38" hidden="1" x14ac:dyDescent="0.3">
      <c r="A1787" t="str">
        <f t="shared" si="223"/>
        <v>SAGolden Brown</v>
      </c>
      <c r="B1787" s="5" t="s">
        <v>474</v>
      </c>
      <c r="C1787" s="5" t="s">
        <v>617</v>
      </c>
      <c r="D1787" s="65" t="s">
        <v>89</v>
      </c>
      <c r="E1787" s="65" t="s">
        <v>573</v>
      </c>
      <c r="F1787" s="5" t="s">
        <v>31</v>
      </c>
      <c r="G1787" s="5" t="s">
        <v>602</v>
      </c>
      <c r="H1787" s="5" t="s">
        <v>623</v>
      </c>
      <c r="I1787" s="31">
        <v>-1.2E-2</v>
      </c>
      <c r="J1787" s="31"/>
      <c r="K1787" s="31"/>
      <c r="L1787" s="31"/>
      <c r="M1787" s="31"/>
      <c r="N1787" s="31"/>
      <c r="O1787" s="31"/>
      <c r="P1787" s="31"/>
      <c r="Q1787" s="31"/>
      <c r="R1787" s="75">
        <f t="shared" si="232"/>
        <v>-1.3333333333333333E-3</v>
      </c>
      <c r="S1787" s="69"/>
      <c r="T1787" s="69"/>
      <c r="U1787" s="69"/>
      <c r="V1787" s="69"/>
      <c r="W1787" s="69"/>
      <c r="X1787" s="69"/>
      <c r="Y1787" s="69"/>
      <c r="Z1787" s="69"/>
      <c r="AA1787" s="69"/>
      <c r="AB1787" s="69"/>
      <c r="AC1787" s="69"/>
      <c r="AD1787" s="69"/>
      <c r="AE1787" s="69"/>
      <c r="AF1787" s="69">
        <f t="shared" si="224"/>
        <v>0</v>
      </c>
      <c r="AH1787" s="31">
        <f t="shared" si="225"/>
        <v>0</v>
      </c>
      <c r="AI1787" s="31">
        <f t="shared" si="226"/>
        <v>0</v>
      </c>
      <c r="AJ1787" s="31">
        <f t="shared" si="227"/>
        <v>0</v>
      </c>
      <c r="AK1787" s="31">
        <f t="shared" si="228"/>
        <v>0</v>
      </c>
      <c r="AL1787" s="31">
        <f t="shared" si="229"/>
        <v>0</v>
      </c>
    </row>
    <row r="1788" spans="1:38" hidden="1" x14ac:dyDescent="0.3">
      <c r="A1788" t="str">
        <f t="shared" si="223"/>
        <v>SASTEVIA</v>
      </c>
      <c r="B1788" s="5" t="s">
        <v>474</v>
      </c>
      <c r="C1788" s="5" t="s">
        <v>617</v>
      </c>
      <c r="D1788" s="65" t="s">
        <v>89</v>
      </c>
      <c r="E1788" s="65" t="s">
        <v>68</v>
      </c>
      <c r="F1788" s="5" t="s">
        <v>38</v>
      </c>
      <c r="G1788" s="5" t="s">
        <v>608</v>
      </c>
      <c r="H1788" s="5" t="s">
        <v>608</v>
      </c>
      <c r="I1788" s="31"/>
      <c r="J1788" s="31"/>
      <c r="K1788" s="31"/>
      <c r="L1788" s="31"/>
      <c r="M1788" s="31"/>
      <c r="N1788" s="31"/>
      <c r="O1788" s="31"/>
      <c r="P1788" s="31"/>
      <c r="Q1788" s="31"/>
      <c r="R1788" s="75">
        <f t="shared" si="232"/>
        <v>0</v>
      </c>
      <c r="S1788" s="69"/>
      <c r="T1788" s="69"/>
      <c r="U1788" s="69"/>
      <c r="V1788" s="69"/>
      <c r="W1788" s="69"/>
      <c r="X1788" s="69"/>
      <c r="Y1788" s="69"/>
      <c r="Z1788" s="69"/>
      <c r="AA1788" s="69"/>
      <c r="AB1788" s="69"/>
      <c r="AC1788" s="69"/>
      <c r="AD1788" s="69"/>
      <c r="AE1788" s="69"/>
      <c r="AF1788" s="69">
        <f t="shared" si="224"/>
        <v>0</v>
      </c>
      <c r="AH1788" s="31">
        <f t="shared" si="225"/>
        <v>0</v>
      </c>
      <c r="AI1788" s="31">
        <f t="shared" si="226"/>
        <v>0</v>
      </c>
      <c r="AJ1788" s="31">
        <f t="shared" si="227"/>
        <v>0</v>
      </c>
      <c r="AK1788" s="31">
        <f t="shared" si="228"/>
        <v>0</v>
      </c>
      <c r="AL1788" s="31">
        <f t="shared" si="229"/>
        <v>0</v>
      </c>
    </row>
    <row r="1789" spans="1:38" hidden="1" x14ac:dyDescent="0.3">
      <c r="A1789" t="str">
        <f t="shared" si="223"/>
        <v>SAC1 COARSE</v>
      </c>
      <c r="B1789" s="5" t="s">
        <v>474</v>
      </c>
      <c r="C1789" s="5" t="s">
        <v>617</v>
      </c>
      <c r="D1789" s="65" t="s">
        <v>89</v>
      </c>
      <c r="E1789" s="65" t="s">
        <v>574</v>
      </c>
      <c r="F1789" s="5" t="s">
        <v>27</v>
      </c>
      <c r="G1789" s="5" t="s">
        <v>603</v>
      </c>
      <c r="H1789" s="5" t="s">
        <v>619</v>
      </c>
      <c r="I1789" s="31"/>
      <c r="J1789" s="31"/>
      <c r="K1789" s="31">
        <v>-0.8</v>
      </c>
      <c r="L1789" s="31">
        <v>-2.56</v>
      </c>
      <c r="M1789" s="31">
        <v>-1.321</v>
      </c>
      <c r="N1789" s="31">
        <v>-1.04</v>
      </c>
      <c r="O1789" s="31"/>
      <c r="P1789" s="31"/>
      <c r="Q1789" s="31"/>
      <c r="R1789" s="75">
        <f t="shared" si="232"/>
        <v>-0.63566666666666671</v>
      </c>
      <c r="S1789" s="69"/>
      <c r="T1789" s="69"/>
      <c r="U1789" s="69"/>
      <c r="V1789" s="69"/>
      <c r="W1789" s="69"/>
      <c r="X1789" s="69"/>
      <c r="Y1789" s="69"/>
      <c r="Z1789" s="69"/>
      <c r="AA1789" s="69"/>
      <c r="AB1789" s="69"/>
      <c r="AC1789" s="69"/>
      <c r="AD1789" s="69"/>
      <c r="AE1789" s="69"/>
      <c r="AF1789" s="69">
        <f t="shared" si="224"/>
        <v>0</v>
      </c>
      <c r="AH1789" s="31">
        <f t="shared" si="225"/>
        <v>0</v>
      </c>
      <c r="AI1789" s="31">
        <f t="shared" si="226"/>
        <v>0</v>
      </c>
      <c r="AJ1789" s="31">
        <f t="shared" si="227"/>
        <v>0</v>
      </c>
      <c r="AK1789" s="31">
        <f t="shared" si="228"/>
        <v>0</v>
      </c>
      <c r="AL1789" s="31">
        <f t="shared" si="229"/>
        <v>0</v>
      </c>
    </row>
    <row r="1790" spans="1:38" hidden="1" x14ac:dyDescent="0.3">
      <c r="A1790" t="str">
        <f t="shared" si="223"/>
        <v>SAC1 COARSE</v>
      </c>
      <c r="B1790" s="5" t="s">
        <v>474</v>
      </c>
      <c r="C1790" s="5" t="s">
        <v>617</v>
      </c>
      <c r="D1790" s="65" t="s">
        <v>407</v>
      </c>
      <c r="E1790" s="65" t="s">
        <v>575</v>
      </c>
      <c r="F1790" s="5" t="s">
        <v>61</v>
      </c>
      <c r="G1790" s="5" t="s">
        <v>603</v>
      </c>
      <c r="H1790" s="5" t="s">
        <v>619</v>
      </c>
      <c r="I1790" s="31">
        <v>20</v>
      </c>
      <c r="J1790" s="31">
        <v>10</v>
      </c>
      <c r="K1790" s="31">
        <v>30</v>
      </c>
      <c r="L1790" s="31"/>
      <c r="M1790" s="31"/>
      <c r="N1790" s="31">
        <v>5</v>
      </c>
      <c r="O1790" s="31"/>
      <c r="P1790" s="31">
        <v>7.5</v>
      </c>
      <c r="Q1790" s="31">
        <v>5</v>
      </c>
      <c r="R1790" s="75">
        <f t="shared" si="232"/>
        <v>8.6111111111111107</v>
      </c>
      <c r="S1790" s="69">
        <v>8.6111111111111107</v>
      </c>
      <c r="T1790" s="69">
        <v>8.6111111111111107</v>
      </c>
      <c r="U1790" s="69">
        <v>8.6111111111111107</v>
      </c>
      <c r="V1790" s="69">
        <v>8.6111111111111107</v>
      </c>
      <c r="W1790" s="69">
        <v>8.6111111111111107</v>
      </c>
      <c r="X1790" s="69">
        <v>8.6111111111111107</v>
      </c>
      <c r="Y1790" s="69">
        <v>8.6111111111111107</v>
      </c>
      <c r="Z1790" s="69">
        <v>8.6111111111111107</v>
      </c>
      <c r="AA1790" s="69">
        <v>8.6111111111111107</v>
      </c>
      <c r="AB1790" s="69">
        <v>8.6111111111111107</v>
      </c>
      <c r="AC1790" s="69">
        <v>8.6111111111111107</v>
      </c>
      <c r="AD1790" s="69">
        <v>8.6111111111111107</v>
      </c>
      <c r="AE1790" s="69">
        <v>8.6111111111111107</v>
      </c>
      <c r="AF1790" s="69">
        <f t="shared" si="224"/>
        <v>103.33333333333336</v>
      </c>
      <c r="AH1790" s="31">
        <f t="shared" si="225"/>
        <v>25.833333333333332</v>
      </c>
      <c r="AI1790" s="31">
        <f t="shared" si="226"/>
        <v>25.833333333333332</v>
      </c>
      <c r="AJ1790" s="31">
        <f t="shared" si="227"/>
        <v>25.833333333333332</v>
      </c>
      <c r="AK1790" s="31">
        <f t="shared" si="228"/>
        <v>25.833333333333332</v>
      </c>
      <c r="AL1790" s="31">
        <f t="shared" si="229"/>
        <v>103.33333333333333</v>
      </c>
    </row>
    <row r="1791" spans="1:38" hidden="1" x14ac:dyDescent="0.3">
      <c r="A1791" t="str">
        <f t="shared" si="223"/>
        <v>SACASTER</v>
      </c>
      <c r="B1791" s="5" t="s">
        <v>474</v>
      </c>
      <c r="C1791" s="5" t="s">
        <v>617</v>
      </c>
      <c r="D1791" s="65" t="s">
        <v>407</v>
      </c>
      <c r="E1791" s="65" t="s">
        <v>575</v>
      </c>
      <c r="F1791" s="5" t="s">
        <v>25</v>
      </c>
      <c r="G1791" s="5" t="s">
        <v>604</v>
      </c>
      <c r="H1791" s="5" t="s">
        <v>604</v>
      </c>
      <c r="I1791" s="31"/>
      <c r="J1791" s="31"/>
      <c r="K1791" s="31"/>
      <c r="L1791" s="31"/>
      <c r="M1791" s="31">
        <v>0.48</v>
      </c>
      <c r="N1791" s="31"/>
      <c r="O1791" s="31"/>
      <c r="P1791" s="31"/>
      <c r="Q1791" s="31"/>
      <c r="R1791" s="75">
        <f t="shared" si="232"/>
        <v>5.333333333333333E-2</v>
      </c>
      <c r="S1791" s="69">
        <v>5.333333333333333E-2</v>
      </c>
      <c r="T1791" s="69">
        <v>5.333333333333333E-2</v>
      </c>
      <c r="U1791" s="69">
        <v>5.333333333333333E-2</v>
      </c>
      <c r="V1791" s="69">
        <v>5.333333333333333E-2</v>
      </c>
      <c r="W1791" s="69">
        <v>5.333333333333333E-2</v>
      </c>
      <c r="X1791" s="69">
        <v>5.333333333333333E-2</v>
      </c>
      <c r="Y1791" s="69">
        <v>5.333333333333333E-2</v>
      </c>
      <c r="Z1791" s="69">
        <v>5.333333333333333E-2</v>
      </c>
      <c r="AA1791" s="69">
        <v>5.333333333333333E-2</v>
      </c>
      <c r="AB1791" s="69">
        <v>5.333333333333333E-2</v>
      </c>
      <c r="AC1791" s="69">
        <v>5.333333333333333E-2</v>
      </c>
      <c r="AD1791" s="69">
        <v>5.333333333333333E-2</v>
      </c>
      <c r="AE1791" s="69">
        <v>5.333333333333333E-2</v>
      </c>
      <c r="AF1791" s="69">
        <f t="shared" si="224"/>
        <v>0.64</v>
      </c>
      <c r="AH1791" s="31">
        <f t="shared" si="225"/>
        <v>0.15999999999999998</v>
      </c>
      <c r="AI1791" s="31">
        <f t="shared" si="226"/>
        <v>0.15999999999999998</v>
      </c>
      <c r="AJ1791" s="31">
        <f t="shared" si="227"/>
        <v>0.15999999999999998</v>
      </c>
      <c r="AK1791" s="31">
        <f t="shared" si="228"/>
        <v>0.15999999999999998</v>
      </c>
      <c r="AL1791" s="31">
        <f t="shared" si="229"/>
        <v>0.6399999999999999</v>
      </c>
    </row>
    <row r="1792" spans="1:38" hidden="1" x14ac:dyDescent="0.3">
      <c r="A1792" t="str">
        <f t="shared" si="223"/>
        <v>PTLG</v>
      </c>
      <c r="B1792" s="5" t="s">
        <v>474</v>
      </c>
      <c r="C1792" s="5" t="s">
        <v>625</v>
      </c>
      <c r="D1792" s="65" t="s">
        <v>407</v>
      </c>
      <c r="E1792" s="65" t="s">
        <v>575</v>
      </c>
      <c r="F1792" s="5" t="s">
        <v>102</v>
      </c>
      <c r="G1792" s="5" t="s">
        <v>601</v>
      </c>
      <c r="H1792" s="5" t="s">
        <v>621</v>
      </c>
      <c r="I1792" s="31"/>
      <c r="J1792" s="31"/>
      <c r="K1792" s="31"/>
      <c r="L1792" s="31"/>
      <c r="M1792" s="31"/>
      <c r="N1792" s="31"/>
      <c r="O1792" s="31"/>
      <c r="P1792" s="31"/>
      <c r="Q1792" s="31"/>
      <c r="R1792" s="75"/>
      <c r="S1792" s="69"/>
      <c r="T1792" s="69"/>
      <c r="U1792" s="69"/>
      <c r="V1792" s="69"/>
      <c r="W1792" s="69"/>
      <c r="X1792" s="69"/>
      <c r="Y1792" s="69"/>
      <c r="Z1792" s="69">
        <v>1.08</v>
      </c>
      <c r="AA1792" s="69">
        <v>1.08</v>
      </c>
      <c r="AB1792" s="69">
        <v>1.08</v>
      </c>
      <c r="AC1792" s="69">
        <v>2.16</v>
      </c>
      <c r="AD1792" s="69">
        <v>2.16</v>
      </c>
      <c r="AE1792" s="69">
        <v>2.16</v>
      </c>
      <c r="AF1792" s="69">
        <f t="shared" si="224"/>
        <v>9.7200000000000006</v>
      </c>
      <c r="AH1792" s="31">
        <f t="shared" si="225"/>
        <v>0</v>
      </c>
      <c r="AI1792" s="31">
        <f t="shared" si="226"/>
        <v>0</v>
      </c>
      <c r="AJ1792" s="31">
        <f t="shared" si="227"/>
        <v>3.24</v>
      </c>
      <c r="AK1792" s="31">
        <f t="shared" si="228"/>
        <v>6.48</v>
      </c>
      <c r="AL1792" s="31">
        <f t="shared" si="229"/>
        <v>9.7200000000000006</v>
      </c>
    </row>
    <row r="1793" spans="1:38" hidden="1" x14ac:dyDescent="0.3">
      <c r="A1793" t="str">
        <f t="shared" si="223"/>
        <v>SAC1 COARSE</v>
      </c>
      <c r="B1793" s="5" t="s">
        <v>474</v>
      </c>
      <c r="C1793" s="5" t="s">
        <v>617</v>
      </c>
      <c r="D1793" s="65" t="s">
        <v>407</v>
      </c>
      <c r="E1793" s="65" t="s">
        <v>575</v>
      </c>
      <c r="F1793" s="5" t="s">
        <v>27</v>
      </c>
      <c r="G1793" s="5" t="s">
        <v>603</v>
      </c>
      <c r="H1793" s="5" t="s">
        <v>619</v>
      </c>
      <c r="I1793" s="31">
        <v>81</v>
      </c>
      <c r="J1793" s="31">
        <v>20.52</v>
      </c>
      <c r="K1793" s="31">
        <v>103.68</v>
      </c>
      <c r="L1793" s="31"/>
      <c r="M1793" s="31">
        <v>71.28</v>
      </c>
      <c r="N1793" s="31">
        <v>25.92</v>
      </c>
      <c r="O1793" s="31">
        <v>60.48</v>
      </c>
      <c r="P1793" s="31">
        <v>27</v>
      </c>
      <c r="Q1793" s="31">
        <v>25.92</v>
      </c>
      <c r="R1793" s="75">
        <f t="shared" ref="R1793:R1822" si="233">SUM(I1793:Q1793)/9</f>
        <v>46.20000000000001</v>
      </c>
      <c r="S1793" s="69">
        <v>46.20000000000001</v>
      </c>
      <c r="T1793" s="69">
        <v>46.20000000000001</v>
      </c>
      <c r="U1793" s="69">
        <v>46.20000000000001</v>
      </c>
      <c r="V1793" s="69">
        <v>46.20000000000001</v>
      </c>
      <c r="W1793" s="69">
        <v>46.20000000000001</v>
      </c>
      <c r="X1793" s="69">
        <v>46.20000000000001</v>
      </c>
      <c r="Y1793" s="69">
        <v>46.20000000000001</v>
      </c>
      <c r="Z1793" s="69">
        <v>46.20000000000001</v>
      </c>
      <c r="AA1793" s="69">
        <v>46.20000000000001</v>
      </c>
      <c r="AB1793" s="69">
        <v>46.20000000000001</v>
      </c>
      <c r="AC1793" s="69">
        <v>46.20000000000001</v>
      </c>
      <c r="AD1793" s="69">
        <v>46.20000000000001</v>
      </c>
      <c r="AE1793" s="69">
        <v>46.20000000000001</v>
      </c>
      <c r="AF1793" s="69">
        <f t="shared" si="224"/>
        <v>554.4</v>
      </c>
      <c r="AH1793" s="31">
        <f t="shared" si="225"/>
        <v>138.60000000000002</v>
      </c>
      <c r="AI1793" s="31">
        <f t="shared" si="226"/>
        <v>138.60000000000002</v>
      </c>
      <c r="AJ1793" s="31">
        <f t="shared" si="227"/>
        <v>138.60000000000002</v>
      </c>
      <c r="AK1793" s="31">
        <f t="shared" si="228"/>
        <v>138.60000000000002</v>
      </c>
      <c r="AL1793" s="31">
        <f t="shared" si="229"/>
        <v>554.40000000000009</v>
      </c>
    </row>
    <row r="1794" spans="1:38" hidden="1" x14ac:dyDescent="0.3">
      <c r="A1794" t="str">
        <f t="shared" si="223"/>
        <v>SASoft Brown</v>
      </c>
      <c r="B1794" s="5" t="s">
        <v>474</v>
      </c>
      <c r="C1794" s="5" t="s">
        <v>617</v>
      </c>
      <c r="D1794" s="65" t="s">
        <v>407</v>
      </c>
      <c r="E1794" s="65" t="s">
        <v>575</v>
      </c>
      <c r="F1794" s="5" t="s">
        <v>34</v>
      </c>
      <c r="G1794" s="5" t="s">
        <v>602</v>
      </c>
      <c r="H1794" s="5" t="s">
        <v>622</v>
      </c>
      <c r="I1794" s="31"/>
      <c r="J1794" s="31"/>
      <c r="K1794" s="31"/>
      <c r="L1794" s="31"/>
      <c r="M1794" s="31">
        <v>0.24</v>
      </c>
      <c r="N1794" s="31"/>
      <c r="O1794" s="31"/>
      <c r="P1794" s="31"/>
      <c r="Q1794" s="31"/>
      <c r="R1794" s="75">
        <f t="shared" si="233"/>
        <v>2.6666666666666665E-2</v>
      </c>
      <c r="S1794" s="69">
        <v>2.6666666666666665E-2</v>
      </c>
      <c r="T1794" s="69">
        <v>2.6666666666666665E-2</v>
      </c>
      <c r="U1794" s="69">
        <v>2.6666666666666665E-2</v>
      </c>
      <c r="V1794" s="69">
        <v>2.6666666666666665E-2</v>
      </c>
      <c r="W1794" s="69">
        <v>2.6666666666666665E-2</v>
      </c>
      <c r="X1794" s="69">
        <v>2.6666666666666665E-2</v>
      </c>
      <c r="Y1794" s="69">
        <v>2.6666666666666665E-2</v>
      </c>
      <c r="Z1794" s="69">
        <v>2.6666666666666665E-2</v>
      </c>
      <c r="AA1794" s="69">
        <v>2.6666666666666665E-2</v>
      </c>
      <c r="AB1794" s="69">
        <v>2.6666666666666665E-2</v>
      </c>
      <c r="AC1794" s="69">
        <v>2.6666666666666665E-2</v>
      </c>
      <c r="AD1794" s="69">
        <v>2.6666666666666665E-2</v>
      </c>
      <c r="AE1794" s="69">
        <v>2.6666666666666665E-2</v>
      </c>
      <c r="AF1794" s="69">
        <f t="shared" si="224"/>
        <v>0.32</v>
      </c>
      <c r="AH1794" s="31">
        <f t="shared" si="225"/>
        <v>7.9999999999999988E-2</v>
      </c>
      <c r="AI1794" s="31">
        <f t="shared" si="226"/>
        <v>7.9999999999999988E-2</v>
      </c>
      <c r="AJ1794" s="31">
        <f t="shared" si="227"/>
        <v>7.9999999999999988E-2</v>
      </c>
      <c r="AK1794" s="31">
        <f t="shared" si="228"/>
        <v>7.9999999999999988E-2</v>
      </c>
      <c r="AL1794" s="31">
        <f t="shared" si="229"/>
        <v>0.31999999999999995</v>
      </c>
    </row>
    <row r="1795" spans="1:38" hidden="1" x14ac:dyDescent="0.3">
      <c r="A1795" t="str">
        <f t="shared" ref="A1795:A1858" si="234">CONCATENATE(C1795,H1795)</f>
        <v>SAA1</v>
      </c>
      <c r="B1795" s="5" t="s">
        <v>474</v>
      </c>
      <c r="C1795" s="5" t="s">
        <v>617</v>
      </c>
      <c r="D1795" s="65" t="s">
        <v>407</v>
      </c>
      <c r="E1795" s="65" t="s">
        <v>576</v>
      </c>
      <c r="F1795" s="5" t="s">
        <v>74</v>
      </c>
      <c r="G1795" s="5" t="s">
        <v>600</v>
      </c>
      <c r="H1795" s="5" t="s">
        <v>620</v>
      </c>
      <c r="I1795" s="31">
        <v>2</v>
      </c>
      <c r="J1795" s="31">
        <v>1.5</v>
      </c>
      <c r="K1795" s="31">
        <v>3</v>
      </c>
      <c r="L1795" s="31">
        <v>8</v>
      </c>
      <c r="M1795" s="31">
        <v>2</v>
      </c>
      <c r="N1795" s="31">
        <v>2</v>
      </c>
      <c r="O1795" s="31">
        <v>1.75</v>
      </c>
      <c r="P1795" s="31">
        <v>5.5</v>
      </c>
      <c r="Q1795" s="31"/>
      <c r="R1795" s="75">
        <f t="shared" si="233"/>
        <v>2.8611111111111112</v>
      </c>
      <c r="S1795" s="69">
        <v>2.8611111111111112</v>
      </c>
      <c r="T1795" s="69">
        <v>2.8611111111111112</v>
      </c>
      <c r="U1795" s="69">
        <v>2.8611111111111112</v>
      </c>
      <c r="V1795" s="69">
        <v>2.8611111111111112</v>
      </c>
      <c r="W1795" s="69">
        <v>2.8611111111111112</v>
      </c>
      <c r="X1795" s="69">
        <v>2.8611111111111112</v>
      </c>
      <c r="Y1795" s="69">
        <v>2.8611111111111112</v>
      </c>
      <c r="Z1795" s="69">
        <v>2.8611111111111112</v>
      </c>
      <c r="AA1795" s="69">
        <v>2.8611111111111112</v>
      </c>
      <c r="AB1795" s="69">
        <v>2.8611111111111112</v>
      </c>
      <c r="AC1795" s="69">
        <v>2.8611111111111112</v>
      </c>
      <c r="AD1795" s="69">
        <v>2.8611111111111112</v>
      </c>
      <c r="AE1795" s="69">
        <v>2.8611111111111112</v>
      </c>
      <c r="AF1795" s="69">
        <f t="shared" ref="AF1795:AF1858" si="235">SUM(T1795:AE1795)</f>
        <v>34.333333333333336</v>
      </c>
      <c r="AH1795" s="31">
        <f t="shared" ref="AH1795:AH1858" si="236">SUM(T1795:V1795)</f>
        <v>8.5833333333333339</v>
      </c>
      <c r="AI1795" s="31">
        <f t="shared" ref="AI1795:AI1858" si="237">SUM(W1795:Y1795)</f>
        <v>8.5833333333333339</v>
      </c>
      <c r="AJ1795" s="31">
        <f t="shared" ref="AJ1795:AJ1858" si="238">SUM(Z1795:AB1795)</f>
        <v>8.5833333333333339</v>
      </c>
      <c r="AK1795" s="31">
        <f t="shared" ref="AK1795:AK1858" si="239">SUM(AC1795:AE1795)</f>
        <v>8.5833333333333339</v>
      </c>
      <c r="AL1795" s="31">
        <f t="shared" ref="AL1795:AL1858" si="240">SUM(AH1795:AK1795)</f>
        <v>34.333333333333336</v>
      </c>
    </row>
    <row r="1796" spans="1:38" hidden="1" x14ac:dyDescent="0.3">
      <c r="A1796" t="str">
        <f t="shared" si="234"/>
        <v>SAC1 COARSE</v>
      </c>
      <c r="B1796" s="5" t="s">
        <v>474</v>
      </c>
      <c r="C1796" s="5" t="s">
        <v>617</v>
      </c>
      <c r="D1796" s="65" t="s">
        <v>407</v>
      </c>
      <c r="E1796" s="65" t="s">
        <v>576</v>
      </c>
      <c r="F1796" s="5" t="s">
        <v>61</v>
      </c>
      <c r="G1796" s="5" t="s">
        <v>603</v>
      </c>
      <c r="H1796" s="5" t="s">
        <v>619</v>
      </c>
      <c r="I1796" s="31">
        <v>7.5</v>
      </c>
      <c r="J1796" s="31">
        <v>4</v>
      </c>
      <c r="K1796" s="31">
        <v>10</v>
      </c>
      <c r="L1796" s="31">
        <v>7</v>
      </c>
      <c r="M1796" s="31">
        <v>6</v>
      </c>
      <c r="N1796" s="31">
        <v>8.5</v>
      </c>
      <c r="O1796" s="31">
        <v>2</v>
      </c>
      <c r="P1796" s="31">
        <v>11</v>
      </c>
      <c r="Q1796" s="31">
        <v>3</v>
      </c>
      <c r="R1796" s="75">
        <f t="shared" si="233"/>
        <v>6.5555555555555554</v>
      </c>
      <c r="S1796" s="69">
        <v>6.5555555555555554</v>
      </c>
      <c r="T1796" s="69">
        <v>6.5555555555555554</v>
      </c>
      <c r="U1796" s="69">
        <v>6.5555555555555554</v>
      </c>
      <c r="V1796" s="69">
        <v>6.5555555555555554</v>
      </c>
      <c r="W1796" s="69">
        <v>6.5555555555555554</v>
      </c>
      <c r="X1796" s="69">
        <v>6.5555555555555554</v>
      </c>
      <c r="Y1796" s="69">
        <v>6.5555555555555554</v>
      </c>
      <c r="Z1796" s="69">
        <v>6.5555555555555554</v>
      </c>
      <c r="AA1796" s="69">
        <v>6.5555555555555554</v>
      </c>
      <c r="AB1796" s="69">
        <v>6.5555555555555554</v>
      </c>
      <c r="AC1796" s="69">
        <v>6.5555555555555554</v>
      </c>
      <c r="AD1796" s="69">
        <v>6.5555555555555554</v>
      </c>
      <c r="AE1796" s="69">
        <v>6.5555555555555554</v>
      </c>
      <c r="AF1796" s="69">
        <f t="shared" si="235"/>
        <v>78.666666666666671</v>
      </c>
      <c r="AH1796" s="31">
        <f t="shared" si="236"/>
        <v>19.666666666666664</v>
      </c>
      <c r="AI1796" s="31">
        <f t="shared" si="237"/>
        <v>19.666666666666664</v>
      </c>
      <c r="AJ1796" s="31">
        <f t="shared" si="238"/>
        <v>19.666666666666664</v>
      </c>
      <c r="AK1796" s="31">
        <f t="shared" si="239"/>
        <v>19.666666666666664</v>
      </c>
      <c r="AL1796" s="31">
        <f t="shared" si="240"/>
        <v>78.666666666666657</v>
      </c>
    </row>
    <row r="1797" spans="1:38" hidden="1" x14ac:dyDescent="0.3">
      <c r="A1797" t="str">
        <f t="shared" si="234"/>
        <v>SACASTER</v>
      </c>
      <c r="B1797" s="5" t="s">
        <v>474</v>
      </c>
      <c r="C1797" s="5" t="s">
        <v>617</v>
      </c>
      <c r="D1797" s="65" t="s">
        <v>407</v>
      </c>
      <c r="E1797" s="65" t="s">
        <v>576</v>
      </c>
      <c r="F1797" s="5" t="s">
        <v>42</v>
      </c>
      <c r="G1797" s="5" t="s">
        <v>604</v>
      </c>
      <c r="H1797" s="5" t="s">
        <v>604</v>
      </c>
      <c r="I1797" s="31">
        <v>2</v>
      </c>
      <c r="J1797" s="31"/>
      <c r="K1797" s="31">
        <v>1</v>
      </c>
      <c r="L1797" s="31">
        <v>1</v>
      </c>
      <c r="M1797" s="31">
        <v>2</v>
      </c>
      <c r="N1797" s="31"/>
      <c r="O1797" s="31">
        <v>0</v>
      </c>
      <c r="P1797" s="31">
        <v>1.25</v>
      </c>
      <c r="Q1797" s="31"/>
      <c r="R1797" s="75">
        <f t="shared" si="233"/>
        <v>0.80555555555555558</v>
      </c>
      <c r="S1797" s="69">
        <v>0.80555555555555558</v>
      </c>
      <c r="T1797" s="69">
        <v>0.80555555555555558</v>
      </c>
      <c r="U1797" s="69">
        <v>0.80555555555555558</v>
      </c>
      <c r="V1797" s="69">
        <v>0.80555555555555558</v>
      </c>
      <c r="W1797" s="69">
        <v>0.80555555555555558</v>
      </c>
      <c r="X1797" s="69">
        <v>0.80555555555555558</v>
      </c>
      <c r="Y1797" s="69">
        <v>0.80555555555555558</v>
      </c>
      <c r="Z1797" s="69">
        <v>0.80555555555555558</v>
      </c>
      <c r="AA1797" s="69">
        <v>0.80555555555555558</v>
      </c>
      <c r="AB1797" s="69">
        <v>0.80555555555555558</v>
      </c>
      <c r="AC1797" s="69">
        <v>0.80555555555555558</v>
      </c>
      <c r="AD1797" s="69">
        <v>0.80555555555555558</v>
      </c>
      <c r="AE1797" s="69">
        <v>0.80555555555555558</v>
      </c>
      <c r="AF1797" s="69">
        <f t="shared" si="235"/>
        <v>9.6666666666666661</v>
      </c>
      <c r="AH1797" s="31">
        <f t="shared" si="236"/>
        <v>2.416666666666667</v>
      </c>
      <c r="AI1797" s="31">
        <f t="shared" si="237"/>
        <v>2.416666666666667</v>
      </c>
      <c r="AJ1797" s="31">
        <f t="shared" si="238"/>
        <v>2.416666666666667</v>
      </c>
      <c r="AK1797" s="31">
        <f t="shared" si="239"/>
        <v>2.416666666666667</v>
      </c>
      <c r="AL1797" s="31">
        <f t="shared" si="240"/>
        <v>9.6666666666666679</v>
      </c>
    </row>
    <row r="1798" spans="1:38" hidden="1" x14ac:dyDescent="0.3">
      <c r="A1798" t="str">
        <f t="shared" si="234"/>
        <v>SASoft Brown</v>
      </c>
      <c r="B1798" s="5" t="s">
        <v>474</v>
      </c>
      <c r="C1798" s="5" t="s">
        <v>617</v>
      </c>
      <c r="D1798" s="65" t="s">
        <v>407</v>
      </c>
      <c r="E1798" s="65" t="s">
        <v>576</v>
      </c>
      <c r="F1798" s="5" t="s">
        <v>43</v>
      </c>
      <c r="G1798" s="5" t="s">
        <v>602</v>
      </c>
      <c r="H1798" s="5" t="s">
        <v>622</v>
      </c>
      <c r="I1798" s="31">
        <v>1</v>
      </c>
      <c r="J1798" s="31">
        <v>0.5</v>
      </c>
      <c r="K1798" s="31">
        <v>1.5</v>
      </c>
      <c r="L1798" s="31">
        <v>2</v>
      </c>
      <c r="M1798" s="31">
        <v>5</v>
      </c>
      <c r="N1798" s="31"/>
      <c r="O1798" s="31"/>
      <c r="P1798" s="31">
        <v>1.5</v>
      </c>
      <c r="Q1798" s="31">
        <v>1</v>
      </c>
      <c r="R1798" s="75">
        <f t="shared" si="233"/>
        <v>1.3888888888888888</v>
      </c>
      <c r="S1798" s="69">
        <v>1.3888888888888888</v>
      </c>
      <c r="T1798" s="69">
        <v>1.3888888888888888</v>
      </c>
      <c r="U1798" s="69">
        <v>1.3888888888888888</v>
      </c>
      <c r="V1798" s="69">
        <v>1.3888888888888888</v>
      </c>
      <c r="W1798" s="69">
        <v>1.3888888888888888</v>
      </c>
      <c r="X1798" s="69">
        <v>1.3888888888888888</v>
      </c>
      <c r="Y1798" s="69">
        <v>1.3888888888888888</v>
      </c>
      <c r="Z1798" s="69">
        <v>1.3888888888888888</v>
      </c>
      <c r="AA1798" s="69">
        <v>1.3888888888888888</v>
      </c>
      <c r="AB1798" s="69">
        <v>1.3888888888888888</v>
      </c>
      <c r="AC1798" s="69">
        <v>1.3888888888888888</v>
      </c>
      <c r="AD1798" s="69">
        <v>1.3888888888888888</v>
      </c>
      <c r="AE1798" s="69">
        <v>1.3888888888888888</v>
      </c>
      <c r="AF1798" s="69">
        <f t="shared" si="235"/>
        <v>16.666666666666668</v>
      </c>
      <c r="AH1798" s="31">
        <f t="shared" si="236"/>
        <v>4.1666666666666661</v>
      </c>
      <c r="AI1798" s="31">
        <f t="shared" si="237"/>
        <v>4.1666666666666661</v>
      </c>
      <c r="AJ1798" s="31">
        <f t="shared" si="238"/>
        <v>4.1666666666666661</v>
      </c>
      <c r="AK1798" s="31">
        <f t="shared" si="239"/>
        <v>4.1666666666666661</v>
      </c>
      <c r="AL1798" s="31">
        <f t="shared" si="240"/>
        <v>16.666666666666664</v>
      </c>
    </row>
    <row r="1799" spans="1:38" hidden="1" x14ac:dyDescent="0.3">
      <c r="A1799" t="str">
        <f t="shared" si="234"/>
        <v>SACASTER</v>
      </c>
      <c r="B1799" s="5" t="s">
        <v>474</v>
      </c>
      <c r="C1799" s="5" t="s">
        <v>617</v>
      </c>
      <c r="D1799" s="65" t="s">
        <v>407</v>
      </c>
      <c r="E1799" s="65" t="s">
        <v>576</v>
      </c>
      <c r="F1799" s="5" t="s">
        <v>25</v>
      </c>
      <c r="G1799" s="5" t="s">
        <v>604</v>
      </c>
      <c r="H1799" s="5" t="s">
        <v>604</v>
      </c>
      <c r="I1799" s="31"/>
      <c r="J1799" s="31">
        <v>0.24</v>
      </c>
      <c r="K1799" s="31"/>
      <c r="L1799" s="31"/>
      <c r="M1799" s="31">
        <v>0.84</v>
      </c>
      <c r="N1799" s="31"/>
      <c r="O1799" s="31"/>
      <c r="P1799" s="31">
        <v>0.12</v>
      </c>
      <c r="Q1799" s="31"/>
      <c r="R1799" s="75">
        <f t="shared" si="233"/>
        <v>0.13333333333333336</v>
      </c>
      <c r="S1799" s="69">
        <v>0.13333333333333336</v>
      </c>
      <c r="T1799" s="69">
        <v>0.13333333333333336</v>
      </c>
      <c r="U1799" s="69">
        <v>0.13333333333333336</v>
      </c>
      <c r="V1799" s="69">
        <v>0.13333333333333336</v>
      </c>
      <c r="W1799" s="69">
        <v>0.13333333333333336</v>
      </c>
      <c r="X1799" s="69">
        <v>0.13333333333333336</v>
      </c>
      <c r="Y1799" s="69">
        <v>0.13333333333333336</v>
      </c>
      <c r="Z1799" s="69">
        <v>0.13333333333333336</v>
      </c>
      <c r="AA1799" s="69">
        <v>0.13333333333333336</v>
      </c>
      <c r="AB1799" s="69">
        <v>0.13333333333333336</v>
      </c>
      <c r="AC1799" s="69">
        <v>0.13333333333333336</v>
      </c>
      <c r="AD1799" s="69">
        <v>0.13333333333333336</v>
      </c>
      <c r="AE1799" s="69">
        <v>0.13333333333333336</v>
      </c>
      <c r="AF1799" s="69">
        <f t="shared" si="235"/>
        <v>1.5999999999999999</v>
      </c>
      <c r="AH1799" s="31">
        <f t="shared" si="236"/>
        <v>0.40000000000000008</v>
      </c>
      <c r="AI1799" s="31">
        <f t="shared" si="237"/>
        <v>0.40000000000000008</v>
      </c>
      <c r="AJ1799" s="31">
        <f t="shared" si="238"/>
        <v>0.40000000000000008</v>
      </c>
      <c r="AK1799" s="31">
        <f t="shared" si="239"/>
        <v>0.40000000000000008</v>
      </c>
      <c r="AL1799" s="31">
        <f t="shared" si="240"/>
        <v>1.6000000000000003</v>
      </c>
    </row>
    <row r="1800" spans="1:38" hidden="1" x14ac:dyDescent="0.3">
      <c r="A1800" t="str">
        <f t="shared" si="234"/>
        <v>SAC1 COARSE</v>
      </c>
      <c r="B1800" s="5" t="s">
        <v>474</v>
      </c>
      <c r="C1800" s="5" t="s">
        <v>617</v>
      </c>
      <c r="D1800" s="65" t="s">
        <v>407</v>
      </c>
      <c r="E1800" s="65" t="s">
        <v>576</v>
      </c>
      <c r="F1800" s="5" t="s">
        <v>27</v>
      </c>
      <c r="G1800" s="5" t="s">
        <v>603</v>
      </c>
      <c r="H1800" s="5" t="s">
        <v>619</v>
      </c>
      <c r="I1800" s="31">
        <v>84.240000000000009</v>
      </c>
      <c r="J1800" s="31">
        <v>115.56</v>
      </c>
      <c r="K1800" s="31">
        <v>135</v>
      </c>
      <c r="L1800" s="31">
        <v>116.63999999999999</v>
      </c>
      <c r="M1800" s="31">
        <v>151.19999999999999</v>
      </c>
      <c r="N1800" s="31">
        <v>137.16</v>
      </c>
      <c r="O1800" s="31">
        <v>73.44</v>
      </c>
      <c r="P1800" s="31">
        <v>132.96</v>
      </c>
      <c r="Q1800" s="31">
        <v>55.08</v>
      </c>
      <c r="R1800" s="75">
        <f t="shared" si="233"/>
        <v>111.25333333333334</v>
      </c>
      <c r="S1800" s="69">
        <v>111.25333333333334</v>
      </c>
      <c r="T1800" s="69">
        <v>111.25333333333334</v>
      </c>
      <c r="U1800" s="69">
        <v>111.25333333333334</v>
      </c>
      <c r="V1800" s="69">
        <v>111.25333333333334</v>
      </c>
      <c r="W1800" s="69">
        <v>111.25333333333334</v>
      </c>
      <c r="X1800" s="69">
        <v>111.25333333333334</v>
      </c>
      <c r="Y1800" s="69">
        <v>111.25333333333334</v>
      </c>
      <c r="Z1800" s="69">
        <v>111.25333333333334</v>
      </c>
      <c r="AA1800" s="69">
        <v>111.25333333333334</v>
      </c>
      <c r="AB1800" s="69">
        <v>111.25333333333334</v>
      </c>
      <c r="AC1800" s="69">
        <v>111.25333333333334</v>
      </c>
      <c r="AD1800" s="69">
        <v>111.25333333333334</v>
      </c>
      <c r="AE1800" s="69">
        <v>111.25333333333334</v>
      </c>
      <c r="AF1800" s="69">
        <f t="shared" si="235"/>
        <v>1335.0400000000002</v>
      </c>
      <c r="AH1800" s="31">
        <f t="shared" si="236"/>
        <v>333.76000000000005</v>
      </c>
      <c r="AI1800" s="31">
        <f t="shared" si="237"/>
        <v>333.76000000000005</v>
      </c>
      <c r="AJ1800" s="31">
        <f t="shared" si="238"/>
        <v>333.76000000000005</v>
      </c>
      <c r="AK1800" s="31">
        <f t="shared" si="239"/>
        <v>333.76000000000005</v>
      </c>
      <c r="AL1800" s="31">
        <f t="shared" si="240"/>
        <v>1335.0400000000002</v>
      </c>
    </row>
    <row r="1801" spans="1:38" hidden="1" x14ac:dyDescent="0.3">
      <c r="A1801" t="str">
        <f t="shared" si="234"/>
        <v>SAA1</v>
      </c>
      <c r="B1801" s="5" t="s">
        <v>474</v>
      </c>
      <c r="C1801" s="5" t="s">
        <v>617</v>
      </c>
      <c r="D1801" s="65" t="s">
        <v>407</v>
      </c>
      <c r="E1801" s="65" t="s">
        <v>576</v>
      </c>
      <c r="F1801" s="5" t="s">
        <v>30</v>
      </c>
      <c r="G1801" s="5" t="s">
        <v>600</v>
      </c>
      <c r="H1801" s="5" t="s">
        <v>620</v>
      </c>
      <c r="I1801" s="31">
        <v>2.16</v>
      </c>
      <c r="J1801" s="31">
        <v>1.08</v>
      </c>
      <c r="K1801" s="31">
        <v>3.24</v>
      </c>
      <c r="L1801" s="31">
        <v>3.9120000000000004</v>
      </c>
      <c r="M1801" s="31">
        <v>2.16</v>
      </c>
      <c r="N1801" s="31">
        <v>3.24</v>
      </c>
      <c r="O1801" s="31"/>
      <c r="P1801" s="31">
        <v>2.16</v>
      </c>
      <c r="Q1801" s="31">
        <v>1.08</v>
      </c>
      <c r="R1801" s="75">
        <f t="shared" si="233"/>
        <v>2.1146666666666669</v>
      </c>
      <c r="S1801" s="69">
        <v>2.1146666666666669</v>
      </c>
      <c r="T1801" s="69">
        <v>2.1146666666666669</v>
      </c>
      <c r="U1801" s="69">
        <v>2.1146666666666669</v>
      </c>
      <c r="V1801" s="69">
        <v>2.1146666666666669</v>
      </c>
      <c r="W1801" s="69">
        <v>2.1146666666666669</v>
      </c>
      <c r="X1801" s="69">
        <v>2.1146666666666669</v>
      </c>
      <c r="Y1801" s="69">
        <v>2.1146666666666669</v>
      </c>
      <c r="Z1801" s="69">
        <v>2.1146666666666669</v>
      </c>
      <c r="AA1801" s="69">
        <v>2.1146666666666669</v>
      </c>
      <c r="AB1801" s="69">
        <v>2.1146666666666669</v>
      </c>
      <c r="AC1801" s="69">
        <v>2.1146666666666669</v>
      </c>
      <c r="AD1801" s="69">
        <v>2.1146666666666669</v>
      </c>
      <c r="AE1801" s="69">
        <v>2.1146666666666669</v>
      </c>
      <c r="AF1801" s="69">
        <f t="shared" si="235"/>
        <v>25.376000000000008</v>
      </c>
      <c r="AH1801" s="31">
        <f t="shared" si="236"/>
        <v>6.3440000000000012</v>
      </c>
      <c r="AI1801" s="31">
        <f t="shared" si="237"/>
        <v>6.3440000000000012</v>
      </c>
      <c r="AJ1801" s="31">
        <f t="shared" si="238"/>
        <v>6.3440000000000012</v>
      </c>
      <c r="AK1801" s="31">
        <f t="shared" si="239"/>
        <v>6.3440000000000012</v>
      </c>
      <c r="AL1801" s="31">
        <f t="shared" si="240"/>
        <v>25.376000000000005</v>
      </c>
    </row>
    <row r="1802" spans="1:38" hidden="1" x14ac:dyDescent="0.3">
      <c r="A1802" t="str">
        <f t="shared" si="234"/>
        <v>SAGolden Brown</v>
      </c>
      <c r="B1802" s="5" t="s">
        <v>474</v>
      </c>
      <c r="C1802" s="5" t="s">
        <v>617</v>
      </c>
      <c r="D1802" s="65" t="s">
        <v>407</v>
      </c>
      <c r="E1802" s="65" t="s">
        <v>576</v>
      </c>
      <c r="F1802" s="5" t="s">
        <v>31</v>
      </c>
      <c r="G1802" s="5" t="s">
        <v>602</v>
      </c>
      <c r="H1802" s="5" t="s">
        <v>623</v>
      </c>
      <c r="I1802" s="31">
        <v>3.5999999999999997E-2</v>
      </c>
      <c r="J1802" s="31"/>
      <c r="K1802" s="31"/>
      <c r="L1802" s="31">
        <v>7.1999999999999995E-2</v>
      </c>
      <c r="M1802" s="31">
        <v>4.8000000000000001E-2</v>
      </c>
      <c r="N1802" s="31">
        <v>7.1999999999999995E-2</v>
      </c>
      <c r="O1802" s="31">
        <v>3.5999999999999997E-2</v>
      </c>
      <c r="P1802" s="31">
        <v>0.192</v>
      </c>
      <c r="Q1802" s="31"/>
      <c r="R1802" s="75">
        <f t="shared" si="233"/>
        <v>5.0666666666666665E-2</v>
      </c>
      <c r="S1802" s="69">
        <v>5.0666666666666665E-2</v>
      </c>
      <c r="T1802" s="69">
        <v>5.0666666666666665E-2</v>
      </c>
      <c r="U1802" s="69">
        <v>5.0666666666666665E-2</v>
      </c>
      <c r="V1802" s="69">
        <v>5.0666666666666665E-2</v>
      </c>
      <c r="W1802" s="69">
        <v>5.0666666666666665E-2</v>
      </c>
      <c r="X1802" s="69">
        <v>5.0666666666666665E-2</v>
      </c>
      <c r="Y1802" s="69">
        <v>5.0666666666666665E-2</v>
      </c>
      <c r="Z1802" s="69">
        <v>5.0666666666666665E-2</v>
      </c>
      <c r="AA1802" s="69">
        <v>5.0666666666666665E-2</v>
      </c>
      <c r="AB1802" s="69">
        <v>5.0666666666666665E-2</v>
      </c>
      <c r="AC1802" s="69">
        <v>5.0666666666666665E-2</v>
      </c>
      <c r="AD1802" s="69">
        <v>5.0666666666666665E-2</v>
      </c>
      <c r="AE1802" s="69">
        <v>5.0666666666666665E-2</v>
      </c>
      <c r="AF1802" s="69">
        <f t="shared" si="235"/>
        <v>0.60799999999999976</v>
      </c>
      <c r="AH1802" s="31">
        <f t="shared" si="236"/>
        <v>0.152</v>
      </c>
      <c r="AI1802" s="31">
        <f t="shared" si="237"/>
        <v>0.152</v>
      </c>
      <c r="AJ1802" s="31">
        <f t="shared" si="238"/>
        <v>0.152</v>
      </c>
      <c r="AK1802" s="31">
        <f t="shared" si="239"/>
        <v>0.152</v>
      </c>
      <c r="AL1802" s="31">
        <f t="shared" si="240"/>
        <v>0.60799999999999998</v>
      </c>
    </row>
    <row r="1803" spans="1:38" hidden="1" x14ac:dyDescent="0.3">
      <c r="A1803" t="str">
        <f t="shared" si="234"/>
        <v>SAICING</v>
      </c>
      <c r="B1803" s="5" t="s">
        <v>474</v>
      </c>
      <c r="C1803" s="5" t="s">
        <v>617</v>
      </c>
      <c r="D1803" s="65" t="s">
        <v>407</v>
      </c>
      <c r="E1803" s="65" t="s">
        <v>576</v>
      </c>
      <c r="F1803" s="5" t="s">
        <v>47</v>
      </c>
      <c r="G1803" s="5" t="s">
        <v>605</v>
      </c>
      <c r="H1803" s="5" t="s">
        <v>605</v>
      </c>
      <c r="I1803" s="31">
        <v>0.75</v>
      </c>
      <c r="J1803" s="31">
        <v>1.25</v>
      </c>
      <c r="K1803" s="31">
        <v>1.5</v>
      </c>
      <c r="L1803" s="31">
        <v>4</v>
      </c>
      <c r="M1803" s="31">
        <v>3.75</v>
      </c>
      <c r="N1803" s="31"/>
      <c r="O1803" s="31"/>
      <c r="P1803" s="31">
        <v>1.5</v>
      </c>
      <c r="Q1803" s="31"/>
      <c r="R1803" s="75">
        <f t="shared" si="233"/>
        <v>1.4166666666666667</v>
      </c>
      <c r="S1803" s="69">
        <v>1.4166666666666667</v>
      </c>
      <c r="T1803" s="69">
        <v>1.4166666666666667</v>
      </c>
      <c r="U1803" s="69">
        <v>1.4166666666666667</v>
      </c>
      <c r="V1803" s="69">
        <v>1.4166666666666667</v>
      </c>
      <c r="W1803" s="69">
        <v>1.4166666666666667</v>
      </c>
      <c r="X1803" s="69">
        <v>1.4166666666666667</v>
      </c>
      <c r="Y1803" s="69">
        <v>1.4166666666666667</v>
      </c>
      <c r="Z1803" s="69">
        <v>1.4166666666666667</v>
      </c>
      <c r="AA1803" s="69">
        <v>1.4166666666666667</v>
      </c>
      <c r="AB1803" s="69">
        <v>1.4166666666666667</v>
      </c>
      <c r="AC1803" s="69">
        <v>1.4166666666666667</v>
      </c>
      <c r="AD1803" s="69">
        <v>1.4166666666666667</v>
      </c>
      <c r="AE1803" s="69">
        <v>1.4166666666666667</v>
      </c>
      <c r="AF1803" s="69">
        <f t="shared" si="235"/>
        <v>16.999999999999996</v>
      </c>
      <c r="AH1803" s="31">
        <f t="shared" si="236"/>
        <v>4.25</v>
      </c>
      <c r="AI1803" s="31">
        <f t="shared" si="237"/>
        <v>4.25</v>
      </c>
      <c r="AJ1803" s="31">
        <f t="shared" si="238"/>
        <v>4.25</v>
      </c>
      <c r="AK1803" s="31">
        <f t="shared" si="239"/>
        <v>4.25</v>
      </c>
      <c r="AL1803" s="31">
        <f t="shared" si="240"/>
        <v>17</v>
      </c>
    </row>
    <row r="1804" spans="1:38" hidden="1" x14ac:dyDescent="0.3">
      <c r="A1804" t="str">
        <f t="shared" si="234"/>
        <v>SAICING</v>
      </c>
      <c r="B1804" s="5" t="s">
        <v>474</v>
      </c>
      <c r="C1804" s="5" t="s">
        <v>617</v>
      </c>
      <c r="D1804" s="65" t="s">
        <v>407</v>
      </c>
      <c r="E1804" s="65" t="s">
        <v>576</v>
      </c>
      <c r="F1804" s="5" t="s">
        <v>32</v>
      </c>
      <c r="G1804" s="5" t="s">
        <v>605</v>
      </c>
      <c r="H1804" s="5" t="s">
        <v>605</v>
      </c>
      <c r="I1804" s="31"/>
      <c r="J1804" s="31">
        <v>0.24</v>
      </c>
      <c r="K1804" s="31">
        <v>0.12</v>
      </c>
      <c r="L1804" s="31">
        <v>0.36</v>
      </c>
      <c r="M1804" s="31">
        <v>0.24</v>
      </c>
      <c r="N1804" s="31"/>
      <c r="O1804" s="31"/>
      <c r="P1804" s="31">
        <v>0.24</v>
      </c>
      <c r="Q1804" s="31"/>
      <c r="R1804" s="75">
        <f t="shared" si="233"/>
        <v>0.13333333333333333</v>
      </c>
      <c r="S1804" s="69">
        <v>0.13333333333333333</v>
      </c>
      <c r="T1804" s="69">
        <v>0.13333333333333333</v>
      </c>
      <c r="U1804" s="69">
        <v>0.13333333333333333</v>
      </c>
      <c r="V1804" s="69">
        <v>0.13333333333333333</v>
      </c>
      <c r="W1804" s="69">
        <v>0.13333333333333333</v>
      </c>
      <c r="X1804" s="69">
        <v>0.13333333333333333</v>
      </c>
      <c r="Y1804" s="69">
        <v>0.13333333333333333</v>
      </c>
      <c r="Z1804" s="69">
        <v>0.13333333333333333</v>
      </c>
      <c r="AA1804" s="69">
        <v>0.13333333333333333</v>
      </c>
      <c r="AB1804" s="69">
        <v>0.13333333333333333</v>
      </c>
      <c r="AC1804" s="69">
        <v>0.13333333333333333</v>
      </c>
      <c r="AD1804" s="69">
        <v>0.13333333333333333</v>
      </c>
      <c r="AE1804" s="69">
        <v>0.13333333333333333</v>
      </c>
      <c r="AF1804" s="69">
        <f t="shared" si="235"/>
        <v>1.5999999999999999</v>
      </c>
      <c r="AH1804" s="31">
        <f t="shared" si="236"/>
        <v>0.4</v>
      </c>
      <c r="AI1804" s="31">
        <f t="shared" si="237"/>
        <v>0.4</v>
      </c>
      <c r="AJ1804" s="31">
        <f t="shared" si="238"/>
        <v>0.4</v>
      </c>
      <c r="AK1804" s="31">
        <f t="shared" si="239"/>
        <v>0.4</v>
      </c>
      <c r="AL1804" s="31">
        <f t="shared" si="240"/>
        <v>1.6</v>
      </c>
    </row>
    <row r="1805" spans="1:38" hidden="1" x14ac:dyDescent="0.3">
      <c r="A1805" t="str">
        <f t="shared" si="234"/>
        <v>PTLG</v>
      </c>
      <c r="B1805" s="5" t="s">
        <v>474</v>
      </c>
      <c r="C1805" s="5" t="s">
        <v>625</v>
      </c>
      <c r="D1805" s="65" t="s">
        <v>407</v>
      </c>
      <c r="E1805" s="65" t="s">
        <v>576</v>
      </c>
      <c r="F1805" s="5" t="s">
        <v>33</v>
      </c>
      <c r="G1805" s="5" t="s">
        <v>601</v>
      </c>
      <c r="H1805" s="5" t="s">
        <v>621</v>
      </c>
      <c r="I1805" s="31"/>
      <c r="J1805" s="31"/>
      <c r="K1805" s="31"/>
      <c r="L1805" s="31"/>
      <c r="M1805" s="31"/>
      <c r="N1805" s="31"/>
      <c r="O1805" s="31"/>
      <c r="P1805" s="31"/>
      <c r="Q1805" s="31"/>
      <c r="R1805" s="75">
        <f t="shared" si="233"/>
        <v>0</v>
      </c>
      <c r="S1805" s="69">
        <v>0</v>
      </c>
      <c r="T1805" s="69">
        <v>0</v>
      </c>
      <c r="U1805" s="69">
        <v>0</v>
      </c>
      <c r="V1805" s="69">
        <v>0</v>
      </c>
      <c r="W1805" s="69">
        <v>0</v>
      </c>
      <c r="X1805" s="69">
        <v>0</v>
      </c>
      <c r="Y1805" s="69">
        <v>0</v>
      </c>
      <c r="Z1805" s="69">
        <v>2.16</v>
      </c>
      <c r="AA1805" s="69">
        <v>2.16</v>
      </c>
      <c r="AB1805" s="69">
        <v>2.16</v>
      </c>
      <c r="AC1805" s="69">
        <v>2.16</v>
      </c>
      <c r="AD1805" s="69">
        <v>2.16</v>
      </c>
      <c r="AE1805" s="69">
        <v>2.16</v>
      </c>
      <c r="AF1805" s="69">
        <f t="shared" si="235"/>
        <v>12.96</v>
      </c>
      <c r="AH1805" s="31">
        <f t="shared" si="236"/>
        <v>0</v>
      </c>
      <c r="AI1805" s="31">
        <f t="shared" si="237"/>
        <v>0</v>
      </c>
      <c r="AJ1805" s="31">
        <f t="shared" si="238"/>
        <v>6.48</v>
      </c>
      <c r="AK1805" s="31">
        <f t="shared" si="239"/>
        <v>6.48</v>
      </c>
      <c r="AL1805" s="31">
        <f t="shared" si="240"/>
        <v>12.96</v>
      </c>
    </row>
    <row r="1806" spans="1:38" hidden="1" x14ac:dyDescent="0.3">
      <c r="A1806" t="str">
        <f t="shared" si="234"/>
        <v>PTLG</v>
      </c>
      <c r="B1806" s="5" t="s">
        <v>474</v>
      </c>
      <c r="C1806" s="5" t="s">
        <v>625</v>
      </c>
      <c r="D1806" s="65" t="s">
        <v>407</v>
      </c>
      <c r="E1806" s="65" t="s">
        <v>576</v>
      </c>
      <c r="F1806" s="5" t="s">
        <v>102</v>
      </c>
      <c r="G1806" s="5" t="s">
        <v>601</v>
      </c>
      <c r="H1806" s="5" t="s">
        <v>621</v>
      </c>
      <c r="I1806" s="31"/>
      <c r="J1806" s="31"/>
      <c r="K1806" s="31"/>
      <c r="L1806" s="31"/>
      <c r="M1806" s="31"/>
      <c r="N1806" s="31"/>
      <c r="O1806" s="31"/>
      <c r="P1806" s="31"/>
      <c r="Q1806" s="31"/>
      <c r="R1806" s="75">
        <f t="shared" si="233"/>
        <v>0</v>
      </c>
      <c r="S1806" s="69">
        <v>0</v>
      </c>
      <c r="T1806" s="69">
        <v>0</v>
      </c>
      <c r="U1806" s="69">
        <v>0</v>
      </c>
      <c r="V1806" s="69">
        <v>0</v>
      </c>
      <c r="W1806" s="69">
        <v>0</v>
      </c>
      <c r="X1806" s="69">
        <v>0</v>
      </c>
      <c r="Y1806" s="69">
        <v>0</v>
      </c>
      <c r="Z1806" s="69">
        <v>5.4</v>
      </c>
      <c r="AA1806" s="69">
        <v>5.4</v>
      </c>
      <c r="AB1806" s="69">
        <v>5.4</v>
      </c>
      <c r="AC1806" s="69">
        <v>5.4</v>
      </c>
      <c r="AD1806" s="69">
        <v>5.4</v>
      </c>
      <c r="AE1806" s="69">
        <v>5.4</v>
      </c>
      <c r="AF1806" s="69">
        <f t="shared" si="235"/>
        <v>32.4</v>
      </c>
      <c r="AH1806" s="31">
        <f t="shared" si="236"/>
        <v>0</v>
      </c>
      <c r="AI1806" s="31">
        <f t="shared" si="237"/>
        <v>0</v>
      </c>
      <c r="AJ1806" s="31">
        <f t="shared" si="238"/>
        <v>16.200000000000003</v>
      </c>
      <c r="AK1806" s="31">
        <f t="shared" si="239"/>
        <v>16.200000000000003</v>
      </c>
      <c r="AL1806" s="31">
        <f t="shared" si="240"/>
        <v>32.400000000000006</v>
      </c>
    </row>
    <row r="1807" spans="1:38" hidden="1" x14ac:dyDescent="0.3">
      <c r="A1807" t="str">
        <f t="shared" si="234"/>
        <v>SASoft Brown</v>
      </c>
      <c r="B1807" s="5" t="s">
        <v>474</v>
      </c>
      <c r="C1807" s="5" t="s">
        <v>617</v>
      </c>
      <c r="D1807" s="65" t="s">
        <v>407</v>
      </c>
      <c r="E1807" s="65" t="s">
        <v>576</v>
      </c>
      <c r="F1807" s="5" t="s">
        <v>34</v>
      </c>
      <c r="G1807" s="5" t="s">
        <v>602</v>
      </c>
      <c r="H1807" s="5" t="s">
        <v>622</v>
      </c>
      <c r="I1807" s="31">
        <v>3.5999999999999997E-2</v>
      </c>
      <c r="J1807" s="31"/>
      <c r="K1807" s="31">
        <v>3.5999999999999997E-2</v>
      </c>
      <c r="L1807" s="31"/>
      <c r="M1807" s="31">
        <v>8.3999999999999991E-2</v>
      </c>
      <c r="N1807" s="31">
        <v>0.10799999999999998</v>
      </c>
      <c r="O1807" s="31">
        <v>3.5999999999999997E-2</v>
      </c>
      <c r="P1807" s="31">
        <v>0.12</v>
      </c>
      <c r="Q1807" s="31"/>
      <c r="R1807" s="75">
        <f t="shared" si="233"/>
        <v>4.6666666666666662E-2</v>
      </c>
      <c r="S1807" s="69">
        <v>4.6666666666666662E-2</v>
      </c>
      <c r="T1807" s="69">
        <v>4.6666666666666662E-2</v>
      </c>
      <c r="U1807" s="69">
        <v>4.6666666666666662E-2</v>
      </c>
      <c r="V1807" s="69">
        <v>4.6666666666666662E-2</v>
      </c>
      <c r="W1807" s="69">
        <v>4.6666666666666662E-2</v>
      </c>
      <c r="X1807" s="69">
        <v>4.6666666666666662E-2</v>
      </c>
      <c r="Y1807" s="69">
        <v>4.6666666666666662E-2</v>
      </c>
      <c r="Z1807" s="69">
        <v>4.6666666666666662E-2</v>
      </c>
      <c r="AA1807" s="69">
        <v>4.6666666666666662E-2</v>
      </c>
      <c r="AB1807" s="69">
        <v>4.6666666666666662E-2</v>
      </c>
      <c r="AC1807" s="69">
        <v>4.6666666666666662E-2</v>
      </c>
      <c r="AD1807" s="69">
        <v>4.6666666666666662E-2</v>
      </c>
      <c r="AE1807" s="69">
        <v>4.6666666666666662E-2</v>
      </c>
      <c r="AF1807" s="69">
        <f t="shared" si="235"/>
        <v>0.55999999999999983</v>
      </c>
      <c r="AH1807" s="31">
        <f t="shared" si="236"/>
        <v>0.13999999999999999</v>
      </c>
      <c r="AI1807" s="31">
        <f t="shared" si="237"/>
        <v>0.13999999999999999</v>
      </c>
      <c r="AJ1807" s="31">
        <f t="shared" si="238"/>
        <v>0.13999999999999999</v>
      </c>
      <c r="AK1807" s="31">
        <f t="shared" si="239"/>
        <v>0.13999999999999999</v>
      </c>
      <c r="AL1807" s="31">
        <f t="shared" si="240"/>
        <v>0.55999999999999994</v>
      </c>
    </row>
    <row r="1808" spans="1:38" hidden="1" x14ac:dyDescent="0.3">
      <c r="A1808" t="str">
        <f t="shared" si="234"/>
        <v>SAC1 COARSE</v>
      </c>
      <c r="B1808" s="5" t="s">
        <v>474</v>
      </c>
      <c r="C1808" s="5" t="s">
        <v>617</v>
      </c>
      <c r="D1808" s="65" t="s">
        <v>407</v>
      </c>
      <c r="E1808" s="65" t="s">
        <v>577</v>
      </c>
      <c r="F1808" s="5" t="s">
        <v>27</v>
      </c>
      <c r="G1808" s="5" t="s">
        <v>603</v>
      </c>
      <c r="H1808" s="5" t="s">
        <v>619</v>
      </c>
      <c r="I1808" s="31">
        <v>19.440000000000001</v>
      </c>
      <c r="J1808" s="31">
        <v>38.880000000000003</v>
      </c>
      <c r="K1808" s="31">
        <v>38.880000000000003</v>
      </c>
      <c r="L1808" s="31">
        <v>19.440000000000001</v>
      </c>
      <c r="M1808" s="31"/>
      <c r="N1808" s="31"/>
      <c r="O1808" s="31"/>
      <c r="P1808" s="31">
        <v>30.24</v>
      </c>
      <c r="Q1808" s="31"/>
      <c r="R1808" s="75">
        <f t="shared" si="233"/>
        <v>16.320000000000004</v>
      </c>
      <c r="S1808" s="69">
        <v>30.24</v>
      </c>
      <c r="T1808" s="69">
        <v>30.24</v>
      </c>
      <c r="U1808" s="69">
        <v>30.24</v>
      </c>
      <c r="V1808" s="69">
        <v>30.24</v>
      </c>
      <c r="W1808" s="69">
        <v>30.24</v>
      </c>
      <c r="X1808" s="69">
        <v>30.24</v>
      </c>
      <c r="Y1808" s="69">
        <v>30.24</v>
      </c>
      <c r="Z1808" s="69">
        <v>30.24</v>
      </c>
      <c r="AA1808" s="69">
        <v>30.24</v>
      </c>
      <c r="AB1808" s="69">
        <v>30.24</v>
      </c>
      <c r="AC1808" s="69">
        <v>30.24</v>
      </c>
      <c r="AD1808" s="69">
        <v>30.24</v>
      </c>
      <c r="AE1808" s="69">
        <v>30.24</v>
      </c>
      <c r="AF1808" s="69">
        <f t="shared" si="235"/>
        <v>362.88000000000005</v>
      </c>
      <c r="AH1808" s="31">
        <f t="shared" si="236"/>
        <v>90.72</v>
      </c>
      <c r="AI1808" s="31">
        <f t="shared" si="237"/>
        <v>90.72</v>
      </c>
      <c r="AJ1808" s="31">
        <f t="shared" si="238"/>
        <v>90.72</v>
      </c>
      <c r="AK1808" s="31">
        <f t="shared" si="239"/>
        <v>90.72</v>
      </c>
      <c r="AL1808" s="31">
        <f t="shared" si="240"/>
        <v>362.88</v>
      </c>
    </row>
    <row r="1809" spans="1:38" hidden="1" x14ac:dyDescent="0.3">
      <c r="A1809" t="str">
        <f t="shared" si="234"/>
        <v>SAC1 COARSE</v>
      </c>
      <c r="B1809" s="5" t="s">
        <v>474</v>
      </c>
      <c r="C1809" s="5" t="s">
        <v>617</v>
      </c>
      <c r="D1809" s="65" t="s">
        <v>89</v>
      </c>
      <c r="E1809" s="65" t="s">
        <v>578</v>
      </c>
      <c r="F1809" s="5" t="s">
        <v>27</v>
      </c>
      <c r="G1809" s="5" t="s">
        <v>603</v>
      </c>
      <c r="H1809" s="5" t="s">
        <v>619</v>
      </c>
      <c r="I1809" s="31"/>
      <c r="J1809" s="31"/>
      <c r="K1809" s="31"/>
      <c r="L1809" s="31">
        <v>30</v>
      </c>
      <c r="M1809" s="31"/>
      <c r="N1809" s="31"/>
      <c r="O1809" s="31"/>
      <c r="P1809" s="31">
        <v>30</v>
      </c>
      <c r="Q1809" s="31"/>
      <c r="R1809" s="75">
        <f t="shared" si="233"/>
        <v>6.666666666666667</v>
      </c>
      <c r="S1809" s="69"/>
      <c r="T1809" s="69"/>
      <c r="U1809" s="69"/>
      <c r="V1809" s="69"/>
      <c r="W1809" s="69"/>
      <c r="X1809" s="69"/>
      <c r="Y1809" s="69"/>
      <c r="Z1809" s="69"/>
      <c r="AA1809" s="69"/>
      <c r="AB1809" s="69"/>
      <c r="AC1809" s="69"/>
      <c r="AD1809" s="69"/>
      <c r="AE1809" s="69"/>
      <c r="AF1809" s="69">
        <f t="shared" si="235"/>
        <v>0</v>
      </c>
      <c r="AH1809" s="31">
        <f t="shared" si="236"/>
        <v>0</v>
      </c>
      <c r="AI1809" s="31">
        <f t="shared" si="237"/>
        <v>0</v>
      </c>
      <c r="AJ1809" s="31">
        <f t="shared" si="238"/>
        <v>0</v>
      </c>
      <c r="AK1809" s="31">
        <f t="shared" si="239"/>
        <v>0</v>
      </c>
      <c r="AL1809" s="31">
        <f t="shared" si="240"/>
        <v>0</v>
      </c>
    </row>
    <row r="1810" spans="1:38" hidden="1" x14ac:dyDescent="0.3">
      <c r="A1810" t="str">
        <f t="shared" si="234"/>
        <v>PTLG</v>
      </c>
      <c r="B1810" s="5" t="s">
        <v>474</v>
      </c>
      <c r="C1810" s="5" t="s">
        <v>625</v>
      </c>
      <c r="D1810" s="65" t="s">
        <v>89</v>
      </c>
      <c r="E1810" s="65" t="s">
        <v>578</v>
      </c>
      <c r="F1810" s="5" t="s">
        <v>33</v>
      </c>
      <c r="G1810" s="5" t="s">
        <v>601</v>
      </c>
      <c r="H1810" s="5" t="s">
        <v>621</v>
      </c>
      <c r="I1810" s="31"/>
      <c r="J1810" s="31"/>
      <c r="K1810" s="31"/>
      <c r="L1810" s="31"/>
      <c r="M1810" s="31"/>
      <c r="N1810" s="31"/>
      <c r="O1810" s="31"/>
      <c r="P1810" s="31"/>
      <c r="Q1810" s="31"/>
      <c r="R1810" s="75">
        <f t="shared" si="233"/>
        <v>0</v>
      </c>
      <c r="S1810" s="69"/>
      <c r="T1810" s="69"/>
      <c r="U1810" s="69"/>
      <c r="V1810" s="69"/>
      <c r="W1810" s="69"/>
      <c r="X1810" s="69"/>
      <c r="Y1810" s="69"/>
      <c r="Z1810" s="69"/>
      <c r="AA1810" s="69"/>
      <c r="AB1810" s="69"/>
      <c r="AC1810" s="69"/>
      <c r="AD1810" s="69"/>
      <c r="AE1810" s="69"/>
      <c r="AF1810" s="69">
        <f t="shared" si="235"/>
        <v>0</v>
      </c>
      <c r="AH1810" s="31">
        <f t="shared" si="236"/>
        <v>0</v>
      </c>
      <c r="AI1810" s="31">
        <f t="shared" si="237"/>
        <v>0</v>
      </c>
      <c r="AJ1810" s="31">
        <f t="shared" si="238"/>
        <v>0</v>
      </c>
      <c r="AK1810" s="31">
        <f t="shared" si="239"/>
        <v>0</v>
      </c>
      <c r="AL1810" s="31">
        <f t="shared" si="240"/>
        <v>0</v>
      </c>
    </row>
    <row r="1811" spans="1:38" hidden="1" x14ac:dyDescent="0.3">
      <c r="A1811" t="str">
        <f t="shared" si="234"/>
        <v>SACASTER</v>
      </c>
      <c r="B1811" s="5" t="s">
        <v>474</v>
      </c>
      <c r="C1811" s="5" t="s">
        <v>617</v>
      </c>
      <c r="D1811" s="65" t="s">
        <v>89</v>
      </c>
      <c r="E1811" s="65" t="s">
        <v>473</v>
      </c>
      <c r="F1811" s="5" t="s">
        <v>25</v>
      </c>
      <c r="G1811" s="5" t="s">
        <v>604</v>
      </c>
      <c r="H1811" s="5" t="s">
        <v>604</v>
      </c>
      <c r="I1811" s="31"/>
      <c r="J1811" s="31"/>
      <c r="K1811" s="31"/>
      <c r="L1811" s="31"/>
      <c r="M1811" s="31">
        <v>0.12</v>
      </c>
      <c r="N1811" s="31"/>
      <c r="O1811" s="31"/>
      <c r="P1811" s="31">
        <v>0.12</v>
      </c>
      <c r="Q1811" s="31"/>
      <c r="R1811" s="75">
        <f t="shared" si="233"/>
        <v>2.6666666666666665E-2</v>
      </c>
      <c r="S1811" s="69">
        <v>2.6666666666666665E-2</v>
      </c>
      <c r="T1811" s="69">
        <v>2.6666666666666665E-2</v>
      </c>
      <c r="U1811" s="69">
        <v>2.6666666666666665E-2</v>
      </c>
      <c r="V1811" s="69">
        <v>2.6666666666666665E-2</v>
      </c>
      <c r="W1811" s="69">
        <v>2.6666666666666665E-2</v>
      </c>
      <c r="X1811" s="69">
        <v>2.6666666666666665E-2</v>
      </c>
      <c r="Y1811" s="69">
        <v>2.6666666666666665E-2</v>
      </c>
      <c r="Z1811" s="69">
        <v>2.6666666666666665E-2</v>
      </c>
      <c r="AA1811" s="69">
        <v>2.6666666666666665E-2</v>
      </c>
      <c r="AB1811" s="69">
        <v>2.6666666666666665E-2</v>
      </c>
      <c r="AC1811" s="69">
        <v>2.6666666666666665E-2</v>
      </c>
      <c r="AD1811" s="69">
        <v>2.6666666666666665E-2</v>
      </c>
      <c r="AE1811" s="69">
        <v>2.6666666666666665E-2</v>
      </c>
      <c r="AF1811" s="69">
        <f t="shared" si="235"/>
        <v>0.32</v>
      </c>
      <c r="AH1811" s="31">
        <f t="shared" si="236"/>
        <v>7.9999999999999988E-2</v>
      </c>
      <c r="AI1811" s="31">
        <f t="shared" si="237"/>
        <v>7.9999999999999988E-2</v>
      </c>
      <c r="AJ1811" s="31">
        <f t="shared" si="238"/>
        <v>7.9999999999999988E-2</v>
      </c>
      <c r="AK1811" s="31">
        <f t="shared" si="239"/>
        <v>7.9999999999999988E-2</v>
      </c>
      <c r="AL1811" s="31">
        <f t="shared" si="240"/>
        <v>0.31999999999999995</v>
      </c>
    </row>
    <row r="1812" spans="1:38" hidden="1" x14ac:dyDescent="0.3">
      <c r="A1812" t="str">
        <f t="shared" si="234"/>
        <v>SACoarse Brown</v>
      </c>
      <c r="B1812" s="5" t="s">
        <v>474</v>
      </c>
      <c r="C1812" s="5" t="s">
        <v>617</v>
      </c>
      <c r="D1812" s="65" t="s">
        <v>89</v>
      </c>
      <c r="E1812" s="65" t="s">
        <v>473</v>
      </c>
      <c r="F1812" s="5" t="s">
        <v>26</v>
      </c>
      <c r="G1812" s="5" t="s">
        <v>602</v>
      </c>
      <c r="H1812" s="5" t="s">
        <v>618</v>
      </c>
      <c r="I1812" s="31"/>
      <c r="J1812" s="31"/>
      <c r="K1812" s="31"/>
      <c r="L1812" s="31"/>
      <c r="M1812" s="31">
        <v>0.3</v>
      </c>
      <c r="N1812" s="31"/>
      <c r="O1812" s="31"/>
      <c r="P1812" s="31">
        <v>0.36</v>
      </c>
      <c r="Q1812" s="31"/>
      <c r="R1812" s="75">
        <f t="shared" si="233"/>
        <v>7.333333333333332E-2</v>
      </c>
      <c r="S1812" s="69">
        <v>7.333333333333332E-2</v>
      </c>
      <c r="T1812" s="69">
        <v>7.333333333333332E-2</v>
      </c>
      <c r="U1812" s="69">
        <v>7.333333333333332E-2</v>
      </c>
      <c r="V1812" s="69">
        <v>7.333333333333332E-2</v>
      </c>
      <c r="W1812" s="69">
        <v>7.333333333333332E-2</v>
      </c>
      <c r="X1812" s="69">
        <v>7.333333333333332E-2</v>
      </c>
      <c r="Y1812" s="69">
        <v>7.333333333333332E-2</v>
      </c>
      <c r="Z1812" s="69">
        <v>7.333333333333332E-2</v>
      </c>
      <c r="AA1812" s="69">
        <v>7.333333333333332E-2</v>
      </c>
      <c r="AB1812" s="69">
        <v>7.333333333333332E-2</v>
      </c>
      <c r="AC1812" s="69">
        <v>7.333333333333332E-2</v>
      </c>
      <c r="AD1812" s="69">
        <v>7.333333333333332E-2</v>
      </c>
      <c r="AE1812" s="69">
        <v>7.333333333333332E-2</v>
      </c>
      <c r="AF1812" s="69">
        <f t="shared" si="235"/>
        <v>0.88</v>
      </c>
      <c r="AH1812" s="31">
        <f t="shared" si="236"/>
        <v>0.21999999999999997</v>
      </c>
      <c r="AI1812" s="31">
        <f t="shared" si="237"/>
        <v>0.21999999999999997</v>
      </c>
      <c r="AJ1812" s="31">
        <f t="shared" si="238"/>
        <v>0.21999999999999997</v>
      </c>
      <c r="AK1812" s="31">
        <f t="shared" si="239"/>
        <v>0.21999999999999997</v>
      </c>
      <c r="AL1812" s="31">
        <f t="shared" si="240"/>
        <v>0.87999999999999989</v>
      </c>
    </row>
    <row r="1813" spans="1:38" hidden="1" x14ac:dyDescent="0.3">
      <c r="A1813" t="str">
        <f t="shared" si="234"/>
        <v>SAC1 COARSE</v>
      </c>
      <c r="B1813" s="5" t="s">
        <v>474</v>
      </c>
      <c r="C1813" s="5" t="s">
        <v>617</v>
      </c>
      <c r="D1813" s="65" t="s">
        <v>89</v>
      </c>
      <c r="E1813" s="65" t="s">
        <v>473</v>
      </c>
      <c r="F1813" s="5" t="s">
        <v>27</v>
      </c>
      <c r="G1813" s="5" t="s">
        <v>603</v>
      </c>
      <c r="H1813" s="5" t="s">
        <v>619</v>
      </c>
      <c r="I1813" s="31"/>
      <c r="J1813" s="31"/>
      <c r="K1813" s="31">
        <v>22.68</v>
      </c>
      <c r="L1813" s="31"/>
      <c r="M1813" s="31">
        <v>22.68</v>
      </c>
      <c r="N1813" s="31"/>
      <c r="O1813" s="31"/>
      <c r="P1813" s="31">
        <v>20.52</v>
      </c>
      <c r="Q1813" s="31"/>
      <c r="R1813" s="75">
        <f t="shared" si="233"/>
        <v>7.3199999999999994</v>
      </c>
      <c r="S1813" s="69">
        <v>7.3199999999999994</v>
      </c>
      <c r="T1813" s="69">
        <v>7.3199999999999994</v>
      </c>
      <c r="U1813" s="69">
        <v>7.3199999999999994</v>
      </c>
      <c r="V1813" s="69">
        <v>7.3199999999999994</v>
      </c>
      <c r="W1813" s="69">
        <v>7.3199999999999994</v>
      </c>
      <c r="X1813" s="69">
        <v>7.3199999999999994</v>
      </c>
      <c r="Y1813" s="69">
        <v>7.3199999999999994</v>
      </c>
      <c r="Z1813" s="69">
        <v>7.3199999999999994</v>
      </c>
      <c r="AA1813" s="69">
        <v>7.3199999999999994</v>
      </c>
      <c r="AB1813" s="69">
        <v>7.3199999999999994</v>
      </c>
      <c r="AC1813" s="69">
        <v>7.3199999999999994</v>
      </c>
      <c r="AD1813" s="69">
        <v>7.3199999999999994</v>
      </c>
      <c r="AE1813" s="69">
        <v>7.3199999999999994</v>
      </c>
      <c r="AF1813" s="69">
        <f t="shared" si="235"/>
        <v>87.839999999999975</v>
      </c>
      <c r="AH1813" s="31">
        <f t="shared" si="236"/>
        <v>21.959999999999997</v>
      </c>
      <c r="AI1813" s="31">
        <f t="shared" si="237"/>
        <v>21.959999999999997</v>
      </c>
      <c r="AJ1813" s="31">
        <f t="shared" si="238"/>
        <v>21.959999999999997</v>
      </c>
      <c r="AK1813" s="31">
        <f t="shared" si="239"/>
        <v>21.959999999999997</v>
      </c>
      <c r="AL1813" s="31">
        <f t="shared" si="240"/>
        <v>87.839999999999989</v>
      </c>
    </row>
    <row r="1814" spans="1:38" hidden="1" x14ac:dyDescent="0.3">
      <c r="A1814" t="str">
        <f t="shared" si="234"/>
        <v>SAA1</v>
      </c>
      <c r="B1814" s="5" t="s">
        <v>474</v>
      </c>
      <c r="C1814" s="5" t="s">
        <v>617</v>
      </c>
      <c r="D1814" s="65" t="s">
        <v>89</v>
      </c>
      <c r="E1814" s="65" t="s">
        <v>473</v>
      </c>
      <c r="F1814" s="5" t="s">
        <v>30</v>
      </c>
      <c r="G1814" s="5" t="s">
        <v>600</v>
      </c>
      <c r="H1814" s="5" t="s">
        <v>620</v>
      </c>
      <c r="I1814" s="31"/>
      <c r="J1814" s="31"/>
      <c r="K1814" s="31"/>
      <c r="L1814" s="31"/>
      <c r="M1814" s="31">
        <v>0.3</v>
      </c>
      <c r="N1814" s="31"/>
      <c r="O1814" s="31"/>
      <c r="P1814" s="31">
        <v>0.24</v>
      </c>
      <c r="Q1814" s="31"/>
      <c r="R1814" s="75">
        <f t="shared" si="233"/>
        <v>6.0000000000000005E-2</v>
      </c>
      <c r="S1814" s="69">
        <v>6.0000000000000005E-2</v>
      </c>
      <c r="T1814" s="69">
        <v>6.0000000000000005E-2</v>
      </c>
      <c r="U1814" s="69">
        <v>6.0000000000000005E-2</v>
      </c>
      <c r="V1814" s="69">
        <v>6.0000000000000005E-2</v>
      </c>
      <c r="W1814" s="69">
        <v>6.0000000000000005E-2</v>
      </c>
      <c r="X1814" s="69">
        <v>6.0000000000000005E-2</v>
      </c>
      <c r="Y1814" s="69">
        <v>6.0000000000000005E-2</v>
      </c>
      <c r="Z1814" s="69">
        <v>6.0000000000000005E-2</v>
      </c>
      <c r="AA1814" s="69">
        <v>6.0000000000000005E-2</v>
      </c>
      <c r="AB1814" s="69">
        <v>6.0000000000000005E-2</v>
      </c>
      <c r="AC1814" s="69">
        <v>6.0000000000000005E-2</v>
      </c>
      <c r="AD1814" s="69">
        <v>6.0000000000000005E-2</v>
      </c>
      <c r="AE1814" s="69">
        <v>6.0000000000000005E-2</v>
      </c>
      <c r="AF1814" s="69">
        <f t="shared" si="235"/>
        <v>0.7200000000000002</v>
      </c>
      <c r="AH1814" s="31">
        <f t="shared" si="236"/>
        <v>0.18000000000000002</v>
      </c>
      <c r="AI1814" s="31">
        <f t="shared" si="237"/>
        <v>0.18000000000000002</v>
      </c>
      <c r="AJ1814" s="31">
        <f t="shared" si="238"/>
        <v>0.18000000000000002</v>
      </c>
      <c r="AK1814" s="31">
        <f t="shared" si="239"/>
        <v>0.18000000000000002</v>
      </c>
      <c r="AL1814" s="31">
        <f t="shared" si="240"/>
        <v>0.72000000000000008</v>
      </c>
    </row>
    <row r="1815" spans="1:38" hidden="1" x14ac:dyDescent="0.3">
      <c r="A1815" t="str">
        <f t="shared" si="234"/>
        <v>SAGMW</v>
      </c>
      <c r="B1815" s="5" t="s">
        <v>474</v>
      </c>
      <c r="C1815" s="5" t="s">
        <v>617</v>
      </c>
      <c r="D1815" s="65" t="s">
        <v>89</v>
      </c>
      <c r="E1815" s="65" t="s">
        <v>473</v>
      </c>
      <c r="F1815" s="5" t="s">
        <v>37</v>
      </c>
      <c r="G1815" s="5" t="s">
        <v>602</v>
      </c>
      <c r="H1815" s="5" t="s">
        <v>624</v>
      </c>
      <c r="I1815" s="31"/>
      <c r="J1815" s="31"/>
      <c r="K1815" s="31"/>
      <c r="L1815" s="31"/>
      <c r="M1815" s="31"/>
      <c r="N1815" s="31"/>
      <c r="O1815" s="31"/>
      <c r="P1815" s="31">
        <v>0.216</v>
      </c>
      <c r="Q1815" s="31"/>
      <c r="R1815" s="75">
        <f t="shared" si="233"/>
        <v>2.4E-2</v>
      </c>
      <c r="S1815" s="69">
        <v>2.4E-2</v>
      </c>
      <c r="T1815" s="69">
        <v>2.4E-2</v>
      </c>
      <c r="U1815" s="69">
        <v>2.4E-2</v>
      </c>
      <c r="V1815" s="69">
        <v>2.4E-2</v>
      </c>
      <c r="W1815" s="69">
        <v>2.4E-2</v>
      </c>
      <c r="X1815" s="69">
        <v>2.4E-2</v>
      </c>
      <c r="Y1815" s="69">
        <v>2.4E-2</v>
      </c>
      <c r="Z1815" s="69">
        <v>2.4E-2</v>
      </c>
      <c r="AA1815" s="69">
        <v>2.4E-2</v>
      </c>
      <c r="AB1815" s="69">
        <v>2.4E-2</v>
      </c>
      <c r="AC1815" s="69">
        <v>2.4E-2</v>
      </c>
      <c r="AD1815" s="69">
        <v>2.4E-2</v>
      </c>
      <c r="AE1815" s="69">
        <v>2.4E-2</v>
      </c>
      <c r="AF1815" s="69">
        <f t="shared" si="235"/>
        <v>0.28799999999999998</v>
      </c>
      <c r="AH1815" s="31">
        <f t="shared" si="236"/>
        <v>7.2000000000000008E-2</v>
      </c>
      <c r="AI1815" s="31">
        <f t="shared" si="237"/>
        <v>7.2000000000000008E-2</v>
      </c>
      <c r="AJ1815" s="31">
        <f t="shared" si="238"/>
        <v>7.2000000000000008E-2</v>
      </c>
      <c r="AK1815" s="31">
        <f t="shared" si="239"/>
        <v>7.2000000000000008E-2</v>
      </c>
      <c r="AL1815" s="31">
        <f t="shared" si="240"/>
        <v>0.28800000000000003</v>
      </c>
    </row>
    <row r="1816" spans="1:38" hidden="1" x14ac:dyDescent="0.3">
      <c r="A1816" t="str">
        <f t="shared" si="234"/>
        <v>SAGolden Brown</v>
      </c>
      <c r="B1816" s="5" t="s">
        <v>474</v>
      </c>
      <c r="C1816" s="5" t="s">
        <v>617</v>
      </c>
      <c r="D1816" s="65" t="s">
        <v>89</v>
      </c>
      <c r="E1816" s="65" t="s">
        <v>473</v>
      </c>
      <c r="F1816" s="5" t="s">
        <v>31</v>
      </c>
      <c r="G1816" s="5" t="s">
        <v>602</v>
      </c>
      <c r="H1816" s="5" t="s">
        <v>623</v>
      </c>
      <c r="I1816" s="31"/>
      <c r="J1816" s="31"/>
      <c r="K1816" s="31"/>
      <c r="L1816" s="31"/>
      <c r="M1816" s="31"/>
      <c r="N1816" s="31"/>
      <c r="O1816" s="31"/>
      <c r="P1816" s="31">
        <v>0.24</v>
      </c>
      <c r="Q1816" s="31">
        <v>-2.4E-2</v>
      </c>
      <c r="R1816" s="75">
        <f t="shared" si="233"/>
        <v>2.4E-2</v>
      </c>
      <c r="S1816" s="69">
        <v>2.4E-2</v>
      </c>
      <c r="T1816" s="69">
        <v>2.4E-2</v>
      </c>
      <c r="U1816" s="69">
        <v>2.4E-2</v>
      </c>
      <c r="V1816" s="69">
        <v>2.4E-2</v>
      </c>
      <c r="W1816" s="69">
        <v>2.4E-2</v>
      </c>
      <c r="X1816" s="69">
        <v>2.4E-2</v>
      </c>
      <c r="Y1816" s="69">
        <v>2.4E-2</v>
      </c>
      <c r="Z1816" s="69">
        <v>2.4E-2</v>
      </c>
      <c r="AA1816" s="69">
        <v>2.4E-2</v>
      </c>
      <c r="AB1816" s="69">
        <v>2.4E-2</v>
      </c>
      <c r="AC1816" s="69">
        <v>2.4E-2</v>
      </c>
      <c r="AD1816" s="69">
        <v>2.4E-2</v>
      </c>
      <c r="AE1816" s="69">
        <v>2.4E-2</v>
      </c>
      <c r="AF1816" s="69">
        <f t="shared" si="235"/>
        <v>0.28799999999999998</v>
      </c>
      <c r="AH1816" s="31">
        <f t="shared" si="236"/>
        <v>7.2000000000000008E-2</v>
      </c>
      <c r="AI1816" s="31">
        <f t="shared" si="237"/>
        <v>7.2000000000000008E-2</v>
      </c>
      <c r="AJ1816" s="31">
        <f t="shared" si="238"/>
        <v>7.2000000000000008E-2</v>
      </c>
      <c r="AK1816" s="31">
        <f t="shared" si="239"/>
        <v>7.2000000000000008E-2</v>
      </c>
      <c r="AL1816" s="31">
        <f t="shared" si="240"/>
        <v>0.28800000000000003</v>
      </c>
    </row>
    <row r="1817" spans="1:38" hidden="1" x14ac:dyDescent="0.3">
      <c r="A1817" t="str">
        <f t="shared" si="234"/>
        <v>SAGolden Brown</v>
      </c>
      <c r="B1817" s="5" t="s">
        <v>474</v>
      </c>
      <c r="C1817" s="5" t="s">
        <v>617</v>
      </c>
      <c r="D1817" s="65" t="s">
        <v>89</v>
      </c>
      <c r="E1817" s="65" t="s">
        <v>473</v>
      </c>
      <c r="F1817" s="5" t="s">
        <v>46</v>
      </c>
      <c r="G1817" s="5" t="s">
        <v>602</v>
      </c>
      <c r="H1817" s="5" t="s">
        <v>623</v>
      </c>
      <c r="I1817" s="31"/>
      <c r="J1817" s="31"/>
      <c r="K1817" s="31"/>
      <c r="L1817" s="31"/>
      <c r="M1817" s="31"/>
      <c r="N1817" s="31"/>
      <c r="O1817" s="31"/>
      <c r="P1817" s="31">
        <v>0.216</v>
      </c>
      <c r="Q1817" s="31">
        <v>-1.0800000000000001E-2</v>
      </c>
      <c r="R1817" s="75">
        <f t="shared" si="233"/>
        <v>2.2800000000000001E-2</v>
      </c>
      <c r="S1817" s="69">
        <v>2.2800000000000001E-2</v>
      </c>
      <c r="T1817" s="69">
        <v>2.2800000000000001E-2</v>
      </c>
      <c r="U1817" s="69">
        <v>2.2800000000000001E-2</v>
      </c>
      <c r="V1817" s="69">
        <v>2.2800000000000001E-2</v>
      </c>
      <c r="W1817" s="69">
        <v>2.2800000000000001E-2</v>
      </c>
      <c r="X1817" s="69">
        <v>2.2800000000000001E-2</v>
      </c>
      <c r="Y1817" s="69">
        <v>2.2800000000000001E-2</v>
      </c>
      <c r="Z1817" s="69">
        <v>2.2800000000000001E-2</v>
      </c>
      <c r="AA1817" s="69">
        <v>2.2800000000000001E-2</v>
      </c>
      <c r="AB1817" s="69">
        <v>2.2800000000000001E-2</v>
      </c>
      <c r="AC1817" s="69">
        <v>2.2800000000000001E-2</v>
      </c>
      <c r="AD1817" s="69">
        <v>2.2800000000000001E-2</v>
      </c>
      <c r="AE1817" s="69">
        <v>2.2800000000000001E-2</v>
      </c>
      <c r="AF1817" s="69">
        <f t="shared" si="235"/>
        <v>0.27359999999999995</v>
      </c>
      <c r="AH1817" s="31">
        <f t="shared" si="236"/>
        <v>6.8400000000000002E-2</v>
      </c>
      <c r="AI1817" s="31">
        <f t="shared" si="237"/>
        <v>6.8400000000000002E-2</v>
      </c>
      <c r="AJ1817" s="31">
        <f t="shared" si="238"/>
        <v>6.8400000000000002E-2</v>
      </c>
      <c r="AK1817" s="31">
        <f t="shared" si="239"/>
        <v>6.8400000000000002E-2</v>
      </c>
      <c r="AL1817" s="31">
        <f t="shared" si="240"/>
        <v>0.27360000000000001</v>
      </c>
    </row>
    <row r="1818" spans="1:38" hidden="1" x14ac:dyDescent="0.3">
      <c r="A1818" t="str">
        <f t="shared" si="234"/>
        <v>SAICING</v>
      </c>
      <c r="B1818" s="5" t="s">
        <v>474</v>
      </c>
      <c r="C1818" s="5" t="s">
        <v>617</v>
      </c>
      <c r="D1818" s="65" t="s">
        <v>89</v>
      </c>
      <c r="E1818" s="65" t="s">
        <v>473</v>
      </c>
      <c r="F1818" s="5" t="s">
        <v>32</v>
      </c>
      <c r="G1818" s="5" t="s">
        <v>605</v>
      </c>
      <c r="H1818" s="5" t="s">
        <v>605</v>
      </c>
      <c r="I1818" s="31"/>
      <c r="J1818" s="31"/>
      <c r="K1818" s="31"/>
      <c r="L1818" s="31"/>
      <c r="M1818" s="31">
        <v>0.12</v>
      </c>
      <c r="N1818" s="31"/>
      <c r="O1818" s="31"/>
      <c r="P1818" s="31">
        <v>0.12</v>
      </c>
      <c r="Q1818" s="31"/>
      <c r="R1818" s="75">
        <f t="shared" si="233"/>
        <v>2.6666666666666665E-2</v>
      </c>
      <c r="S1818" s="69">
        <v>2.6666666666666665E-2</v>
      </c>
      <c r="T1818" s="69">
        <v>2.6666666666666665E-2</v>
      </c>
      <c r="U1818" s="69">
        <v>2.6666666666666665E-2</v>
      </c>
      <c r="V1818" s="69">
        <v>2.6666666666666665E-2</v>
      </c>
      <c r="W1818" s="69">
        <v>2.6666666666666665E-2</v>
      </c>
      <c r="X1818" s="69">
        <v>2.6666666666666665E-2</v>
      </c>
      <c r="Y1818" s="69">
        <v>2.6666666666666665E-2</v>
      </c>
      <c r="Z1818" s="69">
        <v>2.6666666666666665E-2</v>
      </c>
      <c r="AA1818" s="69">
        <v>2.6666666666666665E-2</v>
      </c>
      <c r="AB1818" s="69">
        <v>2.6666666666666665E-2</v>
      </c>
      <c r="AC1818" s="69">
        <v>2.6666666666666665E-2</v>
      </c>
      <c r="AD1818" s="69">
        <v>2.6666666666666665E-2</v>
      </c>
      <c r="AE1818" s="69">
        <v>2.6666666666666665E-2</v>
      </c>
      <c r="AF1818" s="69">
        <f t="shared" si="235"/>
        <v>0.32</v>
      </c>
      <c r="AH1818" s="31">
        <f t="shared" si="236"/>
        <v>7.9999999999999988E-2</v>
      </c>
      <c r="AI1818" s="31">
        <f t="shared" si="237"/>
        <v>7.9999999999999988E-2</v>
      </c>
      <c r="AJ1818" s="31">
        <f t="shared" si="238"/>
        <v>7.9999999999999988E-2</v>
      </c>
      <c r="AK1818" s="31">
        <f t="shared" si="239"/>
        <v>7.9999999999999988E-2</v>
      </c>
      <c r="AL1818" s="31">
        <f t="shared" si="240"/>
        <v>0.31999999999999995</v>
      </c>
    </row>
    <row r="1819" spans="1:38" hidden="1" x14ac:dyDescent="0.3">
      <c r="A1819" t="str">
        <f t="shared" si="234"/>
        <v>PTLG</v>
      </c>
      <c r="B1819" s="5" t="s">
        <v>474</v>
      </c>
      <c r="C1819" s="5" t="s">
        <v>625</v>
      </c>
      <c r="D1819" s="65" t="s">
        <v>89</v>
      </c>
      <c r="E1819" s="65" t="s">
        <v>473</v>
      </c>
      <c r="F1819" s="5" t="s">
        <v>33</v>
      </c>
      <c r="G1819" s="5" t="s">
        <v>601</v>
      </c>
      <c r="H1819" s="5" t="s">
        <v>621</v>
      </c>
      <c r="I1819" s="31"/>
      <c r="J1819" s="31"/>
      <c r="K1819" s="31">
        <v>0.36</v>
      </c>
      <c r="L1819" s="31"/>
      <c r="M1819" s="31"/>
      <c r="N1819" s="31"/>
      <c r="O1819" s="31"/>
      <c r="P1819" s="31">
        <v>1.08</v>
      </c>
      <c r="Q1819" s="31"/>
      <c r="R1819" s="75">
        <f t="shared" si="233"/>
        <v>0.16</v>
      </c>
      <c r="S1819" s="69">
        <v>0.16</v>
      </c>
      <c r="T1819" s="69">
        <v>0.16</v>
      </c>
      <c r="U1819" s="69">
        <v>0.16</v>
      </c>
      <c r="V1819" s="69">
        <v>0.16</v>
      </c>
      <c r="W1819" s="69">
        <v>0.16</v>
      </c>
      <c r="X1819" s="69">
        <v>0.16</v>
      </c>
      <c r="Y1819" s="69">
        <v>0.16</v>
      </c>
      <c r="Z1819" s="69">
        <v>0.16</v>
      </c>
      <c r="AA1819" s="69">
        <v>0.16</v>
      </c>
      <c r="AB1819" s="69">
        <v>0.16</v>
      </c>
      <c r="AC1819" s="69">
        <v>0.16</v>
      </c>
      <c r="AD1819" s="69">
        <v>0.16</v>
      </c>
      <c r="AE1819" s="69">
        <v>0.16</v>
      </c>
      <c r="AF1819" s="69">
        <f t="shared" si="235"/>
        <v>1.9199999999999997</v>
      </c>
      <c r="AH1819" s="31">
        <f t="shared" si="236"/>
        <v>0.48</v>
      </c>
      <c r="AI1819" s="31">
        <f t="shared" si="237"/>
        <v>0.48</v>
      </c>
      <c r="AJ1819" s="31">
        <f t="shared" si="238"/>
        <v>0.48</v>
      </c>
      <c r="AK1819" s="31">
        <f t="shared" si="239"/>
        <v>0.48</v>
      </c>
      <c r="AL1819" s="31">
        <f t="shared" si="240"/>
        <v>1.92</v>
      </c>
    </row>
    <row r="1820" spans="1:38" hidden="1" x14ac:dyDescent="0.3">
      <c r="A1820" t="str">
        <f t="shared" si="234"/>
        <v>PTLG</v>
      </c>
      <c r="B1820" s="5" t="s">
        <v>474</v>
      </c>
      <c r="C1820" s="5" t="s">
        <v>625</v>
      </c>
      <c r="D1820" s="65" t="s">
        <v>89</v>
      </c>
      <c r="E1820" s="65" t="s">
        <v>473</v>
      </c>
      <c r="F1820" s="5" t="s">
        <v>102</v>
      </c>
      <c r="G1820" s="5" t="s">
        <v>601</v>
      </c>
      <c r="H1820" s="5" t="s">
        <v>621</v>
      </c>
      <c r="I1820" s="31"/>
      <c r="J1820" s="31"/>
      <c r="K1820" s="31"/>
      <c r="L1820" s="31"/>
      <c r="M1820" s="31"/>
      <c r="N1820" s="31"/>
      <c r="O1820" s="31"/>
      <c r="P1820" s="31">
        <v>0.216</v>
      </c>
      <c r="Q1820" s="31"/>
      <c r="R1820" s="75">
        <f t="shared" si="233"/>
        <v>2.4E-2</v>
      </c>
      <c r="S1820" s="69">
        <v>2.4E-2</v>
      </c>
      <c r="T1820" s="69">
        <v>2.4E-2</v>
      </c>
      <c r="U1820" s="69">
        <v>2.4E-2</v>
      </c>
      <c r="V1820" s="69">
        <v>2.4E-2</v>
      </c>
      <c r="W1820" s="69">
        <v>2.4E-2</v>
      </c>
      <c r="X1820" s="69">
        <v>2.4E-2</v>
      </c>
      <c r="Y1820" s="69">
        <v>2.4E-2</v>
      </c>
      <c r="Z1820" s="69">
        <v>2.4E-2</v>
      </c>
      <c r="AA1820" s="69">
        <v>2.4E-2</v>
      </c>
      <c r="AB1820" s="69">
        <v>2.4E-2</v>
      </c>
      <c r="AC1820" s="69">
        <v>2.4E-2</v>
      </c>
      <c r="AD1820" s="69">
        <v>2.4E-2</v>
      </c>
      <c r="AE1820" s="69">
        <v>2.4E-2</v>
      </c>
      <c r="AF1820" s="69">
        <f t="shared" si="235"/>
        <v>0.28799999999999998</v>
      </c>
      <c r="AH1820" s="31">
        <f t="shared" si="236"/>
        <v>7.2000000000000008E-2</v>
      </c>
      <c r="AI1820" s="31">
        <f t="shared" si="237"/>
        <v>7.2000000000000008E-2</v>
      </c>
      <c r="AJ1820" s="31">
        <f t="shared" si="238"/>
        <v>7.2000000000000008E-2</v>
      </c>
      <c r="AK1820" s="31">
        <f t="shared" si="239"/>
        <v>7.2000000000000008E-2</v>
      </c>
      <c r="AL1820" s="31">
        <f t="shared" si="240"/>
        <v>0.28800000000000003</v>
      </c>
    </row>
    <row r="1821" spans="1:38" hidden="1" x14ac:dyDescent="0.3">
      <c r="A1821" t="str">
        <f t="shared" si="234"/>
        <v>SASoft Brown</v>
      </c>
      <c r="B1821" s="5" t="s">
        <v>474</v>
      </c>
      <c r="C1821" s="5" t="s">
        <v>617</v>
      </c>
      <c r="D1821" s="65" t="s">
        <v>89</v>
      </c>
      <c r="E1821" s="65" t="s">
        <v>473</v>
      </c>
      <c r="F1821" s="5" t="s">
        <v>34</v>
      </c>
      <c r="G1821" s="5" t="s">
        <v>602</v>
      </c>
      <c r="H1821" s="5" t="s">
        <v>622</v>
      </c>
      <c r="I1821" s="31"/>
      <c r="J1821" s="31"/>
      <c r="K1821" s="31"/>
      <c r="L1821" s="31"/>
      <c r="M1821" s="31"/>
      <c r="N1821" s="31"/>
      <c r="O1821" s="31"/>
      <c r="P1821" s="31"/>
      <c r="Q1821" s="31"/>
      <c r="R1821" s="75">
        <f t="shared" si="233"/>
        <v>0</v>
      </c>
      <c r="S1821" s="69">
        <v>0</v>
      </c>
      <c r="T1821" s="69">
        <v>0</v>
      </c>
      <c r="U1821" s="69">
        <v>0</v>
      </c>
      <c r="V1821" s="69">
        <v>0</v>
      </c>
      <c r="W1821" s="69">
        <v>0</v>
      </c>
      <c r="X1821" s="69">
        <v>0</v>
      </c>
      <c r="Y1821" s="69">
        <v>0</v>
      </c>
      <c r="Z1821" s="69">
        <v>0</v>
      </c>
      <c r="AA1821" s="69">
        <v>0</v>
      </c>
      <c r="AB1821" s="69">
        <v>0</v>
      </c>
      <c r="AC1821" s="69">
        <v>0</v>
      </c>
      <c r="AD1821" s="69">
        <v>0</v>
      </c>
      <c r="AE1821" s="69">
        <v>0</v>
      </c>
      <c r="AF1821" s="69">
        <f t="shared" si="235"/>
        <v>0</v>
      </c>
      <c r="AH1821" s="31">
        <f t="shared" si="236"/>
        <v>0</v>
      </c>
      <c r="AI1821" s="31">
        <f t="shared" si="237"/>
        <v>0</v>
      </c>
      <c r="AJ1821" s="31">
        <f t="shared" si="238"/>
        <v>0</v>
      </c>
      <c r="AK1821" s="31">
        <f t="shared" si="239"/>
        <v>0</v>
      </c>
      <c r="AL1821" s="31">
        <f t="shared" si="240"/>
        <v>0</v>
      </c>
    </row>
    <row r="1822" spans="1:38" hidden="1" x14ac:dyDescent="0.3">
      <c r="A1822" t="str">
        <f t="shared" si="234"/>
        <v>SAC1 COARSE</v>
      </c>
      <c r="B1822" s="5" t="s">
        <v>474</v>
      </c>
      <c r="C1822" s="5" t="s">
        <v>617</v>
      </c>
      <c r="D1822" s="65" t="s">
        <v>407</v>
      </c>
      <c r="E1822" s="65" t="s">
        <v>579</v>
      </c>
      <c r="F1822" s="5" t="s">
        <v>27</v>
      </c>
      <c r="G1822" s="5" t="s">
        <v>603</v>
      </c>
      <c r="H1822" s="5" t="s">
        <v>619</v>
      </c>
      <c r="I1822" s="31">
        <v>103.68</v>
      </c>
      <c r="J1822" s="31">
        <v>106.92</v>
      </c>
      <c r="K1822" s="31">
        <v>106.92</v>
      </c>
      <c r="L1822" s="31">
        <v>135</v>
      </c>
      <c r="M1822" s="31">
        <v>32.4</v>
      </c>
      <c r="N1822" s="31">
        <v>132.51399999999998</v>
      </c>
      <c r="O1822" s="31"/>
      <c r="P1822" s="31">
        <v>138.24</v>
      </c>
      <c r="Q1822" s="31">
        <v>138.24</v>
      </c>
      <c r="R1822" s="75">
        <f t="shared" si="233"/>
        <v>99.323777777777778</v>
      </c>
      <c r="S1822" s="69">
        <v>129.6</v>
      </c>
      <c r="T1822" s="69">
        <v>129.6</v>
      </c>
      <c r="U1822" s="69">
        <v>129.6</v>
      </c>
      <c r="V1822" s="69">
        <v>129.6</v>
      </c>
      <c r="W1822" s="69">
        <v>129.6</v>
      </c>
      <c r="X1822" s="69">
        <v>129.6</v>
      </c>
      <c r="Y1822" s="69">
        <v>129.6</v>
      </c>
      <c r="Z1822" s="69">
        <v>129.6</v>
      </c>
      <c r="AA1822" s="69">
        <v>129.6</v>
      </c>
      <c r="AB1822" s="69">
        <v>129.6</v>
      </c>
      <c r="AC1822" s="69">
        <v>129.6</v>
      </c>
      <c r="AD1822" s="69">
        <v>129.6</v>
      </c>
      <c r="AE1822" s="69">
        <v>129.6</v>
      </c>
      <c r="AF1822" s="69">
        <f t="shared" si="235"/>
        <v>1555.1999999999996</v>
      </c>
      <c r="AH1822" s="31">
        <f t="shared" si="236"/>
        <v>388.79999999999995</v>
      </c>
      <c r="AI1822" s="31">
        <f t="shared" si="237"/>
        <v>388.79999999999995</v>
      </c>
      <c r="AJ1822" s="31">
        <f t="shared" si="238"/>
        <v>388.79999999999995</v>
      </c>
      <c r="AK1822" s="31">
        <f t="shared" si="239"/>
        <v>388.79999999999995</v>
      </c>
      <c r="AL1822" s="31">
        <f t="shared" si="240"/>
        <v>1555.1999999999998</v>
      </c>
    </row>
    <row r="1823" spans="1:38" hidden="1" x14ac:dyDescent="0.3">
      <c r="A1823" t="str">
        <f t="shared" si="234"/>
        <v>PTLG</v>
      </c>
      <c r="B1823" s="5" t="s">
        <v>474</v>
      </c>
      <c r="C1823" s="5" t="s">
        <v>625</v>
      </c>
      <c r="D1823" s="65" t="s">
        <v>407</v>
      </c>
      <c r="E1823" s="65" t="s">
        <v>579</v>
      </c>
      <c r="F1823" s="5" t="s">
        <v>33</v>
      </c>
      <c r="G1823" s="5" t="s">
        <v>601</v>
      </c>
      <c r="H1823" s="5" t="s">
        <v>621</v>
      </c>
      <c r="I1823" s="31"/>
      <c r="J1823" s="31"/>
      <c r="K1823" s="31"/>
      <c r="L1823" s="31"/>
      <c r="M1823" s="31"/>
      <c r="N1823" s="31"/>
      <c r="O1823" s="31"/>
      <c r="P1823" s="31"/>
      <c r="Q1823" s="31"/>
      <c r="R1823" s="75"/>
      <c r="S1823" s="69"/>
      <c r="T1823" s="69"/>
      <c r="U1823" s="69"/>
      <c r="V1823" s="69"/>
      <c r="W1823" s="69"/>
      <c r="X1823" s="69"/>
      <c r="Y1823" s="69"/>
      <c r="Z1823" s="69">
        <v>1.08</v>
      </c>
      <c r="AA1823" s="69">
        <v>1.08</v>
      </c>
      <c r="AB1823" s="69">
        <v>1.08</v>
      </c>
      <c r="AC1823" s="69">
        <v>1.08</v>
      </c>
      <c r="AD1823" s="69">
        <v>1.08</v>
      </c>
      <c r="AE1823" s="69">
        <v>1.08</v>
      </c>
      <c r="AF1823" s="69">
        <f t="shared" si="235"/>
        <v>6.48</v>
      </c>
      <c r="AH1823" s="31">
        <f t="shared" si="236"/>
        <v>0</v>
      </c>
      <c r="AI1823" s="31">
        <f t="shared" si="237"/>
        <v>0</v>
      </c>
      <c r="AJ1823" s="31">
        <f t="shared" si="238"/>
        <v>3.24</v>
      </c>
      <c r="AK1823" s="31">
        <f t="shared" si="239"/>
        <v>3.24</v>
      </c>
      <c r="AL1823" s="31">
        <f t="shared" si="240"/>
        <v>6.48</v>
      </c>
    </row>
    <row r="1824" spans="1:38" hidden="1" x14ac:dyDescent="0.3">
      <c r="A1824" t="str">
        <f t="shared" si="234"/>
        <v>PTLG</v>
      </c>
      <c r="B1824" s="5" t="s">
        <v>474</v>
      </c>
      <c r="C1824" s="5" t="s">
        <v>625</v>
      </c>
      <c r="D1824" s="65" t="s">
        <v>407</v>
      </c>
      <c r="E1824" s="65" t="s">
        <v>579</v>
      </c>
      <c r="F1824" s="5" t="s">
        <v>102</v>
      </c>
      <c r="G1824" s="5" t="s">
        <v>601</v>
      </c>
      <c r="H1824" s="5" t="s">
        <v>621</v>
      </c>
      <c r="I1824" s="31"/>
      <c r="J1824" s="31"/>
      <c r="K1824" s="31"/>
      <c r="L1824" s="31"/>
      <c r="M1824" s="31"/>
      <c r="N1824" s="31"/>
      <c r="O1824" s="31"/>
      <c r="P1824" s="31"/>
      <c r="Q1824" s="31"/>
      <c r="R1824" s="75"/>
      <c r="S1824" s="69"/>
      <c r="T1824" s="69"/>
      <c r="U1824" s="69"/>
      <c r="V1824" s="69"/>
      <c r="W1824" s="69"/>
      <c r="X1824" s="69"/>
      <c r="Y1824" s="69"/>
      <c r="Z1824" s="69">
        <v>1.08</v>
      </c>
      <c r="AA1824" s="69">
        <v>1.08</v>
      </c>
      <c r="AB1824" s="69">
        <v>1.08</v>
      </c>
      <c r="AC1824" s="69">
        <v>1.08</v>
      </c>
      <c r="AD1824" s="69">
        <v>1.08</v>
      </c>
      <c r="AE1824" s="69">
        <v>1.08</v>
      </c>
      <c r="AF1824" s="69">
        <f t="shared" si="235"/>
        <v>6.48</v>
      </c>
      <c r="AH1824" s="31">
        <f t="shared" si="236"/>
        <v>0</v>
      </c>
      <c r="AI1824" s="31">
        <f t="shared" si="237"/>
        <v>0</v>
      </c>
      <c r="AJ1824" s="31">
        <f t="shared" si="238"/>
        <v>3.24</v>
      </c>
      <c r="AK1824" s="31">
        <f t="shared" si="239"/>
        <v>3.24</v>
      </c>
      <c r="AL1824" s="31">
        <f t="shared" si="240"/>
        <v>6.48</v>
      </c>
    </row>
    <row r="1825" spans="1:38" hidden="1" x14ac:dyDescent="0.3">
      <c r="A1825" t="str">
        <f t="shared" si="234"/>
        <v>SAC1 COARSE</v>
      </c>
      <c r="B1825" s="5" t="s">
        <v>474</v>
      </c>
      <c r="C1825" s="5" t="s">
        <v>617</v>
      </c>
      <c r="D1825" s="65" t="s">
        <v>89</v>
      </c>
      <c r="E1825" s="65" t="s">
        <v>580</v>
      </c>
      <c r="F1825" s="5" t="s">
        <v>27</v>
      </c>
      <c r="G1825" s="5" t="s">
        <v>603</v>
      </c>
      <c r="H1825" s="5" t="s">
        <v>619</v>
      </c>
      <c r="I1825" s="31"/>
      <c r="J1825" s="31"/>
      <c r="K1825" s="31"/>
      <c r="L1825" s="31"/>
      <c r="M1825" s="31">
        <v>0.9</v>
      </c>
      <c r="N1825" s="31"/>
      <c r="O1825" s="31"/>
      <c r="P1825" s="31"/>
      <c r="Q1825" s="31"/>
      <c r="R1825" s="75">
        <f t="shared" ref="R1825:R1834" si="241">SUM(I1825:Q1825)/9</f>
        <v>0.1</v>
      </c>
      <c r="S1825" s="69"/>
      <c r="T1825" s="69"/>
      <c r="U1825" s="69"/>
      <c r="V1825" s="69"/>
      <c r="W1825" s="69"/>
      <c r="X1825" s="69"/>
      <c r="Y1825" s="69"/>
      <c r="Z1825" s="69"/>
      <c r="AA1825" s="69"/>
      <c r="AB1825" s="69"/>
      <c r="AC1825" s="69"/>
      <c r="AD1825" s="69"/>
      <c r="AE1825" s="69"/>
      <c r="AF1825" s="69">
        <f t="shared" si="235"/>
        <v>0</v>
      </c>
      <c r="AH1825" s="31">
        <f t="shared" si="236"/>
        <v>0</v>
      </c>
      <c r="AI1825" s="31">
        <f t="shared" si="237"/>
        <v>0</v>
      </c>
      <c r="AJ1825" s="31">
        <f t="shared" si="238"/>
        <v>0</v>
      </c>
      <c r="AK1825" s="31">
        <f t="shared" si="239"/>
        <v>0</v>
      </c>
      <c r="AL1825" s="31">
        <f t="shared" si="240"/>
        <v>0</v>
      </c>
    </row>
    <row r="1826" spans="1:38" hidden="1" x14ac:dyDescent="0.3">
      <c r="A1826" t="str">
        <f t="shared" si="234"/>
        <v>SAA1</v>
      </c>
      <c r="B1826" s="5" t="s">
        <v>474</v>
      </c>
      <c r="C1826" s="5" t="s">
        <v>617</v>
      </c>
      <c r="D1826" s="65" t="s">
        <v>407</v>
      </c>
      <c r="E1826" s="65" t="s">
        <v>581</v>
      </c>
      <c r="F1826" s="5" t="s">
        <v>74</v>
      </c>
      <c r="G1826" s="5" t="s">
        <v>600</v>
      </c>
      <c r="H1826" s="5" t="s">
        <v>620</v>
      </c>
      <c r="I1826" s="31"/>
      <c r="J1826" s="31"/>
      <c r="K1826" s="31"/>
      <c r="L1826" s="31">
        <v>3.5</v>
      </c>
      <c r="M1826" s="31">
        <v>4</v>
      </c>
      <c r="N1826" s="31">
        <v>1</v>
      </c>
      <c r="O1826" s="31">
        <v>1</v>
      </c>
      <c r="P1826" s="31">
        <v>3.5</v>
      </c>
      <c r="Q1826" s="31">
        <v>2.75</v>
      </c>
      <c r="R1826" s="75">
        <f t="shared" si="241"/>
        <v>1.75</v>
      </c>
      <c r="S1826" s="69">
        <v>1.75</v>
      </c>
      <c r="T1826" s="69">
        <v>1.75</v>
      </c>
      <c r="U1826" s="69">
        <v>1.75</v>
      </c>
      <c r="V1826" s="69">
        <v>1.75</v>
      </c>
      <c r="W1826" s="69">
        <v>1.75</v>
      </c>
      <c r="X1826" s="69">
        <v>1.75</v>
      </c>
      <c r="Y1826" s="69">
        <v>1.75</v>
      </c>
      <c r="Z1826" s="69">
        <v>1.75</v>
      </c>
      <c r="AA1826" s="69">
        <v>1.75</v>
      </c>
      <c r="AB1826" s="69">
        <v>1.75</v>
      </c>
      <c r="AC1826" s="69">
        <v>1.75</v>
      </c>
      <c r="AD1826" s="69">
        <v>1.75</v>
      </c>
      <c r="AE1826" s="69">
        <v>1.75</v>
      </c>
      <c r="AF1826" s="69">
        <f t="shared" si="235"/>
        <v>21</v>
      </c>
      <c r="AH1826" s="31">
        <f t="shared" si="236"/>
        <v>5.25</v>
      </c>
      <c r="AI1826" s="31">
        <f t="shared" si="237"/>
        <v>5.25</v>
      </c>
      <c r="AJ1826" s="31">
        <f t="shared" si="238"/>
        <v>5.25</v>
      </c>
      <c r="AK1826" s="31">
        <f t="shared" si="239"/>
        <v>5.25</v>
      </c>
      <c r="AL1826" s="31">
        <f t="shared" si="240"/>
        <v>21</v>
      </c>
    </row>
    <row r="1827" spans="1:38" hidden="1" x14ac:dyDescent="0.3">
      <c r="A1827" t="str">
        <f t="shared" si="234"/>
        <v>SAC1 COARSE</v>
      </c>
      <c r="B1827" s="5" t="s">
        <v>474</v>
      </c>
      <c r="C1827" s="5" t="s">
        <v>617</v>
      </c>
      <c r="D1827" s="65" t="s">
        <v>407</v>
      </c>
      <c r="E1827" s="65" t="s">
        <v>581</v>
      </c>
      <c r="F1827" s="5" t="s">
        <v>61</v>
      </c>
      <c r="G1827" s="5" t="s">
        <v>603</v>
      </c>
      <c r="H1827" s="5" t="s">
        <v>619</v>
      </c>
      <c r="I1827" s="31">
        <v>30</v>
      </c>
      <c r="J1827" s="31">
        <v>27</v>
      </c>
      <c r="K1827" s="31">
        <v>47</v>
      </c>
      <c r="L1827" s="31">
        <v>50</v>
      </c>
      <c r="M1827" s="31">
        <v>77.75</v>
      </c>
      <c r="N1827" s="31">
        <v>32</v>
      </c>
      <c r="O1827" s="31">
        <v>82</v>
      </c>
      <c r="P1827" s="31">
        <v>83.25</v>
      </c>
      <c r="Q1827" s="31">
        <v>78</v>
      </c>
      <c r="R1827" s="75">
        <f t="shared" si="241"/>
        <v>56.333333333333336</v>
      </c>
      <c r="S1827" s="69">
        <v>56.333333333333336</v>
      </c>
      <c r="T1827" s="69">
        <v>56.333333333333336</v>
      </c>
      <c r="U1827" s="69">
        <v>56.333333333333336</v>
      </c>
      <c r="V1827" s="69">
        <v>56.333333333333336</v>
      </c>
      <c r="W1827" s="69">
        <v>56.333333333333336</v>
      </c>
      <c r="X1827" s="69">
        <v>56.333333333333336</v>
      </c>
      <c r="Y1827" s="69">
        <v>56.333333333333336</v>
      </c>
      <c r="Z1827" s="69">
        <v>56.333333333333336</v>
      </c>
      <c r="AA1827" s="69">
        <v>56.333333333333336</v>
      </c>
      <c r="AB1827" s="69">
        <v>56.333333333333336</v>
      </c>
      <c r="AC1827" s="69">
        <v>56.333333333333336</v>
      </c>
      <c r="AD1827" s="69">
        <v>56.333333333333336</v>
      </c>
      <c r="AE1827" s="69">
        <v>56.333333333333336</v>
      </c>
      <c r="AF1827" s="69">
        <f t="shared" si="235"/>
        <v>676</v>
      </c>
      <c r="AH1827" s="31">
        <f t="shared" si="236"/>
        <v>169</v>
      </c>
      <c r="AI1827" s="31">
        <f t="shared" si="237"/>
        <v>169</v>
      </c>
      <c r="AJ1827" s="31">
        <f t="shared" si="238"/>
        <v>169</v>
      </c>
      <c r="AK1827" s="31">
        <f t="shared" si="239"/>
        <v>169</v>
      </c>
      <c r="AL1827" s="31">
        <f t="shared" si="240"/>
        <v>676</v>
      </c>
    </row>
    <row r="1828" spans="1:38" hidden="1" x14ac:dyDescent="0.3">
      <c r="A1828" t="str">
        <f t="shared" si="234"/>
        <v>SACASTER</v>
      </c>
      <c r="B1828" s="5" t="s">
        <v>474</v>
      </c>
      <c r="C1828" s="5" t="s">
        <v>617</v>
      </c>
      <c r="D1828" s="65" t="s">
        <v>407</v>
      </c>
      <c r="E1828" s="65" t="s">
        <v>581</v>
      </c>
      <c r="F1828" s="5" t="s">
        <v>42</v>
      </c>
      <c r="G1828" s="5" t="s">
        <v>604</v>
      </c>
      <c r="H1828" s="5" t="s">
        <v>604</v>
      </c>
      <c r="I1828" s="31">
        <v>0.25</v>
      </c>
      <c r="J1828" s="31">
        <v>0.75</v>
      </c>
      <c r="K1828" s="31">
        <v>0.75</v>
      </c>
      <c r="L1828" s="31">
        <v>1.5</v>
      </c>
      <c r="M1828" s="31">
        <v>1.75</v>
      </c>
      <c r="N1828" s="31"/>
      <c r="O1828" s="31"/>
      <c r="P1828" s="31">
        <v>0.5</v>
      </c>
      <c r="Q1828" s="31">
        <v>0.5</v>
      </c>
      <c r="R1828" s="75">
        <f t="shared" si="241"/>
        <v>0.66666666666666663</v>
      </c>
      <c r="S1828" s="69">
        <v>0.66666666666666663</v>
      </c>
      <c r="T1828" s="69">
        <v>0.66666666666666663</v>
      </c>
      <c r="U1828" s="69">
        <v>0.66666666666666663</v>
      </c>
      <c r="V1828" s="69">
        <v>0.66666666666666663</v>
      </c>
      <c r="W1828" s="69">
        <v>0.66666666666666663</v>
      </c>
      <c r="X1828" s="69">
        <v>0.66666666666666663</v>
      </c>
      <c r="Y1828" s="69">
        <v>0.66666666666666663</v>
      </c>
      <c r="Z1828" s="69">
        <v>0.66666666666666663</v>
      </c>
      <c r="AA1828" s="69">
        <v>0.66666666666666663</v>
      </c>
      <c r="AB1828" s="69">
        <v>0.66666666666666663</v>
      </c>
      <c r="AC1828" s="69">
        <v>0.66666666666666663</v>
      </c>
      <c r="AD1828" s="69">
        <v>0.66666666666666663</v>
      </c>
      <c r="AE1828" s="69">
        <v>0.66666666666666663</v>
      </c>
      <c r="AF1828" s="69">
        <f t="shared" si="235"/>
        <v>8</v>
      </c>
      <c r="AH1828" s="31">
        <f t="shared" si="236"/>
        <v>2</v>
      </c>
      <c r="AI1828" s="31">
        <f t="shared" si="237"/>
        <v>2</v>
      </c>
      <c r="AJ1828" s="31">
        <f t="shared" si="238"/>
        <v>2</v>
      </c>
      <c r="AK1828" s="31">
        <f t="shared" si="239"/>
        <v>2</v>
      </c>
      <c r="AL1828" s="31">
        <f t="shared" si="240"/>
        <v>8</v>
      </c>
    </row>
    <row r="1829" spans="1:38" hidden="1" x14ac:dyDescent="0.3">
      <c r="A1829" t="str">
        <f t="shared" si="234"/>
        <v>SASoft Brown</v>
      </c>
      <c r="B1829" s="5" t="s">
        <v>474</v>
      </c>
      <c r="C1829" s="5" t="s">
        <v>617</v>
      </c>
      <c r="D1829" s="65" t="s">
        <v>407</v>
      </c>
      <c r="E1829" s="65" t="s">
        <v>581</v>
      </c>
      <c r="F1829" s="5" t="s">
        <v>43</v>
      </c>
      <c r="G1829" s="5" t="s">
        <v>602</v>
      </c>
      <c r="H1829" s="5" t="s">
        <v>622</v>
      </c>
      <c r="I1829" s="31">
        <v>0.5</v>
      </c>
      <c r="J1829" s="31">
        <v>0.75</v>
      </c>
      <c r="K1829" s="31">
        <v>0.5</v>
      </c>
      <c r="L1829" s="31">
        <v>1.5</v>
      </c>
      <c r="M1829" s="31">
        <v>0.5</v>
      </c>
      <c r="N1829" s="31"/>
      <c r="O1829" s="31"/>
      <c r="P1829" s="31"/>
      <c r="Q1829" s="31">
        <v>0.25</v>
      </c>
      <c r="R1829" s="75">
        <f t="shared" si="241"/>
        <v>0.44444444444444442</v>
      </c>
      <c r="S1829" s="69">
        <v>0.44444444444444442</v>
      </c>
      <c r="T1829" s="69">
        <v>0.44444444444444442</v>
      </c>
      <c r="U1829" s="69">
        <v>0.44444444444444442</v>
      </c>
      <c r="V1829" s="69">
        <v>0.44444444444444442</v>
      </c>
      <c r="W1829" s="69">
        <v>0.44444444444444442</v>
      </c>
      <c r="X1829" s="69">
        <v>0.44444444444444442</v>
      </c>
      <c r="Y1829" s="69">
        <v>0.44444444444444442</v>
      </c>
      <c r="Z1829" s="69">
        <v>0.44444444444444442</v>
      </c>
      <c r="AA1829" s="69">
        <v>0.44444444444444442</v>
      </c>
      <c r="AB1829" s="69">
        <v>0.44444444444444442</v>
      </c>
      <c r="AC1829" s="69">
        <v>0.44444444444444442</v>
      </c>
      <c r="AD1829" s="69">
        <v>0.44444444444444442</v>
      </c>
      <c r="AE1829" s="69">
        <v>0.44444444444444442</v>
      </c>
      <c r="AF1829" s="69">
        <f t="shared" si="235"/>
        <v>5.3333333333333348</v>
      </c>
      <c r="AH1829" s="31">
        <f t="shared" si="236"/>
        <v>1.3333333333333333</v>
      </c>
      <c r="AI1829" s="31">
        <f t="shared" si="237"/>
        <v>1.3333333333333333</v>
      </c>
      <c r="AJ1829" s="31">
        <f t="shared" si="238"/>
        <v>1.3333333333333333</v>
      </c>
      <c r="AK1829" s="31">
        <f t="shared" si="239"/>
        <v>1.3333333333333333</v>
      </c>
      <c r="AL1829" s="31">
        <f t="shared" si="240"/>
        <v>5.333333333333333</v>
      </c>
    </row>
    <row r="1830" spans="1:38" hidden="1" x14ac:dyDescent="0.3">
      <c r="A1830" t="str">
        <f t="shared" si="234"/>
        <v>SACASTER</v>
      </c>
      <c r="B1830" s="5" t="s">
        <v>474</v>
      </c>
      <c r="C1830" s="5" t="s">
        <v>617</v>
      </c>
      <c r="D1830" s="65" t="s">
        <v>407</v>
      </c>
      <c r="E1830" s="65" t="s">
        <v>581</v>
      </c>
      <c r="F1830" s="5" t="s">
        <v>25</v>
      </c>
      <c r="G1830" s="5" t="s">
        <v>604</v>
      </c>
      <c r="H1830" s="5" t="s">
        <v>604</v>
      </c>
      <c r="I1830" s="31"/>
      <c r="J1830" s="31">
        <v>0.36</v>
      </c>
      <c r="K1830" s="31">
        <v>0.48</v>
      </c>
      <c r="L1830" s="31">
        <v>0.24</v>
      </c>
      <c r="M1830" s="31">
        <v>0.36</v>
      </c>
      <c r="N1830" s="31">
        <v>0.24</v>
      </c>
      <c r="O1830" s="31">
        <v>0.18</v>
      </c>
      <c r="P1830" s="31">
        <v>0.36</v>
      </c>
      <c r="Q1830" s="31">
        <v>0.24</v>
      </c>
      <c r="R1830" s="75">
        <f t="shared" si="241"/>
        <v>0.27333333333333332</v>
      </c>
      <c r="S1830" s="69">
        <v>0.27333333333333332</v>
      </c>
      <c r="T1830" s="69">
        <v>0.27333333333333332</v>
      </c>
      <c r="U1830" s="69">
        <v>0.27333333333333332</v>
      </c>
      <c r="V1830" s="69">
        <v>0.27333333333333332</v>
      </c>
      <c r="W1830" s="69">
        <v>0.27333333333333332</v>
      </c>
      <c r="X1830" s="69">
        <v>0.27333333333333332</v>
      </c>
      <c r="Y1830" s="69">
        <v>0.27333333333333332</v>
      </c>
      <c r="Z1830" s="69">
        <v>0.27333333333333332</v>
      </c>
      <c r="AA1830" s="69">
        <v>0.27333333333333332</v>
      </c>
      <c r="AB1830" s="69">
        <v>0.27333333333333332</v>
      </c>
      <c r="AC1830" s="69">
        <v>0.27333333333333332</v>
      </c>
      <c r="AD1830" s="69">
        <v>0.27333333333333332</v>
      </c>
      <c r="AE1830" s="69">
        <v>0.27333333333333332</v>
      </c>
      <c r="AF1830" s="69">
        <f t="shared" si="235"/>
        <v>3.2800000000000007</v>
      </c>
      <c r="AH1830" s="31">
        <f t="shared" si="236"/>
        <v>0.82</v>
      </c>
      <c r="AI1830" s="31">
        <f t="shared" si="237"/>
        <v>0.82</v>
      </c>
      <c r="AJ1830" s="31">
        <f t="shared" si="238"/>
        <v>0.82</v>
      </c>
      <c r="AK1830" s="31">
        <f t="shared" si="239"/>
        <v>0.82</v>
      </c>
      <c r="AL1830" s="31">
        <f t="shared" si="240"/>
        <v>3.28</v>
      </c>
    </row>
    <row r="1831" spans="1:38" hidden="1" x14ac:dyDescent="0.3">
      <c r="A1831" t="str">
        <f t="shared" si="234"/>
        <v>SAC1 COARSE</v>
      </c>
      <c r="B1831" s="5" t="s">
        <v>474</v>
      </c>
      <c r="C1831" s="5" t="s">
        <v>617</v>
      </c>
      <c r="D1831" s="65" t="s">
        <v>407</v>
      </c>
      <c r="E1831" s="65" t="s">
        <v>581</v>
      </c>
      <c r="F1831" s="5" t="s">
        <v>27</v>
      </c>
      <c r="G1831" s="5" t="s">
        <v>603</v>
      </c>
      <c r="H1831" s="5" t="s">
        <v>619</v>
      </c>
      <c r="I1831" s="31">
        <v>228.95999999999995</v>
      </c>
      <c r="J1831" s="31">
        <v>250.55999999999997</v>
      </c>
      <c r="K1831" s="31">
        <v>275.39999999999998</v>
      </c>
      <c r="L1831" s="31">
        <v>160.91999999999999</v>
      </c>
      <c r="M1831" s="31">
        <v>474.12000000000006</v>
      </c>
      <c r="N1831" s="31">
        <v>179.28</v>
      </c>
      <c r="O1831" s="31">
        <v>390.96000000000004</v>
      </c>
      <c r="P1831" s="31">
        <v>374.76000000000005</v>
      </c>
      <c r="Q1831" s="31">
        <v>314.28000000000003</v>
      </c>
      <c r="R1831" s="75">
        <f t="shared" si="241"/>
        <v>294.36</v>
      </c>
      <c r="S1831" s="69">
        <v>432</v>
      </c>
      <c r="T1831" s="69">
        <v>432</v>
      </c>
      <c r="U1831" s="69">
        <v>432</v>
      </c>
      <c r="V1831" s="69">
        <v>432</v>
      </c>
      <c r="W1831" s="69">
        <v>432</v>
      </c>
      <c r="X1831" s="69">
        <v>432</v>
      </c>
      <c r="Y1831" s="69">
        <v>432</v>
      </c>
      <c r="Z1831" s="69">
        <v>432</v>
      </c>
      <c r="AA1831" s="69">
        <v>432</v>
      </c>
      <c r="AB1831" s="69">
        <v>432</v>
      </c>
      <c r="AC1831" s="69">
        <v>432</v>
      </c>
      <c r="AD1831" s="69">
        <v>432</v>
      </c>
      <c r="AE1831" s="69">
        <v>432</v>
      </c>
      <c r="AF1831" s="69">
        <f t="shared" si="235"/>
        <v>5184</v>
      </c>
      <c r="AH1831" s="31">
        <f t="shared" si="236"/>
        <v>1296</v>
      </c>
      <c r="AI1831" s="31">
        <f t="shared" si="237"/>
        <v>1296</v>
      </c>
      <c r="AJ1831" s="31">
        <f t="shared" si="238"/>
        <v>1296</v>
      </c>
      <c r="AK1831" s="31">
        <f t="shared" si="239"/>
        <v>1296</v>
      </c>
      <c r="AL1831" s="31">
        <f t="shared" si="240"/>
        <v>5184</v>
      </c>
    </row>
    <row r="1832" spans="1:38" hidden="1" x14ac:dyDescent="0.3">
      <c r="A1832" t="str">
        <f t="shared" si="234"/>
        <v>SAC1 COARSE</v>
      </c>
      <c r="B1832" s="5" t="s">
        <v>474</v>
      </c>
      <c r="C1832" s="5" t="s">
        <v>617</v>
      </c>
      <c r="D1832" s="65" t="s">
        <v>407</v>
      </c>
      <c r="E1832" s="65" t="s">
        <v>581</v>
      </c>
      <c r="F1832" s="5" t="s">
        <v>28</v>
      </c>
      <c r="G1832" s="5" t="s">
        <v>603</v>
      </c>
      <c r="H1832" s="5" t="s">
        <v>619</v>
      </c>
      <c r="I1832" s="31">
        <v>8.64</v>
      </c>
      <c r="J1832" s="31">
        <v>3.24</v>
      </c>
      <c r="K1832" s="31"/>
      <c r="L1832" s="31">
        <v>3.24</v>
      </c>
      <c r="M1832" s="31">
        <v>16.200000000000003</v>
      </c>
      <c r="N1832" s="31"/>
      <c r="O1832" s="31">
        <v>3.24</v>
      </c>
      <c r="P1832" s="31">
        <v>6.48</v>
      </c>
      <c r="Q1832" s="31">
        <v>6.48</v>
      </c>
      <c r="R1832" s="75">
        <f t="shared" si="241"/>
        <v>5.2800000000000011</v>
      </c>
      <c r="S1832" s="69">
        <v>5.2800000000000011</v>
      </c>
      <c r="T1832" s="69">
        <v>5.2800000000000011</v>
      </c>
      <c r="U1832" s="69">
        <v>5.2800000000000011</v>
      </c>
      <c r="V1832" s="69">
        <v>5.2800000000000011</v>
      </c>
      <c r="W1832" s="69">
        <v>5.2800000000000011</v>
      </c>
      <c r="X1832" s="69">
        <v>5.2800000000000011</v>
      </c>
      <c r="Y1832" s="69">
        <v>5.2800000000000011</v>
      </c>
      <c r="Z1832" s="69">
        <v>5.2800000000000011</v>
      </c>
      <c r="AA1832" s="69">
        <v>5.2800000000000011</v>
      </c>
      <c r="AB1832" s="69">
        <v>5.2800000000000011</v>
      </c>
      <c r="AC1832" s="69">
        <v>5.2800000000000011</v>
      </c>
      <c r="AD1832" s="69">
        <v>5.2800000000000011</v>
      </c>
      <c r="AE1832" s="69">
        <v>5.2800000000000011</v>
      </c>
      <c r="AF1832" s="69">
        <f t="shared" si="235"/>
        <v>63.360000000000014</v>
      </c>
      <c r="AH1832" s="31">
        <f t="shared" si="236"/>
        <v>15.840000000000003</v>
      </c>
      <c r="AI1832" s="31">
        <f t="shared" si="237"/>
        <v>15.840000000000003</v>
      </c>
      <c r="AJ1832" s="31">
        <f t="shared" si="238"/>
        <v>15.840000000000003</v>
      </c>
      <c r="AK1832" s="31">
        <f t="shared" si="239"/>
        <v>15.840000000000003</v>
      </c>
      <c r="AL1832" s="31">
        <f t="shared" si="240"/>
        <v>63.360000000000014</v>
      </c>
    </row>
    <row r="1833" spans="1:38" hidden="1" x14ac:dyDescent="0.3">
      <c r="A1833" t="str">
        <f t="shared" si="234"/>
        <v>SAA1</v>
      </c>
      <c r="B1833" s="5" t="s">
        <v>474</v>
      </c>
      <c r="C1833" s="5" t="s">
        <v>617</v>
      </c>
      <c r="D1833" s="65" t="s">
        <v>407</v>
      </c>
      <c r="E1833" s="65" t="s">
        <v>581</v>
      </c>
      <c r="F1833" s="5" t="s">
        <v>30</v>
      </c>
      <c r="G1833" s="5" t="s">
        <v>600</v>
      </c>
      <c r="H1833" s="5" t="s">
        <v>620</v>
      </c>
      <c r="I1833" s="31">
        <v>2.16</v>
      </c>
      <c r="J1833" s="31">
        <v>1.08</v>
      </c>
      <c r="K1833" s="31">
        <v>2.16</v>
      </c>
      <c r="L1833" s="31">
        <v>1.08</v>
      </c>
      <c r="M1833" s="31">
        <v>2.16</v>
      </c>
      <c r="N1833" s="31">
        <v>1.08</v>
      </c>
      <c r="O1833" s="31">
        <v>1.08</v>
      </c>
      <c r="P1833" s="31">
        <v>1.08</v>
      </c>
      <c r="Q1833" s="31">
        <v>2.16</v>
      </c>
      <c r="R1833" s="75">
        <f t="shared" si="241"/>
        <v>1.56</v>
      </c>
      <c r="S1833" s="69">
        <v>1.56</v>
      </c>
      <c r="T1833" s="69">
        <v>1.56</v>
      </c>
      <c r="U1833" s="69">
        <v>1.56</v>
      </c>
      <c r="V1833" s="69">
        <v>1.56</v>
      </c>
      <c r="W1833" s="69">
        <v>1.56</v>
      </c>
      <c r="X1833" s="69">
        <v>1.56</v>
      </c>
      <c r="Y1833" s="69">
        <v>1.56</v>
      </c>
      <c r="Z1833" s="69">
        <v>1.56</v>
      </c>
      <c r="AA1833" s="69">
        <v>1.56</v>
      </c>
      <c r="AB1833" s="69">
        <v>1.56</v>
      </c>
      <c r="AC1833" s="69">
        <v>1.56</v>
      </c>
      <c r="AD1833" s="69">
        <v>1.56</v>
      </c>
      <c r="AE1833" s="69">
        <v>1.56</v>
      </c>
      <c r="AF1833" s="69">
        <f t="shared" si="235"/>
        <v>18.720000000000002</v>
      </c>
      <c r="AH1833" s="31">
        <f t="shared" si="236"/>
        <v>4.68</v>
      </c>
      <c r="AI1833" s="31">
        <f t="shared" si="237"/>
        <v>4.68</v>
      </c>
      <c r="AJ1833" s="31">
        <f t="shared" si="238"/>
        <v>4.68</v>
      </c>
      <c r="AK1833" s="31">
        <f t="shared" si="239"/>
        <v>4.68</v>
      </c>
      <c r="AL1833" s="31">
        <f t="shared" si="240"/>
        <v>18.72</v>
      </c>
    </row>
    <row r="1834" spans="1:38" hidden="1" x14ac:dyDescent="0.3">
      <c r="A1834" t="str">
        <f t="shared" si="234"/>
        <v>SAICING</v>
      </c>
      <c r="B1834" s="5" t="s">
        <v>474</v>
      </c>
      <c r="C1834" s="5" t="s">
        <v>617</v>
      </c>
      <c r="D1834" s="65" t="s">
        <v>407</v>
      </c>
      <c r="E1834" s="65" t="s">
        <v>581</v>
      </c>
      <c r="F1834" s="5" t="s">
        <v>47</v>
      </c>
      <c r="G1834" s="5" t="s">
        <v>605</v>
      </c>
      <c r="H1834" s="5" t="s">
        <v>605</v>
      </c>
      <c r="I1834" s="31">
        <v>2.25</v>
      </c>
      <c r="J1834" s="31">
        <v>5.5</v>
      </c>
      <c r="K1834" s="31">
        <v>7.5</v>
      </c>
      <c r="L1834" s="31">
        <v>4.75</v>
      </c>
      <c r="M1834" s="31">
        <v>4.375</v>
      </c>
      <c r="N1834" s="31">
        <v>1.75</v>
      </c>
      <c r="O1834" s="31">
        <v>1.75</v>
      </c>
      <c r="P1834" s="31">
        <v>2.5</v>
      </c>
      <c r="Q1834" s="31">
        <v>4.375</v>
      </c>
      <c r="R1834" s="75">
        <f t="shared" si="241"/>
        <v>3.8611111111111112</v>
      </c>
      <c r="S1834" s="69">
        <v>3.8611111111111112</v>
      </c>
      <c r="T1834" s="69">
        <v>3.8611111111111112</v>
      </c>
      <c r="U1834" s="69">
        <v>3.8611111111111112</v>
      </c>
      <c r="V1834" s="69">
        <v>3.8611111111111112</v>
      </c>
      <c r="W1834" s="69">
        <v>3.8611111111111112</v>
      </c>
      <c r="X1834" s="69">
        <v>3.8611111111111112</v>
      </c>
      <c r="Y1834" s="69">
        <v>3.8611111111111112</v>
      </c>
      <c r="Z1834" s="69">
        <v>3.8611111111111112</v>
      </c>
      <c r="AA1834" s="69">
        <v>3.8611111111111112</v>
      </c>
      <c r="AB1834" s="69">
        <v>3.8611111111111112</v>
      </c>
      <c r="AC1834" s="69">
        <v>3.8611111111111112</v>
      </c>
      <c r="AD1834" s="69">
        <v>3.8611111111111112</v>
      </c>
      <c r="AE1834" s="69">
        <v>3.8611111111111112</v>
      </c>
      <c r="AF1834" s="69">
        <f t="shared" si="235"/>
        <v>46.333333333333343</v>
      </c>
      <c r="AH1834" s="31">
        <f t="shared" si="236"/>
        <v>11.583333333333334</v>
      </c>
      <c r="AI1834" s="31">
        <f t="shared" si="237"/>
        <v>11.583333333333334</v>
      </c>
      <c r="AJ1834" s="31">
        <f t="shared" si="238"/>
        <v>11.583333333333334</v>
      </c>
      <c r="AK1834" s="31">
        <f t="shared" si="239"/>
        <v>11.583333333333334</v>
      </c>
      <c r="AL1834" s="31">
        <f t="shared" si="240"/>
        <v>46.333333333333336</v>
      </c>
    </row>
    <row r="1835" spans="1:38" hidden="1" x14ac:dyDescent="0.3">
      <c r="A1835" t="str">
        <f t="shared" si="234"/>
        <v>PTLG</v>
      </c>
      <c r="B1835" s="5" t="s">
        <v>474</v>
      </c>
      <c r="C1835" s="5" t="s">
        <v>625</v>
      </c>
      <c r="D1835" s="65" t="s">
        <v>407</v>
      </c>
      <c r="E1835" s="65" t="s">
        <v>581</v>
      </c>
      <c r="F1835" s="5" t="s">
        <v>33</v>
      </c>
      <c r="G1835" s="5" t="s">
        <v>601</v>
      </c>
      <c r="H1835" s="5" t="s">
        <v>621</v>
      </c>
      <c r="I1835" s="31"/>
      <c r="J1835" s="31"/>
      <c r="K1835" s="31"/>
      <c r="L1835" s="31"/>
      <c r="M1835" s="31"/>
      <c r="N1835" s="31"/>
      <c r="O1835" s="31"/>
      <c r="P1835" s="31"/>
      <c r="Q1835" s="31"/>
      <c r="R1835" s="75"/>
      <c r="S1835" s="69"/>
      <c r="T1835" s="69"/>
      <c r="U1835" s="69"/>
      <c r="V1835" s="69"/>
      <c r="W1835" s="69"/>
      <c r="X1835" s="69"/>
      <c r="Y1835" s="69"/>
      <c r="Z1835" s="69">
        <v>2.16</v>
      </c>
      <c r="AA1835" s="69">
        <v>2.16</v>
      </c>
      <c r="AB1835" s="69">
        <v>2.16</v>
      </c>
      <c r="AC1835" s="69">
        <v>5.4</v>
      </c>
      <c r="AD1835" s="69">
        <v>5.4</v>
      </c>
      <c r="AE1835" s="69">
        <v>5.4</v>
      </c>
      <c r="AF1835" s="69">
        <f t="shared" si="235"/>
        <v>22.68</v>
      </c>
      <c r="AH1835" s="31">
        <f t="shared" si="236"/>
        <v>0</v>
      </c>
      <c r="AI1835" s="31">
        <f t="shared" si="237"/>
        <v>0</v>
      </c>
      <c r="AJ1835" s="31">
        <f t="shared" si="238"/>
        <v>6.48</v>
      </c>
      <c r="AK1835" s="31">
        <f t="shared" si="239"/>
        <v>16.200000000000003</v>
      </c>
      <c r="AL1835" s="31">
        <f t="shared" si="240"/>
        <v>22.680000000000003</v>
      </c>
    </row>
    <row r="1836" spans="1:38" hidden="1" x14ac:dyDescent="0.3">
      <c r="A1836" t="str">
        <f t="shared" si="234"/>
        <v>PTLG</v>
      </c>
      <c r="B1836" s="5" t="s">
        <v>474</v>
      </c>
      <c r="C1836" s="5" t="s">
        <v>625</v>
      </c>
      <c r="D1836" s="65" t="s">
        <v>407</v>
      </c>
      <c r="E1836" s="65" t="s">
        <v>581</v>
      </c>
      <c r="F1836" s="5" t="s">
        <v>102</v>
      </c>
      <c r="G1836" s="5" t="s">
        <v>601</v>
      </c>
      <c r="H1836" s="5" t="s">
        <v>621</v>
      </c>
      <c r="I1836" s="31"/>
      <c r="J1836" s="31"/>
      <c r="K1836" s="31"/>
      <c r="L1836" s="31"/>
      <c r="M1836" s="31"/>
      <c r="N1836" s="31"/>
      <c r="O1836" s="31"/>
      <c r="P1836" s="31"/>
      <c r="Q1836" s="31"/>
      <c r="R1836" s="75"/>
      <c r="S1836" s="69"/>
      <c r="T1836" s="69">
        <v>5.4</v>
      </c>
      <c r="U1836" s="69">
        <v>5.4</v>
      </c>
      <c r="V1836" s="69">
        <v>5.4</v>
      </c>
      <c r="W1836" s="69">
        <v>2.16</v>
      </c>
      <c r="X1836" s="69">
        <v>2.16</v>
      </c>
      <c r="Y1836" s="69">
        <v>2.16</v>
      </c>
      <c r="Z1836" s="69">
        <v>2.16</v>
      </c>
      <c r="AA1836" s="69">
        <v>2.16</v>
      </c>
      <c r="AB1836" s="69">
        <v>2.16</v>
      </c>
      <c r="AC1836" s="69">
        <v>5.4</v>
      </c>
      <c r="AD1836" s="69">
        <v>5.4</v>
      </c>
      <c r="AE1836" s="69">
        <v>5.4</v>
      </c>
      <c r="AF1836" s="69">
        <f t="shared" si="235"/>
        <v>45.36</v>
      </c>
      <c r="AH1836" s="31">
        <f t="shared" si="236"/>
        <v>16.200000000000003</v>
      </c>
      <c r="AI1836" s="31">
        <f t="shared" si="237"/>
        <v>6.48</v>
      </c>
      <c r="AJ1836" s="31">
        <f t="shared" si="238"/>
        <v>6.48</v>
      </c>
      <c r="AK1836" s="31">
        <f t="shared" si="239"/>
        <v>16.200000000000003</v>
      </c>
      <c r="AL1836" s="31">
        <f t="shared" si="240"/>
        <v>45.360000000000007</v>
      </c>
    </row>
    <row r="1837" spans="1:38" hidden="1" x14ac:dyDescent="0.3">
      <c r="A1837" t="str">
        <f t="shared" si="234"/>
        <v>SAICING</v>
      </c>
      <c r="B1837" s="5" t="s">
        <v>474</v>
      </c>
      <c r="C1837" s="5" t="s">
        <v>617</v>
      </c>
      <c r="D1837" s="65" t="s">
        <v>407</v>
      </c>
      <c r="E1837" s="65" t="s">
        <v>581</v>
      </c>
      <c r="F1837" s="5" t="s">
        <v>32</v>
      </c>
      <c r="G1837" s="5" t="s">
        <v>605</v>
      </c>
      <c r="H1837" s="5" t="s">
        <v>605</v>
      </c>
      <c r="I1837" s="31">
        <v>0.06</v>
      </c>
      <c r="J1837" s="31">
        <v>0.12</v>
      </c>
      <c r="K1837" s="31">
        <v>0.06</v>
      </c>
      <c r="L1837" s="31">
        <v>0.42</v>
      </c>
      <c r="M1837" s="31">
        <v>0.12</v>
      </c>
      <c r="N1837" s="31">
        <v>0.12</v>
      </c>
      <c r="O1837" s="31"/>
      <c r="P1837" s="31"/>
      <c r="Q1837" s="31"/>
      <c r="R1837" s="75">
        <f t="shared" ref="R1837:R1842" si="242">SUM(I1837:Q1837)/9</f>
        <v>9.9999999999999992E-2</v>
      </c>
      <c r="S1837" s="69">
        <v>9.9999999999999992E-2</v>
      </c>
      <c r="T1837" s="69">
        <v>9.9999999999999992E-2</v>
      </c>
      <c r="U1837" s="69">
        <v>9.9999999999999992E-2</v>
      </c>
      <c r="V1837" s="69">
        <v>9.9999999999999992E-2</v>
      </c>
      <c r="W1837" s="69">
        <v>9.9999999999999992E-2</v>
      </c>
      <c r="X1837" s="69">
        <v>9.9999999999999992E-2</v>
      </c>
      <c r="Y1837" s="69">
        <v>9.9999999999999992E-2</v>
      </c>
      <c r="Z1837" s="69">
        <v>9.9999999999999992E-2</v>
      </c>
      <c r="AA1837" s="69">
        <v>9.9999999999999992E-2</v>
      </c>
      <c r="AB1837" s="69">
        <v>9.9999999999999992E-2</v>
      </c>
      <c r="AC1837" s="69">
        <v>9.9999999999999992E-2</v>
      </c>
      <c r="AD1837" s="69">
        <v>9.9999999999999992E-2</v>
      </c>
      <c r="AE1837" s="69">
        <v>9.9999999999999992E-2</v>
      </c>
      <c r="AF1837" s="69">
        <f t="shared" si="235"/>
        <v>1.2</v>
      </c>
      <c r="AH1837" s="31">
        <f t="shared" si="236"/>
        <v>0.3</v>
      </c>
      <c r="AI1837" s="31">
        <f t="shared" si="237"/>
        <v>0.3</v>
      </c>
      <c r="AJ1837" s="31">
        <f t="shared" si="238"/>
        <v>0.3</v>
      </c>
      <c r="AK1837" s="31">
        <f t="shared" si="239"/>
        <v>0.3</v>
      </c>
      <c r="AL1837" s="31">
        <f t="shared" si="240"/>
        <v>1.2</v>
      </c>
    </row>
    <row r="1838" spans="1:38" hidden="1" x14ac:dyDescent="0.3">
      <c r="A1838" t="str">
        <f t="shared" si="234"/>
        <v>SASoft Brown</v>
      </c>
      <c r="B1838" s="5" t="s">
        <v>474</v>
      </c>
      <c r="C1838" s="5" t="s">
        <v>617</v>
      </c>
      <c r="D1838" s="65" t="s">
        <v>407</v>
      </c>
      <c r="E1838" s="65" t="s">
        <v>581</v>
      </c>
      <c r="F1838" s="5" t="s">
        <v>34</v>
      </c>
      <c r="G1838" s="5" t="s">
        <v>602</v>
      </c>
      <c r="H1838" s="5" t="s">
        <v>622</v>
      </c>
      <c r="I1838" s="31">
        <v>0.36</v>
      </c>
      <c r="J1838" s="31"/>
      <c r="K1838" s="31">
        <v>0.6</v>
      </c>
      <c r="L1838" s="31">
        <v>0.48</v>
      </c>
      <c r="M1838" s="31">
        <v>0.3</v>
      </c>
      <c r="N1838" s="31">
        <v>0.12</v>
      </c>
      <c r="O1838" s="31">
        <v>0.3</v>
      </c>
      <c r="P1838" s="31">
        <v>0.6</v>
      </c>
      <c r="Q1838" s="31">
        <v>0.78</v>
      </c>
      <c r="R1838" s="75">
        <f t="shared" si="242"/>
        <v>0.39333333333333331</v>
      </c>
      <c r="S1838" s="69">
        <v>0.39333333333333331</v>
      </c>
      <c r="T1838" s="69">
        <v>0.39333333333333331</v>
      </c>
      <c r="U1838" s="69">
        <v>0.39333333333333331</v>
      </c>
      <c r="V1838" s="69">
        <v>0.39333333333333331</v>
      </c>
      <c r="W1838" s="69">
        <v>0.39333333333333331</v>
      </c>
      <c r="X1838" s="69">
        <v>0.39333333333333331</v>
      </c>
      <c r="Y1838" s="69">
        <v>0.39333333333333331</v>
      </c>
      <c r="Z1838" s="69">
        <v>0.39333333333333331</v>
      </c>
      <c r="AA1838" s="69">
        <v>0.39333333333333331</v>
      </c>
      <c r="AB1838" s="69">
        <v>0.39333333333333331</v>
      </c>
      <c r="AC1838" s="69">
        <v>0.39333333333333331</v>
      </c>
      <c r="AD1838" s="69">
        <v>0.39333333333333331</v>
      </c>
      <c r="AE1838" s="69">
        <v>0.39333333333333331</v>
      </c>
      <c r="AF1838" s="69">
        <f t="shared" si="235"/>
        <v>4.7200000000000006</v>
      </c>
      <c r="AH1838" s="31">
        <f t="shared" si="236"/>
        <v>1.18</v>
      </c>
      <c r="AI1838" s="31">
        <f t="shared" si="237"/>
        <v>1.18</v>
      </c>
      <c r="AJ1838" s="31">
        <f t="shared" si="238"/>
        <v>1.18</v>
      </c>
      <c r="AK1838" s="31">
        <f t="shared" si="239"/>
        <v>1.18</v>
      </c>
      <c r="AL1838" s="31">
        <f t="shared" si="240"/>
        <v>4.72</v>
      </c>
    </row>
    <row r="1839" spans="1:38" hidden="1" x14ac:dyDescent="0.3">
      <c r="A1839" t="str">
        <f t="shared" si="234"/>
        <v>SAC1 COARSE</v>
      </c>
      <c r="B1839" s="5" t="s">
        <v>474</v>
      </c>
      <c r="C1839" s="5" t="s">
        <v>617</v>
      </c>
      <c r="D1839" s="65" t="s">
        <v>89</v>
      </c>
      <c r="E1839" s="65" t="s">
        <v>582</v>
      </c>
      <c r="F1839" s="5" t="s">
        <v>27</v>
      </c>
      <c r="G1839" s="5" t="s">
        <v>603</v>
      </c>
      <c r="H1839" s="5" t="s">
        <v>619</v>
      </c>
      <c r="I1839" s="31"/>
      <c r="J1839" s="31"/>
      <c r="K1839" s="31"/>
      <c r="L1839" s="31">
        <v>60.48</v>
      </c>
      <c r="M1839" s="31"/>
      <c r="N1839" s="31"/>
      <c r="O1839" s="31"/>
      <c r="P1839" s="31"/>
      <c r="Q1839" s="31"/>
      <c r="R1839" s="75">
        <f t="shared" si="242"/>
        <v>6.72</v>
      </c>
      <c r="S1839" s="69"/>
      <c r="T1839" s="69"/>
      <c r="U1839" s="69"/>
      <c r="V1839" s="69"/>
      <c r="W1839" s="69"/>
      <c r="X1839" s="69"/>
      <c r="Y1839" s="69"/>
      <c r="Z1839" s="69"/>
      <c r="AA1839" s="69"/>
      <c r="AB1839" s="69"/>
      <c r="AC1839" s="69"/>
      <c r="AD1839" s="69"/>
      <c r="AE1839" s="69"/>
      <c r="AF1839" s="69">
        <f t="shared" si="235"/>
        <v>0</v>
      </c>
      <c r="AH1839" s="31">
        <f t="shared" si="236"/>
        <v>0</v>
      </c>
      <c r="AI1839" s="31">
        <f t="shared" si="237"/>
        <v>0</v>
      </c>
      <c r="AJ1839" s="31">
        <f t="shared" si="238"/>
        <v>0</v>
      </c>
      <c r="AK1839" s="31">
        <f t="shared" si="239"/>
        <v>0</v>
      </c>
      <c r="AL1839" s="31">
        <f t="shared" si="240"/>
        <v>0</v>
      </c>
    </row>
    <row r="1840" spans="1:38" hidden="1" x14ac:dyDescent="0.3">
      <c r="A1840" t="str">
        <f t="shared" si="234"/>
        <v>SAC1 COARSE</v>
      </c>
      <c r="B1840" s="5" t="s">
        <v>474</v>
      </c>
      <c r="C1840" s="5" t="s">
        <v>617</v>
      </c>
      <c r="D1840" s="65" t="s">
        <v>89</v>
      </c>
      <c r="E1840" s="65" t="s">
        <v>583</v>
      </c>
      <c r="F1840" s="5" t="s">
        <v>61</v>
      </c>
      <c r="G1840" s="5" t="s">
        <v>603</v>
      </c>
      <c r="H1840" s="5" t="s">
        <v>619</v>
      </c>
      <c r="I1840" s="31"/>
      <c r="J1840" s="31">
        <v>1.5</v>
      </c>
      <c r="K1840" s="31"/>
      <c r="L1840" s="31"/>
      <c r="M1840" s="31"/>
      <c r="N1840" s="31"/>
      <c r="O1840" s="31">
        <v>1</v>
      </c>
      <c r="P1840" s="31"/>
      <c r="Q1840" s="31"/>
      <c r="R1840" s="75">
        <f t="shared" si="242"/>
        <v>0.27777777777777779</v>
      </c>
      <c r="S1840" s="69">
        <v>0.27777777777777779</v>
      </c>
      <c r="T1840" s="69">
        <v>0.27777777777777779</v>
      </c>
      <c r="U1840" s="69">
        <v>0.27777777777777779</v>
      </c>
      <c r="V1840" s="69">
        <v>0.27777777777777779</v>
      </c>
      <c r="W1840" s="69">
        <v>0.27777777777777779</v>
      </c>
      <c r="X1840" s="69">
        <v>0.27777777777777779</v>
      </c>
      <c r="Y1840" s="69">
        <v>0.27777777777777779</v>
      </c>
      <c r="Z1840" s="69">
        <v>0.27777777777777779</v>
      </c>
      <c r="AA1840" s="69">
        <v>0.27777777777777779</v>
      </c>
      <c r="AB1840" s="69">
        <v>0.27777777777777779</v>
      </c>
      <c r="AC1840" s="69">
        <v>0.27777777777777779</v>
      </c>
      <c r="AD1840" s="69">
        <v>0.27777777777777779</v>
      </c>
      <c r="AE1840" s="69">
        <v>0.27777777777777779</v>
      </c>
      <c r="AF1840" s="69">
        <f t="shared" si="235"/>
        <v>3.3333333333333326</v>
      </c>
      <c r="AH1840" s="31">
        <f t="shared" si="236"/>
        <v>0.83333333333333337</v>
      </c>
      <c r="AI1840" s="31">
        <f t="shared" si="237"/>
        <v>0.83333333333333337</v>
      </c>
      <c r="AJ1840" s="31">
        <f t="shared" si="238"/>
        <v>0.83333333333333337</v>
      </c>
      <c r="AK1840" s="31">
        <f t="shared" si="239"/>
        <v>0.83333333333333337</v>
      </c>
      <c r="AL1840" s="31">
        <f t="shared" si="240"/>
        <v>3.3333333333333335</v>
      </c>
    </row>
    <row r="1841" spans="1:38" hidden="1" x14ac:dyDescent="0.3">
      <c r="A1841" t="str">
        <f t="shared" si="234"/>
        <v>SAC1 COARSE</v>
      </c>
      <c r="B1841" s="5" t="s">
        <v>474</v>
      </c>
      <c r="C1841" s="5" t="s">
        <v>617</v>
      </c>
      <c r="D1841" s="65" t="s">
        <v>89</v>
      </c>
      <c r="E1841" s="65" t="s">
        <v>583</v>
      </c>
      <c r="F1841" s="5" t="s">
        <v>27</v>
      </c>
      <c r="G1841" s="5" t="s">
        <v>603</v>
      </c>
      <c r="H1841" s="5" t="s">
        <v>619</v>
      </c>
      <c r="I1841" s="31">
        <v>226.8</v>
      </c>
      <c r="J1841" s="31">
        <v>410.4</v>
      </c>
      <c r="K1841" s="31">
        <v>228.96</v>
      </c>
      <c r="L1841" s="31">
        <v>59.400000000000006</v>
      </c>
      <c r="M1841" s="31">
        <v>287.28000000000003</v>
      </c>
      <c r="N1841" s="31">
        <v>273.24</v>
      </c>
      <c r="O1841" s="31">
        <v>69.12</v>
      </c>
      <c r="P1841" s="31">
        <v>308.59600000000006</v>
      </c>
      <c r="Q1841" s="31">
        <v>52.03</v>
      </c>
      <c r="R1841" s="75">
        <f t="shared" si="242"/>
        <v>212.86955555555559</v>
      </c>
      <c r="S1841" s="69">
        <v>212.86955555555559</v>
      </c>
      <c r="T1841" s="69">
        <v>212.86955555555559</v>
      </c>
      <c r="U1841" s="69">
        <v>212.86955555555559</v>
      </c>
      <c r="V1841" s="69">
        <v>212.86955555555559</v>
      </c>
      <c r="W1841" s="69">
        <v>212.86955555555559</v>
      </c>
      <c r="X1841" s="69">
        <v>212.86955555555559</v>
      </c>
      <c r="Y1841" s="69">
        <v>212.86955555555559</v>
      </c>
      <c r="Z1841" s="69">
        <v>212.86955555555559</v>
      </c>
      <c r="AA1841" s="69">
        <v>212.86955555555559</v>
      </c>
      <c r="AB1841" s="69">
        <v>212.86955555555559</v>
      </c>
      <c r="AC1841" s="69">
        <v>212.86955555555559</v>
      </c>
      <c r="AD1841" s="69">
        <v>212.86955555555559</v>
      </c>
      <c r="AE1841" s="69">
        <v>212.86955555555559</v>
      </c>
      <c r="AF1841" s="69">
        <f t="shared" si="235"/>
        <v>2554.4346666666665</v>
      </c>
      <c r="AH1841" s="31">
        <f t="shared" si="236"/>
        <v>638.60866666666675</v>
      </c>
      <c r="AI1841" s="31">
        <f t="shared" si="237"/>
        <v>638.60866666666675</v>
      </c>
      <c r="AJ1841" s="31">
        <f t="shared" si="238"/>
        <v>638.60866666666675</v>
      </c>
      <c r="AK1841" s="31">
        <f t="shared" si="239"/>
        <v>638.60866666666675</v>
      </c>
      <c r="AL1841" s="31">
        <f t="shared" si="240"/>
        <v>2554.434666666667</v>
      </c>
    </row>
    <row r="1842" spans="1:38" hidden="1" x14ac:dyDescent="0.3">
      <c r="A1842" t="str">
        <f t="shared" si="234"/>
        <v>SAC1 COARSE</v>
      </c>
      <c r="B1842" s="5" t="s">
        <v>474</v>
      </c>
      <c r="C1842" s="5" t="s">
        <v>617</v>
      </c>
      <c r="D1842" s="65" t="s">
        <v>89</v>
      </c>
      <c r="E1842" s="65" t="s">
        <v>413</v>
      </c>
      <c r="F1842" s="5" t="s">
        <v>27</v>
      </c>
      <c r="G1842" s="5" t="s">
        <v>603</v>
      </c>
      <c r="H1842" s="5" t="s">
        <v>619</v>
      </c>
      <c r="I1842" s="31"/>
      <c r="J1842" s="31"/>
      <c r="K1842" s="31"/>
      <c r="L1842" s="31"/>
      <c r="M1842" s="31"/>
      <c r="N1842" s="31"/>
      <c r="O1842" s="31"/>
      <c r="P1842" s="31"/>
      <c r="Q1842" s="31">
        <v>32.64</v>
      </c>
      <c r="R1842" s="75">
        <f t="shared" si="242"/>
        <v>3.6266666666666669</v>
      </c>
      <c r="S1842" s="69"/>
      <c r="T1842" s="69"/>
      <c r="U1842" s="69"/>
      <c r="V1842" s="69"/>
      <c r="W1842" s="69"/>
      <c r="X1842" s="69"/>
      <c r="Y1842" s="69"/>
      <c r="Z1842" s="69"/>
      <c r="AA1842" s="69"/>
      <c r="AB1842" s="69"/>
      <c r="AC1842" s="69"/>
      <c r="AD1842" s="69"/>
      <c r="AE1842" s="69"/>
      <c r="AF1842" s="69">
        <f t="shared" si="235"/>
        <v>0</v>
      </c>
      <c r="AH1842" s="31">
        <f t="shared" si="236"/>
        <v>0</v>
      </c>
      <c r="AI1842" s="31">
        <f t="shared" si="237"/>
        <v>0</v>
      </c>
      <c r="AJ1842" s="31">
        <f t="shared" si="238"/>
        <v>0</v>
      </c>
      <c r="AK1842" s="31">
        <f t="shared" si="239"/>
        <v>0</v>
      </c>
      <c r="AL1842" s="31">
        <f t="shared" si="240"/>
        <v>0</v>
      </c>
    </row>
    <row r="1843" spans="1:38" hidden="1" x14ac:dyDescent="0.3">
      <c r="A1843" t="str">
        <f t="shared" si="234"/>
        <v>SAC1 COARSE</v>
      </c>
      <c r="B1843" s="5" t="s">
        <v>474</v>
      </c>
      <c r="C1843" s="5" t="s">
        <v>617</v>
      </c>
      <c r="D1843" s="65" t="s">
        <v>89</v>
      </c>
      <c r="E1843" s="65" t="s">
        <v>584</v>
      </c>
      <c r="F1843" s="5" t="s">
        <v>61</v>
      </c>
      <c r="G1843" s="5" t="s">
        <v>603</v>
      </c>
      <c r="H1843" s="5" t="s">
        <v>619</v>
      </c>
      <c r="I1843" s="31"/>
      <c r="J1843" s="31"/>
      <c r="K1843" s="31"/>
      <c r="L1843" s="31"/>
      <c r="M1843" s="31"/>
      <c r="N1843" s="31"/>
      <c r="O1843" s="31"/>
      <c r="P1843" s="31">
        <v>2</v>
      </c>
      <c r="Q1843" s="31"/>
      <c r="R1843" s="75">
        <f>SUM(I1843:Q1843)/2</f>
        <v>1</v>
      </c>
      <c r="S1843" s="69">
        <v>1</v>
      </c>
      <c r="T1843" s="69">
        <v>1</v>
      </c>
      <c r="U1843" s="69">
        <v>1</v>
      </c>
      <c r="V1843" s="69">
        <v>1</v>
      </c>
      <c r="W1843" s="69">
        <v>1</v>
      </c>
      <c r="X1843" s="69">
        <v>1</v>
      </c>
      <c r="Y1843" s="69">
        <v>1</v>
      </c>
      <c r="Z1843" s="69">
        <v>1</v>
      </c>
      <c r="AA1843" s="69">
        <v>1</v>
      </c>
      <c r="AB1843" s="69">
        <v>1</v>
      </c>
      <c r="AC1843" s="69">
        <v>1</v>
      </c>
      <c r="AD1843" s="69">
        <v>1</v>
      </c>
      <c r="AE1843" s="69">
        <v>1</v>
      </c>
      <c r="AF1843" s="69">
        <f t="shared" si="235"/>
        <v>12</v>
      </c>
      <c r="AH1843" s="31">
        <f t="shared" si="236"/>
        <v>3</v>
      </c>
      <c r="AI1843" s="31">
        <f t="shared" si="237"/>
        <v>3</v>
      </c>
      <c r="AJ1843" s="31">
        <f t="shared" si="238"/>
        <v>3</v>
      </c>
      <c r="AK1843" s="31">
        <f t="shared" si="239"/>
        <v>3</v>
      </c>
      <c r="AL1843" s="31">
        <f t="shared" si="240"/>
        <v>12</v>
      </c>
    </row>
    <row r="1844" spans="1:38" hidden="1" x14ac:dyDescent="0.3">
      <c r="A1844" t="str">
        <f t="shared" si="234"/>
        <v>SAIG</v>
      </c>
      <c r="B1844" s="5" t="s">
        <v>474</v>
      </c>
      <c r="C1844" s="5" t="s">
        <v>617</v>
      </c>
      <c r="D1844" s="65" t="s">
        <v>89</v>
      </c>
      <c r="E1844" s="65" t="s">
        <v>584</v>
      </c>
      <c r="F1844" s="5" t="s">
        <v>164</v>
      </c>
      <c r="G1844" s="5" t="s">
        <v>606</v>
      </c>
      <c r="H1844" s="5" t="s">
        <v>626</v>
      </c>
      <c r="I1844" s="31"/>
      <c r="J1844" s="31"/>
      <c r="K1844" s="31"/>
      <c r="L1844" s="31"/>
      <c r="M1844" s="31"/>
      <c r="N1844" s="31"/>
      <c r="O1844" s="31"/>
      <c r="P1844" s="31">
        <v>2</v>
      </c>
      <c r="Q1844" s="31">
        <v>4</v>
      </c>
      <c r="R1844" s="75">
        <f>SUM(I1844:Q1844)/2</f>
        <v>3</v>
      </c>
      <c r="S1844" s="69">
        <v>3</v>
      </c>
      <c r="T1844" s="69">
        <v>3</v>
      </c>
      <c r="U1844" s="69">
        <v>3</v>
      </c>
      <c r="V1844" s="69">
        <v>3</v>
      </c>
      <c r="W1844" s="69">
        <v>3</v>
      </c>
      <c r="X1844" s="69">
        <v>3</v>
      </c>
      <c r="Y1844" s="69">
        <v>3</v>
      </c>
      <c r="Z1844" s="69">
        <v>3</v>
      </c>
      <c r="AA1844" s="69">
        <v>3</v>
      </c>
      <c r="AB1844" s="69">
        <v>3</v>
      </c>
      <c r="AC1844" s="69">
        <v>3</v>
      </c>
      <c r="AD1844" s="69">
        <v>3</v>
      </c>
      <c r="AE1844" s="69">
        <v>3</v>
      </c>
      <c r="AF1844" s="69">
        <f t="shared" si="235"/>
        <v>36</v>
      </c>
      <c r="AH1844" s="31">
        <f t="shared" si="236"/>
        <v>9</v>
      </c>
      <c r="AI1844" s="31">
        <f t="shared" si="237"/>
        <v>9</v>
      </c>
      <c r="AJ1844" s="31">
        <f t="shared" si="238"/>
        <v>9</v>
      </c>
      <c r="AK1844" s="31">
        <f t="shared" si="239"/>
        <v>9</v>
      </c>
      <c r="AL1844" s="31">
        <f t="shared" si="240"/>
        <v>36</v>
      </c>
    </row>
    <row r="1845" spans="1:38" hidden="1" x14ac:dyDescent="0.3">
      <c r="A1845" t="str">
        <f t="shared" si="234"/>
        <v>PTLG</v>
      </c>
      <c r="B1845" s="5" t="s">
        <v>474</v>
      </c>
      <c r="C1845" s="5" t="s">
        <v>625</v>
      </c>
      <c r="D1845" s="65" t="s">
        <v>89</v>
      </c>
      <c r="E1845" s="65" t="s">
        <v>584</v>
      </c>
      <c r="F1845" s="5" t="s">
        <v>92</v>
      </c>
      <c r="G1845" s="5" t="s">
        <v>601</v>
      </c>
      <c r="H1845" s="5" t="s">
        <v>621</v>
      </c>
      <c r="I1845" s="31"/>
      <c r="J1845" s="31"/>
      <c r="K1845" s="31"/>
      <c r="L1845" s="31"/>
      <c r="M1845" s="31"/>
      <c r="N1845" s="31"/>
      <c r="O1845" s="31"/>
      <c r="P1845" s="31"/>
      <c r="Q1845" s="31">
        <v>0.5</v>
      </c>
      <c r="R1845" s="75">
        <f>SUM(I1845:Q1845)/2</f>
        <v>0.25</v>
      </c>
      <c r="S1845" s="69">
        <v>0.25</v>
      </c>
      <c r="T1845" s="69">
        <v>0.25</v>
      </c>
      <c r="U1845" s="69">
        <v>0.25</v>
      </c>
      <c r="V1845" s="69">
        <v>0.25</v>
      </c>
      <c r="W1845" s="69">
        <v>0.25</v>
      </c>
      <c r="X1845" s="69">
        <v>0.25</v>
      </c>
      <c r="Y1845" s="69">
        <v>0.25</v>
      </c>
      <c r="Z1845" s="69">
        <v>0.25</v>
      </c>
      <c r="AA1845" s="69">
        <v>0.25</v>
      </c>
      <c r="AB1845" s="69">
        <v>0.25</v>
      </c>
      <c r="AC1845" s="69">
        <v>0.25</v>
      </c>
      <c r="AD1845" s="69">
        <v>0.25</v>
      </c>
      <c r="AE1845" s="69">
        <v>0.25</v>
      </c>
      <c r="AF1845" s="69">
        <f t="shared" si="235"/>
        <v>3</v>
      </c>
      <c r="AH1845" s="31">
        <f t="shared" si="236"/>
        <v>0.75</v>
      </c>
      <c r="AI1845" s="31">
        <f t="shared" si="237"/>
        <v>0.75</v>
      </c>
      <c r="AJ1845" s="31">
        <f t="shared" si="238"/>
        <v>0.75</v>
      </c>
      <c r="AK1845" s="31">
        <f t="shared" si="239"/>
        <v>0.75</v>
      </c>
      <c r="AL1845" s="31">
        <f t="shared" si="240"/>
        <v>3</v>
      </c>
    </row>
    <row r="1846" spans="1:38" hidden="1" x14ac:dyDescent="0.3">
      <c r="A1846" t="str">
        <f t="shared" si="234"/>
        <v>PTLG</v>
      </c>
      <c r="B1846" s="5" t="s">
        <v>474</v>
      </c>
      <c r="C1846" s="5" t="s">
        <v>625</v>
      </c>
      <c r="D1846" s="65" t="s">
        <v>89</v>
      </c>
      <c r="E1846" s="65" t="s">
        <v>584</v>
      </c>
      <c r="F1846" s="5" t="s">
        <v>33</v>
      </c>
      <c r="G1846" s="5" t="s">
        <v>601</v>
      </c>
      <c r="H1846" s="5" t="s">
        <v>621</v>
      </c>
      <c r="I1846" s="31"/>
      <c r="J1846" s="31"/>
      <c r="K1846" s="31"/>
      <c r="L1846" s="31"/>
      <c r="M1846" s="31"/>
      <c r="N1846" s="31"/>
      <c r="O1846" s="31"/>
      <c r="P1846" s="31">
        <v>1.2E-2</v>
      </c>
      <c r="Q1846" s="31"/>
      <c r="R1846" s="75">
        <f>SUM(I1846:Q1846)/2</f>
        <v>6.0000000000000001E-3</v>
      </c>
      <c r="S1846" s="69">
        <v>6.0000000000000001E-3</v>
      </c>
      <c r="T1846" s="69">
        <v>6.0000000000000001E-3</v>
      </c>
      <c r="U1846" s="69">
        <v>6.0000000000000001E-3</v>
      </c>
      <c r="V1846" s="69">
        <v>6.0000000000000001E-3</v>
      </c>
      <c r="W1846" s="69">
        <v>6.0000000000000001E-3</v>
      </c>
      <c r="X1846" s="69">
        <v>6.0000000000000001E-3</v>
      </c>
      <c r="Y1846" s="69">
        <v>6.0000000000000001E-3</v>
      </c>
      <c r="Z1846" s="69">
        <v>6.0000000000000001E-3</v>
      </c>
      <c r="AA1846" s="69">
        <v>6.0000000000000001E-3</v>
      </c>
      <c r="AB1846" s="69">
        <v>6.0000000000000001E-3</v>
      </c>
      <c r="AC1846" s="69">
        <v>6.0000000000000001E-3</v>
      </c>
      <c r="AD1846" s="69">
        <v>6.0000000000000001E-3</v>
      </c>
      <c r="AE1846" s="69">
        <v>6.0000000000000001E-3</v>
      </c>
      <c r="AF1846" s="69">
        <f t="shared" si="235"/>
        <v>7.1999999999999995E-2</v>
      </c>
      <c r="AH1846" s="31">
        <f t="shared" si="236"/>
        <v>1.8000000000000002E-2</v>
      </c>
      <c r="AI1846" s="31">
        <f t="shared" si="237"/>
        <v>1.8000000000000002E-2</v>
      </c>
      <c r="AJ1846" s="31">
        <f t="shared" si="238"/>
        <v>1.8000000000000002E-2</v>
      </c>
      <c r="AK1846" s="31">
        <f t="shared" si="239"/>
        <v>1.8000000000000002E-2</v>
      </c>
      <c r="AL1846" s="31">
        <f t="shared" si="240"/>
        <v>7.2000000000000008E-2</v>
      </c>
    </row>
    <row r="1847" spans="1:38" hidden="1" x14ac:dyDescent="0.3">
      <c r="A1847" t="str">
        <f t="shared" si="234"/>
        <v>SASoft Brown</v>
      </c>
      <c r="B1847" s="5" t="s">
        <v>474</v>
      </c>
      <c r="C1847" s="5" t="s">
        <v>617</v>
      </c>
      <c r="D1847" s="65" t="s">
        <v>89</v>
      </c>
      <c r="E1847" s="65" t="s">
        <v>475</v>
      </c>
      <c r="F1847" s="5" t="s">
        <v>43</v>
      </c>
      <c r="G1847" s="5" t="s">
        <v>602</v>
      </c>
      <c r="H1847" s="5" t="s">
        <v>622</v>
      </c>
      <c r="I1847" s="31"/>
      <c r="J1847" s="31">
        <v>5</v>
      </c>
      <c r="K1847" s="31"/>
      <c r="L1847" s="31"/>
      <c r="M1847" s="31"/>
      <c r="N1847" s="31"/>
      <c r="O1847" s="31"/>
      <c r="P1847" s="31"/>
      <c r="Q1847" s="31"/>
      <c r="R1847" s="75">
        <f>SUM(I1847:Q1847)/9</f>
        <v>0.55555555555555558</v>
      </c>
      <c r="S1847" s="69"/>
      <c r="T1847" s="69"/>
      <c r="U1847" s="69"/>
      <c r="V1847" s="69"/>
      <c r="W1847" s="69"/>
      <c r="X1847" s="69"/>
      <c r="Y1847" s="69"/>
      <c r="Z1847" s="69"/>
      <c r="AA1847" s="69"/>
      <c r="AB1847" s="69"/>
      <c r="AC1847" s="69"/>
      <c r="AD1847" s="69"/>
      <c r="AE1847" s="69"/>
      <c r="AF1847" s="69">
        <f t="shared" si="235"/>
        <v>0</v>
      </c>
      <c r="AH1847" s="31">
        <f t="shared" si="236"/>
        <v>0</v>
      </c>
      <c r="AI1847" s="31">
        <f t="shared" si="237"/>
        <v>0</v>
      </c>
      <c r="AJ1847" s="31">
        <f t="shared" si="238"/>
        <v>0</v>
      </c>
      <c r="AK1847" s="31">
        <f t="shared" si="239"/>
        <v>0</v>
      </c>
      <c r="AL1847" s="31">
        <f t="shared" si="240"/>
        <v>0</v>
      </c>
    </row>
    <row r="1848" spans="1:38" hidden="1" x14ac:dyDescent="0.3">
      <c r="A1848" t="str">
        <f t="shared" si="234"/>
        <v>SAA1</v>
      </c>
      <c r="B1848" s="70" t="s">
        <v>628</v>
      </c>
      <c r="C1848" s="5" t="s">
        <v>617</v>
      </c>
      <c r="D1848" s="65" t="s">
        <v>629</v>
      </c>
      <c r="E1848" s="5" t="s">
        <v>630</v>
      </c>
      <c r="F1848" s="5" t="s">
        <v>74</v>
      </c>
      <c r="G1848" s="5" t="s">
        <v>600</v>
      </c>
      <c r="H1848" s="5" t="s">
        <v>620</v>
      </c>
      <c r="I1848" s="5">
        <v>210</v>
      </c>
      <c r="J1848" s="5">
        <v>130</v>
      </c>
      <c r="K1848" s="5">
        <v>100</v>
      </c>
      <c r="L1848" s="5">
        <v>80</v>
      </c>
      <c r="M1848" s="5">
        <v>850</v>
      </c>
      <c r="N1848" s="5">
        <v>1140</v>
      </c>
      <c r="O1848" s="5">
        <v>540</v>
      </c>
      <c r="P1848" s="5">
        <v>90</v>
      </c>
      <c r="Q1848" s="5">
        <v>850</v>
      </c>
      <c r="R1848" s="75">
        <f>SUM(I1848:Q1848)/9</f>
        <v>443.33333333333331</v>
      </c>
      <c r="S1848" s="69"/>
      <c r="T1848" s="69"/>
      <c r="U1848" s="69"/>
      <c r="V1848" s="69"/>
      <c r="W1848" s="69"/>
      <c r="X1848" s="69"/>
      <c r="Y1848" s="69"/>
      <c r="Z1848" s="69"/>
      <c r="AA1848" s="69"/>
      <c r="AB1848" s="69"/>
      <c r="AC1848" s="69"/>
      <c r="AD1848" s="69"/>
      <c r="AE1848" s="69"/>
      <c r="AF1848" s="69">
        <f t="shared" si="235"/>
        <v>0</v>
      </c>
      <c r="AH1848" s="31">
        <f t="shared" si="236"/>
        <v>0</v>
      </c>
      <c r="AI1848" s="31">
        <f t="shared" si="237"/>
        <v>0</v>
      </c>
      <c r="AJ1848" s="31">
        <f t="shared" si="238"/>
        <v>0</v>
      </c>
      <c r="AK1848" s="31">
        <f t="shared" si="239"/>
        <v>0</v>
      </c>
      <c r="AL1848" s="31">
        <f t="shared" si="240"/>
        <v>0</v>
      </c>
    </row>
    <row r="1849" spans="1:38" hidden="1" x14ac:dyDescent="0.3">
      <c r="A1849" t="str">
        <f t="shared" si="234"/>
        <v>SAA1</v>
      </c>
      <c r="B1849" s="70" t="s">
        <v>628</v>
      </c>
      <c r="C1849" s="5" t="s">
        <v>617</v>
      </c>
      <c r="D1849" s="65" t="s">
        <v>629</v>
      </c>
      <c r="E1849" s="5" t="s">
        <v>630</v>
      </c>
      <c r="F1849" s="5" t="s">
        <v>161</v>
      </c>
      <c r="G1849" s="5" t="s">
        <v>600</v>
      </c>
      <c r="H1849" s="5" t="s">
        <v>620</v>
      </c>
      <c r="I1849" s="5"/>
      <c r="J1849" s="5">
        <v>7</v>
      </c>
      <c r="K1849" s="5">
        <v>40</v>
      </c>
      <c r="L1849" s="5"/>
      <c r="M1849" s="5">
        <v>60</v>
      </c>
      <c r="N1849" s="5">
        <v>640</v>
      </c>
      <c r="O1849" s="5">
        <v>513</v>
      </c>
      <c r="P1849" s="5">
        <v>1860</v>
      </c>
      <c r="Q1849" s="5">
        <v>660</v>
      </c>
      <c r="R1849" s="75">
        <f>SUM(I1849:Q1849)/4</f>
        <v>945</v>
      </c>
      <c r="S1849" s="69"/>
      <c r="T1849" s="69"/>
      <c r="U1849" s="69"/>
      <c r="V1849" s="69"/>
      <c r="W1849" s="69"/>
      <c r="X1849" s="69"/>
      <c r="Y1849" s="69"/>
      <c r="Z1849" s="69"/>
      <c r="AA1849" s="69"/>
      <c r="AB1849" s="69"/>
      <c r="AC1849" s="69"/>
      <c r="AD1849" s="69"/>
      <c r="AE1849" s="69"/>
      <c r="AF1849" s="69">
        <f t="shared" si="235"/>
        <v>0</v>
      </c>
      <c r="AH1849" s="31">
        <f t="shared" si="236"/>
        <v>0</v>
      </c>
      <c r="AI1849" s="31">
        <f t="shared" si="237"/>
        <v>0</v>
      </c>
      <c r="AJ1849" s="31">
        <f t="shared" si="238"/>
        <v>0</v>
      </c>
      <c r="AK1849" s="31">
        <f t="shared" si="239"/>
        <v>0</v>
      </c>
      <c r="AL1849" s="31">
        <f t="shared" si="240"/>
        <v>0</v>
      </c>
    </row>
    <row r="1850" spans="1:38" hidden="1" x14ac:dyDescent="0.3">
      <c r="A1850" t="str">
        <f t="shared" si="234"/>
        <v>SAIG</v>
      </c>
      <c r="B1850" s="70" t="s">
        <v>628</v>
      </c>
      <c r="C1850" s="5" t="s">
        <v>617</v>
      </c>
      <c r="D1850" s="65" t="s">
        <v>629</v>
      </c>
      <c r="E1850" s="5" t="s">
        <v>631</v>
      </c>
      <c r="F1850" s="5" t="s">
        <v>632</v>
      </c>
      <c r="G1850" s="5" t="s">
        <v>606</v>
      </c>
      <c r="H1850" s="5" t="s">
        <v>626</v>
      </c>
      <c r="I1850" s="5">
        <v>314.07</v>
      </c>
      <c r="J1850" s="5">
        <v>79.5</v>
      </c>
      <c r="K1850" s="5">
        <v>195.36</v>
      </c>
      <c r="L1850" s="5">
        <v>241.76000000000002</v>
      </c>
      <c r="M1850" s="5">
        <v>137.04000000000002</v>
      </c>
      <c r="N1850" s="5">
        <v>518.80999999999995</v>
      </c>
      <c r="O1850" s="5">
        <v>474.51</v>
      </c>
      <c r="P1850" s="5">
        <v>1513.7199999999993</v>
      </c>
      <c r="Q1850" s="5">
        <v>62.93</v>
      </c>
      <c r="R1850" s="75">
        <f>SUM(I1850:Q1850)/4</f>
        <v>884.42499999999984</v>
      </c>
      <c r="S1850" s="69"/>
      <c r="T1850" s="69">
        <v>1000</v>
      </c>
      <c r="U1850" s="69">
        <v>1000</v>
      </c>
      <c r="V1850" s="69">
        <v>1000</v>
      </c>
      <c r="W1850" s="69">
        <v>1000</v>
      </c>
      <c r="X1850" s="69">
        <v>1000</v>
      </c>
      <c r="Y1850" s="69">
        <v>1000</v>
      </c>
      <c r="Z1850" s="69">
        <v>1000</v>
      </c>
      <c r="AA1850" s="69">
        <v>1000</v>
      </c>
      <c r="AB1850" s="69">
        <v>1000</v>
      </c>
      <c r="AC1850" s="69">
        <v>1000</v>
      </c>
      <c r="AD1850" s="69">
        <v>1000</v>
      </c>
      <c r="AE1850" s="69">
        <v>1000</v>
      </c>
      <c r="AF1850" s="69">
        <f t="shared" si="235"/>
        <v>12000</v>
      </c>
      <c r="AH1850" s="31">
        <f t="shared" si="236"/>
        <v>3000</v>
      </c>
      <c r="AI1850" s="31">
        <f t="shared" si="237"/>
        <v>3000</v>
      </c>
      <c r="AJ1850" s="31">
        <f t="shared" si="238"/>
        <v>3000</v>
      </c>
      <c r="AK1850" s="31">
        <f t="shared" si="239"/>
        <v>3000</v>
      </c>
      <c r="AL1850" s="31">
        <f t="shared" si="240"/>
        <v>12000</v>
      </c>
    </row>
    <row r="1851" spans="1:38" hidden="1" x14ac:dyDescent="0.3">
      <c r="A1851" t="str">
        <f t="shared" si="234"/>
        <v>SAIG</v>
      </c>
      <c r="B1851" s="70" t="s">
        <v>628</v>
      </c>
      <c r="C1851" s="5" t="s">
        <v>617</v>
      </c>
      <c r="D1851" s="65" t="s">
        <v>629</v>
      </c>
      <c r="E1851" s="5" t="s">
        <v>298</v>
      </c>
      <c r="F1851" s="5" t="s">
        <v>164</v>
      </c>
      <c r="G1851" s="5" t="s">
        <v>606</v>
      </c>
      <c r="H1851" s="5" t="s">
        <v>626</v>
      </c>
      <c r="I1851" s="5">
        <v>340</v>
      </c>
      <c r="J1851" s="5">
        <v>1080</v>
      </c>
      <c r="K1851" s="5">
        <v>230</v>
      </c>
      <c r="L1851" s="5">
        <v>590</v>
      </c>
      <c r="M1851" s="5">
        <v>60</v>
      </c>
      <c r="N1851" s="5">
        <v>470</v>
      </c>
      <c r="O1851" s="5">
        <v>380</v>
      </c>
      <c r="P1851" s="5">
        <v>390</v>
      </c>
      <c r="Q1851" s="5">
        <v>200</v>
      </c>
      <c r="R1851" s="75">
        <f>SUM(I1851:Q1851)/9</f>
        <v>415.55555555555554</v>
      </c>
      <c r="S1851" s="69"/>
      <c r="T1851" s="69">
        <v>500</v>
      </c>
      <c r="U1851" s="69">
        <v>500</v>
      </c>
      <c r="V1851" s="69">
        <v>500</v>
      </c>
      <c r="W1851" s="69">
        <v>500</v>
      </c>
      <c r="X1851" s="69">
        <v>500</v>
      </c>
      <c r="Y1851" s="69">
        <v>500</v>
      </c>
      <c r="Z1851" s="69">
        <v>500</v>
      </c>
      <c r="AA1851" s="69">
        <v>500</v>
      </c>
      <c r="AB1851" s="69">
        <v>500</v>
      </c>
      <c r="AC1851" s="69">
        <v>500</v>
      </c>
      <c r="AD1851" s="69">
        <v>500</v>
      </c>
      <c r="AE1851" s="69">
        <v>500</v>
      </c>
      <c r="AF1851" s="69">
        <f t="shared" si="235"/>
        <v>6000</v>
      </c>
      <c r="AH1851" s="31">
        <f t="shared" si="236"/>
        <v>1500</v>
      </c>
      <c r="AI1851" s="31">
        <f t="shared" si="237"/>
        <v>1500</v>
      </c>
      <c r="AJ1851" s="31">
        <f t="shared" si="238"/>
        <v>1500</v>
      </c>
      <c r="AK1851" s="31">
        <f t="shared" si="239"/>
        <v>1500</v>
      </c>
      <c r="AL1851" s="31">
        <f t="shared" si="240"/>
        <v>6000</v>
      </c>
    </row>
    <row r="1852" spans="1:38" hidden="1" x14ac:dyDescent="0.3">
      <c r="A1852" t="str">
        <f t="shared" si="234"/>
        <v>SAA1</v>
      </c>
      <c r="B1852" s="70" t="s">
        <v>628</v>
      </c>
      <c r="C1852" s="5" t="s">
        <v>617</v>
      </c>
      <c r="D1852" s="65" t="s">
        <v>633</v>
      </c>
      <c r="E1852" s="5" t="s">
        <v>634</v>
      </c>
      <c r="F1852" s="5" t="s">
        <v>74</v>
      </c>
      <c r="G1852" s="5" t="s">
        <v>600</v>
      </c>
      <c r="H1852" s="5" t="s">
        <v>620</v>
      </c>
      <c r="I1852" s="5">
        <v>140</v>
      </c>
      <c r="J1852" s="5">
        <v>100</v>
      </c>
      <c r="K1852" s="5">
        <v>100</v>
      </c>
      <c r="L1852" s="5">
        <v>100</v>
      </c>
      <c r="M1852" s="5">
        <v>120</v>
      </c>
      <c r="N1852" s="5">
        <v>100</v>
      </c>
      <c r="O1852" s="5">
        <v>140</v>
      </c>
      <c r="P1852" s="5">
        <v>120</v>
      </c>
      <c r="Q1852" s="5">
        <v>100</v>
      </c>
      <c r="R1852" s="75">
        <f>SUM(I1852:Q1852)/9</f>
        <v>113.33333333333333</v>
      </c>
      <c r="S1852" s="69"/>
      <c r="T1852" s="69">
        <v>160</v>
      </c>
      <c r="U1852" s="69">
        <v>160</v>
      </c>
      <c r="V1852" s="69">
        <v>160</v>
      </c>
      <c r="W1852" s="69">
        <v>160</v>
      </c>
      <c r="X1852" s="69">
        <v>160</v>
      </c>
      <c r="Y1852" s="69">
        <v>160</v>
      </c>
      <c r="Z1852" s="69">
        <v>160</v>
      </c>
      <c r="AA1852" s="69">
        <v>160</v>
      </c>
      <c r="AB1852" s="69">
        <v>160</v>
      </c>
      <c r="AC1852" s="69">
        <v>160</v>
      </c>
      <c r="AD1852" s="69">
        <v>160</v>
      </c>
      <c r="AE1852" s="69">
        <v>160</v>
      </c>
      <c r="AF1852" s="69">
        <f t="shared" si="235"/>
        <v>1920</v>
      </c>
      <c r="AH1852" s="31">
        <f t="shared" si="236"/>
        <v>480</v>
      </c>
      <c r="AI1852" s="31">
        <f t="shared" si="237"/>
        <v>480</v>
      </c>
      <c r="AJ1852" s="31">
        <f t="shared" si="238"/>
        <v>480</v>
      </c>
      <c r="AK1852" s="31">
        <f t="shared" si="239"/>
        <v>480</v>
      </c>
      <c r="AL1852" s="31">
        <f t="shared" si="240"/>
        <v>1920</v>
      </c>
    </row>
    <row r="1853" spans="1:38" hidden="1" x14ac:dyDescent="0.3">
      <c r="A1853" t="str">
        <f t="shared" si="234"/>
        <v>SAICING</v>
      </c>
      <c r="B1853" s="70" t="s">
        <v>628</v>
      </c>
      <c r="C1853" s="5" t="s">
        <v>617</v>
      </c>
      <c r="D1853" s="65" t="s">
        <v>633</v>
      </c>
      <c r="E1853" s="5" t="s">
        <v>634</v>
      </c>
      <c r="F1853" s="5" t="s">
        <v>47</v>
      </c>
      <c r="G1853" s="5" t="s">
        <v>605</v>
      </c>
      <c r="H1853" s="5" t="s">
        <v>605</v>
      </c>
      <c r="I1853" s="5">
        <v>77</v>
      </c>
      <c r="J1853" s="5">
        <v>32</v>
      </c>
      <c r="K1853" s="5">
        <v>38.450000000000003</v>
      </c>
      <c r="L1853" s="5">
        <v>40</v>
      </c>
      <c r="M1853" s="5">
        <v>21</v>
      </c>
      <c r="N1853" s="5">
        <v>18</v>
      </c>
      <c r="O1853" s="5">
        <v>42.2</v>
      </c>
      <c r="P1853" s="5">
        <v>51.800000000000004</v>
      </c>
      <c r="Q1853" s="5">
        <v>33.400000000000006</v>
      </c>
      <c r="R1853" s="75">
        <f>SUM(I1853:Q1853)/9</f>
        <v>39.31666666666667</v>
      </c>
      <c r="S1853" s="69"/>
      <c r="T1853" s="69">
        <v>40</v>
      </c>
      <c r="U1853" s="69">
        <v>40</v>
      </c>
      <c r="V1853" s="69">
        <v>40</v>
      </c>
      <c r="W1853" s="69">
        <v>40</v>
      </c>
      <c r="X1853" s="69">
        <v>40</v>
      </c>
      <c r="Y1853" s="69">
        <v>40</v>
      </c>
      <c r="Z1853" s="69">
        <v>40</v>
      </c>
      <c r="AA1853" s="69">
        <v>40</v>
      </c>
      <c r="AB1853" s="69">
        <v>40</v>
      </c>
      <c r="AC1853" s="69">
        <v>40</v>
      </c>
      <c r="AD1853" s="69">
        <v>40</v>
      </c>
      <c r="AE1853" s="69">
        <v>40</v>
      </c>
      <c r="AF1853" s="69">
        <f t="shared" si="235"/>
        <v>480</v>
      </c>
      <c r="AH1853" s="31">
        <f t="shared" si="236"/>
        <v>120</v>
      </c>
      <c r="AI1853" s="31">
        <f t="shared" si="237"/>
        <v>120</v>
      </c>
      <c r="AJ1853" s="31">
        <f t="shared" si="238"/>
        <v>120</v>
      </c>
      <c r="AK1853" s="31">
        <f t="shared" si="239"/>
        <v>120</v>
      </c>
      <c r="AL1853" s="31">
        <f t="shared" si="240"/>
        <v>480</v>
      </c>
    </row>
    <row r="1854" spans="1:38" hidden="1" x14ac:dyDescent="0.3">
      <c r="A1854" t="str">
        <f t="shared" si="234"/>
        <v>SAIG</v>
      </c>
      <c r="B1854" s="70" t="s">
        <v>628</v>
      </c>
      <c r="C1854" s="5" t="s">
        <v>617</v>
      </c>
      <c r="D1854" s="65" t="s">
        <v>629</v>
      </c>
      <c r="E1854" s="5" t="s">
        <v>635</v>
      </c>
      <c r="F1854" s="5" t="s">
        <v>168</v>
      </c>
      <c r="G1854" s="5" t="s">
        <v>606</v>
      </c>
      <c r="H1854" s="5" t="s">
        <v>626</v>
      </c>
      <c r="I1854" s="5">
        <v>18</v>
      </c>
      <c r="J1854" s="5">
        <v>44</v>
      </c>
      <c r="K1854" s="5">
        <v>36</v>
      </c>
      <c r="L1854" s="5">
        <v>25</v>
      </c>
      <c r="M1854" s="5">
        <v>38</v>
      </c>
      <c r="N1854" s="5">
        <v>30</v>
      </c>
      <c r="O1854" s="5">
        <v>49</v>
      </c>
      <c r="P1854" s="5">
        <v>58</v>
      </c>
      <c r="Q1854" s="5">
        <v>39</v>
      </c>
      <c r="R1854" s="75">
        <f t="shared" ref="R1854:R1873" si="243">SUM(I1854:Q1854)/9</f>
        <v>37.444444444444443</v>
      </c>
      <c r="S1854" s="69"/>
      <c r="T1854" s="69">
        <v>50</v>
      </c>
      <c r="U1854" s="69">
        <v>50</v>
      </c>
      <c r="V1854" s="69">
        <v>50</v>
      </c>
      <c r="W1854" s="69">
        <v>50</v>
      </c>
      <c r="X1854" s="69">
        <v>50</v>
      </c>
      <c r="Y1854" s="69">
        <v>50</v>
      </c>
      <c r="Z1854" s="69">
        <v>50</v>
      </c>
      <c r="AA1854" s="69">
        <v>50</v>
      </c>
      <c r="AB1854" s="69">
        <v>50</v>
      </c>
      <c r="AC1854" s="69">
        <v>50</v>
      </c>
      <c r="AD1854" s="69">
        <v>50</v>
      </c>
      <c r="AE1854" s="69">
        <v>50</v>
      </c>
      <c r="AF1854" s="69">
        <f t="shared" si="235"/>
        <v>600</v>
      </c>
      <c r="AH1854" s="31">
        <f t="shared" si="236"/>
        <v>150</v>
      </c>
      <c r="AI1854" s="31">
        <f t="shared" si="237"/>
        <v>150</v>
      </c>
      <c r="AJ1854" s="31">
        <f t="shared" si="238"/>
        <v>150</v>
      </c>
      <c r="AK1854" s="31">
        <f t="shared" si="239"/>
        <v>150</v>
      </c>
      <c r="AL1854" s="31">
        <f t="shared" si="240"/>
        <v>600</v>
      </c>
    </row>
    <row r="1855" spans="1:38" hidden="1" x14ac:dyDescent="0.3">
      <c r="A1855" t="str">
        <f t="shared" si="234"/>
        <v>SAIG</v>
      </c>
      <c r="B1855" s="70" t="s">
        <v>628</v>
      </c>
      <c r="C1855" s="5" t="s">
        <v>617</v>
      </c>
      <c r="D1855" s="65" t="s">
        <v>629</v>
      </c>
      <c r="E1855" s="5" t="s">
        <v>635</v>
      </c>
      <c r="F1855" s="5" t="s">
        <v>182</v>
      </c>
      <c r="G1855" s="5" t="s">
        <v>606</v>
      </c>
      <c r="H1855" s="5" t="s">
        <v>626</v>
      </c>
      <c r="I1855" s="5">
        <v>5</v>
      </c>
      <c r="J1855" s="5">
        <v>5</v>
      </c>
      <c r="K1855" s="5">
        <v>3</v>
      </c>
      <c r="L1855" s="5">
        <v>4</v>
      </c>
      <c r="M1855" s="5">
        <v>5</v>
      </c>
      <c r="N1855" s="5">
        <v>6</v>
      </c>
      <c r="O1855" s="5">
        <v>3</v>
      </c>
      <c r="P1855" s="5">
        <v>6</v>
      </c>
      <c r="Q1855" s="5">
        <v>5</v>
      </c>
      <c r="R1855" s="75">
        <f t="shared" si="243"/>
        <v>4.666666666666667</v>
      </c>
      <c r="S1855" s="69"/>
      <c r="T1855" s="69">
        <v>10</v>
      </c>
      <c r="U1855" s="69">
        <v>10</v>
      </c>
      <c r="V1855" s="69">
        <v>10</v>
      </c>
      <c r="W1855" s="69">
        <v>10</v>
      </c>
      <c r="X1855" s="69">
        <v>10</v>
      </c>
      <c r="Y1855" s="69">
        <v>10</v>
      </c>
      <c r="Z1855" s="69">
        <v>10</v>
      </c>
      <c r="AA1855" s="69">
        <v>10</v>
      </c>
      <c r="AB1855" s="69">
        <v>10</v>
      </c>
      <c r="AC1855" s="69">
        <v>10</v>
      </c>
      <c r="AD1855" s="69">
        <v>10</v>
      </c>
      <c r="AE1855" s="69">
        <v>10</v>
      </c>
      <c r="AF1855" s="69">
        <f t="shared" si="235"/>
        <v>120</v>
      </c>
      <c r="AH1855" s="31">
        <f t="shared" si="236"/>
        <v>30</v>
      </c>
      <c r="AI1855" s="31">
        <f t="shared" si="237"/>
        <v>30</v>
      </c>
      <c r="AJ1855" s="31">
        <f t="shared" si="238"/>
        <v>30</v>
      </c>
      <c r="AK1855" s="31">
        <f t="shared" si="239"/>
        <v>30</v>
      </c>
      <c r="AL1855" s="31">
        <f t="shared" si="240"/>
        <v>120</v>
      </c>
    </row>
    <row r="1856" spans="1:38" hidden="1" x14ac:dyDescent="0.3">
      <c r="A1856" t="str">
        <f t="shared" si="234"/>
        <v>SAIG</v>
      </c>
      <c r="B1856" s="70" t="s">
        <v>628</v>
      </c>
      <c r="C1856" s="5" t="s">
        <v>617</v>
      </c>
      <c r="D1856" s="65" t="s">
        <v>629</v>
      </c>
      <c r="E1856" s="5" t="s">
        <v>635</v>
      </c>
      <c r="F1856" s="5" t="s">
        <v>246</v>
      </c>
      <c r="G1856" s="5" t="s">
        <v>606</v>
      </c>
      <c r="H1856" s="5" t="s">
        <v>626</v>
      </c>
      <c r="I1856" s="5">
        <v>1140</v>
      </c>
      <c r="J1856" s="5">
        <v>1040</v>
      </c>
      <c r="K1856" s="5">
        <v>1060</v>
      </c>
      <c r="L1856" s="5">
        <v>840</v>
      </c>
      <c r="M1856" s="5">
        <v>1120</v>
      </c>
      <c r="N1856" s="5">
        <v>780</v>
      </c>
      <c r="O1856" s="5">
        <v>760</v>
      </c>
      <c r="P1856" s="5">
        <v>600</v>
      </c>
      <c r="Q1856" s="5">
        <v>846</v>
      </c>
      <c r="R1856" s="75">
        <f t="shared" si="243"/>
        <v>909.55555555555554</v>
      </c>
      <c r="S1856" s="69"/>
      <c r="T1856" s="69">
        <v>1400</v>
      </c>
      <c r="U1856" s="69">
        <v>1400</v>
      </c>
      <c r="V1856" s="69">
        <v>1400</v>
      </c>
      <c r="W1856" s="69">
        <v>1400</v>
      </c>
      <c r="X1856" s="69">
        <v>1400</v>
      </c>
      <c r="Y1856" s="69">
        <v>1400</v>
      </c>
      <c r="Z1856" s="69">
        <v>1400</v>
      </c>
      <c r="AA1856" s="69">
        <v>1400</v>
      </c>
      <c r="AB1856" s="69">
        <v>1400</v>
      </c>
      <c r="AC1856" s="69">
        <v>1400</v>
      </c>
      <c r="AD1856" s="69">
        <v>1400</v>
      </c>
      <c r="AE1856" s="69">
        <v>1400</v>
      </c>
      <c r="AF1856" s="69">
        <f t="shared" si="235"/>
        <v>16800</v>
      </c>
      <c r="AH1856" s="31">
        <f t="shared" si="236"/>
        <v>4200</v>
      </c>
      <c r="AI1856" s="31">
        <f t="shared" si="237"/>
        <v>4200</v>
      </c>
      <c r="AJ1856" s="31">
        <f t="shared" si="238"/>
        <v>4200</v>
      </c>
      <c r="AK1856" s="31">
        <f t="shared" si="239"/>
        <v>4200</v>
      </c>
      <c r="AL1856" s="31">
        <f t="shared" si="240"/>
        <v>16800</v>
      </c>
    </row>
    <row r="1857" spans="1:38" hidden="1" x14ac:dyDescent="0.3">
      <c r="A1857" t="str">
        <f t="shared" si="234"/>
        <v>SAIG</v>
      </c>
      <c r="B1857" s="70" t="s">
        <v>628</v>
      </c>
      <c r="C1857" s="5" t="s">
        <v>617</v>
      </c>
      <c r="D1857" s="65" t="s">
        <v>629</v>
      </c>
      <c r="E1857" s="5" t="s">
        <v>635</v>
      </c>
      <c r="F1857" s="5" t="s">
        <v>164</v>
      </c>
      <c r="G1857" s="5" t="s">
        <v>606</v>
      </c>
      <c r="H1857" s="5" t="s">
        <v>626</v>
      </c>
      <c r="I1857" s="5">
        <v>11</v>
      </c>
      <c r="J1857" s="5">
        <v>4</v>
      </c>
      <c r="K1857" s="5">
        <v>13</v>
      </c>
      <c r="L1857" s="5">
        <v>12</v>
      </c>
      <c r="M1857" s="5">
        <v>22</v>
      </c>
      <c r="N1857" s="5">
        <v>4</v>
      </c>
      <c r="O1857" s="5">
        <v>12</v>
      </c>
      <c r="P1857" s="5">
        <v>3</v>
      </c>
      <c r="Q1857" s="5">
        <v>12</v>
      </c>
      <c r="R1857" s="75">
        <f>SUM(I1857:Q1857)/7</f>
        <v>13.285714285714286</v>
      </c>
      <c r="S1857" s="69"/>
      <c r="T1857" s="69">
        <v>15</v>
      </c>
      <c r="U1857" s="69">
        <v>15</v>
      </c>
      <c r="V1857" s="69">
        <v>15</v>
      </c>
      <c r="W1857" s="69">
        <v>15</v>
      </c>
      <c r="X1857" s="69">
        <v>15</v>
      </c>
      <c r="Y1857" s="69">
        <v>15</v>
      </c>
      <c r="Z1857" s="69">
        <v>15</v>
      </c>
      <c r="AA1857" s="69">
        <v>15</v>
      </c>
      <c r="AB1857" s="69">
        <v>15</v>
      </c>
      <c r="AC1857" s="69">
        <v>15</v>
      </c>
      <c r="AD1857" s="69">
        <v>15</v>
      </c>
      <c r="AE1857" s="69">
        <v>15</v>
      </c>
      <c r="AF1857" s="69">
        <f t="shared" si="235"/>
        <v>180</v>
      </c>
      <c r="AH1857" s="31">
        <f t="shared" si="236"/>
        <v>45</v>
      </c>
      <c r="AI1857" s="31">
        <f t="shared" si="237"/>
        <v>45</v>
      </c>
      <c r="AJ1857" s="31">
        <f t="shared" si="238"/>
        <v>45</v>
      </c>
      <c r="AK1857" s="31">
        <f t="shared" si="239"/>
        <v>45</v>
      </c>
      <c r="AL1857" s="31">
        <f t="shared" si="240"/>
        <v>180</v>
      </c>
    </row>
    <row r="1858" spans="1:38" hidden="1" x14ac:dyDescent="0.3">
      <c r="A1858" t="str">
        <f t="shared" si="234"/>
        <v>SAIG</v>
      </c>
      <c r="B1858" s="70" t="s">
        <v>628</v>
      </c>
      <c r="C1858" s="5" t="s">
        <v>617</v>
      </c>
      <c r="D1858" s="65" t="s">
        <v>629</v>
      </c>
      <c r="E1858" s="5" t="s">
        <v>635</v>
      </c>
      <c r="F1858" s="5" t="s">
        <v>198</v>
      </c>
      <c r="G1858" s="5" t="s">
        <v>606</v>
      </c>
      <c r="H1858" s="5" t="s">
        <v>626</v>
      </c>
      <c r="I1858" s="5">
        <v>20</v>
      </c>
      <c r="J1858" s="5">
        <v>40</v>
      </c>
      <c r="K1858" s="5">
        <v>30</v>
      </c>
      <c r="L1858" s="5">
        <v>20</v>
      </c>
      <c r="M1858" s="5">
        <v>10</v>
      </c>
      <c r="N1858" s="5"/>
      <c r="O1858" s="5">
        <v>10</v>
      </c>
      <c r="P1858" s="5">
        <v>10</v>
      </c>
      <c r="Q1858" s="5">
        <v>22</v>
      </c>
      <c r="R1858" s="75">
        <f>SUM(I1858:Q1858)/8</f>
        <v>20.25</v>
      </c>
      <c r="S1858" s="69"/>
      <c r="T1858" s="69">
        <v>25</v>
      </c>
      <c r="U1858" s="69">
        <v>25</v>
      </c>
      <c r="V1858" s="69">
        <v>25</v>
      </c>
      <c r="W1858" s="69">
        <v>25</v>
      </c>
      <c r="X1858" s="69">
        <v>25</v>
      </c>
      <c r="Y1858" s="69">
        <v>25</v>
      </c>
      <c r="Z1858" s="69">
        <v>25</v>
      </c>
      <c r="AA1858" s="69">
        <v>25</v>
      </c>
      <c r="AB1858" s="69">
        <v>25</v>
      </c>
      <c r="AC1858" s="69">
        <v>25</v>
      </c>
      <c r="AD1858" s="69">
        <v>25</v>
      </c>
      <c r="AE1858" s="69">
        <v>25</v>
      </c>
      <c r="AF1858" s="69">
        <f t="shared" si="235"/>
        <v>300</v>
      </c>
      <c r="AH1858" s="31">
        <f t="shared" si="236"/>
        <v>75</v>
      </c>
      <c r="AI1858" s="31">
        <f t="shared" si="237"/>
        <v>75</v>
      </c>
      <c r="AJ1858" s="31">
        <f t="shared" si="238"/>
        <v>75</v>
      </c>
      <c r="AK1858" s="31">
        <f t="shared" si="239"/>
        <v>75</v>
      </c>
      <c r="AL1858" s="31">
        <f t="shared" si="240"/>
        <v>300</v>
      </c>
    </row>
    <row r="1859" spans="1:38" hidden="1" x14ac:dyDescent="0.3">
      <c r="A1859" t="str">
        <f t="shared" ref="A1859:A1907" si="244">CONCATENATE(C1859,H1859)</f>
        <v>SAIG</v>
      </c>
      <c r="B1859" s="70" t="s">
        <v>628</v>
      </c>
      <c r="C1859" s="5" t="s">
        <v>617</v>
      </c>
      <c r="D1859" s="65" t="s">
        <v>629</v>
      </c>
      <c r="E1859" s="5" t="s">
        <v>636</v>
      </c>
      <c r="F1859" s="5" t="s">
        <v>246</v>
      </c>
      <c r="G1859" s="5" t="s">
        <v>606</v>
      </c>
      <c r="H1859" s="5" t="s">
        <v>626</v>
      </c>
      <c r="I1859" s="5">
        <v>1940</v>
      </c>
      <c r="J1859" s="5">
        <v>4052</v>
      </c>
      <c r="K1859" s="5">
        <v>2040</v>
      </c>
      <c r="L1859" s="5">
        <v>2440</v>
      </c>
      <c r="M1859" s="5">
        <v>860</v>
      </c>
      <c r="N1859" s="5">
        <v>200</v>
      </c>
      <c r="O1859" s="5">
        <v>580</v>
      </c>
      <c r="P1859" s="5">
        <v>1628</v>
      </c>
      <c r="Q1859" s="5">
        <v>720</v>
      </c>
      <c r="R1859" s="75">
        <f t="shared" si="243"/>
        <v>1606.6666666666667</v>
      </c>
      <c r="S1859" s="69"/>
      <c r="T1859" s="69">
        <v>1600</v>
      </c>
      <c r="U1859" s="69">
        <v>1600</v>
      </c>
      <c r="V1859" s="69">
        <v>1600</v>
      </c>
      <c r="W1859" s="69">
        <v>1600</v>
      </c>
      <c r="X1859" s="69">
        <v>1600</v>
      </c>
      <c r="Y1859" s="69">
        <v>1600</v>
      </c>
      <c r="Z1859" s="69">
        <v>1600</v>
      </c>
      <c r="AA1859" s="69">
        <v>1600</v>
      </c>
      <c r="AB1859" s="69">
        <v>1600</v>
      </c>
      <c r="AC1859" s="69">
        <v>1600</v>
      </c>
      <c r="AD1859" s="69">
        <v>1600</v>
      </c>
      <c r="AE1859" s="69">
        <v>1600</v>
      </c>
      <c r="AF1859" s="69">
        <f t="shared" ref="AF1859:AF1908" si="245">SUM(T1859:AE1859)</f>
        <v>19200</v>
      </c>
      <c r="AH1859" s="31">
        <f t="shared" ref="AH1859:AH1907" si="246">SUM(T1859:V1859)</f>
        <v>4800</v>
      </c>
      <c r="AI1859" s="31">
        <f t="shared" ref="AI1859:AI1907" si="247">SUM(W1859:Y1859)</f>
        <v>4800</v>
      </c>
      <c r="AJ1859" s="31">
        <f t="shared" ref="AJ1859:AJ1907" si="248">SUM(Z1859:AB1859)</f>
        <v>4800</v>
      </c>
      <c r="AK1859" s="31">
        <f t="shared" ref="AK1859:AK1907" si="249">SUM(AC1859:AE1859)</f>
        <v>4800</v>
      </c>
      <c r="AL1859" s="31">
        <f t="shared" ref="AL1859:AL1907" si="250">SUM(AH1859:AK1859)</f>
        <v>19200</v>
      </c>
    </row>
    <row r="1860" spans="1:38" hidden="1" x14ac:dyDescent="0.3">
      <c r="A1860" t="str">
        <f t="shared" si="244"/>
        <v>SAA1</v>
      </c>
      <c r="B1860" s="70" t="s">
        <v>628</v>
      </c>
      <c r="C1860" s="5" t="s">
        <v>617</v>
      </c>
      <c r="D1860" s="65" t="s">
        <v>629</v>
      </c>
      <c r="E1860" s="5" t="s">
        <v>637</v>
      </c>
      <c r="F1860" s="5" t="s">
        <v>161</v>
      </c>
      <c r="G1860" s="5" t="s">
        <v>600</v>
      </c>
      <c r="H1860" s="5" t="s">
        <v>620</v>
      </c>
      <c r="I1860" s="5">
        <v>2092</v>
      </c>
      <c r="J1860" s="5">
        <v>4108</v>
      </c>
      <c r="K1860" s="5">
        <v>1980</v>
      </c>
      <c r="L1860" s="5">
        <v>2780</v>
      </c>
      <c r="M1860" s="5">
        <v>1610</v>
      </c>
      <c r="N1860" s="5">
        <v>3140</v>
      </c>
      <c r="O1860" s="5">
        <v>2960</v>
      </c>
      <c r="P1860" s="5">
        <v>980</v>
      </c>
      <c r="Q1860" s="5">
        <v>2800</v>
      </c>
      <c r="R1860" s="75">
        <f t="shared" si="243"/>
        <v>2494.4444444444443</v>
      </c>
      <c r="S1860" s="69"/>
      <c r="T1860" s="69">
        <v>4000</v>
      </c>
      <c r="U1860" s="69">
        <v>4000</v>
      </c>
      <c r="V1860" s="69">
        <v>4000</v>
      </c>
      <c r="W1860" s="69">
        <v>4000</v>
      </c>
      <c r="X1860" s="69">
        <v>4000</v>
      </c>
      <c r="Y1860" s="69">
        <v>4000</v>
      </c>
      <c r="Z1860" s="69">
        <v>4000</v>
      </c>
      <c r="AA1860" s="69">
        <v>4000</v>
      </c>
      <c r="AB1860" s="69">
        <v>4000</v>
      </c>
      <c r="AC1860" s="69">
        <v>4000</v>
      </c>
      <c r="AD1860" s="69">
        <v>4000</v>
      </c>
      <c r="AE1860" s="69">
        <v>4000</v>
      </c>
      <c r="AF1860" s="69">
        <f t="shared" si="245"/>
        <v>48000</v>
      </c>
      <c r="AH1860" s="31">
        <f t="shared" si="246"/>
        <v>12000</v>
      </c>
      <c r="AI1860" s="31">
        <f t="shared" si="247"/>
        <v>12000</v>
      </c>
      <c r="AJ1860" s="31">
        <f t="shared" si="248"/>
        <v>12000</v>
      </c>
      <c r="AK1860" s="31">
        <f t="shared" si="249"/>
        <v>12000</v>
      </c>
      <c r="AL1860" s="31">
        <f t="shared" si="250"/>
        <v>48000</v>
      </c>
    </row>
    <row r="1861" spans="1:38" hidden="1" x14ac:dyDescent="0.3">
      <c r="A1861" t="str">
        <f t="shared" si="244"/>
        <v>SAIG</v>
      </c>
      <c r="B1861" s="70" t="s">
        <v>628</v>
      </c>
      <c r="C1861" s="5" t="s">
        <v>617</v>
      </c>
      <c r="D1861" s="65" t="s">
        <v>629</v>
      </c>
      <c r="E1861" s="5" t="s">
        <v>638</v>
      </c>
      <c r="F1861" s="5" t="s">
        <v>341</v>
      </c>
      <c r="G1861" s="5" t="s">
        <v>606</v>
      </c>
      <c r="H1861" s="5" t="s">
        <v>626</v>
      </c>
      <c r="I1861" s="5">
        <f>220+1723.28</f>
        <v>1943.28</v>
      </c>
      <c r="J1861" s="5">
        <f>260+763.16</f>
        <v>1023.16</v>
      </c>
      <c r="K1861" s="5">
        <f>380+681.82</f>
        <v>1061.8200000000002</v>
      </c>
      <c r="L1861" s="5">
        <f>80+346.36</f>
        <v>426.36</v>
      </c>
      <c r="M1861" s="5"/>
      <c r="N1861" s="5"/>
      <c r="O1861" s="5"/>
      <c r="P1861" s="5"/>
      <c r="Q1861" s="5"/>
      <c r="R1861" s="75">
        <f>SUM(I1861:Q1861)/4</f>
        <v>1113.655</v>
      </c>
      <c r="S1861" s="69"/>
      <c r="T1861" s="69">
        <v>500</v>
      </c>
      <c r="U1861" s="69">
        <v>500</v>
      </c>
      <c r="V1861" s="69">
        <v>500</v>
      </c>
      <c r="W1861" s="69">
        <v>500</v>
      </c>
      <c r="X1861" s="69">
        <v>500</v>
      </c>
      <c r="Y1861" s="69">
        <v>500</v>
      </c>
      <c r="Z1861" s="69">
        <v>500</v>
      </c>
      <c r="AA1861" s="69">
        <v>500</v>
      </c>
      <c r="AB1861" s="69">
        <v>500</v>
      </c>
      <c r="AC1861" s="69">
        <v>500</v>
      </c>
      <c r="AD1861" s="69">
        <v>500</v>
      </c>
      <c r="AE1861" s="69">
        <v>500</v>
      </c>
      <c r="AF1861" s="69">
        <f t="shared" si="245"/>
        <v>6000</v>
      </c>
      <c r="AH1861" s="31">
        <f t="shared" si="246"/>
        <v>1500</v>
      </c>
      <c r="AI1861" s="31">
        <f t="shared" si="247"/>
        <v>1500</v>
      </c>
      <c r="AJ1861" s="31">
        <f t="shared" si="248"/>
        <v>1500</v>
      </c>
      <c r="AK1861" s="31">
        <f t="shared" si="249"/>
        <v>1500</v>
      </c>
      <c r="AL1861" s="31">
        <f t="shared" si="250"/>
        <v>6000</v>
      </c>
    </row>
    <row r="1862" spans="1:38" hidden="1" x14ac:dyDescent="0.3">
      <c r="A1862" t="str">
        <f t="shared" si="244"/>
        <v>SAC1 COARSE</v>
      </c>
      <c r="B1862" s="70" t="s">
        <v>628</v>
      </c>
      <c r="C1862" s="5" t="s">
        <v>617</v>
      </c>
      <c r="D1862" s="65" t="s">
        <v>629</v>
      </c>
      <c r="E1862" s="5" t="s">
        <v>639</v>
      </c>
      <c r="F1862" s="5" t="s">
        <v>640</v>
      </c>
      <c r="G1862" s="5" t="s">
        <v>603</v>
      </c>
      <c r="H1862" s="5" t="s">
        <v>619</v>
      </c>
      <c r="I1862" s="5">
        <v>3006.6199999999985</v>
      </c>
      <c r="J1862" s="5">
        <v>2926.95</v>
      </c>
      <c r="K1862" s="5">
        <v>3105.7499999999986</v>
      </c>
      <c r="L1862" s="5">
        <v>3174.7399999999993</v>
      </c>
      <c r="M1862" s="5">
        <v>3953.2599999999989</v>
      </c>
      <c r="N1862" s="5">
        <v>2732.09</v>
      </c>
      <c r="O1862" s="5">
        <v>1639.0000000000002</v>
      </c>
      <c r="P1862" s="5">
        <v>1878.3600000000004</v>
      </c>
      <c r="Q1862" s="5">
        <v>1985.4299999999998</v>
      </c>
      <c r="R1862" s="75">
        <f t="shared" si="243"/>
        <v>2711.3555555555554</v>
      </c>
      <c r="S1862" s="69"/>
      <c r="T1862" s="69">
        <v>1500</v>
      </c>
      <c r="U1862" s="69">
        <v>1500</v>
      </c>
      <c r="V1862" s="69">
        <v>1500</v>
      </c>
      <c r="W1862" s="69">
        <v>1500</v>
      </c>
      <c r="X1862" s="69">
        <v>1500</v>
      </c>
      <c r="Y1862" s="69">
        <v>1500</v>
      </c>
      <c r="Z1862" s="69">
        <v>1500</v>
      </c>
      <c r="AA1862" s="69">
        <v>1500</v>
      </c>
      <c r="AB1862" s="69">
        <v>1500</v>
      </c>
      <c r="AC1862" s="69">
        <v>1500</v>
      </c>
      <c r="AD1862" s="69">
        <v>1500</v>
      </c>
      <c r="AE1862" s="69">
        <v>1500</v>
      </c>
      <c r="AF1862" s="69">
        <f t="shared" si="245"/>
        <v>18000</v>
      </c>
      <c r="AH1862" s="31">
        <f t="shared" si="246"/>
        <v>4500</v>
      </c>
      <c r="AI1862" s="31">
        <f t="shared" si="247"/>
        <v>4500</v>
      </c>
      <c r="AJ1862" s="31">
        <f t="shared" si="248"/>
        <v>4500</v>
      </c>
      <c r="AK1862" s="31">
        <f t="shared" si="249"/>
        <v>4500</v>
      </c>
      <c r="AL1862" s="31">
        <f t="shared" si="250"/>
        <v>18000</v>
      </c>
    </row>
    <row r="1863" spans="1:38" hidden="1" x14ac:dyDescent="0.3">
      <c r="A1863" t="str">
        <f t="shared" si="244"/>
        <v>SAIG</v>
      </c>
      <c r="B1863" s="70" t="s">
        <v>628</v>
      </c>
      <c r="C1863" s="5" t="s">
        <v>617</v>
      </c>
      <c r="D1863" s="65" t="s">
        <v>629</v>
      </c>
      <c r="E1863" s="5" t="s">
        <v>181</v>
      </c>
      <c r="F1863" s="5" t="s">
        <v>168</v>
      </c>
      <c r="G1863" s="5" t="s">
        <v>606</v>
      </c>
      <c r="H1863" s="5" t="s">
        <v>626</v>
      </c>
      <c r="I1863" s="5">
        <v>15</v>
      </c>
      <c r="J1863" s="5">
        <v>35</v>
      </c>
      <c r="K1863" s="5">
        <v>42</v>
      </c>
      <c r="L1863" s="5">
        <v>108</v>
      </c>
      <c r="M1863" s="5">
        <v>78</v>
      </c>
      <c r="N1863" s="5">
        <v>30</v>
      </c>
      <c r="O1863" s="5">
        <v>34</v>
      </c>
      <c r="P1863" s="5">
        <v>35</v>
      </c>
      <c r="Q1863" s="5">
        <v>47.125</v>
      </c>
      <c r="R1863" s="75">
        <f t="shared" si="243"/>
        <v>47.125</v>
      </c>
      <c r="S1863" s="69"/>
      <c r="T1863" s="69">
        <v>47</v>
      </c>
      <c r="U1863" s="69">
        <v>47</v>
      </c>
      <c r="V1863" s="69">
        <v>47</v>
      </c>
      <c r="W1863" s="69">
        <v>47</v>
      </c>
      <c r="X1863" s="69">
        <v>47</v>
      </c>
      <c r="Y1863" s="69">
        <v>47</v>
      </c>
      <c r="Z1863" s="69">
        <v>47</v>
      </c>
      <c r="AA1863" s="69">
        <v>47</v>
      </c>
      <c r="AB1863" s="69">
        <v>47</v>
      </c>
      <c r="AC1863" s="69">
        <v>47</v>
      </c>
      <c r="AD1863" s="69">
        <v>47</v>
      </c>
      <c r="AE1863" s="69">
        <v>47</v>
      </c>
      <c r="AF1863" s="69">
        <f t="shared" si="245"/>
        <v>564</v>
      </c>
      <c r="AH1863" s="31">
        <f t="shared" si="246"/>
        <v>141</v>
      </c>
      <c r="AI1863" s="31">
        <f t="shared" si="247"/>
        <v>141</v>
      </c>
      <c r="AJ1863" s="31">
        <f t="shared" si="248"/>
        <v>141</v>
      </c>
      <c r="AK1863" s="31">
        <f t="shared" si="249"/>
        <v>141</v>
      </c>
      <c r="AL1863" s="31">
        <f t="shared" si="250"/>
        <v>564</v>
      </c>
    </row>
    <row r="1864" spans="1:38" hidden="1" x14ac:dyDescent="0.3">
      <c r="A1864" t="str">
        <f t="shared" si="244"/>
        <v>SAIG</v>
      </c>
      <c r="B1864" s="70" t="s">
        <v>628</v>
      </c>
      <c r="C1864" s="5" t="s">
        <v>617</v>
      </c>
      <c r="D1864" s="65" t="s">
        <v>629</v>
      </c>
      <c r="E1864" s="5" t="s">
        <v>181</v>
      </c>
      <c r="F1864" s="5" t="s">
        <v>182</v>
      </c>
      <c r="G1864" s="5" t="s">
        <v>606</v>
      </c>
      <c r="H1864" s="5" t="s">
        <v>626</v>
      </c>
      <c r="I1864" s="5">
        <v>6</v>
      </c>
      <c r="J1864" s="5">
        <v>2</v>
      </c>
      <c r="K1864" s="5">
        <v>5</v>
      </c>
      <c r="L1864" s="5">
        <v>7</v>
      </c>
      <c r="M1864" s="5">
        <v>5</v>
      </c>
      <c r="N1864" s="5">
        <v>3</v>
      </c>
      <c r="O1864" s="5">
        <v>3</v>
      </c>
      <c r="P1864" s="5">
        <v>4</v>
      </c>
      <c r="Q1864" s="5">
        <v>4.375</v>
      </c>
      <c r="R1864" s="75">
        <f t="shared" si="243"/>
        <v>4.375</v>
      </c>
      <c r="S1864" s="69"/>
      <c r="T1864" s="69">
        <v>5</v>
      </c>
      <c r="U1864" s="69">
        <v>5</v>
      </c>
      <c r="V1864" s="69">
        <v>5</v>
      </c>
      <c r="W1864" s="69">
        <v>5</v>
      </c>
      <c r="X1864" s="69">
        <v>5</v>
      </c>
      <c r="Y1864" s="69">
        <v>5</v>
      </c>
      <c r="Z1864" s="69">
        <v>5</v>
      </c>
      <c r="AA1864" s="69">
        <v>5</v>
      </c>
      <c r="AB1864" s="69">
        <v>5</v>
      </c>
      <c r="AC1864" s="69">
        <v>5</v>
      </c>
      <c r="AD1864" s="69">
        <v>5</v>
      </c>
      <c r="AE1864" s="69">
        <v>5</v>
      </c>
      <c r="AF1864" s="69">
        <f t="shared" si="245"/>
        <v>60</v>
      </c>
      <c r="AH1864" s="31">
        <f t="shared" si="246"/>
        <v>15</v>
      </c>
      <c r="AI1864" s="31">
        <f t="shared" si="247"/>
        <v>15</v>
      </c>
      <c r="AJ1864" s="31">
        <f t="shared" si="248"/>
        <v>15</v>
      </c>
      <c r="AK1864" s="31">
        <f t="shared" si="249"/>
        <v>15</v>
      </c>
      <c r="AL1864" s="31">
        <f t="shared" si="250"/>
        <v>60</v>
      </c>
    </row>
    <row r="1865" spans="1:38" hidden="1" x14ac:dyDescent="0.3">
      <c r="A1865" t="str">
        <f t="shared" si="244"/>
        <v>SAIG</v>
      </c>
      <c r="B1865" s="70" t="s">
        <v>628</v>
      </c>
      <c r="C1865" s="5" t="s">
        <v>617</v>
      </c>
      <c r="D1865" s="65" t="s">
        <v>629</v>
      </c>
      <c r="E1865" s="5" t="s">
        <v>181</v>
      </c>
      <c r="F1865" s="5" t="s">
        <v>164</v>
      </c>
      <c r="G1865" s="5" t="s">
        <v>606</v>
      </c>
      <c r="H1865" s="5" t="s">
        <v>626</v>
      </c>
      <c r="I1865" s="5">
        <v>2</v>
      </c>
      <c r="J1865" s="5">
        <v>3</v>
      </c>
      <c r="K1865" s="5">
        <v>5</v>
      </c>
      <c r="L1865" s="5">
        <v>5</v>
      </c>
      <c r="M1865" s="5">
        <v>7</v>
      </c>
      <c r="N1865" s="5">
        <v>4</v>
      </c>
      <c r="O1865" s="5">
        <v>2</v>
      </c>
      <c r="P1865" s="5">
        <v>1</v>
      </c>
      <c r="Q1865" s="5">
        <v>3.625</v>
      </c>
      <c r="R1865" s="75">
        <f t="shared" si="243"/>
        <v>3.625</v>
      </c>
      <c r="S1865" s="69"/>
      <c r="T1865" s="69">
        <v>4</v>
      </c>
      <c r="U1865" s="69">
        <v>4</v>
      </c>
      <c r="V1865" s="69">
        <v>4</v>
      </c>
      <c r="W1865" s="69">
        <v>4</v>
      </c>
      <c r="X1865" s="69">
        <v>4</v>
      </c>
      <c r="Y1865" s="69">
        <v>4</v>
      </c>
      <c r="Z1865" s="69">
        <v>4</v>
      </c>
      <c r="AA1865" s="69">
        <v>4</v>
      </c>
      <c r="AB1865" s="69">
        <v>4</v>
      </c>
      <c r="AC1865" s="69">
        <v>4</v>
      </c>
      <c r="AD1865" s="69">
        <v>4</v>
      </c>
      <c r="AE1865" s="69">
        <v>4</v>
      </c>
      <c r="AF1865" s="69">
        <f t="shared" si="245"/>
        <v>48</v>
      </c>
      <c r="AH1865" s="31">
        <f t="shared" si="246"/>
        <v>12</v>
      </c>
      <c r="AI1865" s="31">
        <f t="shared" si="247"/>
        <v>12</v>
      </c>
      <c r="AJ1865" s="31">
        <f t="shared" si="248"/>
        <v>12</v>
      </c>
      <c r="AK1865" s="31">
        <f t="shared" si="249"/>
        <v>12</v>
      </c>
      <c r="AL1865" s="31">
        <f t="shared" si="250"/>
        <v>48</v>
      </c>
    </row>
    <row r="1866" spans="1:38" hidden="1" x14ac:dyDescent="0.3">
      <c r="A1866" t="str">
        <f t="shared" si="244"/>
        <v>SAA1</v>
      </c>
      <c r="B1866" s="70" t="s">
        <v>628</v>
      </c>
      <c r="C1866" s="5" t="s">
        <v>617</v>
      </c>
      <c r="D1866" s="65" t="s">
        <v>633</v>
      </c>
      <c r="E1866" s="5" t="s">
        <v>641</v>
      </c>
      <c r="F1866" s="5" t="s">
        <v>74</v>
      </c>
      <c r="G1866" s="5" t="s">
        <v>600</v>
      </c>
      <c r="H1866" s="5" t="s">
        <v>620</v>
      </c>
      <c r="I1866" s="5">
        <v>440</v>
      </c>
      <c r="J1866" s="5">
        <v>400</v>
      </c>
      <c r="K1866" s="5">
        <v>480</v>
      </c>
      <c r="L1866" s="5">
        <v>380</v>
      </c>
      <c r="M1866" s="5">
        <v>500</v>
      </c>
      <c r="N1866" s="5">
        <v>350</v>
      </c>
      <c r="O1866" s="5">
        <v>150</v>
      </c>
      <c r="P1866" s="5">
        <v>280</v>
      </c>
      <c r="Q1866" s="5">
        <v>380</v>
      </c>
      <c r="R1866" s="75">
        <f t="shared" si="243"/>
        <v>373.33333333333331</v>
      </c>
      <c r="S1866" s="69"/>
      <c r="T1866" s="69">
        <v>390</v>
      </c>
      <c r="U1866" s="69">
        <v>390</v>
      </c>
      <c r="V1866" s="69">
        <v>390</v>
      </c>
      <c r="W1866" s="69">
        <v>390</v>
      </c>
      <c r="X1866" s="69">
        <v>390</v>
      </c>
      <c r="Y1866" s="69">
        <v>390</v>
      </c>
      <c r="Z1866" s="69">
        <v>390</v>
      </c>
      <c r="AA1866" s="69">
        <v>390</v>
      </c>
      <c r="AB1866" s="69">
        <v>390</v>
      </c>
      <c r="AC1866" s="69">
        <v>390</v>
      </c>
      <c r="AD1866" s="69">
        <v>390</v>
      </c>
      <c r="AE1866" s="69">
        <v>390</v>
      </c>
      <c r="AF1866" s="69">
        <f t="shared" si="245"/>
        <v>4680</v>
      </c>
      <c r="AH1866" s="31">
        <f t="shared" si="246"/>
        <v>1170</v>
      </c>
      <c r="AI1866" s="31">
        <f t="shared" si="247"/>
        <v>1170</v>
      </c>
      <c r="AJ1866" s="31">
        <f t="shared" si="248"/>
        <v>1170</v>
      </c>
      <c r="AK1866" s="31">
        <f t="shared" si="249"/>
        <v>1170</v>
      </c>
      <c r="AL1866" s="31">
        <f t="shared" si="250"/>
        <v>4680</v>
      </c>
    </row>
    <row r="1867" spans="1:38" hidden="1" x14ac:dyDescent="0.3">
      <c r="A1867" t="str">
        <f t="shared" si="244"/>
        <v>SAA1</v>
      </c>
      <c r="B1867" s="70" t="s">
        <v>628</v>
      </c>
      <c r="C1867" s="5" t="s">
        <v>617</v>
      </c>
      <c r="D1867" s="65" t="s">
        <v>633</v>
      </c>
      <c r="E1867" s="5" t="s">
        <v>641</v>
      </c>
      <c r="F1867" s="5" t="s">
        <v>161</v>
      </c>
      <c r="G1867" s="5" t="s">
        <v>600</v>
      </c>
      <c r="H1867" s="5" t="s">
        <v>620</v>
      </c>
      <c r="I1867" s="5">
        <v>1500</v>
      </c>
      <c r="J1867" s="5">
        <v>1020</v>
      </c>
      <c r="K1867" s="5">
        <v>1700</v>
      </c>
      <c r="L1867" s="5">
        <v>940</v>
      </c>
      <c r="M1867" s="5">
        <v>1160</v>
      </c>
      <c r="N1867" s="5">
        <v>640</v>
      </c>
      <c r="O1867" s="5">
        <v>292</v>
      </c>
      <c r="P1867" s="5">
        <v>500</v>
      </c>
      <c r="Q1867" s="5">
        <v>960</v>
      </c>
      <c r="R1867" s="75">
        <v>504.46111111111105</v>
      </c>
      <c r="S1867" s="69"/>
      <c r="T1867" s="69">
        <v>1000</v>
      </c>
      <c r="U1867" s="69">
        <v>1000</v>
      </c>
      <c r="V1867" s="69">
        <v>1000</v>
      </c>
      <c r="W1867" s="69">
        <v>1000</v>
      </c>
      <c r="X1867" s="69">
        <v>1000</v>
      </c>
      <c r="Y1867" s="69">
        <v>1000</v>
      </c>
      <c r="Z1867" s="69">
        <v>1000</v>
      </c>
      <c r="AA1867" s="69">
        <v>1000</v>
      </c>
      <c r="AB1867" s="69">
        <v>1000</v>
      </c>
      <c r="AC1867" s="69">
        <v>1000</v>
      </c>
      <c r="AD1867" s="69">
        <v>1000</v>
      </c>
      <c r="AE1867" s="69">
        <v>1000</v>
      </c>
      <c r="AF1867" s="69">
        <f t="shared" si="245"/>
        <v>12000</v>
      </c>
      <c r="AH1867" s="31">
        <f t="shared" si="246"/>
        <v>3000</v>
      </c>
      <c r="AI1867" s="31">
        <f t="shared" si="247"/>
        <v>3000</v>
      </c>
      <c r="AJ1867" s="31">
        <f t="shared" si="248"/>
        <v>3000</v>
      </c>
      <c r="AK1867" s="31">
        <f t="shared" si="249"/>
        <v>3000</v>
      </c>
      <c r="AL1867" s="31">
        <f t="shared" si="250"/>
        <v>12000</v>
      </c>
    </row>
    <row r="1868" spans="1:38" hidden="1" x14ac:dyDescent="0.3">
      <c r="A1868" t="str">
        <f t="shared" si="244"/>
        <v>SAA1</v>
      </c>
      <c r="B1868" s="70" t="s">
        <v>628</v>
      </c>
      <c r="C1868" s="5" t="s">
        <v>617</v>
      </c>
      <c r="D1868" s="65" t="s">
        <v>633</v>
      </c>
      <c r="E1868" s="5" t="s">
        <v>641</v>
      </c>
      <c r="F1868" s="5" t="s">
        <v>162</v>
      </c>
      <c r="G1868" s="5" t="s">
        <v>600</v>
      </c>
      <c r="H1868" s="5" t="s">
        <v>620</v>
      </c>
      <c r="I1868" s="5">
        <v>140</v>
      </c>
      <c r="J1868" s="5">
        <v>80</v>
      </c>
      <c r="K1868" s="5">
        <v>160</v>
      </c>
      <c r="L1868" s="5">
        <v>120</v>
      </c>
      <c r="M1868" s="5">
        <v>120</v>
      </c>
      <c r="N1868" s="5">
        <v>60</v>
      </c>
      <c r="O1868" s="5">
        <v>60</v>
      </c>
      <c r="P1868" s="5">
        <v>80</v>
      </c>
      <c r="Q1868" s="5">
        <v>60</v>
      </c>
      <c r="R1868" s="75">
        <f t="shared" si="243"/>
        <v>97.777777777777771</v>
      </c>
      <c r="S1868" s="69"/>
      <c r="T1868" s="69">
        <v>110</v>
      </c>
      <c r="U1868" s="69">
        <v>110</v>
      </c>
      <c r="V1868" s="69">
        <v>110</v>
      </c>
      <c r="W1868" s="69">
        <v>110</v>
      </c>
      <c r="X1868" s="69">
        <v>110</v>
      </c>
      <c r="Y1868" s="69">
        <v>110</v>
      </c>
      <c r="Z1868" s="69">
        <v>110</v>
      </c>
      <c r="AA1868" s="69">
        <v>110</v>
      </c>
      <c r="AB1868" s="69">
        <v>110</v>
      </c>
      <c r="AC1868" s="69">
        <v>110</v>
      </c>
      <c r="AD1868" s="69">
        <v>110</v>
      </c>
      <c r="AE1868" s="69">
        <v>110</v>
      </c>
      <c r="AF1868" s="69">
        <f t="shared" si="245"/>
        <v>1320</v>
      </c>
      <c r="AH1868" s="31">
        <f t="shared" si="246"/>
        <v>330</v>
      </c>
      <c r="AI1868" s="31">
        <f t="shared" si="247"/>
        <v>330</v>
      </c>
      <c r="AJ1868" s="31">
        <f t="shared" si="248"/>
        <v>330</v>
      </c>
      <c r="AK1868" s="31">
        <f t="shared" si="249"/>
        <v>330</v>
      </c>
      <c r="AL1868" s="31">
        <f t="shared" si="250"/>
        <v>1320</v>
      </c>
    </row>
    <row r="1869" spans="1:38" hidden="1" x14ac:dyDescent="0.3">
      <c r="A1869" t="str">
        <f t="shared" si="244"/>
        <v>SAC1 COARSE</v>
      </c>
      <c r="B1869" s="70" t="s">
        <v>628</v>
      </c>
      <c r="C1869" s="5" t="s">
        <v>617</v>
      </c>
      <c r="D1869" s="65" t="s">
        <v>629</v>
      </c>
      <c r="E1869" s="5" t="s">
        <v>642</v>
      </c>
      <c r="F1869" s="5" t="s">
        <v>640</v>
      </c>
      <c r="G1869" s="5" t="s">
        <v>603</v>
      </c>
      <c r="H1869" s="5" t="s">
        <v>619</v>
      </c>
      <c r="I1869" s="5"/>
      <c r="J1869" s="5"/>
      <c r="K1869" s="5"/>
      <c r="L1869" s="5"/>
      <c r="M1869" s="5"/>
      <c r="N1869" s="5">
        <v>2011.9499999999998</v>
      </c>
      <c r="O1869" s="5">
        <v>810.33000000000015</v>
      </c>
      <c r="P1869" s="5">
        <v>1021.8200000000002</v>
      </c>
      <c r="Q1869" s="5">
        <v>696.05000000000007</v>
      </c>
      <c r="R1869" s="75">
        <v>504.46111111111105</v>
      </c>
      <c r="S1869" s="69"/>
      <c r="T1869" s="69">
        <v>2000</v>
      </c>
      <c r="U1869" s="69">
        <v>2000</v>
      </c>
      <c r="V1869" s="69">
        <v>2000</v>
      </c>
      <c r="W1869" s="69">
        <v>2000</v>
      </c>
      <c r="X1869" s="69">
        <v>2000</v>
      </c>
      <c r="Y1869" s="69">
        <v>2000</v>
      </c>
      <c r="Z1869" s="69">
        <v>2000</v>
      </c>
      <c r="AA1869" s="69">
        <v>2000</v>
      </c>
      <c r="AB1869" s="69">
        <v>2000</v>
      </c>
      <c r="AC1869" s="69">
        <v>2000</v>
      </c>
      <c r="AD1869" s="69">
        <v>2000</v>
      </c>
      <c r="AE1869" s="69">
        <v>2000</v>
      </c>
      <c r="AF1869" s="69">
        <f t="shared" si="245"/>
        <v>24000</v>
      </c>
      <c r="AH1869" s="31">
        <f t="shared" si="246"/>
        <v>6000</v>
      </c>
      <c r="AI1869" s="31">
        <f t="shared" si="247"/>
        <v>6000</v>
      </c>
      <c r="AJ1869" s="31">
        <f t="shared" si="248"/>
        <v>6000</v>
      </c>
      <c r="AK1869" s="31">
        <f t="shared" si="249"/>
        <v>6000</v>
      </c>
      <c r="AL1869" s="31">
        <f t="shared" si="250"/>
        <v>24000</v>
      </c>
    </row>
    <row r="1870" spans="1:38" hidden="1" x14ac:dyDescent="0.3">
      <c r="A1870" t="str">
        <f t="shared" si="244"/>
        <v>SAA1</v>
      </c>
      <c r="B1870" s="70" t="s">
        <v>628</v>
      </c>
      <c r="C1870" s="5" t="s">
        <v>617</v>
      </c>
      <c r="D1870" s="65" t="s">
        <v>134</v>
      </c>
      <c r="E1870" s="5" t="s">
        <v>643</v>
      </c>
      <c r="F1870" s="5" t="s">
        <v>161</v>
      </c>
      <c r="G1870" s="5" t="s">
        <v>600</v>
      </c>
      <c r="H1870" s="5" t="s">
        <v>620</v>
      </c>
      <c r="I1870" s="5">
        <v>300</v>
      </c>
      <c r="J1870" s="5">
        <v>200</v>
      </c>
      <c r="K1870" s="5">
        <v>200</v>
      </c>
      <c r="L1870" s="5">
        <v>260</v>
      </c>
      <c r="M1870" s="5">
        <v>360</v>
      </c>
      <c r="N1870" s="5">
        <v>260</v>
      </c>
      <c r="O1870" s="5">
        <v>240</v>
      </c>
      <c r="P1870" s="5">
        <v>280</v>
      </c>
      <c r="Q1870" s="5">
        <v>380</v>
      </c>
      <c r="R1870" s="75">
        <f t="shared" si="243"/>
        <v>275.55555555555554</v>
      </c>
      <c r="S1870" s="69"/>
      <c r="T1870" s="69">
        <v>400</v>
      </c>
      <c r="U1870" s="69">
        <v>400</v>
      </c>
      <c r="V1870" s="69">
        <v>400</v>
      </c>
      <c r="W1870" s="69">
        <v>400</v>
      </c>
      <c r="X1870" s="69">
        <v>400</v>
      </c>
      <c r="Y1870" s="69">
        <v>400</v>
      </c>
      <c r="Z1870" s="69">
        <v>400</v>
      </c>
      <c r="AA1870" s="69">
        <v>400</v>
      </c>
      <c r="AB1870" s="69">
        <v>400</v>
      </c>
      <c r="AC1870" s="69">
        <v>400</v>
      </c>
      <c r="AD1870" s="69">
        <v>400</v>
      </c>
      <c r="AE1870" s="69">
        <v>400</v>
      </c>
      <c r="AF1870" s="69">
        <f t="shared" si="245"/>
        <v>4800</v>
      </c>
      <c r="AH1870" s="31">
        <f t="shared" si="246"/>
        <v>1200</v>
      </c>
      <c r="AI1870" s="31">
        <f t="shared" si="247"/>
        <v>1200</v>
      </c>
      <c r="AJ1870" s="31">
        <f t="shared" si="248"/>
        <v>1200</v>
      </c>
      <c r="AK1870" s="31">
        <f t="shared" si="249"/>
        <v>1200</v>
      </c>
      <c r="AL1870" s="31">
        <f t="shared" si="250"/>
        <v>4800</v>
      </c>
    </row>
    <row r="1871" spans="1:38" hidden="1" x14ac:dyDescent="0.3">
      <c r="A1871" t="str">
        <f t="shared" si="244"/>
        <v>SAA1</v>
      </c>
      <c r="B1871" s="70" t="s">
        <v>628</v>
      </c>
      <c r="C1871" s="5" t="s">
        <v>617</v>
      </c>
      <c r="D1871" s="65" t="s">
        <v>93</v>
      </c>
      <c r="E1871" s="5" t="s">
        <v>644</v>
      </c>
      <c r="F1871" s="5" t="s">
        <v>161</v>
      </c>
      <c r="G1871" s="5" t="s">
        <v>600</v>
      </c>
      <c r="H1871" s="5" t="s">
        <v>620</v>
      </c>
      <c r="I1871" s="5"/>
      <c r="J1871" s="5"/>
      <c r="K1871" s="5"/>
      <c r="L1871" s="5"/>
      <c r="M1871" s="5"/>
      <c r="N1871" s="5">
        <v>160</v>
      </c>
      <c r="O1871" s="5">
        <v>260</v>
      </c>
      <c r="P1871" s="5">
        <v>200</v>
      </c>
      <c r="Q1871" s="5">
        <v>240</v>
      </c>
      <c r="R1871" s="75">
        <f>SUM(I1871:Q1871)/4</f>
        <v>215</v>
      </c>
      <c r="S1871" s="69"/>
      <c r="T1871" s="69">
        <v>300</v>
      </c>
      <c r="U1871" s="69">
        <v>300</v>
      </c>
      <c r="V1871" s="69">
        <v>300</v>
      </c>
      <c r="W1871" s="69">
        <v>300</v>
      </c>
      <c r="X1871" s="69">
        <v>300</v>
      </c>
      <c r="Y1871" s="69">
        <v>300</v>
      </c>
      <c r="Z1871" s="69">
        <v>300</v>
      </c>
      <c r="AA1871" s="69">
        <v>300</v>
      </c>
      <c r="AB1871" s="69">
        <v>300</v>
      </c>
      <c r="AC1871" s="69">
        <v>300</v>
      </c>
      <c r="AD1871" s="69">
        <v>300</v>
      </c>
      <c r="AE1871" s="69">
        <v>300</v>
      </c>
      <c r="AF1871" s="69">
        <f t="shared" si="245"/>
        <v>3600</v>
      </c>
      <c r="AH1871" s="31">
        <f t="shared" si="246"/>
        <v>900</v>
      </c>
      <c r="AI1871" s="31">
        <f t="shared" si="247"/>
        <v>900</v>
      </c>
      <c r="AJ1871" s="31">
        <f t="shared" si="248"/>
        <v>900</v>
      </c>
      <c r="AK1871" s="31">
        <f t="shared" si="249"/>
        <v>900</v>
      </c>
      <c r="AL1871" s="31">
        <f t="shared" si="250"/>
        <v>3600</v>
      </c>
    </row>
    <row r="1872" spans="1:38" hidden="1" x14ac:dyDescent="0.3">
      <c r="A1872" t="str">
        <f t="shared" si="244"/>
        <v>SAA1</v>
      </c>
      <c r="B1872" s="70" t="s">
        <v>628</v>
      </c>
      <c r="C1872" s="5" t="s">
        <v>617</v>
      </c>
      <c r="D1872" s="65" t="s">
        <v>645</v>
      </c>
      <c r="E1872" s="5" t="s">
        <v>646</v>
      </c>
      <c r="F1872" s="5" t="s">
        <v>161</v>
      </c>
      <c r="G1872" s="5" t="s">
        <v>600</v>
      </c>
      <c r="H1872" s="5" t="s">
        <v>620</v>
      </c>
      <c r="I1872" s="5">
        <v>280</v>
      </c>
      <c r="J1872" s="5">
        <v>180</v>
      </c>
      <c r="K1872" s="5">
        <v>200</v>
      </c>
      <c r="L1872" s="5">
        <v>200</v>
      </c>
      <c r="M1872" s="5">
        <v>232</v>
      </c>
      <c r="N1872" s="5">
        <v>160</v>
      </c>
      <c r="O1872" s="5">
        <v>220</v>
      </c>
      <c r="P1872" s="5">
        <v>20</v>
      </c>
      <c r="Q1872" s="5"/>
      <c r="R1872" s="75">
        <f>SUM(I1872:Q1872)/8</f>
        <v>186.5</v>
      </c>
      <c r="S1872" s="69"/>
      <c r="T1872" s="69">
        <v>200</v>
      </c>
      <c r="U1872" s="69">
        <v>200</v>
      </c>
      <c r="V1872" s="69">
        <v>200</v>
      </c>
      <c r="W1872" s="69">
        <v>200</v>
      </c>
      <c r="X1872" s="69">
        <v>200</v>
      </c>
      <c r="Y1872" s="69">
        <v>200</v>
      </c>
      <c r="Z1872" s="69">
        <v>200</v>
      </c>
      <c r="AA1872" s="69">
        <v>200</v>
      </c>
      <c r="AB1872" s="69">
        <v>200</v>
      </c>
      <c r="AC1872" s="69">
        <v>200</v>
      </c>
      <c r="AD1872" s="69">
        <v>200</v>
      </c>
      <c r="AE1872" s="69">
        <v>200</v>
      </c>
      <c r="AF1872" s="69">
        <f t="shared" si="245"/>
        <v>2400</v>
      </c>
      <c r="AH1872" s="31">
        <f t="shared" si="246"/>
        <v>600</v>
      </c>
      <c r="AI1872" s="31">
        <f t="shared" si="247"/>
        <v>600</v>
      </c>
      <c r="AJ1872" s="31">
        <f t="shared" si="248"/>
        <v>600</v>
      </c>
      <c r="AK1872" s="31">
        <f t="shared" si="249"/>
        <v>600</v>
      </c>
      <c r="AL1872" s="31">
        <f t="shared" si="250"/>
        <v>2400</v>
      </c>
    </row>
    <row r="1873" spans="1:38" hidden="1" x14ac:dyDescent="0.3">
      <c r="A1873" t="str">
        <f t="shared" si="244"/>
        <v>SAA1</v>
      </c>
      <c r="B1873" s="70" t="s">
        <v>628</v>
      </c>
      <c r="C1873" s="5" t="s">
        <v>617</v>
      </c>
      <c r="D1873" s="65" t="s">
        <v>645</v>
      </c>
      <c r="E1873" s="5" t="s">
        <v>646</v>
      </c>
      <c r="F1873" s="5" t="s">
        <v>171</v>
      </c>
      <c r="G1873" s="5" t="s">
        <v>600</v>
      </c>
      <c r="H1873" s="5" t="s">
        <v>620</v>
      </c>
      <c r="I1873" s="5">
        <v>80</v>
      </c>
      <c r="J1873" s="5">
        <v>40</v>
      </c>
      <c r="K1873" s="5">
        <v>60</v>
      </c>
      <c r="L1873" s="5">
        <v>80</v>
      </c>
      <c r="M1873" s="5">
        <v>80</v>
      </c>
      <c r="N1873" s="5">
        <v>40</v>
      </c>
      <c r="O1873" s="5">
        <v>100</v>
      </c>
      <c r="P1873" s="5">
        <v>20</v>
      </c>
      <c r="Q1873" s="5">
        <v>20</v>
      </c>
      <c r="R1873" s="75">
        <f t="shared" si="243"/>
        <v>57.777777777777779</v>
      </c>
      <c r="S1873" s="69"/>
      <c r="T1873" s="69">
        <v>70</v>
      </c>
      <c r="U1873" s="69">
        <v>70</v>
      </c>
      <c r="V1873" s="69">
        <v>70</v>
      </c>
      <c r="W1873" s="69">
        <v>70</v>
      </c>
      <c r="X1873" s="69">
        <v>70</v>
      </c>
      <c r="Y1873" s="69">
        <v>70</v>
      </c>
      <c r="Z1873" s="69">
        <v>70</v>
      </c>
      <c r="AA1873" s="69">
        <v>70</v>
      </c>
      <c r="AB1873" s="69">
        <v>70</v>
      </c>
      <c r="AC1873" s="69">
        <v>70</v>
      </c>
      <c r="AD1873" s="69">
        <v>70</v>
      </c>
      <c r="AE1873" s="69">
        <v>70</v>
      </c>
      <c r="AF1873" s="69">
        <f t="shared" si="245"/>
        <v>840</v>
      </c>
      <c r="AH1873" s="31">
        <f t="shared" si="246"/>
        <v>210</v>
      </c>
      <c r="AI1873" s="31">
        <f t="shared" si="247"/>
        <v>210</v>
      </c>
      <c r="AJ1873" s="31">
        <f t="shared" si="248"/>
        <v>210</v>
      </c>
      <c r="AK1873" s="31">
        <f t="shared" si="249"/>
        <v>210</v>
      </c>
      <c r="AL1873" s="31">
        <f t="shared" si="250"/>
        <v>840</v>
      </c>
    </row>
    <row r="1874" spans="1:38" hidden="1" x14ac:dyDescent="0.3">
      <c r="A1874" t="str">
        <f t="shared" si="244"/>
        <v>SAA1</v>
      </c>
      <c r="B1874" s="70" t="s">
        <v>628</v>
      </c>
      <c r="C1874" s="5" t="s">
        <v>617</v>
      </c>
      <c r="D1874" s="65" t="s">
        <v>633</v>
      </c>
      <c r="E1874" s="5" t="s">
        <v>647</v>
      </c>
      <c r="F1874" s="5" t="s">
        <v>74</v>
      </c>
      <c r="G1874" s="5" t="s">
        <v>600</v>
      </c>
      <c r="H1874" s="5" t="s">
        <v>620</v>
      </c>
      <c r="I1874" s="5">
        <v>5</v>
      </c>
      <c r="J1874" s="5"/>
      <c r="K1874" s="5"/>
      <c r="L1874" s="5"/>
      <c r="M1874" s="5">
        <v>5</v>
      </c>
      <c r="N1874" s="5"/>
      <c r="O1874" s="5"/>
      <c r="P1874" s="5"/>
      <c r="Q1874" s="5"/>
      <c r="R1874" s="75">
        <f>SUM(I1874:Q1874)/2</f>
        <v>5</v>
      </c>
      <c r="S1874" s="69"/>
      <c r="T1874" s="69"/>
      <c r="U1874" s="69"/>
      <c r="V1874" s="69"/>
      <c r="W1874" s="69"/>
      <c r="X1874" s="69"/>
      <c r="Y1874" s="69"/>
      <c r="Z1874" s="69"/>
      <c r="AA1874" s="69"/>
      <c r="AB1874" s="69"/>
      <c r="AC1874" s="69"/>
      <c r="AD1874" s="69"/>
      <c r="AE1874" s="69"/>
      <c r="AF1874" s="69">
        <f t="shared" si="245"/>
        <v>0</v>
      </c>
      <c r="AH1874" s="31">
        <f t="shared" si="246"/>
        <v>0</v>
      </c>
      <c r="AI1874" s="31">
        <f t="shared" si="247"/>
        <v>0</v>
      </c>
      <c r="AJ1874" s="31">
        <f t="shared" si="248"/>
        <v>0</v>
      </c>
      <c r="AK1874" s="31">
        <f t="shared" si="249"/>
        <v>0</v>
      </c>
      <c r="AL1874" s="31">
        <f t="shared" si="250"/>
        <v>0</v>
      </c>
    </row>
    <row r="1875" spans="1:38" hidden="1" x14ac:dyDescent="0.3">
      <c r="A1875" t="str">
        <f t="shared" si="244"/>
        <v>SAICING</v>
      </c>
      <c r="B1875" s="70" t="s">
        <v>628</v>
      </c>
      <c r="C1875" s="5" t="s">
        <v>617</v>
      </c>
      <c r="D1875" s="65" t="s">
        <v>633</v>
      </c>
      <c r="E1875" s="5" t="s">
        <v>647</v>
      </c>
      <c r="F1875" s="5" t="s">
        <v>648</v>
      </c>
      <c r="G1875" s="5" t="s">
        <v>605</v>
      </c>
      <c r="H1875" s="5" t="s">
        <v>605</v>
      </c>
      <c r="I1875" s="5"/>
      <c r="J1875" s="5">
        <v>3</v>
      </c>
      <c r="K1875" s="5"/>
      <c r="L1875" s="5"/>
      <c r="M1875" s="5">
        <v>2.6999999999999997</v>
      </c>
      <c r="N1875" s="5"/>
      <c r="O1875" s="5">
        <v>2</v>
      </c>
      <c r="P1875" s="5">
        <v>2</v>
      </c>
      <c r="Q1875" s="5">
        <v>1</v>
      </c>
      <c r="R1875" s="75">
        <f>SUM(I1875:Q1875)/5</f>
        <v>2.1399999999999997</v>
      </c>
      <c r="S1875" s="69"/>
      <c r="T1875" s="69">
        <v>3</v>
      </c>
      <c r="U1875" s="69">
        <v>3</v>
      </c>
      <c r="V1875" s="69">
        <v>3</v>
      </c>
      <c r="W1875" s="69">
        <v>3</v>
      </c>
      <c r="X1875" s="69">
        <v>3</v>
      </c>
      <c r="Y1875" s="69">
        <v>3</v>
      </c>
      <c r="Z1875" s="69">
        <v>3</v>
      </c>
      <c r="AA1875" s="69">
        <v>3</v>
      </c>
      <c r="AB1875" s="69">
        <v>3</v>
      </c>
      <c r="AC1875" s="69">
        <v>3</v>
      </c>
      <c r="AD1875" s="69">
        <v>3</v>
      </c>
      <c r="AE1875" s="69">
        <v>3</v>
      </c>
      <c r="AF1875" s="69">
        <f t="shared" si="245"/>
        <v>36</v>
      </c>
      <c r="AH1875" s="31">
        <f t="shared" si="246"/>
        <v>9</v>
      </c>
      <c r="AI1875" s="31">
        <f t="shared" si="247"/>
        <v>9</v>
      </c>
      <c r="AJ1875" s="31">
        <f t="shared" si="248"/>
        <v>9</v>
      </c>
      <c r="AK1875" s="31">
        <f t="shared" si="249"/>
        <v>9</v>
      </c>
      <c r="AL1875" s="31">
        <f t="shared" si="250"/>
        <v>36</v>
      </c>
    </row>
    <row r="1876" spans="1:38" hidden="1" x14ac:dyDescent="0.3">
      <c r="A1876" t="str">
        <f t="shared" si="244"/>
        <v>SALiquid</v>
      </c>
      <c r="B1876" s="70" t="s">
        <v>628</v>
      </c>
      <c r="C1876" s="5" t="s">
        <v>617</v>
      </c>
      <c r="D1876" s="65" t="s">
        <v>633</v>
      </c>
      <c r="E1876" s="5" t="s">
        <v>649</v>
      </c>
      <c r="F1876" s="5" t="s">
        <v>248</v>
      </c>
      <c r="G1876" s="5" t="s">
        <v>607</v>
      </c>
      <c r="H1876" s="5" t="s">
        <v>627</v>
      </c>
      <c r="I1876" s="5">
        <v>89.953999999999994</v>
      </c>
      <c r="J1876" s="5">
        <v>38.757999999999996</v>
      </c>
      <c r="K1876" s="5">
        <v>15.007999999999999</v>
      </c>
      <c r="L1876" s="5"/>
      <c r="M1876" s="5">
        <v>28.826999999999998</v>
      </c>
      <c r="N1876" s="5">
        <v>46.620000000000005</v>
      </c>
      <c r="O1876" s="5">
        <v>27.164999999999999</v>
      </c>
      <c r="P1876" s="5"/>
      <c r="Q1876" s="5"/>
      <c r="R1876" s="75">
        <f>SUM(I1876:Q1876)/6</f>
        <v>41.05533333333333</v>
      </c>
      <c r="S1876" s="69"/>
      <c r="T1876" s="69">
        <v>45</v>
      </c>
      <c r="U1876" s="69">
        <v>45</v>
      </c>
      <c r="V1876" s="69">
        <v>45</v>
      </c>
      <c r="W1876" s="69">
        <v>45</v>
      </c>
      <c r="X1876" s="69">
        <v>45</v>
      </c>
      <c r="Y1876" s="69">
        <v>45</v>
      </c>
      <c r="Z1876" s="69">
        <v>45</v>
      </c>
      <c r="AA1876" s="69">
        <v>45</v>
      </c>
      <c r="AB1876" s="69">
        <v>45</v>
      </c>
      <c r="AC1876" s="69">
        <v>45</v>
      </c>
      <c r="AD1876" s="69">
        <v>45</v>
      </c>
      <c r="AE1876" s="69">
        <v>45</v>
      </c>
      <c r="AF1876" s="69">
        <f t="shared" si="245"/>
        <v>540</v>
      </c>
      <c r="AH1876" s="31">
        <f t="shared" si="246"/>
        <v>135</v>
      </c>
      <c r="AI1876" s="31">
        <f t="shared" si="247"/>
        <v>135</v>
      </c>
      <c r="AJ1876" s="31">
        <f t="shared" si="248"/>
        <v>135</v>
      </c>
      <c r="AK1876" s="31">
        <f t="shared" si="249"/>
        <v>135</v>
      </c>
      <c r="AL1876" s="31">
        <f t="shared" si="250"/>
        <v>540</v>
      </c>
    </row>
    <row r="1877" spans="1:38" hidden="1" x14ac:dyDescent="0.3">
      <c r="A1877" t="str">
        <f t="shared" si="244"/>
        <v>SACoarse Brown</v>
      </c>
      <c r="B1877" s="70" t="s">
        <v>628</v>
      </c>
      <c r="C1877" s="5" t="s">
        <v>617</v>
      </c>
      <c r="D1877" s="65" t="s">
        <v>633</v>
      </c>
      <c r="E1877" s="5" t="s">
        <v>649</v>
      </c>
      <c r="F1877" s="5" t="s">
        <v>91</v>
      </c>
      <c r="G1877" s="5" t="s">
        <v>602</v>
      </c>
      <c r="H1877" s="5" t="s">
        <v>618</v>
      </c>
      <c r="I1877" s="5"/>
      <c r="J1877" s="5"/>
      <c r="K1877" s="5"/>
      <c r="L1877" s="5">
        <v>1.25</v>
      </c>
      <c r="M1877" s="5"/>
      <c r="N1877" s="5"/>
      <c r="O1877" s="5"/>
      <c r="P1877" s="5"/>
      <c r="Q1877" s="5"/>
      <c r="R1877" s="75">
        <f>SUM(I1877:Q1877)/1</f>
        <v>1.25</v>
      </c>
      <c r="S1877" s="69"/>
      <c r="T1877" s="69"/>
      <c r="U1877" s="69"/>
      <c r="V1877" s="69"/>
      <c r="W1877" s="69"/>
      <c r="X1877" s="69"/>
      <c r="Y1877" s="69"/>
      <c r="Z1877" s="69"/>
      <c r="AA1877" s="69"/>
      <c r="AB1877" s="69"/>
      <c r="AC1877" s="69"/>
      <c r="AD1877" s="69"/>
      <c r="AE1877" s="69"/>
      <c r="AF1877" s="69">
        <f t="shared" si="245"/>
        <v>0</v>
      </c>
      <c r="AH1877" s="31">
        <f t="shared" si="246"/>
        <v>0</v>
      </c>
      <c r="AI1877" s="31">
        <f t="shared" si="247"/>
        <v>0</v>
      </c>
      <c r="AJ1877" s="31">
        <f t="shared" si="248"/>
        <v>0</v>
      </c>
      <c r="AK1877" s="31">
        <f t="shared" si="249"/>
        <v>0</v>
      </c>
      <c r="AL1877" s="31">
        <f t="shared" si="250"/>
        <v>0</v>
      </c>
    </row>
    <row r="1878" spans="1:38" hidden="1" x14ac:dyDescent="0.3">
      <c r="A1878" t="str">
        <f t="shared" si="244"/>
        <v>SAA1</v>
      </c>
      <c r="B1878" s="70" t="s">
        <v>628</v>
      </c>
      <c r="C1878" s="5" t="s">
        <v>617</v>
      </c>
      <c r="D1878" s="65" t="s">
        <v>134</v>
      </c>
      <c r="E1878" s="5" t="s">
        <v>650</v>
      </c>
      <c r="F1878" s="5" t="s">
        <v>74</v>
      </c>
      <c r="G1878" s="5" t="s">
        <v>600</v>
      </c>
      <c r="H1878" s="5" t="s">
        <v>620</v>
      </c>
      <c r="I1878" s="5"/>
      <c r="J1878" s="5">
        <v>5</v>
      </c>
      <c r="K1878" s="5"/>
      <c r="L1878" s="5"/>
      <c r="M1878" s="5"/>
      <c r="N1878" s="5"/>
      <c r="O1878" s="5"/>
      <c r="P1878" s="5"/>
      <c r="Q1878" s="5"/>
      <c r="R1878" s="75">
        <f>SUM(I1878:Q1878)/1</f>
        <v>5</v>
      </c>
      <c r="S1878" s="69"/>
      <c r="T1878" s="69"/>
      <c r="U1878" s="69"/>
      <c r="V1878" s="69"/>
      <c r="W1878" s="69"/>
      <c r="X1878" s="69"/>
      <c r="Y1878" s="69"/>
      <c r="Z1878" s="69"/>
      <c r="AA1878" s="69"/>
      <c r="AB1878" s="69"/>
      <c r="AC1878" s="69"/>
      <c r="AD1878" s="69"/>
      <c r="AE1878" s="69"/>
      <c r="AF1878" s="69">
        <f t="shared" si="245"/>
        <v>0</v>
      </c>
      <c r="AH1878" s="31">
        <f t="shared" si="246"/>
        <v>0</v>
      </c>
      <c r="AI1878" s="31">
        <f t="shared" si="247"/>
        <v>0</v>
      </c>
      <c r="AJ1878" s="31">
        <f t="shared" si="248"/>
        <v>0</v>
      </c>
      <c r="AK1878" s="31">
        <f t="shared" si="249"/>
        <v>0</v>
      </c>
      <c r="AL1878" s="31">
        <f t="shared" si="250"/>
        <v>0</v>
      </c>
    </row>
    <row r="1879" spans="1:38" hidden="1" x14ac:dyDescent="0.3">
      <c r="A1879" t="str">
        <f t="shared" si="244"/>
        <v>SAC1 COARSE</v>
      </c>
      <c r="B1879" s="70" t="s">
        <v>628</v>
      </c>
      <c r="C1879" s="5" t="s">
        <v>617</v>
      </c>
      <c r="D1879" s="65" t="s">
        <v>134</v>
      </c>
      <c r="E1879" s="5" t="s">
        <v>650</v>
      </c>
      <c r="F1879" s="5" t="s">
        <v>61</v>
      </c>
      <c r="G1879" s="5" t="s">
        <v>603</v>
      </c>
      <c r="H1879" s="5" t="s">
        <v>619</v>
      </c>
      <c r="I1879" s="5"/>
      <c r="J1879" s="5">
        <v>5</v>
      </c>
      <c r="K1879" s="5"/>
      <c r="L1879" s="5"/>
      <c r="M1879" s="5"/>
      <c r="N1879" s="5">
        <v>5</v>
      </c>
      <c r="O1879" s="5"/>
      <c r="P1879" s="5">
        <v>5</v>
      </c>
      <c r="Q1879" s="5"/>
      <c r="R1879" s="75">
        <f>SUM(I1879:Q1879)/3</f>
        <v>5</v>
      </c>
      <c r="S1879" s="69"/>
      <c r="T1879" s="69"/>
      <c r="U1879" s="69"/>
      <c r="V1879" s="69"/>
      <c r="W1879" s="69"/>
      <c r="X1879" s="69"/>
      <c r="Y1879" s="69"/>
      <c r="Z1879" s="69"/>
      <c r="AA1879" s="69"/>
      <c r="AB1879" s="69"/>
      <c r="AC1879" s="69"/>
      <c r="AD1879" s="69"/>
      <c r="AE1879" s="69"/>
      <c r="AF1879" s="69">
        <f t="shared" si="245"/>
        <v>0</v>
      </c>
      <c r="AH1879" s="31">
        <f t="shared" si="246"/>
        <v>0</v>
      </c>
      <c r="AI1879" s="31">
        <f t="shared" si="247"/>
        <v>0</v>
      </c>
      <c r="AJ1879" s="31">
        <f t="shared" si="248"/>
        <v>0</v>
      </c>
      <c r="AK1879" s="31">
        <f t="shared" si="249"/>
        <v>0</v>
      </c>
      <c r="AL1879" s="31">
        <f t="shared" si="250"/>
        <v>0</v>
      </c>
    </row>
    <row r="1880" spans="1:38" hidden="1" x14ac:dyDescent="0.3">
      <c r="A1880" t="str">
        <f t="shared" si="244"/>
        <v>SALiquid</v>
      </c>
      <c r="B1880" s="70" t="s">
        <v>628</v>
      </c>
      <c r="C1880" s="5" t="s">
        <v>617</v>
      </c>
      <c r="D1880" s="65" t="s">
        <v>134</v>
      </c>
      <c r="E1880" s="5" t="s">
        <v>651</v>
      </c>
      <c r="F1880" s="5" t="s">
        <v>248</v>
      </c>
      <c r="G1880" s="5" t="s">
        <v>607</v>
      </c>
      <c r="H1880" s="5" t="s">
        <v>627</v>
      </c>
      <c r="I1880" s="5">
        <v>508.51400000000007</v>
      </c>
      <c r="J1880" s="5">
        <v>467.69999999999987</v>
      </c>
      <c r="K1880" s="5">
        <v>519.81599999999992</v>
      </c>
      <c r="L1880" s="5">
        <v>538.7879999999999</v>
      </c>
      <c r="M1880" s="5">
        <v>533.49500000000012</v>
      </c>
      <c r="N1880" s="5">
        <v>369.82400000000001</v>
      </c>
      <c r="O1880" s="5">
        <v>598.41099999999994</v>
      </c>
      <c r="P1880" s="5">
        <v>488.97999999999996</v>
      </c>
      <c r="Q1880" s="5">
        <v>549.40499999999986</v>
      </c>
      <c r="R1880" s="75">
        <f t="shared" ref="R1880:R1890" si="251">SUM(I1880:Q1880)/9</f>
        <v>508.32588888888887</v>
      </c>
      <c r="S1880" s="69"/>
      <c r="T1880" s="69">
        <v>600</v>
      </c>
      <c r="U1880" s="69">
        <v>600</v>
      </c>
      <c r="V1880" s="69">
        <v>600</v>
      </c>
      <c r="W1880" s="69">
        <v>600</v>
      </c>
      <c r="X1880" s="69">
        <v>600</v>
      </c>
      <c r="Y1880" s="69">
        <v>600</v>
      </c>
      <c r="Z1880" s="69">
        <v>600</v>
      </c>
      <c r="AA1880" s="69">
        <v>600</v>
      </c>
      <c r="AB1880" s="69">
        <v>600</v>
      </c>
      <c r="AC1880" s="69">
        <v>600</v>
      </c>
      <c r="AD1880" s="69">
        <v>600</v>
      </c>
      <c r="AE1880" s="69">
        <v>600</v>
      </c>
      <c r="AF1880" s="69">
        <f t="shared" si="245"/>
        <v>7200</v>
      </c>
      <c r="AH1880" s="31">
        <f t="shared" si="246"/>
        <v>1800</v>
      </c>
      <c r="AI1880" s="31">
        <f t="shared" si="247"/>
        <v>1800</v>
      </c>
      <c r="AJ1880" s="31">
        <f t="shared" si="248"/>
        <v>1800</v>
      </c>
      <c r="AK1880" s="31">
        <f t="shared" si="249"/>
        <v>1800</v>
      </c>
      <c r="AL1880" s="31">
        <f t="shared" si="250"/>
        <v>7200</v>
      </c>
    </row>
    <row r="1881" spans="1:38" hidden="1" x14ac:dyDescent="0.3">
      <c r="A1881" t="str">
        <f t="shared" si="244"/>
        <v>SAA1</v>
      </c>
      <c r="B1881" s="70" t="s">
        <v>628</v>
      </c>
      <c r="C1881" s="5" t="s">
        <v>617</v>
      </c>
      <c r="D1881" s="65" t="s">
        <v>134</v>
      </c>
      <c r="E1881" s="5" t="s">
        <v>651</v>
      </c>
      <c r="F1881" s="5" t="s">
        <v>161</v>
      </c>
      <c r="G1881" s="5" t="s">
        <v>600</v>
      </c>
      <c r="H1881" s="5" t="s">
        <v>620</v>
      </c>
      <c r="I1881" s="5">
        <v>560</v>
      </c>
      <c r="J1881" s="5">
        <v>720</v>
      </c>
      <c r="K1881" s="5">
        <v>140</v>
      </c>
      <c r="L1881" s="5">
        <v>220</v>
      </c>
      <c r="M1881" s="5">
        <v>100</v>
      </c>
      <c r="N1881" s="5"/>
      <c r="O1881" s="5"/>
      <c r="P1881" s="5">
        <v>460</v>
      </c>
      <c r="Q1881" s="5">
        <v>300</v>
      </c>
      <c r="R1881" s="75">
        <f>SUM(I1881:Q1881)/7</f>
        <v>357.14285714285717</v>
      </c>
      <c r="S1881" s="69"/>
      <c r="T1881" s="69">
        <v>400</v>
      </c>
      <c r="U1881" s="69">
        <v>400</v>
      </c>
      <c r="V1881" s="69">
        <v>400</v>
      </c>
      <c r="W1881" s="69">
        <v>400</v>
      </c>
      <c r="X1881" s="69">
        <v>400</v>
      </c>
      <c r="Y1881" s="69">
        <v>400</v>
      </c>
      <c r="Z1881" s="69">
        <v>400</v>
      </c>
      <c r="AA1881" s="69">
        <v>400</v>
      </c>
      <c r="AB1881" s="69">
        <v>400</v>
      </c>
      <c r="AC1881" s="69">
        <v>400</v>
      </c>
      <c r="AD1881" s="69">
        <v>400</v>
      </c>
      <c r="AE1881" s="69">
        <v>400</v>
      </c>
      <c r="AF1881" s="69">
        <f t="shared" si="245"/>
        <v>4800</v>
      </c>
      <c r="AH1881" s="31">
        <f t="shared" si="246"/>
        <v>1200</v>
      </c>
      <c r="AI1881" s="31">
        <f t="shared" si="247"/>
        <v>1200</v>
      </c>
      <c r="AJ1881" s="31">
        <f t="shared" si="248"/>
        <v>1200</v>
      </c>
      <c r="AK1881" s="31">
        <f t="shared" si="249"/>
        <v>1200</v>
      </c>
      <c r="AL1881" s="31">
        <f t="shared" si="250"/>
        <v>4800</v>
      </c>
    </row>
    <row r="1882" spans="1:38" hidden="1" x14ac:dyDescent="0.3">
      <c r="A1882" t="str">
        <f t="shared" si="244"/>
        <v>SAA1</v>
      </c>
      <c r="B1882" s="70" t="s">
        <v>628</v>
      </c>
      <c r="C1882" s="5" t="s">
        <v>617</v>
      </c>
      <c r="D1882" s="65" t="s">
        <v>134</v>
      </c>
      <c r="E1882" s="5" t="s">
        <v>651</v>
      </c>
      <c r="F1882" s="5" t="s">
        <v>652</v>
      </c>
      <c r="G1882" s="5" t="s">
        <v>600</v>
      </c>
      <c r="H1882" s="5" t="s">
        <v>620</v>
      </c>
      <c r="I1882" s="5">
        <v>60</v>
      </c>
      <c r="J1882" s="5"/>
      <c r="K1882" s="5"/>
      <c r="L1882" s="5"/>
      <c r="M1882" s="5"/>
      <c r="N1882" s="5"/>
      <c r="O1882" s="5"/>
      <c r="P1882" s="5"/>
      <c r="Q1882" s="5"/>
      <c r="R1882" s="75">
        <f>SUM(I1882:Q1882)/1</f>
        <v>60</v>
      </c>
      <c r="S1882" s="69"/>
      <c r="T1882" s="69"/>
      <c r="U1882" s="69"/>
      <c r="V1882" s="69"/>
      <c r="W1882" s="69"/>
      <c r="X1882" s="69"/>
      <c r="Y1882" s="69"/>
      <c r="Z1882" s="69"/>
      <c r="AA1882" s="69"/>
      <c r="AB1882" s="69"/>
      <c r="AC1882" s="69"/>
      <c r="AD1882" s="69"/>
      <c r="AE1882" s="69"/>
      <c r="AF1882" s="69">
        <f t="shared" si="245"/>
        <v>0</v>
      </c>
      <c r="AH1882" s="31">
        <f t="shared" si="246"/>
        <v>0</v>
      </c>
      <c r="AI1882" s="31">
        <f t="shared" si="247"/>
        <v>0</v>
      </c>
      <c r="AJ1882" s="31">
        <f t="shared" si="248"/>
        <v>0</v>
      </c>
      <c r="AK1882" s="31">
        <f t="shared" si="249"/>
        <v>0</v>
      </c>
      <c r="AL1882" s="31">
        <f t="shared" si="250"/>
        <v>0</v>
      </c>
    </row>
    <row r="1883" spans="1:38" hidden="1" x14ac:dyDescent="0.3">
      <c r="A1883" t="str">
        <f t="shared" si="244"/>
        <v>SAC1 COARSE</v>
      </c>
      <c r="B1883" s="70" t="s">
        <v>628</v>
      </c>
      <c r="C1883" s="5" t="s">
        <v>617</v>
      </c>
      <c r="D1883" s="65" t="s">
        <v>134</v>
      </c>
      <c r="E1883" s="5" t="s">
        <v>651</v>
      </c>
      <c r="F1883" s="5" t="s">
        <v>61</v>
      </c>
      <c r="G1883" s="5" t="s">
        <v>603</v>
      </c>
      <c r="H1883" s="5" t="s">
        <v>619</v>
      </c>
      <c r="I1883" s="5">
        <v>126</v>
      </c>
      <c r="J1883" s="5">
        <v>96</v>
      </c>
      <c r="K1883" s="5"/>
      <c r="L1883" s="5"/>
      <c r="M1883" s="5">
        <v>19</v>
      </c>
      <c r="N1883" s="5">
        <v>18</v>
      </c>
      <c r="O1883" s="5"/>
      <c r="P1883" s="5"/>
      <c r="Q1883" s="5"/>
      <c r="R1883" s="75">
        <f>SUM(I1883:Q1883)/9</f>
        <v>28.777777777777779</v>
      </c>
      <c r="S1883" s="69"/>
      <c r="T1883" s="69">
        <v>40</v>
      </c>
      <c r="U1883" s="69">
        <v>40</v>
      </c>
      <c r="V1883" s="69">
        <v>40</v>
      </c>
      <c r="W1883" s="69">
        <v>40</v>
      </c>
      <c r="X1883" s="69">
        <v>40</v>
      </c>
      <c r="Y1883" s="69">
        <v>40</v>
      </c>
      <c r="Z1883" s="69">
        <v>40</v>
      </c>
      <c r="AA1883" s="69">
        <v>40</v>
      </c>
      <c r="AB1883" s="69">
        <v>40</v>
      </c>
      <c r="AC1883" s="69">
        <v>40</v>
      </c>
      <c r="AD1883" s="69">
        <v>40</v>
      </c>
      <c r="AE1883" s="69">
        <v>40</v>
      </c>
      <c r="AF1883" s="69">
        <f t="shared" si="245"/>
        <v>480</v>
      </c>
      <c r="AH1883" s="31">
        <f t="shared" si="246"/>
        <v>120</v>
      </c>
      <c r="AI1883" s="31">
        <f t="shared" si="247"/>
        <v>120</v>
      </c>
      <c r="AJ1883" s="31">
        <f t="shared" si="248"/>
        <v>120</v>
      </c>
      <c r="AK1883" s="31">
        <f t="shared" si="249"/>
        <v>120</v>
      </c>
      <c r="AL1883" s="31">
        <f t="shared" si="250"/>
        <v>480</v>
      </c>
    </row>
    <row r="1884" spans="1:38" hidden="1" x14ac:dyDescent="0.3">
      <c r="A1884" t="str">
        <f t="shared" si="244"/>
        <v>SACASTER</v>
      </c>
      <c r="B1884" s="70" t="s">
        <v>628</v>
      </c>
      <c r="C1884" s="5" t="s">
        <v>617</v>
      </c>
      <c r="D1884" s="65" t="s">
        <v>134</v>
      </c>
      <c r="E1884" s="5" t="s">
        <v>651</v>
      </c>
      <c r="F1884" s="5" t="s">
        <v>285</v>
      </c>
      <c r="G1884" s="5" t="s">
        <v>604</v>
      </c>
      <c r="H1884" s="5" t="s">
        <v>604</v>
      </c>
      <c r="I1884" s="5"/>
      <c r="J1884" s="5"/>
      <c r="K1884" s="5"/>
      <c r="L1884" s="5"/>
      <c r="M1884" s="5">
        <v>20</v>
      </c>
      <c r="N1884" s="5">
        <v>100</v>
      </c>
      <c r="O1884" s="5">
        <v>70</v>
      </c>
      <c r="P1884" s="5">
        <v>70</v>
      </c>
      <c r="Q1884" s="5">
        <v>60</v>
      </c>
      <c r="R1884" s="75">
        <f>SUM(I1884:Q1884)/5</f>
        <v>64</v>
      </c>
      <c r="S1884" s="69"/>
      <c r="T1884" s="69">
        <v>80</v>
      </c>
      <c r="U1884" s="69">
        <v>80</v>
      </c>
      <c r="V1884" s="69">
        <v>80</v>
      </c>
      <c r="W1884" s="69">
        <v>80</v>
      </c>
      <c r="X1884" s="69">
        <v>80</v>
      </c>
      <c r="Y1884" s="69">
        <v>80</v>
      </c>
      <c r="Z1884" s="69">
        <v>80</v>
      </c>
      <c r="AA1884" s="69">
        <v>80</v>
      </c>
      <c r="AB1884" s="69">
        <v>80</v>
      </c>
      <c r="AC1884" s="69">
        <v>80</v>
      </c>
      <c r="AD1884" s="69">
        <v>80</v>
      </c>
      <c r="AE1884" s="69">
        <v>80</v>
      </c>
      <c r="AF1884" s="69">
        <f t="shared" si="245"/>
        <v>960</v>
      </c>
      <c r="AH1884" s="31">
        <f t="shared" si="246"/>
        <v>240</v>
      </c>
      <c r="AI1884" s="31">
        <f t="shared" si="247"/>
        <v>240</v>
      </c>
      <c r="AJ1884" s="31">
        <f t="shared" si="248"/>
        <v>240</v>
      </c>
      <c r="AK1884" s="31">
        <f t="shared" si="249"/>
        <v>240</v>
      </c>
      <c r="AL1884" s="31">
        <f t="shared" si="250"/>
        <v>960</v>
      </c>
    </row>
    <row r="1885" spans="1:38" hidden="1" x14ac:dyDescent="0.3">
      <c r="A1885" t="str">
        <f t="shared" si="244"/>
        <v>SACASTER</v>
      </c>
      <c r="B1885" s="70" t="s">
        <v>628</v>
      </c>
      <c r="C1885" s="5" t="s">
        <v>617</v>
      </c>
      <c r="D1885" s="65" t="s">
        <v>134</v>
      </c>
      <c r="E1885" s="5" t="s">
        <v>651</v>
      </c>
      <c r="F1885" s="5" t="s">
        <v>653</v>
      </c>
      <c r="G1885" s="5" t="s">
        <v>604</v>
      </c>
      <c r="H1885" s="5" t="s">
        <v>604</v>
      </c>
      <c r="I1885" s="5">
        <v>105.59999999999998</v>
      </c>
      <c r="J1885" s="5">
        <v>78.389999999999986</v>
      </c>
      <c r="K1885" s="5">
        <v>69.600000000000009</v>
      </c>
      <c r="L1885" s="5">
        <v>78</v>
      </c>
      <c r="M1885" s="5">
        <v>67.05</v>
      </c>
      <c r="N1885" s="5"/>
      <c r="O1885" s="5"/>
      <c r="P1885" s="5"/>
      <c r="Q1885" s="5"/>
      <c r="R1885" s="75">
        <f>SUM(I1885:Q1885)/5</f>
        <v>79.727999999999994</v>
      </c>
      <c r="S1885" s="69"/>
      <c r="T1885" s="69">
        <v>0</v>
      </c>
      <c r="U1885" s="69">
        <v>0</v>
      </c>
      <c r="V1885" s="69">
        <v>0</v>
      </c>
      <c r="W1885" s="69">
        <v>0</v>
      </c>
      <c r="X1885" s="69">
        <v>0</v>
      </c>
      <c r="Y1885" s="69">
        <v>0</v>
      </c>
      <c r="Z1885" s="69">
        <v>0</v>
      </c>
      <c r="AA1885" s="69">
        <v>0</v>
      </c>
      <c r="AB1885" s="69">
        <v>0</v>
      </c>
      <c r="AC1885" s="69">
        <v>0</v>
      </c>
      <c r="AD1885" s="69">
        <v>0</v>
      </c>
      <c r="AE1885" s="69">
        <v>0</v>
      </c>
      <c r="AF1885" s="69">
        <f t="shared" si="245"/>
        <v>0</v>
      </c>
      <c r="AH1885" s="31">
        <f t="shared" si="246"/>
        <v>0</v>
      </c>
      <c r="AI1885" s="31">
        <f t="shared" si="247"/>
        <v>0</v>
      </c>
      <c r="AJ1885" s="31">
        <f t="shared" si="248"/>
        <v>0</v>
      </c>
      <c r="AK1885" s="31">
        <f t="shared" si="249"/>
        <v>0</v>
      </c>
      <c r="AL1885" s="31">
        <f t="shared" si="250"/>
        <v>0</v>
      </c>
    </row>
    <row r="1886" spans="1:38" hidden="1" x14ac:dyDescent="0.3">
      <c r="A1886" t="str">
        <f t="shared" si="244"/>
        <v>SACASTER</v>
      </c>
      <c r="B1886" s="70" t="s">
        <v>628</v>
      </c>
      <c r="C1886" s="5" t="s">
        <v>617</v>
      </c>
      <c r="D1886" s="65" t="s">
        <v>134</v>
      </c>
      <c r="E1886" s="5" t="s">
        <v>651</v>
      </c>
      <c r="F1886" s="5" t="s">
        <v>654</v>
      </c>
      <c r="G1886" s="5" t="s">
        <v>604</v>
      </c>
      <c r="H1886" s="5" t="s">
        <v>604</v>
      </c>
      <c r="I1886" s="5">
        <v>365.4</v>
      </c>
      <c r="J1886" s="5">
        <v>141.30000000000001</v>
      </c>
      <c r="K1886" s="5">
        <v>221.4</v>
      </c>
      <c r="L1886" s="5">
        <v>90</v>
      </c>
      <c r="M1886" s="5">
        <v>277.2</v>
      </c>
      <c r="N1886" s="5">
        <v>230.4</v>
      </c>
      <c r="O1886" s="5">
        <v>237.6</v>
      </c>
      <c r="P1886" s="5">
        <v>327.60000000000002</v>
      </c>
      <c r="Q1886" s="5">
        <v>309.60000000000002</v>
      </c>
      <c r="R1886" s="75">
        <f t="shared" si="251"/>
        <v>244.5</v>
      </c>
      <c r="S1886" s="69"/>
      <c r="T1886" s="69">
        <v>350</v>
      </c>
      <c r="U1886" s="69">
        <v>350</v>
      </c>
      <c r="V1886" s="69">
        <v>350</v>
      </c>
      <c r="W1886" s="69">
        <v>350</v>
      </c>
      <c r="X1886" s="69">
        <v>350</v>
      </c>
      <c r="Y1886" s="69">
        <v>350</v>
      </c>
      <c r="Z1886" s="69">
        <v>350</v>
      </c>
      <c r="AA1886" s="69">
        <v>350</v>
      </c>
      <c r="AB1886" s="69">
        <v>350</v>
      </c>
      <c r="AC1886" s="69">
        <v>350</v>
      </c>
      <c r="AD1886" s="69">
        <v>350</v>
      </c>
      <c r="AE1886" s="69">
        <v>350</v>
      </c>
      <c r="AF1886" s="69">
        <f t="shared" si="245"/>
        <v>4200</v>
      </c>
      <c r="AH1886" s="31">
        <f t="shared" si="246"/>
        <v>1050</v>
      </c>
      <c r="AI1886" s="31">
        <f t="shared" si="247"/>
        <v>1050</v>
      </c>
      <c r="AJ1886" s="31">
        <f t="shared" si="248"/>
        <v>1050</v>
      </c>
      <c r="AK1886" s="31">
        <f t="shared" si="249"/>
        <v>1050</v>
      </c>
      <c r="AL1886" s="31">
        <f t="shared" si="250"/>
        <v>4200</v>
      </c>
    </row>
    <row r="1887" spans="1:38" hidden="1" x14ac:dyDescent="0.3">
      <c r="A1887" t="str">
        <f t="shared" si="244"/>
        <v>SACoarse Brown</v>
      </c>
      <c r="B1887" s="70" t="s">
        <v>628</v>
      </c>
      <c r="C1887" s="5" t="s">
        <v>617</v>
      </c>
      <c r="D1887" s="65" t="s">
        <v>134</v>
      </c>
      <c r="E1887" s="5" t="s">
        <v>651</v>
      </c>
      <c r="F1887" s="5" t="s">
        <v>91</v>
      </c>
      <c r="G1887" s="5" t="s">
        <v>602</v>
      </c>
      <c r="H1887" s="5" t="s">
        <v>618</v>
      </c>
      <c r="I1887" s="5">
        <v>126</v>
      </c>
      <c r="J1887" s="5">
        <v>102</v>
      </c>
      <c r="K1887" s="5">
        <v>216</v>
      </c>
      <c r="L1887" s="5">
        <v>430</v>
      </c>
      <c r="M1887" s="5">
        <v>517</v>
      </c>
      <c r="N1887" s="5">
        <v>224</v>
      </c>
      <c r="O1887" s="5">
        <v>594</v>
      </c>
      <c r="P1887" s="5">
        <v>434</v>
      </c>
      <c r="Q1887" s="5">
        <v>456</v>
      </c>
      <c r="R1887" s="75">
        <f t="shared" si="251"/>
        <v>344.33333333333331</v>
      </c>
      <c r="S1887" s="69"/>
      <c r="T1887" s="69">
        <v>460</v>
      </c>
      <c r="U1887" s="69">
        <v>460</v>
      </c>
      <c r="V1887" s="69">
        <v>460</v>
      </c>
      <c r="W1887" s="69">
        <v>460</v>
      </c>
      <c r="X1887" s="69">
        <v>460</v>
      </c>
      <c r="Y1887" s="69">
        <v>460</v>
      </c>
      <c r="Z1887" s="69">
        <v>460</v>
      </c>
      <c r="AA1887" s="69">
        <v>460</v>
      </c>
      <c r="AB1887" s="69">
        <v>460</v>
      </c>
      <c r="AC1887" s="69">
        <v>460</v>
      </c>
      <c r="AD1887" s="69">
        <v>460</v>
      </c>
      <c r="AE1887" s="69">
        <v>460</v>
      </c>
      <c r="AF1887" s="69">
        <f t="shared" si="245"/>
        <v>5520</v>
      </c>
      <c r="AH1887" s="31">
        <f t="shared" si="246"/>
        <v>1380</v>
      </c>
      <c r="AI1887" s="31">
        <f t="shared" si="247"/>
        <v>1380</v>
      </c>
      <c r="AJ1887" s="31">
        <f t="shared" si="248"/>
        <v>1380</v>
      </c>
      <c r="AK1887" s="31">
        <f t="shared" si="249"/>
        <v>1380</v>
      </c>
      <c r="AL1887" s="31">
        <f t="shared" si="250"/>
        <v>5520</v>
      </c>
    </row>
    <row r="1888" spans="1:38" hidden="1" x14ac:dyDescent="0.3">
      <c r="A1888" t="str">
        <f t="shared" si="244"/>
        <v>SAIG</v>
      </c>
      <c r="B1888" s="70" t="s">
        <v>628</v>
      </c>
      <c r="C1888" s="5" t="s">
        <v>617</v>
      </c>
      <c r="D1888" s="65" t="s">
        <v>134</v>
      </c>
      <c r="E1888" s="5" t="s">
        <v>651</v>
      </c>
      <c r="F1888" s="5" t="s">
        <v>164</v>
      </c>
      <c r="G1888" s="5" t="s">
        <v>606</v>
      </c>
      <c r="H1888" s="5" t="s">
        <v>626</v>
      </c>
      <c r="I1888" s="5">
        <v>30</v>
      </c>
      <c r="J1888" s="5">
        <v>60</v>
      </c>
      <c r="K1888" s="5">
        <v>70</v>
      </c>
      <c r="L1888" s="5">
        <v>10</v>
      </c>
      <c r="M1888" s="5">
        <v>32</v>
      </c>
      <c r="N1888" s="5">
        <v>30</v>
      </c>
      <c r="O1888" s="5"/>
      <c r="P1888" s="5">
        <v>10</v>
      </c>
      <c r="Q1888" s="5">
        <v>56</v>
      </c>
      <c r="R1888" s="75">
        <f t="shared" si="251"/>
        <v>33.111111111111114</v>
      </c>
      <c r="S1888" s="69"/>
      <c r="T1888" s="69">
        <v>50</v>
      </c>
      <c r="U1888" s="69">
        <v>50</v>
      </c>
      <c r="V1888" s="69">
        <v>50</v>
      </c>
      <c r="W1888" s="69">
        <v>50</v>
      </c>
      <c r="X1888" s="69">
        <v>50</v>
      </c>
      <c r="Y1888" s="69">
        <v>50</v>
      </c>
      <c r="Z1888" s="69">
        <v>50</v>
      </c>
      <c r="AA1888" s="69">
        <v>50</v>
      </c>
      <c r="AB1888" s="69">
        <v>50</v>
      </c>
      <c r="AC1888" s="69">
        <v>50</v>
      </c>
      <c r="AD1888" s="69">
        <v>50</v>
      </c>
      <c r="AE1888" s="69">
        <v>50</v>
      </c>
      <c r="AF1888" s="69">
        <f t="shared" si="245"/>
        <v>600</v>
      </c>
      <c r="AH1888" s="31">
        <f t="shared" si="246"/>
        <v>150</v>
      </c>
      <c r="AI1888" s="31">
        <f t="shared" si="247"/>
        <v>150</v>
      </c>
      <c r="AJ1888" s="31">
        <f t="shared" si="248"/>
        <v>150</v>
      </c>
      <c r="AK1888" s="31">
        <f t="shared" si="249"/>
        <v>150</v>
      </c>
      <c r="AL1888" s="31">
        <f t="shared" si="250"/>
        <v>600</v>
      </c>
    </row>
    <row r="1889" spans="1:38" hidden="1" x14ac:dyDescent="0.3">
      <c r="A1889" t="str">
        <f t="shared" si="244"/>
        <v>SAIG</v>
      </c>
      <c r="B1889" s="70" t="s">
        <v>628</v>
      </c>
      <c r="C1889" s="5" t="s">
        <v>617</v>
      </c>
      <c r="D1889" s="65" t="s">
        <v>134</v>
      </c>
      <c r="E1889" s="5" t="s">
        <v>651</v>
      </c>
      <c r="F1889" s="5" t="s">
        <v>198</v>
      </c>
      <c r="G1889" s="5" t="s">
        <v>606</v>
      </c>
      <c r="H1889" s="5" t="s">
        <v>626</v>
      </c>
      <c r="I1889" s="5">
        <v>700</v>
      </c>
      <c r="J1889" s="5">
        <v>320</v>
      </c>
      <c r="K1889" s="5">
        <v>440</v>
      </c>
      <c r="L1889" s="5">
        <v>300</v>
      </c>
      <c r="M1889" s="5">
        <v>200</v>
      </c>
      <c r="N1889" s="5">
        <v>180</v>
      </c>
      <c r="O1889" s="5">
        <v>100</v>
      </c>
      <c r="P1889" s="5">
        <v>120</v>
      </c>
      <c r="Q1889" s="5">
        <v>120</v>
      </c>
      <c r="R1889" s="75">
        <f t="shared" si="251"/>
        <v>275.55555555555554</v>
      </c>
      <c r="S1889" s="69"/>
      <c r="T1889" s="69">
        <v>400</v>
      </c>
      <c r="U1889" s="69">
        <v>400</v>
      </c>
      <c r="V1889" s="69">
        <v>400</v>
      </c>
      <c r="W1889" s="69">
        <v>400</v>
      </c>
      <c r="X1889" s="69">
        <v>400</v>
      </c>
      <c r="Y1889" s="69">
        <v>400</v>
      </c>
      <c r="Z1889" s="69">
        <v>400</v>
      </c>
      <c r="AA1889" s="69">
        <v>400</v>
      </c>
      <c r="AB1889" s="69">
        <v>400</v>
      </c>
      <c r="AC1889" s="69">
        <v>400</v>
      </c>
      <c r="AD1889" s="69">
        <v>400</v>
      </c>
      <c r="AE1889" s="69">
        <v>400</v>
      </c>
      <c r="AF1889" s="69">
        <f t="shared" si="245"/>
        <v>4800</v>
      </c>
      <c r="AH1889" s="31">
        <f t="shared" si="246"/>
        <v>1200</v>
      </c>
      <c r="AI1889" s="31">
        <f t="shared" si="247"/>
        <v>1200</v>
      </c>
      <c r="AJ1889" s="31">
        <f t="shared" si="248"/>
        <v>1200</v>
      </c>
      <c r="AK1889" s="31">
        <f t="shared" si="249"/>
        <v>1200</v>
      </c>
      <c r="AL1889" s="31">
        <f t="shared" si="250"/>
        <v>4800</v>
      </c>
    </row>
    <row r="1890" spans="1:38" hidden="1" x14ac:dyDescent="0.3">
      <c r="A1890" t="str">
        <f t="shared" si="244"/>
        <v>SAICING</v>
      </c>
      <c r="B1890" s="70" t="s">
        <v>628</v>
      </c>
      <c r="C1890" s="5" t="s">
        <v>617</v>
      </c>
      <c r="D1890" s="65" t="s">
        <v>134</v>
      </c>
      <c r="E1890" s="5" t="s">
        <v>651</v>
      </c>
      <c r="F1890" s="5" t="s">
        <v>47</v>
      </c>
      <c r="G1890" s="5" t="s">
        <v>605</v>
      </c>
      <c r="H1890" s="5" t="s">
        <v>605</v>
      </c>
      <c r="I1890" s="5">
        <v>230</v>
      </c>
      <c r="J1890" s="5">
        <v>180</v>
      </c>
      <c r="K1890" s="5">
        <v>220</v>
      </c>
      <c r="L1890" s="5">
        <v>195</v>
      </c>
      <c r="M1890" s="5">
        <v>180</v>
      </c>
      <c r="N1890" s="5">
        <v>110</v>
      </c>
      <c r="O1890" s="5">
        <v>170</v>
      </c>
      <c r="P1890" s="5">
        <v>157</v>
      </c>
      <c r="Q1890" s="5">
        <v>175</v>
      </c>
      <c r="R1890" s="75">
        <f t="shared" si="251"/>
        <v>179.66666666666666</v>
      </c>
      <c r="S1890" s="69"/>
      <c r="T1890" s="69">
        <v>300</v>
      </c>
      <c r="U1890" s="69">
        <v>300</v>
      </c>
      <c r="V1890" s="69">
        <v>300</v>
      </c>
      <c r="W1890" s="69">
        <v>300</v>
      </c>
      <c r="X1890" s="69">
        <v>300</v>
      </c>
      <c r="Y1890" s="69">
        <v>300</v>
      </c>
      <c r="Z1890" s="69">
        <v>300</v>
      </c>
      <c r="AA1890" s="69">
        <v>300</v>
      </c>
      <c r="AB1890" s="69">
        <v>300</v>
      </c>
      <c r="AC1890" s="69">
        <v>300</v>
      </c>
      <c r="AD1890" s="69">
        <v>300</v>
      </c>
      <c r="AE1890" s="69">
        <v>300</v>
      </c>
      <c r="AF1890" s="69">
        <f t="shared" si="245"/>
        <v>3600</v>
      </c>
      <c r="AH1890" s="31">
        <f t="shared" si="246"/>
        <v>900</v>
      </c>
      <c r="AI1890" s="31">
        <f t="shared" si="247"/>
        <v>900</v>
      </c>
      <c r="AJ1890" s="31">
        <f t="shared" si="248"/>
        <v>900</v>
      </c>
      <c r="AK1890" s="31">
        <f t="shared" si="249"/>
        <v>900</v>
      </c>
      <c r="AL1890" s="31">
        <f t="shared" si="250"/>
        <v>3600</v>
      </c>
    </row>
    <row r="1891" spans="1:38" hidden="1" x14ac:dyDescent="0.3">
      <c r="A1891" t="str">
        <f t="shared" si="244"/>
        <v>SAICING</v>
      </c>
      <c r="B1891" s="70" t="s">
        <v>628</v>
      </c>
      <c r="C1891" s="5" t="s">
        <v>617</v>
      </c>
      <c r="D1891" s="65" t="s">
        <v>134</v>
      </c>
      <c r="E1891" s="5" t="s">
        <v>651</v>
      </c>
      <c r="F1891" s="5" t="s">
        <v>229</v>
      </c>
      <c r="G1891" s="5" t="s">
        <v>605</v>
      </c>
      <c r="H1891" s="5" t="s">
        <v>605</v>
      </c>
      <c r="I1891" s="5">
        <v>20</v>
      </c>
      <c r="J1891" s="5"/>
      <c r="K1891" s="5"/>
      <c r="L1891" s="5"/>
      <c r="M1891" s="5"/>
      <c r="N1891" s="5"/>
      <c r="O1891" s="5"/>
      <c r="P1891" s="5"/>
      <c r="Q1891" s="5"/>
      <c r="R1891" s="75">
        <f>SUM(I1891:Q1891)/9</f>
        <v>2.2222222222222223</v>
      </c>
      <c r="S1891" s="69"/>
      <c r="T1891" s="69">
        <v>2</v>
      </c>
      <c r="U1891" s="69">
        <v>2</v>
      </c>
      <c r="V1891" s="69">
        <v>2</v>
      </c>
      <c r="W1891" s="69">
        <v>2</v>
      </c>
      <c r="X1891" s="69">
        <v>2</v>
      </c>
      <c r="Y1891" s="69">
        <v>2</v>
      </c>
      <c r="Z1891" s="69">
        <v>2</v>
      </c>
      <c r="AA1891" s="69">
        <v>2</v>
      </c>
      <c r="AB1891" s="69">
        <v>2</v>
      </c>
      <c r="AC1891" s="69">
        <v>2</v>
      </c>
      <c r="AD1891" s="69">
        <v>2</v>
      </c>
      <c r="AE1891" s="69">
        <v>2</v>
      </c>
      <c r="AF1891" s="69">
        <f t="shared" si="245"/>
        <v>24</v>
      </c>
      <c r="AH1891" s="31">
        <f t="shared" si="246"/>
        <v>6</v>
      </c>
      <c r="AI1891" s="31">
        <f t="shared" si="247"/>
        <v>6</v>
      </c>
      <c r="AJ1891" s="31">
        <f t="shared" si="248"/>
        <v>6</v>
      </c>
      <c r="AK1891" s="31">
        <f t="shared" si="249"/>
        <v>6</v>
      </c>
      <c r="AL1891" s="31">
        <f t="shared" si="250"/>
        <v>24</v>
      </c>
    </row>
    <row r="1892" spans="1:38" hidden="1" x14ac:dyDescent="0.3">
      <c r="A1892" t="str">
        <f t="shared" si="244"/>
        <v>SAIG</v>
      </c>
      <c r="B1892" s="70" t="s">
        <v>628</v>
      </c>
      <c r="C1892" s="5" t="s">
        <v>617</v>
      </c>
      <c r="D1892" s="65" t="s">
        <v>633</v>
      </c>
      <c r="E1892" s="5" t="s">
        <v>352</v>
      </c>
      <c r="F1892" s="5" t="s">
        <v>198</v>
      </c>
      <c r="G1892" s="5" t="s">
        <v>606</v>
      </c>
      <c r="H1892" s="5" t="s">
        <v>626</v>
      </c>
      <c r="I1892" s="5"/>
      <c r="J1892" s="5"/>
      <c r="K1892" s="5"/>
      <c r="L1892" s="5"/>
      <c r="M1892" s="5"/>
      <c r="N1892" s="5"/>
      <c r="O1892" s="5">
        <v>60</v>
      </c>
      <c r="P1892" s="5">
        <v>40</v>
      </c>
      <c r="Q1892" s="5">
        <v>80</v>
      </c>
      <c r="R1892" s="75">
        <f>SUM(I1892:Q1892)/3</f>
        <v>60</v>
      </c>
      <c r="S1892" s="69"/>
      <c r="T1892" s="69">
        <v>60</v>
      </c>
      <c r="U1892" s="69">
        <v>60</v>
      </c>
      <c r="V1892" s="69">
        <v>60</v>
      </c>
      <c r="W1892" s="69">
        <v>60</v>
      </c>
      <c r="X1892" s="69">
        <v>60</v>
      </c>
      <c r="Y1892" s="69">
        <v>60</v>
      </c>
      <c r="Z1892" s="69">
        <v>60</v>
      </c>
      <c r="AA1892" s="69">
        <v>60</v>
      </c>
      <c r="AB1892" s="69">
        <v>60</v>
      </c>
      <c r="AC1892" s="69">
        <v>60</v>
      </c>
      <c r="AD1892" s="69">
        <v>60</v>
      </c>
      <c r="AE1892" s="69">
        <v>60</v>
      </c>
      <c r="AF1892" s="69">
        <f t="shared" si="245"/>
        <v>720</v>
      </c>
      <c r="AH1892" s="31">
        <f t="shared" si="246"/>
        <v>180</v>
      </c>
      <c r="AI1892" s="31">
        <f t="shared" si="247"/>
        <v>180</v>
      </c>
      <c r="AJ1892" s="31">
        <f t="shared" si="248"/>
        <v>180</v>
      </c>
      <c r="AK1892" s="31">
        <f t="shared" si="249"/>
        <v>180</v>
      </c>
      <c r="AL1892" s="31">
        <f t="shared" si="250"/>
        <v>720</v>
      </c>
    </row>
    <row r="1893" spans="1:38" hidden="1" x14ac:dyDescent="0.3">
      <c r="A1893" t="str">
        <f t="shared" si="244"/>
        <v>SAIG</v>
      </c>
      <c r="B1893" s="70" t="s">
        <v>655</v>
      </c>
      <c r="C1893" s="5" t="s">
        <v>617</v>
      </c>
      <c r="D1893" s="5" t="s">
        <v>656</v>
      </c>
      <c r="E1893" s="5" t="s">
        <v>656</v>
      </c>
      <c r="F1893" s="5" t="s">
        <v>391</v>
      </c>
      <c r="G1893" s="5" t="s">
        <v>606</v>
      </c>
      <c r="H1893" s="5" t="s">
        <v>626</v>
      </c>
      <c r="I1893" s="31">
        <v>140</v>
      </c>
      <c r="J1893" s="31">
        <v>120</v>
      </c>
      <c r="K1893" s="31"/>
      <c r="L1893" s="31"/>
      <c r="M1893" s="31"/>
      <c r="N1893" s="31">
        <v>-3</v>
      </c>
      <c r="O1893" s="31">
        <v>0</v>
      </c>
      <c r="P1893" s="31"/>
      <c r="Q1893" s="31"/>
      <c r="R1893" s="75">
        <f>SUM(I1893:Q1893)/2</f>
        <v>128.5</v>
      </c>
      <c r="S1893" s="69">
        <v>128.5</v>
      </c>
      <c r="T1893" s="69">
        <v>0</v>
      </c>
      <c r="U1893" s="69">
        <v>0</v>
      </c>
      <c r="V1893" s="69">
        <v>0</v>
      </c>
      <c r="W1893" s="69">
        <v>0</v>
      </c>
      <c r="X1893" s="69">
        <v>0</v>
      </c>
      <c r="Y1893" s="69">
        <v>0</v>
      </c>
      <c r="Z1893" s="69">
        <v>0</v>
      </c>
      <c r="AA1893" s="69">
        <v>0</v>
      </c>
      <c r="AB1893" s="69">
        <v>0</v>
      </c>
      <c r="AC1893" s="69">
        <v>0</v>
      </c>
      <c r="AD1893" s="69">
        <v>0</v>
      </c>
      <c r="AE1893" s="69">
        <v>0</v>
      </c>
      <c r="AF1893" s="69">
        <f t="shared" si="245"/>
        <v>0</v>
      </c>
      <c r="AH1893" s="31">
        <f t="shared" si="246"/>
        <v>0</v>
      </c>
      <c r="AI1893" s="31">
        <f t="shared" si="247"/>
        <v>0</v>
      </c>
      <c r="AJ1893" s="31">
        <f t="shared" si="248"/>
        <v>0</v>
      </c>
      <c r="AK1893" s="31">
        <f t="shared" si="249"/>
        <v>0</v>
      </c>
      <c r="AL1893" s="31">
        <f t="shared" si="250"/>
        <v>0</v>
      </c>
    </row>
    <row r="1894" spans="1:38" hidden="1" x14ac:dyDescent="0.3">
      <c r="A1894" t="str">
        <f t="shared" si="244"/>
        <v>SAA1</v>
      </c>
      <c r="B1894" s="70" t="s">
        <v>655</v>
      </c>
      <c r="C1894" s="5" t="s">
        <v>617</v>
      </c>
      <c r="D1894" s="5" t="s">
        <v>656</v>
      </c>
      <c r="E1894" s="5" t="s">
        <v>656</v>
      </c>
      <c r="F1894" s="5" t="s">
        <v>657</v>
      </c>
      <c r="G1894" s="5" t="s">
        <v>600</v>
      </c>
      <c r="H1894" s="5" t="s">
        <v>620</v>
      </c>
      <c r="I1894" s="31"/>
      <c r="J1894" s="31"/>
      <c r="K1894" s="31">
        <v>24</v>
      </c>
      <c r="L1894" s="31">
        <v>25</v>
      </c>
      <c r="M1894" s="31">
        <v>24</v>
      </c>
      <c r="N1894" s="31"/>
      <c r="O1894" s="31"/>
      <c r="P1894" s="31">
        <v>25</v>
      </c>
      <c r="Q1894" s="31">
        <v>0</v>
      </c>
      <c r="R1894" s="75">
        <f>SUM(I1894:Q1894)/4</f>
        <v>24.5</v>
      </c>
      <c r="S1894" s="69">
        <v>24.5</v>
      </c>
      <c r="T1894" s="69">
        <v>11.76</v>
      </c>
      <c r="U1894" s="69">
        <v>11.76</v>
      </c>
      <c r="V1894" s="69">
        <v>11.76</v>
      </c>
      <c r="W1894" s="69">
        <v>11.76</v>
      </c>
      <c r="X1894" s="69">
        <v>11.76</v>
      </c>
      <c r="Y1894" s="69">
        <v>11.76</v>
      </c>
      <c r="Z1894" s="69">
        <v>12.25</v>
      </c>
      <c r="AA1894" s="69">
        <v>12.25</v>
      </c>
      <c r="AB1894" s="69">
        <v>12.25</v>
      </c>
      <c r="AC1894" s="69">
        <v>12.25</v>
      </c>
      <c r="AD1894" s="69">
        <v>12.25</v>
      </c>
      <c r="AE1894" s="69">
        <v>12.25</v>
      </c>
      <c r="AF1894" s="69">
        <f t="shared" si="245"/>
        <v>144.06</v>
      </c>
      <c r="AH1894" s="31">
        <f t="shared" si="246"/>
        <v>35.28</v>
      </c>
      <c r="AI1894" s="31">
        <f t="shared" si="247"/>
        <v>35.28</v>
      </c>
      <c r="AJ1894" s="31">
        <f t="shared" si="248"/>
        <v>36.75</v>
      </c>
      <c r="AK1894" s="31">
        <f t="shared" si="249"/>
        <v>36.75</v>
      </c>
      <c r="AL1894" s="31">
        <f t="shared" si="250"/>
        <v>144.06</v>
      </c>
    </row>
    <row r="1895" spans="1:38" hidden="1" x14ac:dyDescent="0.3">
      <c r="A1895" t="str">
        <f t="shared" si="244"/>
        <v>SAC1 COARSE</v>
      </c>
      <c r="B1895" s="70" t="s">
        <v>655</v>
      </c>
      <c r="C1895" s="5" t="s">
        <v>617</v>
      </c>
      <c r="D1895" s="5" t="s">
        <v>656</v>
      </c>
      <c r="E1895" s="5" t="s">
        <v>656</v>
      </c>
      <c r="F1895" s="5" t="s">
        <v>658</v>
      </c>
      <c r="G1895" s="5" t="s">
        <v>603</v>
      </c>
      <c r="H1895" s="5" t="s">
        <v>619</v>
      </c>
      <c r="I1895" s="31"/>
      <c r="J1895" s="31"/>
      <c r="K1895" s="31"/>
      <c r="L1895" s="31">
        <v>500</v>
      </c>
      <c r="M1895" s="31">
        <v>575</v>
      </c>
      <c r="N1895" s="31">
        <v>450</v>
      </c>
      <c r="O1895" s="31">
        <v>1500</v>
      </c>
      <c r="P1895" s="31">
        <v>625</v>
      </c>
      <c r="Q1895" s="31">
        <v>1050</v>
      </c>
      <c r="R1895" s="75">
        <f>SUM(I1895:Q1895)/6</f>
        <v>783.33333333333337</v>
      </c>
      <c r="S1895" s="69">
        <v>783.33333333333337</v>
      </c>
      <c r="T1895" s="69">
        <v>611</v>
      </c>
      <c r="U1895" s="69">
        <v>611</v>
      </c>
      <c r="V1895" s="69">
        <v>611</v>
      </c>
      <c r="W1895" s="69">
        <v>611</v>
      </c>
      <c r="X1895" s="69">
        <v>611</v>
      </c>
      <c r="Y1895" s="69">
        <v>611</v>
      </c>
      <c r="Z1895" s="69">
        <v>611</v>
      </c>
      <c r="AA1895" s="69">
        <v>611</v>
      </c>
      <c r="AB1895" s="69">
        <v>611</v>
      </c>
      <c r="AC1895" s="69">
        <v>611</v>
      </c>
      <c r="AD1895" s="69">
        <v>611</v>
      </c>
      <c r="AE1895" s="69">
        <v>611</v>
      </c>
      <c r="AF1895" s="69">
        <f t="shared" si="245"/>
        <v>7332</v>
      </c>
      <c r="AH1895" s="31">
        <f t="shared" si="246"/>
        <v>1833</v>
      </c>
      <c r="AI1895" s="31">
        <f t="shared" si="247"/>
        <v>1833</v>
      </c>
      <c r="AJ1895" s="31">
        <f t="shared" si="248"/>
        <v>1833</v>
      </c>
      <c r="AK1895" s="31">
        <f t="shared" si="249"/>
        <v>1833</v>
      </c>
      <c r="AL1895" s="31">
        <f t="shared" si="250"/>
        <v>7332</v>
      </c>
    </row>
    <row r="1896" spans="1:38" hidden="1" x14ac:dyDescent="0.3">
      <c r="A1896" t="str">
        <f t="shared" si="244"/>
        <v>SACASTER</v>
      </c>
      <c r="B1896" s="70" t="s">
        <v>655</v>
      </c>
      <c r="C1896" s="5" t="s">
        <v>617</v>
      </c>
      <c r="D1896" s="5" t="s">
        <v>656</v>
      </c>
      <c r="E1896" s="5" t="s">
        <v>656</v>
      </c>
      <c r="F1896" s="5" t="s">
        <v>659</v>
      </c>
      <c r="G1896" s="5" t="s">
        <v>604</v>
      </c>
      <c r="H1896" s="5" t="s">
        <v>604</v>
      </c>
      <c r="I1896" s="31"/>
      <c r="J1896" s="31"/>
      <c r="K1896" s="31"/>
      <c r="L1896" s="31">
        <v>200.04</v>
      </c>
      <c r="M1896" s="31"/>
      <c r="N1896" s="31"/>
      <c r="O1896" s="31">
        <v>78.569999999999993</v>
      </c>
      <c r="P1896" s="31"/>
      <c r="Q1896" s="31"/>
      <c r="R1896" s="75">
        <f>SUM(I1896:Q1896)/2</f>
        <v>139.30500000000001</v>
      </c>
      <c r="S1896" s="69">
        <v>139.30500000000001</v>
      </c>
      <c r="T1896" s="69">
        <v>0</v>
      </c>
      <c r="U1896" s="69">
        <v>0</v>
      </c>
      <c r="V1896" s="69">
        <v>0</v>
      </c>
      <c r="W1896" s="69">
        <v>0</v>
      </c>
      <c r="X1896" s="69">
        <v>0</v>
      </c>
      <c r="Y1896" s="69">
        <v>0</v>
      </c>
      <c r="Z1896" s="69">
        <v>0</v>
      </c>
      <c r="AA1896" s="69">
        <v>0</v>
      </c>
      <c r="AB1896" s="69">
        <v>0</v>
      </c>
      <c r="AC1896" s="69">
        <v>0</v>
      </c>
      <c r="AD1896" s="69">
        <v>0</v>
      </c>
      <c r="AE1896" s="69">
        <v>0</v>
      </c>
      <c r="AF1896" s="69">
        <f t="shared" si="245"/>
        <v>0</v>
      </c>
      <c r="AH1896" s="31">
        <f t="shared" si="246"/>
        <v>0</v>
      </c>
      <c r="AI1896" s="31">
        <f t="shared" si="247"/>
        <v>0</v>
      </c>
      <c r="AJ1896" s="31">
        <f t="shared" si="248"/>
        <v>0</v>
      </c>
      <c r="AK1896" s="31">
        <f t="shared" si="249"/>
        <v>0</v>
      </c>
      <c r="AL1896" s="31">
        <f t="shared" si="250"/>
        <v>0</v>
      </c>
    </row>
    <row r="1897" spans="1:38" hidden="1" x14ac:dyDescent="0.3">
      <c r="A1897" t="str">
        <f t="shared" si="244"/>
        <v>SACASTER</v>
      </c>
      <c r="B1897" s="70" t="s">
        <v>655</v>
      </c>
      <c r="C1897" s="5" t="s">
        <v>617</v>
      </c>
      <c r="D1897" s="5" t="s">
        <v>656</v>
      </c>
      <c r="E1897" s="5" t="s">
        <v>656</v>
      </c>
      <c r="F1897" s="5" t="s">
        <v>660</v>
      </c>
      <c r="G1897" s="5" t="s">
        <v>604</v>
      </c>
      <c r="H1897" s="5" t="s">
        <v>604</v>
      </c>
      <c r="I1897" s="31"/>
      <c r="J1897" s="31">
        <v>18</v>
      </c>
      <c r="K1897" s="31"/>
      <c r="L1897" s="31"/>
      <c r="M1897" s="31"/>
      <c r="N1897" s="31"/>
      <c r="O1897" s="31"/>
      <c r="P1897" s="31"/>
      <c r="Q1897" s="31"/>
      <c r="R1897" s="75">
        <f>SUM(I1897:Q1897)/1</f>
        <v>18</v>
      </c>
      <c r="S1897" s="69">
        <v>18</v>
      </c>
      <c r="T1897" s="69">
        <v>0</v>
      </c>
      <c r="U1897" s="69">
        <v>0</v>
      </c>
      <c r="V1897" s="69">
        <v>0</v>
      </c>
      <c r="W1897" s="69">
        <v>0</v>
      </c>
      <c r="X1897" s="69">
        <v>0</v>
      </c>
      <c r="Y1897" s="69">
        <v>0</v>
      </c>
      <c r="Z1897" s="69">
        <v>0</v>
      </c>
      <c r="AA1897" s="69">
        <v>0</v>
      </c>
      <c r="AB1897" s="69">
        <v>0</v>
      </c>
      <c r="AC1897" s="69">
        <v>0</v>
      </c>
      <c r="AD1897" s="69">
        <v>0</v>
      </c>
      <c r="AE1897" s="69">
        <v>0</v>
      </c>
      <c r="AF1897" s="69">
        <f t="shared" si="245"/>
        <v>0</v>
      </c>
      <c r="AH1897" s="31">
        <f t="shared" si="246"/>
        <v>0</v>
      </c>
      <c r="AI1897" s="31">
        <f t="shared" si="247"/>
        <v>0</v>
      </c>
      <c r="AJ1897" s="31">
        <f t="shared" si="248"/>
        <v>0</v>
      </c>
      <c r="AK1897" s="31">
        <f t="shared" si="249"/>
        <v>0</v>
      </c>
      <c r="AL1897" s="31">
        <f t="shared" si="250"/>
        <v>0</v>
      </c>
    </row>
    <row r="1898" spans="1:38" hidden="1" x14ac:dyDescent="0.3">
      <c r="A1898" t="str">
        <f t="shared" si="244"/>
        <v>SACASTER</v>
      </c>
      <c r="B1898" s="70" t="s">
        <v>655</v>
      </c>
      <c r="C1898" s="5" t="s">
        <v>617</v>
      </c>
      <c r="D1898" s="5" t="s">
        <v>656</v>
      </c>
      <c r="E1898" s="5" t="s">
        <v>656</v>
      </c>
      <c r="F1898" s="5" t="s">
        <v>661</v>
      </c>
      <c r="G1898" s="5" t="s">
        <v>604</v>
      </c>
      <c r="H1898" s="5" t="s">
        <v>604</v>
      </c>
      <c r="I1898" s="31">
        <v>48</v>
      </c>
      <c r="J1898" s="31">
        <v>198</v>
      </c>
      <c r="K1898" s="31">
        <v>95</v>
      </c>
      <c r="L1898" s="31">
        <v>23</v>
      </c>
      <c r="M1898" s="31">
        <v>271</v>
      </c>
      <c r="N1898" s="31">
        <v>70</v>
      </c>
      <c r="O1898" s="31">
        <v>200</v>
      </c>
      <c r="P1898" s="31"/>
      <c r="Q1898" s="31">
        <v>350</v>
      </c>
      <c r="R1898" s="75">
        <f>SUM(I1898:Q1898)/8</f>
        <v>156.875</v>
      </c>
      <c r="S1898" s="69">
        <v>156.875</v>
      </c>
      <c r="T1898" s="69">
        <v>163.15</v>
      </c>
      <c r="U1898" s="69">
        <v>163.15</v>
      </c>
      <c r="V1898" s="69">
        <v>163.15</v>
      </c>
      <c r="W1898" s="69">
        <v>163.15</v>
      </c>
      <c r="X1898" s="69">
        <v>163.15</v>
      </c>
      <c r="Y1898" s="69">
        <v>163.15</v>
      </c>
      <c r="Z1898" s="69">
        <v>163.15</v>
      </c>
      <c r="AA1898" s="69">
        <v>163.15</v>
      </c>
      <c r="AB1898" s="69">
        <v>163.15</v>
      </c>
      <c r="AC1898" s="69">
        <v>163.15</v>
      </c>
      <c r="AD1898" s="69">
        <v>163.15</v>
      </c>
      <c r="AE1898" s="69">
        <v>163.15</v>
      </c>
      <c r="AF1898" s="69">
        <f t="shared" si="245"/>
        <v>1957.8000000000004</v>
      </c>
      <c r="AH1898" s="31">
        <f t="shared" si="246"/>
        <v>489.45000000000005</v>
      </c>
      <c r="AI1898" s="31">
        <f t="shared" si="247"/>
        <v>489.45000000000005</v>
      </c>
      <c r="AJ1898" s="31">
        <f t="shared" si="248"/>
        <v>489.45000000000005</v>
      </c>
      <c r="AK1898" s="31">
        <f t="shared" si="249"/>
        <v>489.45000000000005</v>
      </c>
      <c r="AL1898" s="31">
        <f t="shared" si="250"/>
        <v>1957.8000000000002</v>
      </c>
    </row>
    <row r="1899" spans="1:38" hidden="1" x14ac:dyDescent="0.3">
      <c r="A1899" t="str">
        <f t="shared" si="244"/>
        <v>SAICING</v>
      </c>
      <c r="B1899" s="70" t="s">
        <v>655</v>
      </c>
      <c r="C1899" s="5" t="s">
        <v>617</v>
      </c>
      <c r="D1899" s="5" t="s">
        <v>656</v>
      </c>
      <c r="E1899" s="5" t="s">
        <v>656</v>
      </c>
      <c r="F1899" s="5" t="s">
        <v>662</v>
      </c>
      <c r="G1899" s="5" t="s">
        <v>605</v>
      </c>
      <c r="H1899" s="5" t="s">
        <v>605</v>
      </c>
      <c r="I1899" s="31">
        <v>5</v>
      </c>
      <c r="J1899" s="31">
        <v>29</v>
      </c>
      <c r="K1899" s="31">
        <v>5</v>
      </c>
      <c r="L1899" s="31">
        <v>23</v>
      </c>
      <c r="M1899" s="31">
        <v>28</v>
      </c>
      <c r="N1899" s="31">
        <v>46</v>
      </c>
      <c r="O1899" s="31">
        <v>23</v>
      </c>
      <c r="P1899" s="31">
        <v>23</v>
      </c>
      <c r="Q1899" s="31">
        <v>29</v>
      </c>
      <c r="R1899" s="75">
        <f>SUM(I1899:Q1899)/9</f>
        <v>23.444444444444443</v>
      </c>
      <c r="S1899" s="69">
        <v>23.444444444444443</v>
      </c>
      <c r="T1899" s="69">
        <v>27.430000000000003</v>
      </c>
      <c r="U1899" s="69">
        <v>27.430000000000003</v>
      </c>
      <c r="V1899" s="69">
        <v>27.430000000000003</v>
      </c>
      <c r="W1899" s="69">
        <v>27.430000000000003</v>
      </c>
      <c r="X1899" s="69">
        <v>27.430000000000003</v>
      </c>
      <c r="Y1899" s="69">
        <v>27.430000000000003</v>
      </c>
      <c r="Z1899" s="69">
        <v>27.430000000000003</v>
      </c>
      <c r="AA1899" s="69">
        <v>27.430000000000003</v>
      </c>
      <c r="AB1899" s="69">
        <v>27.430000000000003</v>
      </c>
      <c r="AC1899" s="69">
        <v>27.430000000000003</v>
      </c>
      <c r="AD1899" s="69">
        <v>27.430000000000003</v>
      </c>
      <c r="AE1899" s="69">
        <v>27.430000000000003</v>
      </c>
      <c r="AF1899" s="69">
        <f t="shared" si="245"/>
        <v>329.16</v>
      </c>
      <c r="AH1899" s="31">
        <f t="shared" si="246"/>
        <v>82.29</v>
      </c>
      <c r="AI1899" s="31">
        <f t="shared" si="247"/>
        <v>82.29</v>
      </c>
      <c r="AJ1899" s="31">
        <f t="shared" si="248"/>
        <v>82.29</v>
      </c>
      <c r="AK1899" s="31">
        <f t="shared" si="249"/>
        <v>82.29</v>
      </c>
      <c r="AL1899" s="31">
        <f t="shared" si="250"/>
        <v>329.16</v>
      </c>
    </row>
    <row r="1900" spans="1:38" hidden="1" x14ac:dyDescent="0.3">
      <c r="A1900" t="str">
        <f t="shared" si="244"/>
        <v>SAIG</v>
      </c>
      <c r="B1900" s="70" t="s">
        <v>655</v>
      </c>
      <c r="C1900" s="5" t="s">
        <v>617</v>
      </c>
      <c r="D1900" s="5" t="s">
        <v>656</v>
      </c>
      <c r="E1900" s="5" t="s">
        <v>656</v>
      </c>
      <c r="F1900" s="5" t="s">
        <v>663</v>
      </c>
      <c r="G1900" s="5" t="s">
        <v>606</v>
      </c>
      <c r="H1900" s="5" t="s">
        <v>626</v>
      </c>
      <c r="I1900" s="31"/>
      <c r="J1900" s="31"/>
      <c r="K1900" s="31"/>
      <c r="L1900" s="31"/>
      <c r="M1900" s="31">
        <v>150</v>
      </c>
      <c r="N1900" s="31">
        <v>150</v>
      </c>
      <c r="O1900" s="31">
        <v>300</v>
      </c>
      <c r="P1900" s="31">
        <v>150</v>
      </c>
      <c r="Q1900" s="31">
        <v>150</v>
      </c>
      <c r="R1900" s="75">
        <f>SUM(I1900:Q1900)/5</f>
        <v>180</v>
      </c>
      <c r="S1900" s="69">
        <v>180</v>
      </c>
      <c r="T1900" s="69">
        <v>117</v>
      </c>
      <c r="U1900" s="69">
        <v>117</v>
      </c>
      <c r="V1900" s="69">
        <v>117</v>
      </c>
      <c r="W1900" s="69">
        <v>117</v>
      </c>
      <c r="X1900" s="69">
        <v>117</v>
      </c>
      <c r="Y1900" s="69">
        <v>117</v>
      </c>
      <c r="Z1900" s="69">
        <v>117</v>
      </c>
      <c r="AA1900" s="69">
        <v>117</v>
      </c>
      <c r="AB1900" s="69">
        <v>117</v>
      </c>
      <c r="AC1900" s="69">
        <v>117</v>
      </c>
      <c r="AD1900" s="69">
        <v>117</v>
      </c>
      <c r="AE1900" s="69">
        <v>117</v>
      </c>
      <c r="AF1900" s="69">
        <f t="shared" si="245"/>
        <v>1404</v>
      </c>
      <c r="AH1900" s="31">
        <f t="shared" si="246"/>
        <v>351</v>
      </c>
      <c r="AI1900" s="31">
        <f t="shared" si="247"/>
        <v>351</v>
      </c>
      <c r="AJ1900" s="31">
        <f t="shared" si="248"/>
        <v>351</v>
      </c>
      <c r="AK1900" s="31">
        <f t="shared" si="249"/>
        <v>351</v>
      </c>
      <c r="AL1900" s="31">
        <f t="shared" si="250"/>
        <v>1404</v>
      </c>
    </row>
    <row r="1901" spans="1:38" hidden="1" x14ac:dyDescent="0.3">
      <c r="A1901" t="str">
        <f t="shared" si="244"/>
        <v>SALiquid</v>
      </c>
      <c r="B1901" s="70" t="s">
        <v>655</v>
      </c>
      <c r="C1901" s="5" t="s">
        <v>617</v>
      </c>
      <c r="D1901" s="5" t="s">
        <v>656</v>
      </c>
      <c r="E1901" s="5" t="s">
        <v>656</v>
      </c>
      <c r="F1901" s="5" t="s">
        <v>279</v>
      </c>
      <c r="G1901" s="5" t="s">
        <v>607</v>
      </c>
      <c r="H1901" s="5" t="s">
        <v>627</v>
      </c>
      <c r="I1901" s="31"/>
      <c r="J1901" s="31"/>
      <c r="K1901" s="31">
        <v>3967.0290000000014</v>
      </c>
      <c r="L1901" s="31">
        <v>6672.9010000000007</v>
      </c>
      <c r="M1901" s="31">
        <v>3970.8069999999998</v>
      </c>
      <c r="N1901" s="31">
        <v>3021.6149999999993</v>
      </c>
      <c r="O1901" s="31">
        <v>4385.2589999999991</v>
      </c>
      <c r="P1901" s="31">
        <f>318.93+3432.081</f>
        <v>3751.011</v>
      </c>
      <c r="Q1901" s="31">
        <v>1579.6680000000001</v>
      </c>
      <c r="R1901" s="75">
        <f>SUM(I1901:Q1901)/8</f>
        <v>3418.5362499999997</v>
      </c>
      <c r="S1901" s="69">
        <v>3418.5362499999997</v>
      </c>
      <c r="T1901" s="69">
        <v>4020.1986300000003</v>
      </c>
      <c r="U1901" s="69">
        <v>4020.1986300000003</v>
      </c>
      <c r="V1901" s="69">
        <v>4020.1986300000003</v>
      </c>
      <c r="W1901" s="69">
        <v>4020.1986300000003</v>
      </c>
      <c r="X1901" s="69">
        <v>4020.1986300000003</v>
      </c>
      <c r="Y1901" s="69">
        <v>4020.1986300000003</v>
      </c>
      <c r="Z1901" s="69">
        <v>6016.6238000000012</v>
      </c>
      <c r="AA1901" s="69">
        <v>6016.6238000000012</v>
      </c>
      <c r="AB1901" s="69">
        <v>6016.6238000000012</v>
      </c>
      <c r="AC1901" s="69">
        <v>6016.6238000000012</v>
      </c>
      <c r="AD1901" s="69">
        <v>6016.6238000000012</v>
      </c>
      <c r="AE1901" s="69">
        <v>6016.6238000000012</v>
      </c>
      <c r="AF1901" s="69">
        <f t="shared" si="245"/>
        <v>60220.934580000008</v>
      </c>
      <c r="AH1901" s="31">
        <f t="shared" si="246"/>
        <v>12060.595890000001</v>
      </c>
      <c r="AI1901" s="31">
        <f t="shared" si="247"/>
        <v>12060.595890000001</v>
      </c>
      <c r="AJ1901" s="31">
        <f t="shared" si="248"/>
        <v>18049.871400000004</v>
      </c>
      <c r="AK1901" s="31">
        <f t="shared" si="249"/>
        <v>18049.871400000004</v>
      </c>
      <c r="AL1901" s="31">
        <f t="shared" si="250"/>
        <v>60220.934580000008</v>
      </c>
    </row>
    <row r="1902" spans="1:38" hidden="1" x14ac:dyDescent="0.3">
      <c r="A1902" t="str">
        <f t="shared" si="244"/>
        <v>SACoarse Brown</v>
      </c>
      <c r="B1902" s="70" t="s">
        <v>655</v>
      </c>
      <c r="C1902" s="5" t="s">
        <v>617</v>
      </c>
      <c r="D1902" s="5" t="s">
        <v>656</v>
      </c>
      <c r="E1902" s="5" t="s">
        <v>656</v>
      </c>
      <c r="F1902" s="5" t="s">
        <v>664</v>
      </c>
      <c r="G1902" s="5" t="s">
        <v>602</v>
      </c>
      <c r="H1902" s="5" t="s">
        <v>618</v>
      </c>
      <c r="I1902" s="31">
        <v>6</v>
      </c>
      <c r="J1902" s="31"/>
      <c r="K1902" s="31">
        <v>3</v>
      </c>
      <c r="L1902" s="31"/>
      <c r="M1902" s="31"/>
      <c r="N1902" s="31"/>
      <c r="O1902" s="31"/>
      <c r="P1902" s="31"/>
      <c r="Q1902" s="31"/>
      <c r="R1902" s="75">
        <f>SUM(I1902:Q1902)/2</f>
        <v>4.5</v>
      </c>
      <c r="S1902" s="69">
        <v>4.5</v>
      </c>
      <c r="T1902" s="69">
        <v>0</v>
      </c>
      <c r="U1902" s="69">
        <v>0</v>
      </c>
      <c r="V1902" s="69">
        <v>0</v>
      </c>
      <c r="W1902" s="69">
        <v>0</v>
      </c>
      <c r="X1902" s="69">
        <v>0</v>
      </c>
      <c r="Y1902" s="69">
        <v>0</v>
      </c>
      <c r="Z1902" s="69">
        <v>0</v>
      </c>
      <c r="AA1902" s="69">
        <v>0</v>
      </c>
      <c r="AB1902" s="69">
        <v>0</v>
      </c>
      <c r="AC1902" s="69">
        <v>0</v>
      </c>
      <c r="AD1902" s="69">
        <v>0</v>
      </c>
      <c r="AE1902" s="69">
        <v>0</v>
      </c>
      <c r="AF1902" s="69">
        <f t="shared" si="245"/>
        <v>0</v>
      </c>
      <c r="AH1902" s="31">
        <f t="shared" si="246"/>
        <v>0</v>
      </c>
      <c r="AI1902" s="31">
        <f t="shared" si="247"/>
        <v>0</v>
      </c>
      <c r="AJ1902" s="31">
        <f t="shared" si="248"/>
        <v>0</v>
      </c>
      <c r="AK1902" s="31">
        <f t="shared" si="249"/>
        <v>0</v>
      </c>
      <c r="AL1902" s="31">
        <f t="shared" si="250"/>
        <v>0</v>
      </c>
    </row>
    <row r="1903" spans="1:38" hidden="1" x14ac:dyDescent="0.3">
      <c r="A1903" t="str">
        <f t="shared" si="244"/>
        <v>SAIG</v>
      </c>
      <c r="B1903" s="70" t="s">
        <v>655</v>
      </c>
      <c r="C1903" s="5" t="s">
        <v>617</v>
      </c>
      <c r="D1903" s="5" t="s">
        <v>656</v>
      </c>
      <c r="E1903" s="5" t="s">
        <v>656</v>
      </c>
      <c r="F1903" s="5" t="s">
        <v>164</v>
      </c>
      <c r="G1903" s="5" t="s">
        <v>606</v>
      </c>
      <c r="H1903" s="5" t="s">
        <v>626</v>
      </c>
      <c r="I1903" s="31">
        <v>25</v>
      </c>
      <c r="J1903" s="31"/>
      <c r="K1903" s="31">
        <v>125</v>
      </c>
      <c r="L1903" s="31">
        <v>125</v>
      </c>
      <c r="M1903" s="31"/>
      <c r="N1903" s="31">
        <v>25</v>
      </c>
      <c r="O1903" s="31"/>
      <c r="P1903" s="31"/>
      <c r="Q1903" s="31"/>
      <c r="R1903" s="75">
        <f>SUM(I1903:Q1903)/4</f>
        <v>75</v>
      </c>
      <c r="S1903" s="69">
        <v>75</v>
      </c>
      <c r="T1903" s="69">
        <v>0</v>
      </c>
      <c r="U1903" s="69">
        <v>0</v>
      </c>
      <c r="V1903" s="69">
        <v>0</v>
      </c>
      <c r="W1903" s="69">
        <v>0</v>
      </c>
      <c r="X1903" s="69">
        <v>0</v>
      </c>
      <c r="Y1903" s="69">
        <v>0</v>
      </c>
      <c r="Z1903" s="69">
        <v>0</v>
      </c>
      <c r="AA1903" s="69">
        <v>0</v>
      </c>
      <c r="AB1903" s="69">
        <v>0</v>
      </c>
      <c r="AC1903" s="69">
        <v>0</v>
      </c>
      <c r="AD1903" s="69">
        <v>0</v>
      </c>
      <c r="AE1903" s="69">
        <v>0</v>
      </c>
      <c r="AF1903" s="69">
        <f t="shared" si="245"/>
        <v>0</v>
      </c>
      <c r="AH1903" s="31">
        <f t="shared" si="246"/>
        <v>0</v>
      </c>
      <c r="AI1903" s="31">
        <f t="shared" si="247"/>
        <v>0</v>
      </c>
      <c r="AJ1903" s="31">
        <f t="shared" si="248"/>
        <v>0</v>
      </c>
      <c r="AK1903" s="31">
        <f t="shared" si="249"/>
        <v>0</v>
      </c>
      <c r="AL1903" s="31">
        <f t="shared" si="250"/>
        <v>0</v>
      </c>
    </row>
    <row r="1904" spans="1:38" hidden="1" x14ac:dyDescent="0.3">
      <c r="A1904" t="str">
        <f t="shared" si="244"/>
        <v>SAC1 COARSE</v>
      </c>
      <c r="B1904" s="70" t="s">
        <v>655</v>
      </c>
      <c r="C1904" s="5" t="s">
        <v>617</v>
      </c>
      <c r="D1904" s="5" t="s">
        <v>656</v>
      </c>
      <c r="E1904" s="5" t="s">
        <v>656</v>
      </c>
      <c r="F1904" s="5" t="s">
        <v>665</v>
      </c>
      <c r="G1904" s="5" t="s">
        <v>603</v>
      </c>
      <c r="H1904" s="5" t="s">
        <v>619</v>
      </c>
      <c r="I1904" s="31"/>
      <c r="J1904" s="31"/>
      <c r="K1904" s="31"/>
      <c r="L1904" s="31">
        <v>72</v>
      </c>
      <c r="M1904" s="31"/>
      <c r="N1904" s="31">
        <v>72</v>
      </c>
      <c r="O1904" s="31">
        <v>72</v>
      </c>
      <c r="P1904" s="31"/>
      <c r="Q1904" s="31">
        <v>48</v>
      </c>
      <c r="R1904" s="75">
        <f>SUM(I1904:Q1904)/4</f>
        <v>66</v>
      </c>
      <c r="S1904" s="69">
        <v>66</v>
      </c>
      <c r="T1904" s="69">
        <v>31.679999999999996</v>
      </c>
      <c r="U1904" s="69">
        <v>31.679999999999996</v>
      </c>
      <c r="V1904" s="69">
        <v>31.679999999999996</v>
      </c>
      <c r="W1904" s="69">
        <v>31.679999999999996</v>
      </c>
      <c r="X1904" s="69">
        <v>31.679999999999996</v>
      </c>
      <c r="Y1904" s="69">
        <v>31.679999999999996</v>
      </c>
      <c r="Z1904" s="69">
        <v>33</v>
      </c>
      <c r="AA1904" s="69">
        <v>33</v>
      </c>
      <c r="AB1904" s="69">
        <v>33</v>
      </c>
      <c r="AC1904" s="69">
        <v>33</v>
      </c>
      <c r="AD1904" s="69">
        <v>33</v>
      </c>
      <c r="AE1904" s="69">
        <v>33</v>
      </c>
      <c r="AF1904" s="69">
        <f t="shared" si="245"/>
        <v>388.08</v>
      </c>
      <c r="AH1904" s="31">
        <f t="shared" si="246"/>
        <v>95.039999999999992</v>
      </c>
      <c r="AI1904" s="31">
        <f t="shared" si="247"/>
        <v>95.039999999999992</v>
      </c>
      <c r="AJ1904" s="31">
        <f t="shared" si="248"/>
        <v>99</v>
      </c>
      <c r="AK1904" s="31">
        <f t="shared" si="249"/>
        <v>99</v>
      </c>
      <c r="AL1904" s="31">
        <f t="shared" si="250"/>
        <v>388.08</v>
      </c>
    </row>
    <row r="1905" spans="1:38" hidden="1" x14ac:dyDescent="0.3">
      <c r="A1905" t="str">
        <f t="shared" si="244"/>
        <v>SAA1</v>
      </c>
      <c r="B1905" s="70" t="s">
        <v>655</v>
      </c>
      <c r="C1905" s="5" t="s">
        <v>617</v>
      </c>
      <c r="D1905" s="5" t="s">
        <v>656</v>
      </c>
      <c r="E1905" s="5" t="s">
        <v>656</v>
      </c>
      <c r="F1905" s="5" t="s">
        <v>666</v>
      </c>
      <c r="G1905" s="5" t="s">
        <v>600</v>
      </c>
      <c r="H1905" s="5" t="s">
        <v>620</v>
      </c>
      <c r="I1905" s="31">
        <v>24</v>
      </c>
      <c r="J1905" s="31"/>
      <c r="K1905" s="31">
        <v>16.8</v>
      </c>
      <c r="L1905" s="31">
        <v>30</v>
      </c>
      <c r="M1905" s="31">
        <v>19.2</v>
      </c>
      <c r="N1905" s="31">
        <v>26.195999999999998</v>
      </c>
      <c r="O1905" s="31">
        <v>72</v>
      </c>
      <c r="P1905" s="31">
        <v>54</v>
      </c>
      <c r="Q1905" s="31">
        <v>28.8</v>
      </c>
      <c r="R1905" s="75">
        <f>SUM(I1905:Q1905)/8</f>
        <v>33.874499999999998</v>
      </c>
      <c r="S1905" s="69">
        <v>33.874499999999998</v>
      </c>
      <c r="T1905" s="69">
        <v>35.229480000000002</v>
      </c>
      <c r="U1905" s="69">
        <v>35.229480000000002</v>
      </c>
      <c r="V1905" s="69">
        <v>35.229480000000002</v>
      </c>
      <c r="W1905" s="69">
        <v>35.229480000000002</v>
      </c>
      <c r="X1905" s="69">
        <v>35.229480000000002</v>
      </c>
      <c r="Y1905" s="69">
        <v>35.229480000000002</v>
      </c>
      <c r="Z1905" s="69">
        <v>35.229480000000002</v>
      </c>
      <c r="AA1905" s="69">
        <v>35.229480000000002</v>
      </c>
      <c r="AB1905" s="69">
        <v>35.229480000000002</v>
      </c>
      <c r="AC1905" s="69">
        <v>35.229480000000002</v>
      </c>
      <c r="AD1905" s="69">
        <v>35.229480000000002</v>
      </c>
      <c r="AE1905" s="69">
        <v>35.229480000000002</v>
      </c>
      <c r="AF1905" s="69">
        <f t="shared" si="245"/>
        <v>422.75376000000011</v>
      </c>
      <c r="AH1905" s="31">
        <f t="shared" si="246"/>
        <v>105.68844000000001</v>
      </c>
      <c r="AI1905" s="31">
        <f t="shared" si="247"/>
        <v>105.68844000000001</v>
      </c>
      <c r="AJ1905" s="31">
        <f t="shared" si="248"/>
        <v>105.68844000000001</v>
      </c>
      <c r="AK1905" s="31">
        <f t="shared" si="249"/>
        <v>105.68844000000001</v>
      </c>
      <c r="AL1905" s="31">
        <f t="shared" si="250"/>
        <v>422.75376000000006</v>
      </c>
    </row>
    <row r="1906" spans="1:38" hidden="1" x14ac:dyDescent="0.3">
      <c r="A1906" t="str">
        <f t="shared" si="244"/>
        <v>SAA1</v>
      </c>
      <c r="B1906" s="70" t="s">
        <v>655</v>
      </c>
      <c r="C1906" s="5" t="s">
        <v>617</v>
      </c>
      <c r="D1906" s="5" t="s">
        <v>656</v>
      </c>
      <c r="E1906" s="5" t="s">
        <v>656</v>
      </c>
      <c r="F1906" s="5" t="s">
        <v>667</v>
      </c>
      <c r="G1906" s="5" t="s">
        <v>600</v>
      </c>
      <c r="H1906" s="5" t="s">
        <v>620</v>
      </c>
      <c r="I1906" s="31"/>
      <c r="J1906" s="31"/>
      <c r="K1906" s="31">
        <v>7.2</v>
      </c>
      <c r="L1906" s="31"/>
      <c r="M1906" s="31">
        <v>4.8</v>
      </c>
      <c r="N1906" s="31">
        <v>4.8</v>
      </c>
      <c r="O1906" s="31">
        <v>18</v>
      </c>
      <c r="P1906" s="31">
        <v>18</v>
      </c>
      <c r="Q1906" s="31">
        <v>7.2</v>
      </c>
      <c r="R1906" s="75">
        <f>SUM(I1906:Q1906)/6</f>
        <v>10</v>
      </c>
      <c r="S1906" s="69">
        <v>10</v>
      </c>
      <c r="T1906" s="69">
        <v>7.8000000000000007</v>
      </c>
      <c r="U1906" s="69">
        <v>7.8000000000000007</v>
      </c>
      <c r="V1906" s="69">
        <v>7.8000000000000007</v>
      </c>
      <c r="W1906" s="69">
        <v>7.8000000000000007</v>
      </c>
      <c r="X1906" s="69">
        <v>7.8000000000000007</v>
      </c>
      <c r="Y1906" s="69">
        <v>7.8000000000000007</v>
      </c>
      <c r="Z1906" s="69">
        <v>7.8000000000000007</v>
      </c>
      <c r="AA1906" s="69">
        <v>7.8000000000000007</v>
      </c>
      <c r="AB1906" s="69">
        <v>7.8000000000000007</v>
      </c>
      <c r="AC1906" s="69">
        <v>7.8000000000000007</v>
      </c>
      <c r="AD1906" s="69">
        <v>7.8000000000000007</v>
      </c>
      <c r="AE1906" s="69">
        <v>7.8000000000000007</v>
      </c>
      <c r="AF1906" s="69">
        <f t="shared" si="245"/>
        <v>93.59999999999998</v>
      </c>
      <c r="AH1906" s="31">
        <f t="shared" si="246"/>
        <v>23.400000000000002</v>
      </c>
      <c r="AI1906" s="31">
        <f t="shared" si="247"/>
        <v>23.400000000000002</v>
      </c>
      <c r="AJ1906" s="31">
        <f t="shared" si="248"/>
        <v>23.400000000000002</v>
      </c>
      <c r="AK1906" s="31">
        <f t="shared" si="249"/>
        <v>23.400000000000002</v>
      </c>
      <c r="AL1906" s="31">
        <f t="shared" si="250"/>
        <v>93.600000000000009</v>
      </c>
    </row>
    <row r="1907" spans="1:38" hidden="1" x14ac:dyDescent="0.3">
      <c r="A1907" t="str">
        <f t="shared" si="244"/>
        <v>SAGolden Brown</v>
      </c>
      <c r="B1907" s="70" t="s">
        <v>655</v>
      </c>
      <c r="C1907" s="5" t="s">
        <v>617</v>
      </c>
      <c r="D1907" s="5" t="s">
        <v>656</v>
      </c>
      <c r="E1907" s="5" t="s">
        <v>656</v>
      </c>
      <c r="F1907" s="5" t="s">
        <v>668</v>
      </c>
      <c r="G1907" s="5" t="s">
        <v>602</v>
      </c>
      <c r="H1907" s="5" t="s">
        <v>623</v>
      </c>
      <c r="I1907" s="31"/>
      <c r="J1907" s="31"/>
      <c r="K1907" s="31"/>
      <c r="L1907" s="31"/>
      <c r="M1907" s="31"/>
      <c r="N1907" s="31">
        <v>17.004000000000001</v>
      </c>
      <c r="O1907" s="31">
        <v>24</v>
      </c>
      <c r="P1907" s="31"/>
      <c r="Q1907" s="31">
        <v>12</v>
      </c>
      <c r="R1907" s="75">
        <f>SUM(I1907:Q1907)/3</f>
        <v>17.668000000000003</v>
      </c>
      <c r="S1907" s="69">
        <v>17.668000000000003</v>
      </c>
      <c r="T1907" s="69">
        <v>6.3604800000000008</v>
      </c>
      <c r="U1907" s="69">
        <v>6.3604800000000008</v>
      </c>
      <c r="V1907" s="69">
        <v>6.3604800000000008</v>
      </c>
      <c r="W1907" s="69">
        <v>6.3604800000000008</v>
      </c>
      <c r="X1907" s="69">
        <v>6.3604800000000008</v>
      </c>
      <c r="Y1907" s="69">
        <v>6.3604800000000008</v>
      </c>
      <c r="Z1907" s="69">
        <v>6.6255000000000006</v>
      </c>
      <c r="AA1907" s="69">
        <v>6.6255000000000006</v>
      </c>
      <c r="AB1907" s="69">
        <v>6.6255000000000006</v>
      </c>
      <c r="AC1907" s="69">
        <v>6.6255000000000006</v>
      </c>
      <c r="AD1907" s="69">
        <v>6.6255000000000006</v>
      </c>
      <c r="AE1907" s="69">
        <v>6.6255000000000006</v>
      </c>
      <c r="AF1907" s="69">
        <f t="shared" si="245"/>
        <v>77.915880000000016</v>
      </c>
      <c r="AH1907" s="31">
        <f t="shared" si="246"/>
        <v>19.081440000000001</v>
      </c>
      <c r="AI1907" s="31">
        <f t="shared" si="247"/>
        <v>19.081440000000001</v>
      </c>
      <c r="AJ1907" s="31">
        <f t="shared" si="248"/>
        <v>19.8765</v>
      </c>
      <c r="AK1907" s="31">
        <f t="shared" si="249"/>
        <v>19.8765</v>
      </c>
      <c r="AL1907" s="31">
        <f t="shared" si="250"/>
        <v>77.915880000000001</v>
      </c>
    </row>
    <row r="1908" spans="1:38" hidden="1" x14ac:dyDescent="0.3">
      <c r="R1908" s="5" t="s">
        <v>669</v>
      </c>
      <c r="S1908" s="69">
        <f>SUM(S3:S1907)</f>
        <v>41472.264147862268</v>
      </c>
      <c r="T1908" s="80">
        <f t="shared" ref="T1908:AE1908" si="252">SUM(T3:T1907)</f>
        <v>57025.32108398874</v>
      </c>
      <c r="U1908" s="80">
        <f t="shared" si="252"/>
        <v>58774.097299009671</v>
      </c>
      <c r="V1908" s="80">
        <f t="shared" si="252"/>
        <v>60780.470431102985</v>
      </c>
      <c r="W1908" s="80">
        <f t="shared" si="252"/>
        <v>60714.035797590303</v>
      </c>
      <c r="X1908" s="80">
        <f t="shared" si="252"/>
        <v>57289.293857818338</v>
      </c>
      <c r="Y1908" s="80">
        <f t="shared" si="252"/>
        <v>59180.305938226178</v>
      </c>
      <c r="Z1908" s="80">
        <f t="shared" si="252"/>
        <v>62422.483101445279</v>
      </c>
      <c r="AA1908" s="80">
        <f t="shared" si="252"/>
        <v>62161.399260191072</v>
      </c>
      <c r="AB1908" s="80">
        <f t="shared" si="252"/>
        <v>62107.011499241038</v>
      </c>
      <c r="AC1908" s="80">
        <f t="shared" si="252"/>
        <v>63803.035030199244</v>
      </c>
      <c r="AD1908" s="80">
        <f t="shared" si="252"/>
        <v>63413.839383806997</v>
      </c>
      <c r="AE1908" s="80">
        <f t="shared" si="252"/>
        <v>63148.363521112915</v>
      </c>
      <c r="AF1908" s="80">
        <f t="shared" si="245"/>
        <v>730819.65620373283</v>
      </c>
    </row>
    <row r="1909" spans="1:38" x14ac:dyDescent="0.3">
      <c r="AH1909" s="78" t="s">
        <v>613</v>
      </c>
      <c r="AI1909" s="78" t="s">
        <v>614</v>
      </c>
      <c r="AJ1909" s="78" t="s">
        <v>615</v>
      </c>
      <c r="AK1909" s="78" t="s">
        <v>616</v>
      </c>
      <c r="AL1909" s="79" t="s">
        <v>612</v>
      </c>
    </row>
    <row r="1910" spans="1:38" x14ac:dyDescent="0.3">
      <c r="H1910" s="5" t="s">
        <v>670</v>
      </c>
      <c r="R1910" s="5" t="s">
        <v>670</v>
      </c>
      <c r="S1910" s="69">
        <f>SUMIF($C$3:$C$1907,"SA",S$3:S$1907)</f>
        <v>34962.656481195598</v>
      </c>
      <c r="T1910" s="69">
        <f>SUMIF($C$3:$C$1907,"SA",T$3:T$1907)</f>
        <v>50995.518227072062</v>
      </c>
      <c r="U1910" s="69">
        <f t="shared" ref="U1910:AE1910" si="253">SUMIF($C$3:$C$1907,"SA",U$3:U$1907)</f>
        <v>52149.270980344714</v>
      </c>
      <c r="V1910" s="69">
        <f t="shared" si="253"/>
        <v>53746.876516126802</v>
      </c>
      <c r="W1910" s="69">
        <f t="shared" si="253"/>
        <v>53546.796647502058</v>
      </c>
      <c r="X1910" s="69">
        <f t="shared" si="253"/>
        <v>50889.589900352534</v>
      </c>
      <c r="Y1910" s="69">
        <f t="shared" si="253"/>
        <v>52303.706451730606</v>
      </c>
      <c r="Z1910" s="69">
        <f t="shared" si="253"/>
        <v>55259.146581681991</v>
      </c>
      <c r="AA1910" s="69">
        <f t="shared" si="253"/>
        <v>55066.19067314631</v>
      </c>
      <c r="AB1910" s="69">
        <f t="shared" si="253"/>
        <v>55079.93084491483</v>
      </c>
      <c r="AC1910" s="69">
        <f t="shared" si="253"/>
        <v>56447.799478208442</v>
      </c>
      <c r="AD1910" s="69">
        <f t="shared" si="253"/>
        <v>56126.731764534728</v>
      </c>
      <c r="AE1910" s="69">
        <f t="shared" si="253"/>
        <v>55997.673835599446</v>
      </c>
      <c r="AF1910" s="69">
        <f>SUM(T1910:AE1910)</f>
        <v>647609.23190121446</v>
      </c>
      <c r="AH1910" s="31">
        <f>SUM(T1910:V1910)</f>
        <v>156891.66572354359</v>
      </c>
      <c r="AI1910" s="31">
        <f>SUM(W1910:Y1910)</f>
        <v>156740.09299958521</v>
      </c>
      <c r="AJ1910" s="31">
        <f>SUM(Z1910:AB1910)</f>
        <v>165405.26809974315</v>
      </c>
      <c r="AK1910" s="31">
        <f>SUM(AC1910:AE1910)</f>
        <v>168572.20507834261</v>
      </c>
      <c r="AL1910" s="31">
        <f>SUM(AH1910:AK1910)</f>
        <v>647609.23190121457</v>
      </c>
    </row>
    <row r="1911" spans="1:38" x14ac:dyDescent="0.3">
      <c r="H1911" s="5" t="s">
        <v>671</v>
      </c>
      <c r="R1911" s="5" t="s">
        <v>671</v>
      </c>
      <c r="S1911" s="69">
        <f>SUMIF($C$3:$C$1907,"PT",S$3:S$1907)</f>
        <v>6509.6076666666622</v>
      </c>
      <c r="T1911" s="69">
        <f>SUMIF($C$3:$C$1907,"PT",T$3:T$1907)</f>
        <v>6029.8028569166609</v>
      </c>
      <c r="U1911" s="69">
        <f t="shared" ref="U1911:AE1911" si="254">SUMIF($C$3:$C$1907,"PT",U$3:U$1907)</f>
        <v>6624.8263186649683</v>
      </c>
      <c r="V1911" s="69">
        <f t="shared" si="254"/>
        <v>7033.5939149762007</v>
      </c>
      <c r="W1911" s="69">
        <f t="shared" si="254"/>
        <v>7167.2391500882841</v>
      </c>
      <c r="X1911" s="69">
        <f t="shared" si="254"/>
        <v>6399.7039574658238</v>
      </c>
      <c r="Y1911" s="69">
        <f t="shared" si="254"/>
        <v>6876.599486495591</v>
      </c>
      <c r="Z1911" s="69">
        <f t="shared" si="254"/>
        <v>7163.3365197632857</v>
      </c>
      <c r="AA1911" s="69">
        <f t="shared" si="254"/>
        <v>7095.2085870447427</v>
      </c>
      <c r="AB1911" s="69">
        <f t="shared" si="254"/>
        <v>7027.0806543262115</v>
      </c>
      <c r="AC1911" s="69">
        <f t="shared" si="254"/>
        <v>7355.2355519907451</v>
      </c>
      <c r="AD1911" s="69">
        <f t="shared" si="254"/>
        <v>7287.1076192722094</v>
      </c>
      <c r="AE1911" s="69">
        <f t="shared" si="254"/>
        <v>7150.6896855134382</v>
      </c>
      <c r="AF1911" s="69">
        <f>SUM(T1911:AE1911)</f>
        <v>83210.424302518164</v>
      </c>
      <c r="AH1911" s="31">
        <f>SUM(T1911:V1911)</f>
        <v>19688.223090557829</v>
      </c>
      <c r="AI1911" s="31">
        <f>SUM(W1911:Y1911)</f>
        <v>20443.542594049697</v>
      </c>
      <c r="AJ1911" s="31">
        <f>SUM(Z1911:AB1911)</f>
        <v>21285.625761134241</v>
      </c>
      <c r="AK1911" s="31">
        <f>SUM(AC1911:AE1911)</f>
        <v>21793.032856776394</v>
      </c>
      <c r="AL1911" s="31">
        <f>SUM(AH1911:AK1911)</f>
        <v>83210.424302518164</v>
      </c>
    </row>
    <row r="1912" spans="1:38" x14ac:dyDescent="0.3">
      <c r="H1912" s="59" t="s">
        <v>669</v>
      </c>
      <c r="I1912" s="81"/>
      <c r="J1912" s="81"/>
      <c r="K1912" s="81"/>
      <c r="L1912" s="81"/>
      <c r="M1912" s="81"/>
      <c r="N1912" s="81"/>
      <c r="O1912" s="81"/>
      <c r="P1912" s="81"/>
      <c r="Q1912" s="81"/>
      <c r="R1912" s="59" t="s">
        <v>669</v>
      </c>
      <c r="S1912" s="82">
        <f>SUM(S1910:S1911)</f>
        <v>41472.264147862261</v>
      </c>
      <c r="T1912" s="82">
        <f>SUM(T1910:T1911)</f>
        <v>57025.321083988725</v>
      </c>
      <c r="U1912" s="82">
        <f t="shared" ref="U1912:AE1912" si="255">SUM(U1910:U1911)</f>
        <v>58774.097299009685</v>
      </c>
      <c r="V1912" s="82">
        <f t="shared" si="255"/>
        <v>60780.470431103</v>
      </c>
      <c r="W1912" s="82">
        <f t="shared" si="255"/>
        <v>60714.035797590346</v>
      </c>
      <c r="X1912" s="82">
        <f t="shared" si="255"/>
        <v>57289.29385781836</v>
      </c>
      <c r="Y1912" s="82">
        <f t="shared" si="255"/>
        <v>59180.3059382262</v>
      </c>
      <c r="Z1912" s="82">
        <f t="shared" si="255"/>
        <v>62422.483101445279</v>
      </c>
      <c r="AA1912" s="82">
        <f t="shared" si="255"/>
        <v>62161.39926019105</v>
      </c>
      <c r="AB1912" s="82">
        <f t="shared" si="255"/>
        <v>62107.011499241038</v>
      </c>
      <c r="AC1912" s="82">
        <f t="shared" si="255"/>
        <v>63803.035030199186</v>
      </c>
      <c r="AD1912" s="82">
        <f t="shared" si="255"/>
        <v>63413.839383806939</v>
      </c>
      <c r="AE1912" s="82">
        <f t="shared" si="255"/>
        <v>63148.363521112886</v>
      </c>
      <c r="AF1912" s="80">
        <f>SUM(T1912:AE1912)</f>
        <v>730819.65620373259</v>
      </c>
      <c r="AH1912" s="31">
        <f>SUM(T1912:V1912)</f>
        <v>176579.8888141014</v>
      </c>
      <c r="AI1912" s="31">
        <f>SUM(W1912:Y1912)</f>
        <v>177183.63559363491</v>
      </c>
      <c r="AJ1912" s="31">
        <f>SUM(Z1912:AB1912)</f>
        <v>186690.89386087738</v>
      </c>
      <c r="AK1912" s="31">
        <f>SUM(AC1912:AE1912)</f>
        <v>190365.23793511902</v>
      </c>
      <c r="AL1912" s="31">
        <f>SUM(AH1912:AK1912)</f>
        <v>730819.65620373283</v>
      </c>
    </row>
    <row r="1913" spans="1:38" x14ac:dyDescent="0.3">
      <c r="AF1913" s="7"/>
    </row>
    <row r="1914" spans="1:38" x14ac:dyDescent="0.3">
      <c r="H1914" s="5" t="s">
        <v>672</v>
      </c>
      <c r="R1914" s="5" t="s">
        <v>672</v>
      </c>
      <c r="S1914" s="69">
        <f>SUMIF($H$3:$H$1907,"A1",S$3:S$1907)</f>
        <v>5962.041888888888</v>
      </c>
      <c r="T1914" s="69">
        <f t="shared" ref="T1914:AE1914" si="256">SUMIF($H$3:$H$1907,"A1",T$3:T$1907)</f>
        <v>12978.437940555556</v>
      </c>
      <c r="U1914" s="69">
        <f t="shared" si="256"/>
        <v>13044.209943849164</v>
      </c>
      <c r="V1914" s="69">
        <f t="shared" si="256"/>
        <v>13089.531696319373</v>
      </c>
      <c r="W1914" s="69">
        <f t="shared" si="256"/>
        <v>13090.330942365006</v>
      </c>
      <c r="X1914" s="69">
        <f t="shared" si="256"/>
        <v>12972.418437424592</v>
      </c>
      <c r="Y1914" s="69">
        <f t="shared" si="256"/>
        <v>13039.7753153065</v>
      </c>
      <c r="Z1914" s="69">
        <f t="shared" si="256"/>
        <v>13149.11143758724</v>
      </c>
      <c r="AA1914" s="69">
        <f t="shared" si="256"/>
        <v>13219.898312175537</v>
      </c>
      <c r="AB1914" s="69">
        <f t="shared" si="256"/>
        <v>13245.600186763835</v>
      </c>
      <c r="AC1914" s="69">
        <f t="shared" si="256"/>
        <v>13391.36475817085</v>
      </c>
      <c r="AD1914" s="69">
        <f t="shared" si="256"/>
        <v>13366.981632759149</v>
      </c>
      <c r="AE1914" s="69">
        <f t="shared" si="256"/>
        <v>13372.23320565032</v>
      </c>
      <c r="AF1914" s="69">
        <f t="shared" ref="AF1914:AF1927" si="257">SUM(T1914:AE1914)</f>
        <v>157959.89380892713</v>
      </c>
      <c r="AH1914" s="31">
        <f t="shared" ref="AH1914:AH1927" si="258">SUM(T1914:V1914)</f>
        <v>39112.179580724092</v>
      </c>
      <c r="AI1914" s="31">
        <f t="shared" ref="AI1914:AI1927" si="259">SUM(W1914:Y1914)</f>
        <v>39102.524695096101</v>
      </c>
      <c r="AJ1914" s="31">
        <f t="shared" ref="AJ1914:AJ1927" si="260">SUM(Z1914:AB1914)</f>
        <v>39614.609936526613</v>
      </c>
      <c r="AK1914" s="31">
        <f t="shared" ref="AK1914:AK1927" si="261">SUM(AC1914:AE1914)</f>
        <v>40130.579596580319</v>
      </c>
      <c r="AL1914" s="31">
        <f t="shared" ref="AL1914:AL1927" si="262">SUM(AH1914:AK1914)</f>
        <v>157959.89380892713</v>
      </c>
    </row>
    <row r="1915" spans="1:38" x14ac:dyDescent="0.3">
      <c r="H1915" s="5" t="s">
        <v>619</v>
      </c>
      <c r="R1915" s="5" t="s">
        <v>619</v>
      </c>
      <c r="S1915" s="69">
        <f>SUMIF($H$3:$H$1907,"C1 COARSE",S$3:S$1907)</f>
        <v>18820.502222222214</v>
      </c>
      <c r="T1915" s="69">
        <f t="shared" ref="T1915:AE1915" si="263">SUMIF($H$3:$H$1907,"C1 COARSE",T$3:T$1907)</f>
        <v>19800.585318055568</v>
      </c>
      <c r="U1915" s="69">
        <f t="shared" si="263"/>
        <v>20831.618826289588</v>
      </c>
      <c r="V1915" s="69">
        <f t="shared" si="263"/>
        <v>22321.759707465095</v>
      </c>
      <c r="W1915" s="69">
        <f t="shared" si="263"/>
        <v>22035.620322579183</v>
      </c>
      <c r="X1915" s="69">
        <f t="shared" si="263"/>
        <v>19541.601560228162</v>
      </c>
      <c r="Y1915" s="69">
        <f t="shared" si="263"/>
        <v>20849.188754932933</v>
      </c>
      <c r="Z1915" s="69">
        <f t="shared" si="263"/>
        <v>21319.407810634777</v>
      </c>
      <c r="AA1915" s="69">
        <f t="shared" si="263"/>
        <v>21057.827497105522</v>
      </c>
      <c r="AB1915" s="69">
        <f t="shared" si="263"/>
        <v>21002.342183576271</v>
      </c>
      <c r="AC1915" s="69">
        <f t="shared" si="263"/>
        <v>22156.427362093789</v>
      </c>
      <c r="AD1915" s="69">
        <f t="shared" si="263"/>
        <v>21847.037048564536</v>
      </c>
      <c r="AE1915" s="69">
        <f t="shared" si="263"/>
        <v>21677.444730792475</v>
      </c>
      <c r="AF1915" s="69">
        <f t="shared" si="257"/>
        <v>254440.86112231793</v>
      </c>
      <c r="AH1915" s="31">
        <f t="shared" si="258"/>
        <v>62953.963851810258</v>
      </c>
      <c r="AI1915" s="31">
        <f t="shared" si="259"/>
        <v>62426.410637740279</v>
      </c>
      <c r="AJ1915" s="31">
        <f t="shared" si="260"/>
        <v>63379.577491316566</v>
      </c>
      <c r="AK1915" s="31">
        <f t="shared" si="261"/>
        <v>65680.9091414508</v>
      </c>
      <c r="AL1915" s="31">
        <f t="shared" si="262"/>
        <v>254440.8611223179</v>
      </c>
    </row>
    <row r="1916" spans="1:38" x14ac:dyDescent="0.3">
      <c r="H1916" s="5" t="s">
        <v>604</v>
      </c>
      <c r="R1916" s="5" t="s">
        <v>604</v>
      </c>
      <c r="S1916" s="69">
        <f>SUMIF($H$3:$H$1907,"CASTER",S$3:S$1907)</f>
        <v>591.41049999999996</v>
      </c>
      <c r="T1916" s="69">
        <f t="shared" ref="T1916:AE1916" si="264">SUMIF($H$3:$H$1907,"CASTER",T$3:T$1907)</f>
        <v>870.39824286666658</v>
      </c>
      <c r="U1916" s="69">
        <f t="shared" si="264"/>
        <v>873.76244299841096</v>
      </c>
      <c r="V1916" s="69">
        <f t="shared" si="264"/>
        <v>874.03559309721925</v>
      </c>
      <c r="W1916" s="69">
        <f t="shared" si="264"/>
        <v>894.62136293904473</v>
      </c>
      <c r="X1916" s="69">
        <f t="shared" si="264"/>
        <v>875.72506274142813</v>
      </c>
      <c r="Y1916" s="69">
        <f t="shared" si="264"/>
        <v>873.76373785670432</v>
      </c>
      <c r="Z1916" s="69">
        <f t="shared" si="264"/>
        <v>873.85608274793401</v>
      </c>
      <c r="AA1916" s="69">
        <f t="shared" si="264"/>
        <v>873.81055773146591</v>
      </c>
      <c r="AB1916" s="69">
        <f t="shared" si="264"/>
        <v>873.7650327149978</v>
      </c>
      <c r="AC1916" s="69">
        <f t="shared" si="264"/>
        <v>873.90291557127841</v>
      </c>
      <c r="AD1916" s="69">
        <f t="shared" si="264"/>
        <v>873.85739055481042</v>
      </c>
      <c r="AE1916" s="69">
        <f t="shared" si="264"/>
        <v>873.76635347045715</v>
      </c>
      <c r="AF1916" s="69">
        <f t="shared" si="257"/>
        <v>10505.264775290418</v>
      </c>
      <c r="AH1916" s="31">
        <f t="shared" si="258"/>
        <v>2618.1962789622967</v>
      </c>
      <c r="AI1916" s="31">
        <f t="shared" si="259"/>
        <v>2644.110163537177</v>
      </c>
      <c r="AJ1916" s="31">
        <f t="shared" si="260"/>
        <v>2621.4316731943977</v>
      </c>
      <c r="AK1916" s="31">
        <f t="shared" si="261"/>
        <v>2621.5266595965459</v>
      </c>
      <c r="AL1916" s="31">
        <f t="shared" si="262"/>
        <v>10505.264775290418</v>
      </c>
    </row>
    <row r="1917" spans="1:38" x14ac:dyDescent="0.3">
      <c r="H1917" s="5" t="s">
        <v>618</v>
      </c>
      <c r="R1917" s="5" t="s">
        <v>618</v>
      </c>
      <c r="S1917" s="69">
        <f>SUMIF($H$3:$H$1907,"Coarse Brown",S$3:S$1907)</f>
        <v>234.26229230665851</v>
      </c>
      <c r="T1917" s="69">
        <f t="shared" ref="T1917:AE1917" si="265">SUMIF($H$3:$H$1907,"Coarse Brown",T$3:T$1907)</f>
        <v>678.24679587755895</v>
      </c>
      <c r="U1917" s="69">
        <f t="shared" si="265"/>
        <v>676.55937823578404</v>
      </c>
      <c r="V1917" s="69">
        <f t="shared" si="265"/>
        <v>688.40853583204716</v>
      </c>
      <c r="W1917" s="69">
        <f t="shared" si="265"/>
        <v>689.17000481753394</v>
      </c>
      <c r="X1917" s="69">
        <f t="shared" si="265"/>
        <v>679.88101403964311</v>
      </c>
      <c r="Y1917" s="69">
        <f t="shared" si="265"/>
        <v>678.62429086759676</v>
      </c>
      <c r="Z1917" s="69">
        <f t="shared" si="265"/>
        <v>684.65737933628611</v>
      </c>
      <c r="AA1917" s="69">
        <f t="shared" si="265"/>
        <v>672.71836716489861</v>
      </c>
      <c r="AB1917" s="69">
        <f t="shared" si="265"/>
        <v>679.01043529772096</v>
      </c>
      <c r="AC1917" s="69">
        <f t="shared" si="265"/>
        <v>681.93826515681599</v>
      </c>
      <c r="AD1917" s="69">
        <f t="shared" si="265"/>
        <v>674.7374478473962</v>
      </c>
      <c r="AE1917" s="69">
        <f t="shared" si="265"/>
        <v>679.02375605318025</v>
      </c>
      <c r="AF1917" s="69">
        <f t="shared" si="257"/>
        <v>8162.9756705264626</v>
      </c>
      <c r="AH1917" s="31">
        <f t="shared" si="258"/>
        <v>2043.21470994539</v>
      </c>
      <c r="AI1917" s="31">
        <f t="shared" si="259"/>
        <v>2047.6753097247738</v>
      </c>
      <c r="AJ1917" s="31">
        <f t="shared" si="260"/>
        <v>2036.3861817989057</v>
      </c>
      <c r="AK1917" s="31">
        <f t="shared" si="261"/>
        <v>2035.6994690573924</v>
      </c>
      <c r="AL1917" s="31">
        <f t="shared" si="262"/>
        <v>8162.9756705264626</v>
      </c>
    </row>
    <row r="1918" spans="1:38" x14ac:dyDescent="0.3">
      <c r="H1918" s="5" t="s">
        <v>624</v>
      </c>
      <c r="R1918" s="5" t="s">
        <v>624</v>
      </c>
      <c r="S1918" s="69">
        <f>SUMIF($H$3:$H$1907,"GMW",S$3:S$1907)</f>
        <v>9.9447499999999973</v>
      </c>
      <c r="T1918" s="69">
        <f t="shared" ref="T1918:AE1918" si="266">SUMIF($H$3:$H$1907,"GMW",T$3:T$1907)</f>
        <v>9.3624928666666651</v>
      </c>
      <c r="U1918" s="69">
        <f t="shared" si="266"/>
        <v>10.226692998411059</v>
      </c>
      <c r="V1918" s="69">
        <f t="shared" si="266"/>
        <v>10.499843097219355</v>
      </c>
      <c r="W1918" s="69">
        <f t="shared" si="266"/>
        <v>10.455612939044753</v>
      </c>
      <c r="X1918" s="69">
        <f t="shared" si="266"/>
        <v>9.9093127414281614</v>
      </c>
      <c r="Y1918" s="69">
        <f t="shared" si="266"/>
        <v>10.227987856704507</v>
      </c>
      <c r="Z1918" s="69">
        <f t="shared" si="266"/>
        <v>10.320332747934055</v>
      </c>
      <c r="AA1918" s="69">
        <f t="shared" si="266"/>
        <v>10.274807731466007</v>
      </c>
      <c r="AB1918" s="69">
        <f t="shared" si="266"/>
        <v>10.229282714997955</v>
      </c>
      <c r="AC1918" s="69">
        <f t="shared" si="266"/>
        <v>10.367165571278488</v>
      </c>
      <c r="AD1918" s="69">
        <f t="shared" si="266"/>
        <v>10.321640554810438</v>
      </c>
      <c r="AE1918" s="69">
        <f t="shared" si="266"/>
        <v>10.230603470457273</v>
      </c>
      <c r="AF1918" s="69">
        <f t="shared" si="257"/>
        <v>122.42577529041873</v>
      </c>
      <c r="AH1918" s="31">
        <f t="shared" si="258"/>
        <v>30.089028962297078</v>
      </c>
      <c r="AI1918" s="31">
        <f t="shared" si="259"/>
        <v>30.592913537177424</v>
      </c>
      <c r="AJ1918" s="31">
        <f t="shared" si="260"/>
        <v>30.824423194398015</v>
      </c>
      <c r="AK1918" s="31">
        <f t="shared" si="261"/>
        <v>30.919409596546203</v>
      </c>
      <c r="AL1918" s="31">
        <f t="shared" si="262"/>
        <v>122.42577529041871</v>
      </c>
    </row>
    <row r="1919" spans="1:38" x14ac:dyDescent="0.3">
      <c r="H1919" s="5" t="s">
        <v>623</v>
      </c>
      <c r="R1919" s="5" t="s">
        <v>623</v>
      </c>
      <c r="S1919" s="69">
        <f>SUMIF($H$3:$H$1907,"Golden Brown",S$3:S$1907)</f>
        <v>113.66148888888891</v>
      </c>
      <c r="T1919" s="69">
        <f t="shared" ref="T1919:AE1919" si="267">SUMIF($H$3:$H$1907,"Golden Brown",T$3:T$1907)</f>
        <v>91.169211755555565</v>
      </c>
      <c r="U1919" s="69">
        <f t="shared" si="267"/>
        <v>91.477611887299958</v>
      </c>
      <c r="V1919" s="69">
        <f t="shared" si="267"/>
        <v>97.602561986108256</v>
      </c>
      <c r="W1919" s="69">
        <f t="shared" si="267"/>
        <v>98.641331827933641</v>
      </c>
      <c r="X1919" s="69">
        <f t="shared" si="267"/>
        <v>93.382031630317073</v>
      </c>
      <c r="Y1919" s="69">
        <f t="shared" si="267"/>
        <v>92.734706745593414</v>
      </c>
      <c r="Z1919" s="69">
        <f t="shared" si="267"/>
        <v>95.51457163682295</v>
      </c>
      <c r="AA1919" s="69">
        <f t="shared" si="267"/>
        <v>88.224046620354912</v>
      </c>
      <c r="AB1919" s="69">
        <f t="shared" si="267"/>
        <v>92.042521603886883</v>
      </c>
      <c r="AC1919" s="69">
        <f t="shared" si="267"/>
        <v>93.870904460167395</v>
      </c>
      <c r="AD1919" s="69">
        <f t="shared" si="267"/>
        <v>91.27837944369935</v>
      </c>
      <c r="AE1919" s="69">
        <f t="shared" si="267"/>
        <v>93.243842359346189</v>
      </c>
      <c r="AF1919" s="69">
        <f t="shared" si="257"/>
        <v>1119.1817219570855</v>
      </c>
      <c r="AH1919" s="31">
        <f t="shared" si="258"/>
        <v>280.24938562896375</v>
      </c>
      <c r="AI1919" s="31">
        <f t="shared" si="259"/>
        <v>284.75807020384411</v>
      </c>
      <c r="AJ1919" s="31">
        <f t="shared" si="260"/>
        <v>275.78113986106473</v>
      </c>
      <c r="AK1919" s="31">
        <f t="shared" si="261"/>
        <v>278.39312626321293</v>
      </c>
      <c r="AL1919" s="31">
        <f t="shared" si="262"/>
        <v>1119.1817219570855</v>
      </c>
    </row>
    <row r="1920" spans="1:38" x14ac:dyDescent="0.3">
      <c r="H1920" s="5" t="s">
        <v>605</v>
      </c>
      <c r="R1920" s="5" t="s">
        <v>605</v>
      </c>
      <c r="S1920" s="69">
        <f>SUMIF($H$3:$H$1907,"ICING",S$3:S$1907)</f>
        <v>287.40200000000004</v>
      </c>
      <c r="T1920" s="69">
        <f t="shared" ref="T1920:AE1920" si="268">SUMIF($H$3:$H$1907,"ICING",T$3:T$1907)</f>
        <v>632.50529842222215</v>
      </c>
      <c r="U1920" s="69">
        <f t="shared" si="268"/>
        <v>634.46949855396656</v>
      </c>
      <c r="V1920" s="69">
        <f t="shared" si="268"/>
        <v>634.74264865277485</v>
      </c>
      <c r="W1920" s="69">
        <f t="shared" si="268"/>
        <v>643.85841849460019</v>
      </c>
      <c r="X1920" s="69">
        <f t="shared" si="268"/>
        <v>637.01211829698366</v>
      </c>
      <c r="Y1920" s="69">
        <f t="shared" si="268"/>
        <v>634.97079341226004</v>
      </c>
      <c r="Z1920" s="69">
        <f t="shared" si="268"/>
        <v>634.56313830348961</v>
      </c>
      <c r="AA1920" s="69">
        <f t="shared" si="268"/>
        <v>634.5176132870215</v>
      </c>
      <c r="AB1920" s="69">
        <f t="shared" si="268"/>
        <v>634.4720882705534</v>
      </c>
      <c r="AC1920" s="69">
        <f t="shared" si="268"/>
        <v>635.10997112683401</v>
      </c>
      <c r="AD1920" s="69">
        <f t="shared" si="268"/>
        <v>634.46444611036588</v>
      </c>
      <c r="AE1920" s="69">
        <f t="shared" si="268"/>
        <v>634.97340902601275</v>
      </c>
      <c r="AF1920" s="69">
        <f t="shared" si="257"/>
        <v>7625.6594419570847</v>
      </c>
      <c r="AH1920" s="31">
        <f t="shared" si="258"/>
        <v>1901.7174456289636</v>
      </c>
      <c r="AI1920" s="31">
        <f t="shared" si="259"/>
        <v>1915.8413302038439</v>
      </c>
      <c r="AJ1920" s="31">
        <f t="shared" si="260"/>
        <v>1903.5528398610645</v>
      </c>
      <c r="AK1920" s="31">
        <f t="shared" si="261"/>
        <v>1904.5478262632128</v>
      </c>
      <c r="AL1920" s="31">
        <f t="shared" si="262"/>
        <v>7625.6594419570847</v>
      </c>
    </row>
    <row r="1921" spans="8:38" x14ac:dyDescent="0.3">
      <c r="H1921" s="5" t="s">
        <v>626</v>
      </c>
      <c r="R1921" s="5" t="s">
        <v>626</v>
      </c>
      <c r="S1921" s="69">
        <f>SUMIF($H$3:$H$1907,"IG",S$3:S$1907)</f>
        <v>2788.9722222222222</v>
      </c>
      <c r="T1921" s="69">
        <f t="shared" ref="T1921:AE1921" si="269">SUMIF($H$3:$H$1907,"IG",T$3:T$1907)</f>
        <v>8194.4722222222226</v>
      </c>
      <c r="U1921" s="69">
        <f t="shared" si="269"/>
        <v>8202.4722222222226</v>
      </c>
      <c r="V1921" s="69">
        <f t="shared" si="269"/>
        <v>8195.4722222222226</v>
      </c>
      <c r="W1921" s="69">
        <f t="shared" si="269"/>
        <v>8194.4722222222226</v>
      </c>
      <c r="X1921" s="69">
        <f t="shared" si="269"/>
        <v>8188.4722222222226</v>
      </c>
      <c r="Y1921" s="69">
        <f t="shared" si="269"/>
        <v>8196.4722222222226</v>
      </c>
      <c r="Z1921" s="69">
        <f t="shared" si="269"/>
        <v>8202.4722222222226</v>
      </c>
      <c r="AA1921" s="69">
        <f t="shared" si="269"/>
        <v>8202.4722222222226</v>
      </c>
      <c r="AB1921" s="69">
        <f t="shared" si="269"/>
        <v>8202.4722222222226</v>
      </c>
      <c r="AC1921" s="69">
        <f t="shared" si="269"/>
        <v>8202.4722222222226</v>
      </c>
      <c r="AD1921" s="69">
        <f t="shared" si="269"/>
        <v>8202.4722222222226</v>
      </c>
      <c r="AE1921" s="69">
        <f t="shared" si="269"/>
        <v>8202.4722222222226</v>
      </c>
      <c r="AF1921" s="69">
        <f t="shared" si="257"/>
        <v>98386.666666666642</v>
      </c>
      <c r="AH1921" s="31">
        <f t="shared" si="258"/>
        <v>24592.416666666668</v>
      </c>
      <c r="AI1921" s="31">
        <f t="shared" si="259"/>
        <v>24579.416666666668</v>
      </c>
      <c r="AJ1921" s="31">
        <f t="shared" si="260"/>
        <v>24607.416666666668</v>
      </c>
      <c r="AK1921" s="31">
        <f t="shared" si="261"/>
        <v>24607.416666666668</v>
      </c>
      <c r="AL1921" s="31">
        <f t="shared" si="262"/>
        <v>98386.666666666672</v>
      </c>
    </row>
    <row r="1922" spans="8:38" x14ac:dyDescent="0.3">
      <c r="H1922" s="5" t="s">
        <v>621</v>
      </c>
      <c r="R1922" s="5" t="s">
        <v>621</v>
      </c>
      <c r="S1922" s="69">
        <f>SUMIF($H$3:$H$1907,"LG",S$3:S$1907)</f>
        <v>331.12655555555551</v>
      </c>
      <c r="T1922" s="69">
        <f t="shared" ref="T1922:AE1922" si="270">SUMIF($H$3:$H$1907,"LG",T$3:T$1907)</f>
        <v>742.60055555555596</v>
      </c>
      <c r="U1922" s="69">
        <f t="shared" si="270"/>
        <v>821.75055555555548</v>
      </c>
      <c r="V1922" s="69">
        <f t="shared" si="270"/>
        <v>852.2905555555551</v>
      </c>
      <c r="W1922" s="69">
        <f t="shared" si="270"/>
        <v>1106.380555555555</v>
      </c>
      <c r="X1922" s="69">
        <f t="shared" si="270"/>
        <v>1186.0305555555544</v>
      </c>
      <c r="Y1922" s="69">
        <f t="shared" si="270"/>
        <v>1215.5705555555544</v>
      </c>
      <c r="Z1922" s="69">
        <f t="shared" si="270"/>
        <v>1419.2685555555543</v>
      </c>
      <c r="AA1922" s="69">
        <f t="shared" si="270"/>
        <v>1448.4185555555543</v>
      </c>
      <c r="AB1922" s="69">
        <f t="shared" si="270"/>
        <v>1478.4585555555543</v>
      </c>
      <c r="AC1922" s="69">
        <f t="shared" si="270"/>
        <v>1654.7285555555554</v>
      </c>
      <c r="AD1922" s="69">
        <f t="shared" si="270"/>
        <v>1684.0785555555558</v>
      </c>
      <c r="AE1922" s="69">
        <f t="shared" si="270"/>
        <v>1713.2385555555556</v>
      </c>
      <c r="AF1922" s="69">
        <f t="shared" si="257"/>
        <v>15322.814666666662</v>
      </c>
      <c r="AH1922" s="31">
        <f t="shared" si="258"/>
        <v>2416.6416666666664</v>
      </c>
      <c r="AI1922" s="31">
        <f t="shared" si="259"/>
        <v>3507.9816666666638</v>
      </c>
      <c r="AJ1922" s="31">
        <f t="shared" si="260"/>
        <v>4346.1456666666627</v>
      </c>
      <c r="AK1922" s="31">
        <f t="shared" si="261"/>
        <v>5052.0456666666669</v>
      </c>
      <c r="AL1922" s="31">
        <f t="shared" si="262"/>
        <v>15322.81466666666</v>
      </c>
    </row>
    <row r="1923" spans="8:38" x14ac:dyDescent="0.3">
      <c r="H1923" s="5" t="s">
        <v>627</v>
      </c>
      <c r="R1923" s="5" t="s">
        <v>627</v>
      </c>
      <c r="S1923" s="69">
        <f>SUMIF($H$3:$H$1907,"LIQUID",S$3:S$1907)</f>
        <v>5370.5362499999992</v>
      </c>
      <c r="T1923" s="69">
        <f t="shared" ref="T1923:AE1923" si="271">SUMIF($H$3:$H$1907,"LIQUID",T$3:T$1907)</f>
        <v>6624.1986300000008</v>
      </c>
      <c r="U1923" s="69">
        <f t="shared" si="271"/>
        <v>6624.1986300000008</v>
      </c>
      <c r="V1923" s="69">
        <f t="shared" si="271"/>
        <v>6624.1986300000008</v>
      </c>
      <c r="W1923" s="69">
        <f t="shared" si="271"/>
        <v>6624.1986300000008</v>
      </c>
      <c r="X1923" s="69">
        <f t="shared" si="271"/>
        <v>6624.1986300000008</v>
      </c>
      <c r="Y1923" s="69">
        <f t="shared" si="271"/>
        <v>6624.1986300000008</v>
      </c>
      <c r="Z1923" s="69">
        <f t="shared" si="271"/>
        <v>8920.6238000000012</v>
      </c>
      <c r="AA1923" s="69">
        <f t="shared" si="271"/>
        <v>8920.6238000000012</v>
      </c>
      <c r="AB1923" s="69">
        <f t="shared" si="271"/>
        <v>8920.6238000000012</v>
      </c>
      <c r="AC1923" s="69">
        <f t="shared" si="271"/>
        <v>8920.6238000000012</v>
      </c>
      <c r="AD1923" s="69">
        <f t="shared" si="271"/>
        <v>8920.6238000000012</v>
      </c>
      <c r="AE1923" s="69">
        <f t="shared" si="271"/>
        <v>8920.6238000000012</v>
      </c>
      <c r="AF1923" s="69">
        <f t="shared" si="257"/>
        <v>93268.934580000001</v>
      </c>
      <c r="AH1923" s="31">
        <f t="shared" si="258"/>
        <v>19872.595890000004</v>
      </c>
      <c r="AI1923" s="31">
        <f t="shared" si="259"/>
        <v>19872.595890000004</v>
      </c>
      <c r="AJ1923" s="31">
        <f t="shared" si="260"/>
        <v>26761.871400000004</v>
      </c>
      <c r="AK1923" s="31">
        <f t="shared" si="261"/>
        <v>26761.871400000004</v>
      </c>
      <c r="AL1923" s="31">
        <f t="shared" si="262"/>
        <v>93268.934580000016</v>
      </c>
    </row>
    <row r="1924" spans="8:38" x14ac:dyDescent="0.3">
      <c r="H1924" s="5" t="s">
        <v>622</v>
      </c>
      <c r="R1924" s="5" t="s">
        <v>622</v>
      </c>
      <c r="S1924" s="69">
        <f>SUMIF($H$3:$H$1907,"Soft Brown",S$3:S$1907)</f>
        <v>244.57397777777786</v>
      </c>
      <c r="T1924" s="69">
        <f t="shared" ref="T1924:AE1924" si="272">SUMIF($H$3:$H$1907,"Soft Brown",T$3:T$1907)</f>
        <v>383.03502779444432</v>
      </c>
      <c r="U1924" s="69">
        <f t="shared" si="272"/>
        <v>383.72517802499704</v>
      </c>
      <c r="V1924" s="69">
        <f t="shared" si="272"/>
        <v>392.81439069791162</v>
      </c>
      <c r="W1924" s="69">
        <f t="shared" si="272"/>
        <v>395.20898792110603</v>
      </c>
      <c r="X1924" s="69">
        <f t="shared" si="272"/>
        <v>388.56096257527696</v>
      </c>
      <c r="Y1924" s="69">
        <f t="shared" si="272"/>
        <v>383.27464402701059</v>
      </c>
      <c r="Z1924" s="69">
        <f t="shared" si="272"/>
        <v>389.47624758666228</v>
      </c>
      <c r="AA1924" s="69">
        <f t="shared" si="272"/>
        <v>379.3165788078432</v>
      </c>
      <c r="AB1924" s="69">
        <f t="shared" si="272"/>
        <v>384.61291002902414</v>
      </c>
      <c r="AC1924" s="69">
        <f t="shared" si="272"/>
        <v>387.20620502751507</v>
      </c>
      <c r="AD1924" s="69">
        <f t="shared" si="272"/>
        <v>382.87853624869598</v>
      </c>
      <c r="AE1924" s="69">
        <f t="shared" si="272"/>
        <v>385.81522135107792</v>
      </c>
      <c r="AF1924" s="69">
        <f t="shared" si="257"/>
        <v>4635.9248900915645</v>
      </c>
      <c r="AH1924" s="31">
        <f t="shared" si="258"/>
        <v>1159.574596517353</v>
      </c>
      <c r="AI1924" s="31">
        <f t="shared" si="259"/>
        <v>1167.0445945233937</v>
      </c>
      <c r="AJ1924" s="31">
        <f t="shared" si="260"/>
        <v>1153.4057364235296</v>
      </c>
      <c r="AK1924" s="31">
        <f t="shared" si="261"/>
        <v>1155.8999626272889</v>
      </c>
      <c r="AL1924" s="31">
        <f t="shared" si="262"/>
        <v>4635.9248900915654</v>
      </c>
    </row>
    <row r="1925" spans="8:38" x14ac:dyDescent="0.3">
      <c r="H1925" s="5" t="s">
        <v>608</v>
      </c>
      <c r="R1925" s="5" t="s">
        <v>608</v>
      </c>
      <c r="S1925" s="69">
        <f>SUMIF($H$3:$H$1907,"STEVIA",S$3:S$1907)</f>
        <v>0.83000000000000007</v>
      </c>
      <c r="T1925" s="69">
        <f t="shared" ref="T1925:AE1925" si="273">SUMIF($H$3:$H$1907,"STEVIA",T$3:T$1907)</f>
        <v>0.83000000000000007</v>
      </c>
      <c r="U1925" s="69">
        <f t="shared" si="273"/>
        <v>0.83000000000000007</v>
      </c>
      <c r="V1925" s="69">
        <f t="shared" si="273"/>
        <v>0.83000000000000007</v>
      </c>
      <c r="W1925" s="69">
        <f t="shared" si="273"/>
        <v>0.83000000000000007</v>
      </c>
      <c r="X1925" s="69">
        <f t="shared" si="273"/>
        <v>0.83000000000000007</v>
      </c>
      <c r="Y1925" s="69">
        <f t="shared" si="273"/>
        <v>0.83000000000000007</v>
      </c>
      <c r="Z1925" s="69">
        <f t="shared" si="273"/>
        <v>0.83000000000000007</v>
      </c>
      <c r="AA1925" s="69">
        <f t="shared" si="273"/>
        <v>0.83000000000000007</v>
      </c>
      <c r="AB1925" s="69">
        <f t="shared" si="273"/>
        <v>0.83000000000000007</v>
      </c>
      <c r="AC1925" s="69">
        <f t="shared" si="273"/>
        <v>0.83000000000000007</v>
      </c>
      <c r="AD1925" s="69">
        <f t="shared" si="273"/>
        <v>0.83000000000000007</v>
      </c>
      <c r="AE1925" s="69">
        <f t="shared" si="273"/>
        <v>0.83000000000000007</v>
      </c>
      <c r="AF1925" s="69">
        <f t="shared" si="257"/>
        <v>9.9600000000000009</v>
      </c>
      <c r="AH1925" s="31">
        <f t="shared" si="258"/>
        <v>2.4900000000000002</v>
      </c>
      <c r="AI1925" s="31">
        <f t="shared" si="259"/>
        <v>2.4900000000000002</v>
      </c>
      <c r="AJ1925" s="31">
        <f t="shared" si="260"/>
        <v>2.4900000000000002</v>
      </c>
      <c r="AK1925" s="31">
        <f t="shared" si="261"/>
        <v>2.4900000000000002</v>
      </c>
      <c r="AL1925" s="31">
        <f t="shared" si="262"/>
        <v>9.9600000000000009</v>
      </c>
    </row>
    <row r="1926" spans="8:38" x14ac:dyDescent="0.3">
      <c r="H1926" s="70" t="s">
        <v>673</v>
      </c>
      <c r="R1926" s="70" t="s">
        <v>673</v>
      </c>
      <c r="S1926" s="69">
        <f>SUMIF($H$3:$H$1907,"#N/A",S$3:S$1907)</f>
        <v>6717</v>
      </c>
      <c r="T1926" s="69">
        <f t="shared" ref="T1926:AE1926" si="274">SUMIF($H$3:$H$1907,"#N/A",T$3:T$1907)</f>
        <v>6019.4793480166645</v>
      </c>
      <c r="U1926" s="69">
        <f t="shared" si="274"/>
        <v>6578.7963183942311</v>
      </c>
      <c r="V1926" s="69">
        <f t="shared" si="274"/>
        <v>6998.2840461774058</v>
      </c>
      <c r="W1926" s="69">
        <f t="shared" si="274"/>
        <v>6930.247405929048</v>
      </c>
      <c r="X1926" s="69">
        <f t="shared" si="274"/>
        <v>6091.271950362704</v>
      </c>
      <c r="Y1926" s="69">
        <f t="shared" si="274"/>
        <v>6580.6742994430706</v>
      </c>
      <c r="Z1926" s="69">
        <f t="shared" si="274"/>
        <v>6722.3815230863029</v>
      </c>
      <c r="AA1926" s="69">
        <f t="shared" si="274"/>
        <v>6652.4669017891019</v>
      </c>
      <c r="AB1926" s="69">
        <f t="shared" si="274"/>
        <v>6582.5522804919128</v>
      </c>
      <c r="AC1926" s="69">
        <f t="shared" si="274"/>
        <v>6794.1929052428268</v>
      </c>
      <c r="AD1926" s="69">
        <f t="shared" si="274"/>
        <v>6724.2782839456295</v>
      </c>
      <c r="AE1926" s="69">
        <f t="shared" si="274"/>
        <v>6584.4678211617256</v>
      </c>
      <c r="AF1926" s="69">
        <f t="shared" si="257"/>
        <v>79259.093084040636</v>
      </c>
      <c r="AH1926" s="31">
        <f t="shared" si="258"/>
        <v>19596.559712588303</v>
      </c>
      <c r="AI1926" s="31">
        <f t="shared" si="259"/>
        <v>19602.193655734824</v>
      </c>
      <c r="AJ1926" s="31">
        <f t="shared" si="260"/>
        <v>19957.400705367319</v>
      </c>
      <c r="AK1926" s="31">
        <f t="shared" si="261"/>
        <v>20102.939010350183</v>
      </c>
      <c r="AL1926" s="31">
        <f t="shared" si="262"/>
        <v>79259.093084040636</v>
      </c>
    </row>
    <row r="1927" spans="8:38" x14ac:dyDescent="0.3">
      <c r="H1927" s="59" t="s">
        <v>669</v>
      </c>
      <c r="R1927" s="5" t="s">
        <v>669</v>
      </c>
      <c r="S1927" s="69">
        <f>SUBTOTAL(9,S1914:S1926)</f>
        <v>41472.264147862203</v>
      </c>
      <c r="T1927" s="80">
        <f t="shared" ref="T1927:AE1927" si="275">SUBTOTAL(9,T1914:T1926)</f>
        <v>57025.321083988681</v>
      </c>
      <c r="U1927" s="80">
        <f t="shared" si="275"/>
        <v>58774.097299009634</v>
      </c>
      <c r="V1927" s="80">
        <f t="shared" si="275"/>
        <v>60780.470431102927</v>
      </c>
      <c r="W1927" s="80">
        <f t="shared" si="275"/>
        <v>60714.035797590281</v>
      </c>
      <c r="X1927" s="80">
        <f t="shared" si="275"/>
        <v>57289.293857818317</v>
      </c>
      <c r="Y1927" s="80">
        <f t="shared" si="275"/>
        <v>59180.305938226149</v>
      </c>
      <c r="Z1927" s="80">
        <f t="shared" si="275"/>
        <v>62422.483101445214</v>
      </c>
      <c r="AA1927" s="80">
        <f t="shared" si="275"/>
        <v>62161.399260190985</v>
      </c>
      <c r="AB1927" s="80">
        <f t="shared" si="275"/>
        <v>62107.01149924098</v>
      </c>
      <c r="AC1927" s="80">
        <f t="shared" si="275"/>
        <v>63803.035030199135</v>
      </c>
      <c r="AD1927" s="80">
        <f t="shared" si="275"/>
        <v>63413.839383806873</v>
      </c>
      <c r="AE1927" s="80">
        <f t="shared" si="275"/>
        <v>63148.363521112828</v>
      </c>
      <c r="AF1927" s="80">
        <f t="shared" si="257"/>
        <v>730819.65620373201</v>
      </c>
      <c r="AH1927" s="31">
        <f t="shared" si="258"/>
        <v>176579.88881410126</v>
      </c>
      <c r="AI1927" s="31">
        <f t="shared" si="259"/>
        <v>177183.63559363474</v>
      </c>
      <c r="AJ1927" s="31">
        <f t="shared" si="260"/>
        <v>186690.8938608772</v>
      </c>
      <c r="AK1927" s="31">
        <f t="shared" si="261"/>
        <v>190365.23793511884</v>
      </c>
      <c r="AL1927" s="31">
        <f t="shared" si="262"/>
        <v>730819.65620373213</v>
      </c>
    </row>
    <row r="1930" spans="8:38" x14ac:dyDescent="0.3">
      <c r="H1930" s="5" t="s">
        <v>674</v>
      </c>
      <c r="R1930" s="5" t="s">
        <v>674</v>
      </c>
      <c r="S1930" s="31">
        <f>S244+S252+S255+S257+S260+S264+S268+S269+S271+S304+S367+S546+S548+S558+S1303+S1309+S1316+S1324+S1332+S1344+S1350+S1359</f>
        <v>119.11999999999999</v>
      </c>
      <c r="T1930" s="69">
        <f>SUMIF($A$3:$A$1907,"PTA1",T$3:T$1907)</f>
        <v>94.043571666666651</v>
      </c>
      <c r="U1930" s="69">
        <f>SUMIF($A$3:$A$1907,"PTA1",U$3:U$1907)</f>
        <v>103.14857496027652</v>
      </c>
      <c r="V1930" s="69">
        <f t="shared" ref="V1930:AE1930" si="276">SUMIF($A$3:$A$1907,"PTA1",V$3:V$1907)</f>
        <v>109.97732743048391</v>
      </c>
      <c r="W1930" s="69">
        <f t="shared" si="276"/>
        <v>108.8715734761189</v>
      </c>
      <c r="X1930" s="69">
        <f t="shared" si="276"/>
        <v>95.214068535704101</v>
      </c>
      <c r="Y1930" s="69">
        <f t="shared" si="276"/>
        <v>103.18094641761273</v>
      </c>
      <c r="Z1930" s="69">
        <f t="shared" si="276"/>
        <v>105.48956869835143</v>
      </c>
      <c r="AA1930" s="69">
        <f t="shared" si="276"/>
        <v>104.35144328665021</v>
      </c>
      <c r="AB1930" s="69">
        <f t="shared" si="276"/>
        <v>103.21331787494896</v>
      </c>
      <c r="AC1930" s="69">
        <f t="shared" si="276"/>
        <v>106.66038928196224</v>
      </c>
      <c r="AD1930" s="69">
        <f t="shared" si="276"/>
        <v>105.52226387026103</v>
      </c>
      <c r="AE1930" s="69">
        <f t="shared" si="276"/>
        <v>103.24633676143191</v>
      </c>
      <c r="AF1930" s="69">
        <f t="shared" ref="AF1930:AF1941" si="277">SUM(T1930:AE1930)</f>
        <v>1242.9193822604684</v>
      </c>
      <c r="AH1930" s="31">
        <f t="shared" ref="AH1930:AH1942" si="278">SUM(T1930:V1930)</f>
        <v>307.16947405742707</v>
      </c>
      <c r="AI1930" s="31">
        <f t="shared" ref="AI1930:AI1942" si="279">SUM(W1930:Y1930)</f>
        <v>307.26658842943573</v>
      </c>
      <c r="AJ1930" s="31">
        <f t="shared" ref="AJ1930:AJ1942" si="280">SUM(Z1930:AB1930)</f>
        <v>313.0543298599506</v>
      </c>
      <c r="AK1930" s="31">
        <f t="shared" ref="AK1930:AK1942" si="281">SUM(AC1930:AE1930)</f>
        <v>315.42898991365519</v>
      </c>
      <c r="AL1930" s="31">
        <f t="shared" ref="AL1930:AL1942" si="282">SUM(AH1930:AK1930)</f>
        <v>1242.9193822604684</v>
      </c>
    </row>
    <row r="1931" spans="8:38" x14ac:dyDescent="0.3">
      <c r="H1931" s="5" t="s">
        <v>675</v>
      </c>
      <c r="R1931" s="5" t="s">
        <v>675</v>
      </c>
      <c r="S1931" s="31">
        <f>S242+S258+S263+S305+S368+S373+S384+S401+S547+S549+S554+S559+S1304+S1308+S1315+S1325+S1338+S1339+S1340+S1351+S1353+S1358+S1364</f>
        <v>587.0093333333333</v>
      </c>
      <c r="T1931" s="69">
        <f>SUMIF($A$3:$A$1907,"PTC1 COARSE",T$3:T$1907)</f>
        <v>500.89647666666673</v>
      </c>
      <c r="U1931" s="69">
        <f t="shared" ref="U1931:AE1931" si="283">SUMIF($A$3:$A$1907,"PTC1 COARSE",U$3:U$1907)</f>
        <v>536.38648325388635</v>
      </c>
      <c r="V1931" s="69">
        <f t="shared" si="283"/>
        <v>563.00398819430109</v>
      </c>
      <c r="W1931" s="69">
        <f t="shared" si="283"/>
        <v>558.63248028557109</v>
      </c>
      <c r="X1931" s="69">
        <f t="shared" si="283"/>
        <v>505.39747040474157</v>
      </c>
      <c r="Y1931" s="69">
        <f t="shared" si="283"/>
        <v>536.45122616855883</v>
      </c>
      <c r="Z1931" s="69">
        <f t="shared" si="283"/>
        <v>545.38847073003615</v>
      </c>
      <c r="AA1931" s="69">
        <f t="shared" si="283"/>
        <v>540.95221990663379</v>
      </c>
      <c r="AB1931" s="69">
        <f t="shared" si="283"/>
        <v>536.5159690832312</v>
      </c>
      <c r="AC1931" s="69">
        <f t="shared" si="283"/>
        <v>549.89011189725773</v>
      </c>
      <c r="AD1931" s="69">
        <f t="shared" si="283"/>
        <v>545.45386107385536</v>
      </c>
      <c r="AE1931" s="69">
        <f t="shared" si="283"/>
        <v>536.58200685619715</v>
      </c>
      <c r="AF1931" s="69">
        <f t="shared" si="277"/>
        <v>6455.5507645209373</v>
      </c>
      <c r="AH1931" s="31">
        <f t="shared" si="278"/>
        <v>1600.2869481148541</v>
      </c>
      <c r="AI1931" s="31">
        <f t="shared" si="279"/>
        <v>1600.4811768588715</v>
      </c>
      <c r="AJ1931" s="31">
        <f t="shared" si="280"/>
        <v>1622.856659719901</v>
      </c>
      <c r="AK1931" s="31">
        <f t="shared" si="281"/>
        <v>1631.9259798273101</v>
      </c>
      <c r="AL1931" s="31">
        <f t="shared" si="282"/>
        <v>6455.5507645209364</v>
      </c>
    </row>
    <row r="1932" spans="8:38" x14ac:dyDescent="0.3">
      <c r="H1932" s="5" t="s">
        <v>676</v>
      </c>
      <c r="R1932" s="5" t="s">
        <v>676</v>
      </c>
      <c r="S1932" s="5">
        <v>0</v>
      </c>
      <c r="T1932" s="69">
        <f>SUMIF($A$3:$A$1907,"PTCASTER",T$3:T$1907)</f>
        <v>0</v>
      </c>
      <c r="U1932" s="69">
        <f t="shared" ref="U1932:AE1932" si="284">SUMIF($A$3:$A$1907,"PTCASTER",U$3:U$1907)</f>
        <v>0</v>
      </c>
      <c r="V1932" s="69">
        <f t="shared" si="284"/>
        <v>0</v>
      </c>
      <c r="W1932" s="69">
        <f t="shared" si="284"/>
        <v>0</v>
      </c>
      <c r="X1932" s="69">
        <f t="shared" si="284"/>
        <v>0</v>
      </c>
      <c r="Y1932" s="69">
        <f t="shared" si="284"/>
        <v>0</v>
      </c>
      <c r="Z1932" s="69">
        <f t="shared" si="284"/>
        <v>0</v>
      </c>
      <c r="AA1932" s="69">
        <f t="shared" si="284"/>
        <v>0</v>
      </c>
      <c r="AB1932" s="69">
        <f t="shared" si="284"/>
        <v>0</v>
      </c>
      <c r="AC1932" s="69">
        <f t="shared" si="284"/>
        <v>0</v>
      </c>
      <c r="AD1932" s="69">
        <f t="shared" si="284"/>
        <v>0</v>
      </c>
      <c r="AE1932" s="69">
        <f t="shared" si="284"/>
        <v>0</v>
      </c>
      <c r="AF1932" s="69">
        <f t="shared" si="277"/>
        <v>0</v>
      </c>
      <c r="AH1932" s="31">
        <f t="shared" si="278"/>
        <v>0</v>
      </c>
      <c r="AI1932" s="31">
        <f t="shared" si="279"/>
        <v>0</v>
      </c>
      <c r="AJ1932" s="31">
        <f t="shared" si="280"/>
        <v>0</v>
      </c>
      <c r="AK1932" s="31">
        <f t="shared" si="281"/>
        <v>0</v>
      </c>
      <c r="AL1932" s="31">
        <f t="shared" si="282"/>
        <v>0</v>
      </c>
    </row>
    <row r="1933" spans="8:38" x14ac:dyDescent="0.3">
      <c r="H1933" s="5" t="s">
        <v>677</v>
      </c>
      <c r="R1933" s="5" t="s">
        <v>677</v>
      </c>
      <c r="S1933" s="31"/>
      <c r="T1933" s="69">
        <f>SUMIF($A$3:$A$1907,"PTCoarse Brown",T$3:T$1907)</f>
        <v>0</v>
      </c>
      <c r="U1933" s="69">
        <f t="shared" ref="U1933:AE1933" si="285">SUMIF($A$3:$A$1907,"PTCoarse Brown",U$3:U$1907)</f>
        <v>0</v>
      </c>
      <c r="V1933" s="69">
        <f t="shared" si="285"/>
        <v>0</v>
      </c>
      <c r="W1933" s="69">
        <f t="shared" si="285"/>
        <v>0</v>
      </c>
      <c r="X1933" s="69">
        <f t="shared" si="285"/>
        <v>0</v>
      </c>
      <c r="Y1933" s="69">
        <f t="shared" si="285"/>
        <v>0</v>
      </c>
      <c r="Z1933" s="69">
        <f t="shared" si="285"/>
        <v>0</v>
      </c>
      <c r="AA1933" s="69">
        <f t="shared" si="285"/>
        <v>0</v>
      </c>
      <c r="AB1933" s="69">
        <f t="shared" si="285"/>
        <v>0</v>
      </c>
      <c r="AC1933" s="69">
        <f t="shared" si="285"/>
        <v>0</v>
      </c>
      <c r="AD1933" s="69">
        <f t="shared" si="285"/>
        <v>0</v>
      </c>
      <c r="AE1933" s="69">
        <f t="shared" si="285"/>
        <v>0</v>
      </c>
      <c r="AF1933" s="69">
        <f t="shared" si="277"/>
        <v>0</v>
      </c>
      <c r="AH1933" s="31">
        <f t="shared" si="278"/>
        <v>0</v>
      </c>
      <c r="AI1933" s="31">
        <f t="shared" si="279"/>
        <v>0</v>
      </c>
      <c r="AJ1933" s="31">
        <f t="shared" si="280"/>
        <v>0</v>
      </c>
      <c r="AK1933" s="31">
        <f t="shared" si="281"/>
        <v>0</v>
      </c>
      <c r="AL1933" s="31">
        <f t="shared" si="282"/>
        <v>0</v>
      </c>
    </row>
    <row r="1934" spans="8:38" x14ac:dyDescent="0.3">
      <c r="H1934" s="5" t="s">
        <v>678</v>
      </c>
      <c r="R1934" s="5" t="s">
        <v>678</v>
      </c>
      <c r="S1934" s="5"/>
      <c r="T1934" s="69">
        <f>SUMIF($A$3:$A$1907,"PTGMW",T$3:T$1907)</f>
        <v>0</v>
      </c>
      <c r="U1934" s="69">
        <f t="shared" ref="U1934:AE1934" si="286">SUMIF($A$3:$A$1907,"PTGMW",U$3:U$1907)</f>
        <v>0</v>
      </c>
      <c r="V1934" s="69">
        <f t="shared" si="286"/>
        <v>0</v>
      </c>
      <c r="W1934" s="69">
        <f t="shared" si="286"/>
        <v>0</v>
      </c>
      <c r="X1934" s="69">
        <f t="shared" si="286"/>
        <v>0</v>
      </c>
      <c r="Y1934" s="69">
        <f t="shared" si="286"/>
        <v>0</v>
      </c>
      <c r="Z1934" s="69">
        <f t="shared" si="286"/>
        <v>0</v>
      </c>
      <c r="AA1934" s="69">
        <f t="shared" si="286"/>
        <v>0</v>
      </c>
      <c r="AB1934" s="69">
        <f t="shared" si="286"/>
        <v>0</v>
      </c>
      <c r="AC1934" s="69">
        <f t="shared" si="286"/>
        <v>0</v>
      </c>
      <c r="AD1934" s="69">
        <f t="shared" si="286"/>
        <v>0</v>
      </c>
      <c r="AE1934" s="69">
        <f t="shared" si="286"/>
        <v>0</v>
      </c>
      <c r="AF1934" s="69">
        <f t="shared" si="277"/>
        <v>0</v>
      </c>
      <c r="AH1934" s="31">
        <f t="shared" si="278"/>
        <v>0</v>
      </c>
      <c r="AI1934" s="31">
        <f t="shared" si="279"/>
        <v>0</v>
      </c>
      <c r="AJ1934" s="31">
        <f t="shared" si="280"/>
        <v>0</v>
      </c>
      <c r="AK1934" s="31">
        <f t="shared" si="281"/>
        <v>0</v>
      </c>
      <c r="AL1934" s="31">
        <f t="shared" si="282"/>
        <v>0</v>
      </c>
    </row>
    <row r="1935" spans="8:38" x14ac:dyDescent="0.3">
      <c r="H1935" s="5" t="s">
        <v>679</v>
      </c>
      <c r="R1935" s="5" t="s">
        <v>679</v>
      </c>
      <c r="S1935" s="5"/>
      <c r="T1935" s="69">
        <f>SUMIF($A$3:$A$1907,"PTGolden Brown",T$3:T$1907)</f>
        <v>0</v>
      </c>
      <c r="U1935" s="69">
        <f t="shared" ref="U1935:AE1935" si="287">SUMIF($A$3:$A$1907,"PTGolden Brown",U$3:U$1907)</f>
        <v>0</v>
      </c>
      <c r="V1935" s="69">
        <f t="shared" si="287"/>
        <v>0</v>
      </c>
      <c r="W1935" s="69">
        <f t="shared" si="287"/>
        <v>0</v>
      </c>
      <c r="X1935" s="69">
        <f t="shared" si="287"/>
        <v>0</v>
      </c>
      <c r="Y1935" s="69">
        <f t="shared" si="287"/>
        <v>0</v>
      </c>
      <c r="Z1935" s="69">
        <f t="shared" si="287"/>
        <v>0</v>
      </c>
      <c r="AA1935" s="69">
        <f t="shared" si="287"/>
        <v>0</v>
      </c>
      <c r="AB1935" s="69">
        <f t="shared" si="287"/>
        <v>0</v>
      </c>
      <c r="AC1935" s="69">
        <f t="shared" si="287"/>
        <v>0</v>
      </c>
      <c r="AD1935" s="69">
        <f t="shared" si="287"/>
        <v>0</v>
      </c>
      <c r="AE1935" s="69">
        <f t="shared" si="287"/>
        <v>0</v>
      </c>
      <c r="AF1935" s="69">
        <f t="shared" si="277"/>
        <v>0</v>
      </c>
      <c r="AH1935" s="31">
        <f t="shared" si="278"/>
        <v>0</v>
      </c>
      <c r="AI1935" s="31">
        <f t="shared" si="279"/>
        <v>0</v>
      </c>
      <c r="AJ1935" s="31">
        <f t="shared" si="280"/>
        <v>0</v>
      </c>
      <c r="AK1935" s="31">
        <f t="shared" si="281"/>
        <v>0</v>
      </c>
      <c r="AL1935" s="31">
        <f t="shared" si="282"/>
        <v>0</v>
      </c>
    </row>
    <row r="1936" spans="8:38" x14ac:dyDescent="0.3">
      <c r="H1936" s="5" t="s">
        <v>680</v>
      </c>
      <c r="R1936" s="5" t="s">
        <v>680</v>
      </c>
      <c r="S1936" s="5"/>
      <c r="T1936" s="69">
        <f>SUMIF($A$3:$A$1907,"PTICING",T$3:T$1907)</f>
        <v>3.7355206444444438</v>
      </c>
      <c r="U1936" s="69">
        <f t="shared" ref="U1936:AE1936" si="288">SUMIF($A$3:$A$1907,"PTICING",U$3:U$1907)</f>
        <v>4.0997207761888381</v>
      </c>
      <c r="V1936" s="69">
        <f t="shared" si="288"/>
        <v>4.3728708749971341</v>
      </c>
      <c r="W1936" s="69">
        <f t="shared" si="288"/>
        <v>4.3286407168225338</v>
      </c>
      <c r="X1936" s="69">
        <f t="shared" si="288"/>
        <v>3.7823405192059418</v>
      </c>
      <c r="Y1936" s="69">
        <f t="shared" si="288"/>
        <v>4.1010156344822875</v>
      </c>
      <c r="Z1936" s="69">
        <f t="shared" si="288"/>
        <v>4.1933605257118352</v>
      </c>
      <c r="AA1936" s="69">
        <f t="shared" si="288"/>
        <v>4.1478355092437864</v>
      </c>
      <c r="AB1936" s="69">
        <f t="shared" si="288"/>
        <v>4.1023104927757359</v>
      </c>
      <c r="AC1936" s="69">
        <f t="shared" si="288"/>
        <v>4.240193349056268</v>
      </c>
      <c r="AD1936" s="69">
        <f t="shared" si="288"/>
        <v>4.1946683325882193</v>
      </c>
      <c r="AE1936" s="69">
        <f t="shared" si="288"/>
        <v>4.1036312482350539</v>
      </c>
      <c r="AF1936" s="69">
        <f t="shared" si="277"/>
        <v>49.402108623752078</v>
      </c>
      <c r="AH1936" s="31">
        <f t="shared" si="278"/>
        <v>12.208112295630416</v>
      </c>
      <c r="AI1936" s="31">
        <f t="shared" si="279"/>
        <v>12.211996870510763</v>
      </c>
      <c r="AJ1936" s="31">
        <f t="shared" si="280"/>
        <v>12.443506527731358</v>
      </c>
      <c r="AK1936" s="31">
        <f t="shared" si="281"/>
        <v>12.538492929879542</v>
      </c>
      <c r="AL1936" s="31">
        <f t="shared" si="282"/>
        <v>49.402108623752085</v>
      </c>
    </row>
    <row r="1937" spans="8:38" x14ac:dyDescent="0.3">
      <c r="H1937" s="5" t="s">
        <v>681</v>
      </c>
      <c r="R1937" s="5" t="s">
        <v>681</v>
      </c>
      <c r="S1937" s="5"/>
      <c r="T1937" s="69">
        <f>SUMIF($A$3:$A$1907,"PTIG",T$3:T$1907)</f>
        <v>0</v>
      </c>
      <c r="U1937" s="69">
        <f t="shared" ref="U1937:AE1937" si="289">SUMIF($A$3:$A$1907,"PTIG",U$3:U$1907)</f>
        <v>0</v>
      </c>
      <c r="V1937" s="69">
        <f t="shared" si="289"/>
        <v>0</v>
      </c>
      <c r="W1937" s="69">
        <f t="shared" si="289"/>
        <v>0</v>
      </c>
      <c r="X1937" s="69">
        <f t="shared" si="289"/>
        <v>0</v>
      </c>
      <c r="Y1937" s="69">
        <f t="shared" si="289"/>
        <v>0</v>
      </c>
      <c r="Z1937" s="69">
        <f t="shared" si="289"/>
        <v>0</v>
      </c>
      <c r="AA1937" s="69">
        <f t="shared" si="289"/>
        <v>0</v>
      </c>
      <c r="AB1937" s="69">
        <f t="shared" si="289"/>
        <v>0</v>
      </c>
      <c r="AC1937" s="69">
        <f t="shared" si="289"/>
        <v>0</v>
      </c>
      <c r="AD1937" s="69">
        <f t="shared" si="289"/>
        <v>0</v>
      </c>
      <c r="AE1937" s="69">
        <f t="shared" si="289"/>
        <v>0</v>
      </c>
      <c r="AF1937" s="69">
        <f t="shared" si="277"/>
        <v>0</v>
      </c>
      <c r="AH1937" s="31">
        <f t="shared" si="278"/>
        <v>0</v>
      </c>
      <c r="AI1937" s="31">
        <f t="shared" si="279"/>
        <v>0</v>
      </c>
      <c r="AJ1937" s="31">
        <f t="shared" si="280"/>
        <v>0</v>
      </c>
      <c r="AK1937" s="31">
        <f t="shared" si="281"/>
        <v>0</v>
      </c>
      <c r="AL1937" s="31">
        <f t="shared" si="282"/>
        <v>0</v>
      </c>
    </row>
    <row r="1938" spans="8:38" x14ac:dyDescent="0.3">
      <c r="H1938" s="5" t="s">
        <v>682</v>
      </c>
      <c r="R1938" s="5" t="s">
        <v>682</v>
      </c>
      <c r="S1938" s="5"/>
      <c r="T1938" s="69">
        <f>SUMIF($A$3:$A$1907,"PTLG",T$3:T$1907)</f>
        <v>462.61855555555547</v>
      </c>
      <c r="U1938" s="69">
        <f t="shared" ref="U1938:AE1938" si="290">SUMIF($A$3:$A$1907,"PTLG",U$3:U$1907)</f>
        <v>512.61855555555553</v>
      </c>
      <c r="V1938" s="69">
        <f t="shared" si="290"/>
        <v>512.61855555555553</v>
      </c>
      <c r="W1938" s="69">
        <f t="shared" si="290"/>
        <v>712.59855555555532</v>
      </c>
      <c r="X1938" s="69">
        <f t="shared" si="290"/>
        <v>762.59855555555532</v>
      </c>
      <c r="Y1938" s="69">
        <f t="shared" si="290"/>
        <v>762.59855555555532</v>
      </c>
      <c r="Z1938" s="69">
        <f t="shared" si="290"/>
        <v>911.28655555555554</v>
      </c>
      <c r="AA1938" s="69">
        <f t="shared" si="290"/>
        <v>911.28655555555554</v>
      </c>
      <c r="AB1938" s="69">
        <f t="shared" si="290"/>
        <v>911.28655555555554</v>
      </c>
      <c r="AC1938" s="69">
        <f t="shared" si="290"/>
        <v>1033.2465555555557</v>
      </c>
      <c r="AD1938" s="69">
        <f t="shared" si="290"/>
        <v>1033.2465555555557</v>
      </c>
      <c r="AE1938" s="69">
        <f t="shared" si="290"/>
        <v>1033.0665555555556</v>
      </c>
      <c r="AF1938" s="69">
        <f t="shared" si="277"/>
        <v>9559.0706666666647</v>
      </c>
      <c r="AH1938" s="31">
        <f t="shared" si="278"/>
        <v>1487.8556666666666</v>
      </c>
      <c r="AI1938" s="31">
        <f t="shared" si="279"/>
        <v>2237.795666666666</v>
      </c>
      <c r="AJ1938" s="31">
        <f t="shared" si="280"/>
        <v>2733.8596666666667</v>
      </c>
      <c r="AK1938" s="31">
        <f t="shared" si="281"/>
        <v>3099.559666666667</v>
      </c>
      <c r="AL1938" s="31">
        <f t="shared" si="282"/>
        <v>9559.0706666666665</v>
      </c>
    </row>
    <row r="1939" spans="8:38" x14ac:dyDescent="0.3">
      <c r="H1939" s="5" t="s">
        <v>683</v>
      </c>
      <c r="R1939" s="5" t="s">
        <v>683</v>
      </c>
      <c r="S1939" s="5"/>
      <c r="T1939" s="69">
        <f>SUMIF($A$3:$A$1907,"PTSoft Brown",T$3:T$1907)</f>
        <v>0</v>
      </c>
      <c r="U1939" s="69">
        <f t="shared" ref="U1939:AE1939" si="291">SUMIF($A$3:$A$1907,"PTSoft Brown",U$3:U$1907)</f>
        <v>0</v>
      </c>
      <c r="V1939" s="69">
        <f t="shared" si="291"/>
        <v>0</v>
      </c>
      <c r="W1939" s="69">
        <f t="shared" si="291"/>
        <v>0</v>
      </c>
      <c r="X1939" s="69">
        <f t="shared" si="291"/>
        <v>0</v>
      </c>
      <c r="Y1939" s="69">
        <f t="shared" si="291"/>
        <v>0</v>
      </c>
      <c r="Z1939" s="69">
        <f t="shared" si="291"/>
        <v>0</v>
      </c>
      <c r="AA1939" s="69">
        <f t="shared" si="291"/>
        <v>0</v>
      </c>
      <c r="AB1939" s="69">
        <f t="shared" si="291"/>
        <v>0</v>
      </c>
      <c r="AC1939" s="69">
        <f t="shared" si="291"/>
        <v>0</v>
      </c>
      <c r="AD1939" s="69">
        <f t="shared" si="291"/>
        <v>0</v>
      </c>
      <c r="AE1939" s="69">
        <f t="shared" si="291"/>
        <v>0</v>
      </c>
      <c r="AF1939" s="69">
        <f t="shared" si="277"/>
        <v>0</v>
      </c>
      <c r="AH1939" s="31">
        <f t="shared" si="278"/>
        <v>0</v>
      </c>
      <c r="AI1939" s="31">
        <f t="shared" si="279"/>
        <v>0</v>
      </c>
      <c r="AJ1939" s="31">
        <f t="shared" si="280"/>
        <v>0</v>
      </c>
      <c r="AK1939" s="31">
        <f t="shared" si="281"/>
        <v>0</v>
      </c>
      <c r="AL1939" s="31">
        <f t="shared" si="282"/>
        <v>0</v>
      </c>
    </row>
    <row r="1940" spans="8:38" x14ac:dyDescent="0.3">
      <c r="H1940" s="5" t="s">
        <v>684</v>
      </c>
      <c r="R1940" s="5" t="s">
        <v>684</v>
      </c>
      <c r="S1940" s="5"/>
      <c r="T1940" s="69">
        <f>SUMIF($A$3:$A$1907,"PTSTEVIA",T$3:T$1907)</f>
        <v>0</v>
      </c>
      <c r="U1940" s="69">
        <f t="shared" ref="U1940:AE1940" si="292">SUMIF($A$3:$A$1907,"PTSTEVIA",U$3:U$1907)</f>
        <v>0</v>
      </c>
      <c r="V1940" s="69">
        <f t="shared" si="292"/>
        <v>0</v>
      </c>
      <c r="W1940" s="69">
        <f t="shared" si="292"/>
        <v>0</v>
      </c>
      <c r="X1940" s="69">
        <f t="shared" si="292"/>
        <v>0</v>
      </c>
      <c r="Y1940" s="69">
        <f t="shared" si="292"/>
        <v>0</v>
      </c>
      <c r="Z1940" s="69">
        <f t="shared" si="292"/>
        <v>0</v>
      </c>
      <c r="AA1940" s="69">
        <f t="shared" si="292"/>
        <v>0</v>
      </c>
      <c r="AB1940" s="69">
        <f t="shared" si="292"/>
        <v>0</v>
      </c>
      <c r="AC1940" s="69">
        <f t="shared" si="292"/>
        <v>0</v>
      </c>
      <c r="AD1940" s="69">
        <f t="shared" si="292"/>
        <v>0</v>
      </c>
      <c r="AE1940" s="69">
        <f t="shared" si="292"/>
        <v>0</v>
      </c>
      <c r="AF1940" s="69">
        <f t="shared" si="277"/>
        <v>0</v>
      </c>
      <c r="AH1940" s="31">
        <f t="shared" si="278"/>
        <v>0</v>
      </c>
      <c r="AI1940" s="31">
        <f t="shared" si="279"/>
        <v>0</v>
      </c>
      <c r="AJ1940" s="31">
        <f t="shared" si="280"/>
        <v>0</v>
      </c>
      <c r="AK1940" s="31">
        <f t="shared" si="281"/>
        <v>0</v>
      </c>
      <c r="AL1940" s="31">
        <f t="shared" si="282"/>
        <v>0</v>
      </c>
    </row>
    <row r="1941" spans="8:38" x14ac:dyDescent="0.3">
      <c r="H1941" s="70" t="s">
        <v>673</v>
      </c>
      <c r="R1941" s="70" t="s">
        <v>673</v>
      </c>
      <c r="S1941" s="31">
        <f>S1926</f>
        <v>6717</v>
      </c>
      <c r="T1941" s="69">
        <f>SUMIF($A$3:$A$1907,"#N/A",T$3:T$1907)</f>
        <v>6019.4793480166645</v>
      </c>
      <c r="U1941" s="69">
        <f t="shared" ref="U1941:AE1941" si="293">SUMIF($A$3:$A$1907,"#N/A",U$3:U$1907)</f>
        <v>6578.7963183942311</v>
      </c>
      <c r="V1941" s="69">
        <f t="shared" si="293"/>
        <v>6998.2840461774058</v>
      </c>
      <c r="W1941" s="69">
        <f t="shared" si="293"/>
        <v>6930.247405929048</v>
      </c>
      <c r="X1941" s="69">
        <f t="shared" si="293"/>
        <v>6091.271950362704</v>
      </c>
      <c r="Y1941" s="69">
        <f t="shared" si="293"/>
        <v>6580.6742994430706</v>
      </c>
      <c r="Z1941" s="69">
        <f t="shared" si="293"/>
        <v>6722.3815230863029</v>
      </c>
      <c r="AA1941" s="69">
        <f t="shared" si="293"/>
        <v>6652.4669017891019</v>
      </c>
      <c r="AB1941" s="69">
        <f t="shared" si="293"/>
        <v>6582.5522804919128</v>
      </c>
      <c r="AC1941" s="69">
        <f t="shared" si="293"/>
        <v>6794.1929052428268</v>
      </c>
      <c r="AD1941" s="69">
        <f t="shared" si="293"/>
        <v>6724.2782839456295</v>
      </c>
      <c r="AE1941" s="69">
        <f t="shared" si="293"/>
        <v>6584.4678211617256</v>
      </c>
      <c r="AF1941" s="69">
        <f t="shared" si="277"/>
        <v>79259.093084040636</v>
      </c>
      <c r="AH1941" s="31">
        <f t="shared" si="278"/>
        <v>19596.559712588303</v>
      </c>
      <c r="AI1941" s="31">
        <f t="shared" si="279"/>
        <v>19602.193655734824</v>
      </c>
      <c r="AJ1941" s="31">
        <f t="shared" si="280"/>
        <v>19957.400705367319</v>
      </c>
      <c r="AK1941" s="31">
        <f t="shared" si="281"/>
        <v>20102.939010350183</v>
      </c>
      <c r="AL1941" s="31">
        <f t="shared" si="282"/>
        <v>79259.093084040636</v>
      </c>
    </row>
    <row r="1942" spans="8:38" x14ac:dyDescent="0.3">
      <c r="H1942" s="59" t="s">
        <v>685</v>
      </c>
      <c r="T1942" s="80">
        <f>SUBTOTAL(9,T1930:T1941)</f>
        <v>7080.7734725499977</v>
      </c>
      <c r="U1942" s="80">
        <f t="shared" ref="U1942:AE1942" si="294">SUBTOTAL(9,U1930:U1941)</f>
        <v>7735.0496529401389</v>
      </c>
      <c r="V1942" s="80">
        <f t="shared" si="294"/>
        <v>8188.2567882327439</v>
      </c>
      <c r="W1942" s="80">
        <f t="shared" si="294"/>
        <v>8314.6786559631164</v>
      </c>
      <c r="X1942" s="80">
        <f t="shared" si="294"/>
        <v>7458.2643853779109</v>
      </c>
      <c r="Y1942" s="80">
        <f t="shared" si="294"/>
        <v>7987.0060432192804</v>
      </c>
      <c r="Z1942" s="80">
        <f t="shared" si="294"/>
        <v>8288.7394785959586</v>
      </c>
      <c r="AA1942" s="80">
        <f t="shared" si="294"/>
        <v>8213.204956047186</v>
      </c>
      <c r="AB1942" s="80">
        <f t="shared" si="294"/>
        <v>8137.6704334984242</v>
      </c>
      <c r="AC1942" s="80">
        <f t="shared" si="294"/>
        <v>8488.2301553266589</v>
      </c>
      <c r="AD1942" s="80">
        <f t="shared" si="294"/>
        <v>8412.6956327778898</v>
      </c>
      <c r="AE1942" s="80">
        <f t="shared" si="294"/>
        <v>8261.4663515831453</v>
      </c>
      <c r="AF1942" s="80">
        <f>SUM(T1942:AE1942)</f>
        <v>96566.036006112467</v>
      </c>
      <c r="AH1942" s="31">
        <f t="shared" si="278"/>
        <v>23004.079913722882</v>
      </c>
      <c r="AI1942" s="31">
        <f t="shared" si="279"/>
        <v>23759.949084560307</v>
      </c>
      <c r="AJ1942" s="31">
        <f t="shared" si="280"/>
        <v>24639.614868141569</v>
      </c>
      <c r="AK1942" s="31">
        <f t="shared" si="281"/>
        <v>25162.392139687694</v>
      </c>
      <c r="AL1942" s="31">
        <f t="shared" si="282"/>
        <v>96566.036006112452</v>
      </c>
    </row>
    <row r="1944" spans="8:38" x14ac:dyDescent="0.3">
      <c r="H1944" s="5" t="s">
        <v>686</v>
      </c>
      <c r="T1944" s="69">
        <f>SUMIF($A$3:$A$1907,"SAA1",T$3:T$1907)</f>
        <v>12884.394368888888</v>
      </c>
      <c r="U1944" s="69">
        <f t="shared" ref="U1944:AE1944" si="295">SUMIF($A$3:$A$1907,"SAA1",U$3:U$1907)</f>
        <v>12941.061368888888</v>
      </c>
      <c r="V1944" s="69">
        <f t="shared" si="295"/>
        <v>12979.554368888888</v>
      </c>
      <c r="W1944" s="69">
        <f t="shared" si="295"/>
        <v>12981.459368888889</v>
      </c>
      <c r="X1944" s="69">
        <f t="shared" si="295"/>
        <v>12877.204368888888</v>
      </c>
      <c r="Y1944" s="69">
        <f t="shared" si="295"/>
        <v>12936.594368888887</v>
      </c>
      <c r="Z1944" s="69">
        <f t="shared" si="295"/>
        <v>13043.621868888889</v>
      </c>
      <c r="AA1944" s="69">
        <f t="shared" si="295"/>
        <v>13115.546868888889</v>
      </c>
      <c r="AB1944" s="69">
        <f t="shared" si="295"/>
        <v>13142.386868888889</v>
      </c>
      <c r="AC1944" s="69">
        <f t="shared" si="295"/>
        <v>13284.704368888888</v>
      </c>
      <c r="AD1944" s="69">
        <f t="shared" si="295"/>
        <v>13261.459368888887</v>
      </c>
      <c r="AE1944" s="69">
        <f t="shared" si="295"/>
        <v>13268.986868888887</v>
      </c>
      <c r="AF1944" s="69">
        <f t="shared" ref="AF1944:AF1955" si="296">SUM(T1944:AE1944)</f>
        <v>156716.97442666668</v>
      </c>
      <c r="AH1944" s="31">
        <f t="shared" ref="AH1944:AH1956" si="297">SUM(T1944:V1944)</f>
        <v>38805.010106666661</v>
      </c>
      <c r="AI1944" s="31">
        <f t="shared" ref="AI1944:AI1956" si="298">SUM(W1944:Y1944)</f>
        <v>38795.258106666661</v>
      </c>
      <c r="AJ1944" s="31">
        <f t="shared" ref="AJ1944:AJ1956" si="299">SUM(Z1944:AB1944)</f>
        <v>39301.555606666669</v>
      </c>
      <c r="AK1944" s="31">
        <f t="shared" ref="AK1944:AK1956" si="300">SUM(AC1944:AE1944)</f>
        <v>39815.150606666662</v>
      </c>
      <c r="AL1944" s="31">
        <f t="shared" ref="AL1944:AL1956" si="301">SUM(AH1944:AK1944)</f>
        <v>156716.97442666665</v>
      </c>
    </row>
    <row r="1945" spans="8:38" x14ac:dyDescent="0.3">
      <c r="H1945" s="5" t="s">
        <v>687</v>
      </c>
      <c r="T1945" s="69">
        <f>SUMIF($A$3:$A$1907,"SAC1 COARSE",T$3:T$1907)</f>
        <v>19299.688841388896</v>
      </c>
      <c r="U1945" s="69">
        <f t="shared" ref="U1945:AE1945" si="302">SUMIF($A$3:$A$1907,"SAC1 COARSE",U$3:U$1907)</f>
        <v>20295.232343035699</v>
      </c>
      <c r="V1945" s="69">
        <f t="shared" si="302"/>
        <v>21758.755719270801</v>
      </c>
      <c r="W1945" s="69">
        <f t="shared" si="302"/>
        <v>21476.987842293624</v>
      </c>
      <c r="X1945" s="69">
        <f t="shared" si="302"/>
        <v>19036.204089823415</v>
      </c>
      <c r="Y1945" s="69">
        <f t="shared" si="302"/>
        <v>20312.737528764374</v>
      </c>
      <c r="Z1945" s="69">
        <f t="shared" si="302"/>
        <v>20774.019339904742</v>
      </c>
      <c r="AA1945" s="69">
        <f t="shared" si="302"/>
        <v>20516.875277198887</v>
      </c>
      <c r="AB1945" s="69">
        <f t="shared" si="302"/>
        <v>20465.826214493041</v>
      </c>
      <c r="AC1945" s="69">
        <f t="shared" si="302"/>
        <v>21606.537250196543</v>
      </c>
      <c r="AD1945" s="69">
        <f t="shared" si="302"/>
        <v>21301.583187490691</v>
      </c>
      <c r="AE1945" s="69">
        <f t="shared" si="302"/>
        <v>21140.86272393628</v>
      </c>
      <c r="AF1945" s="69">
        <f t="shared" si="296"/>
        <v>247985.31035779699</v>
      </c>
      <c r="AH1945" s="31">
        <f t="shared" si="297"/>
        <v>61353.676903695392</v>
      </c>
      <c r="AI1945" s="31">
        <f t="shared" si="298"/>
        <v>60825.929460881416</v>
      </c>
      <c r="AJ1945" s="31">
        <f t="shared" si="299"/>
        <v>61756.720831596671</v>
      </c>
      <c r="AK1945" s="31">
        <f t="shared" si="300"/>
        <v>64048.983161623517</v>
      </c>
      <c r="AL1945" s="31">
        <f t="shared" si="301"/>
        <v>247985.31035779702</v>
      </c>
    </row>
    <row r="1946" spans="8:38" x14ac:dyDescent="0.3">
      <c r="H1946" s="5" t="s">
        <v>688</v>
      </c>
      <c r="T1946" s="69">
        <f>SUMIF($A$3:$A$1907,"SACASTER",T$3:T$1907)</f>
        <v>870.39824286666658</v>
      </c>
      <c r="U1946" s="69">
        <f t="shared" ref="U1946:AE1946" si="303">SUMIF($A$3:$A$1907,"SACASTER",U$3:U$1907)</f>
        <v>873.76244299841096</v>
      </c>
      <c r="V1946" s="69">
        <f t="shared" si="303"/>
        <v>874.03559309721925</v>
      </c>
      <c r="W1946" s="69">
        <f t="shared" si="303"/>
        <v>894.62136293904473</v>
      </c>
      <c r="X1946" s="69">
        <f t="shared" si="303"/>
        <v>875.72506274142813</v>
      </c>
      <c r="Y1946" s="69">
        <f t="shared" si="303"/>
        <v>873.76373785670432</v>
      </c>
      <c r="Z1946" s="69">
        <f t="shared" si="303"/>
        <v>873.85608274793401</v>
      </c>
      <c r="AA1946" s="69">
        <f t="shared" si="303"/>
        <v>873.81055773146591</v>
      </c>
      <c r="AB1946" s="69">
        <f t="shared" si="303"/>
        <v>873.7650327149978</v>
      </c>
      <c r="AC1946" s="69">
        <f t="shared" si="303"/>
        <v>873.90291557127841</v>
      </c>
      <c r="AD1946" s="69">
        <f t="shared" si="303"/>
        <v>873.85739055481042</v>
      </c>
      <c r="AE1946" s="69">
        <f t="shared" si="303"/>
        <v>873.76635347045715</v>
      </c>
      <c r="AF1946" s="69">
        <f t="shared" si="296"/>
        <v>10505.264775290418</v>
      </c>
      <c r="AH1946" s="31">
        <f t="shared" si="297"/>
        <v>2618.1962789622967</v>
      </c>
      <c r="AI1946" s="31">
        <f t="shared" si="298"/>
        <v>2644.110163537177</v>
      </c>
      <c r="AJ1946" s="31">
        <f t="shared" si="299"/>
        <v>2621.4316731943977</v>
      </c>
      <c r="AK1946" s="31">
        <f t="shared" si="300"/>
        <v>2621.5266595965459</v>
      </c>
      <c r="AL1946" s="31">
        <f t="shared" si="301"/>
        <v>10505.264775290418</v>
      </c>
    </row>
    <row r="1947" spans="8:38" x14ac:dyDescent="0.3">
      <c r="H1947" s="5" t="s">
        <v>689</v>
      </c>
      <c r="T1947" s="69">
        <f>SUMIF($A$3:$A$1907,"SACoarse Brown",T$3:T$1907)</f>
        <v>678.24679587755895</v>
      </c>
      <c r="U1947" s="69">
        <f t="shared" ref="U1947:AE1947" si="304">SUMIF($A$3:$A$1907,"SACoarse Brown",U$3:U$1907)</f>
        <v>676.55937823578404</v>
      </c>
      <c r="V1947" s="69">
        <f t="shared" si="304"/>
        <v>688.40853583204716</v>
      </c>
      <c r="W1947" s="69">
        <f t="shared" si="304"/>
        <v>689.17000481753394</v>
      </c>
      <c r="X1947" s="69">
        <f t="shared" si="304"/>
        <v>679.88101403964311</v>
      </c>
      <c r="Y1947" s="69">
        <f t="shared" si="304"/>
        <v>678.62429086759676</v>
      </c>
      <c r="Z1947" s="69">
        <f t="shared" si="304"/>
        <v>684.65737933628611</v>
      </c>
      <c r="AA1947" s="69">
        <f t="shared" si="304"/>
        <v>672.71836716489861</v>
      </c>
      <c r="AB1947" s="69">
        <f t="shared" si="304"/>
        <v>679.01043529772096</v>
      </c>
      <c r="AC1947" s="69">
        <f t="shared" si="304"/>
        <v>681.93826515681599</v>
      </c>
      <c r="AD1947" s="69">
        <f t="shared" si="304"/>
        <v>674.7374478473962</v>
      </c>
      <c r="AE1947" s="69">
        <f t="shared" si="304"/>
        <v>679.02375605318025</v>
      </c>
      <c r="AF1947" s="69">
        <f t="shared" si="296"/>
        <v>8162.9756705264626</v>
      </c>
      <c r="AH1947" s="31">
        <f t="shared" si="297"/>
        <v>2043.21470994539</v>
      </c>
      <c r="AI1947" s="31">
        <f t="shared" si="298"/>
        <v>2047.6753097247738</v>
      </c>
      <c r="AJ1947" s="31">
        <f t="shared" si="299"/>
        <v>2036.3861817989057</v>
      </c>
      <c r="AK1947" s="31">
        <f t="shared" si="300"/>
        <v>2035.6994690573924</v>
      </c>
      <c r="AL1947" s="31">
        <f t="shared" si="301"/>
        <v>8162.9756705264626</v>
      </c>
    </row>
    <row r="1948" spans="8:38" x14ac:dyDescent="0.3">
      <c r="H1948" s="5" t="s">
        <v>690</v>
      </c>
      <c r="T1948" s="69">
        <f>SUMIF($A$3:$A$1907,"SAGMW",T$3:T$1907)</f>
        <v>9.3624928666666651</v>
      </c>
      <c r="U1948" s="69">
        <f t="shared" ref="U1948:AE1948" si="305">SUMIF($A$3:$A$1907,"SAGMW",U$3:U$1907)</f>
        <v>10.226692998411059</v>
      </c>
      <c r="V1948" s="69">
        <f t="shared" si="305"/>
        <v>10.499843097219355</v>
      </c>
      <c r="W1948" s="69">
        <f t="shared" si="305"/>
        <v>10.455612939044753</v>
      </c>
      <c r="X1948" s="69">
        <f t="shared" si="305"/>
        <v>9.9093127414281614</v>
      </c>
      <c r="Y1948" s="69">
        <f t="shared" si="305"/>
        <v>10.227987856704507</v>
      </c>
      <c r="Z1948" s="69">
        <f t="shared" si="305"/>
        <v>10.320332747934055</v>
      </c>
      <c r="AA1948" s="69">
        <f t="shared" si="305"/>
        <v>10.274807731466007</v>
      </c>
      <c r="AB1948" s="69">
        <f t="shared" si="305"/>
        <v>10.229282714997955</v>
      </c>
      <c r="AC1948" s="69">
        <f t="shared" si="305"/>
        <v>10.367165571278488</v>
      </c>
      <c r="AD1948" s="69">
        <f t="shared" si="305"/>
        <v>10.321640554810438</v>
      </c>
      <c r="AE1948" s="69">
        <f t="shared" si="305"/>
        <v>10.230603470457273</v>
      </c>
      <c r="AF1948" s="69">
        <f t="shared" si="296"/>
        <v>122.42577529041873</v>
      </c>
      <c r="AH1948" s="31">
        <f t="shared" si="297"/>
        <v>30.089028962297078</v>
      </c>
      <c r="AI1948" s="31">
        <f t="shared" si="298"/>
        <v>30.592913537177424</v>
      </c>
      <c r="AJ1948" s="31">
        <f t="shared" si="299"/>
        <v>30.824423194398015</v>
      </c>
      <c r="AK1948" s="31">
        <f t="shared" si="300"/>
        <v>30.919409596546203</v>
      </c>
      <c r="AL1948" s="31">
        <f t="shared" si="301"/>
        <v>122.42577529041871</v>
      </c>
    </row>
    <row r="1949" spans="8:38" x14ac:dyDescent="0.3">
      <c r="H1949" s="5" t="s">
        <v>691</v>
      </c>
      <c r="T1949" s="69">
        <f>SUMIF($A$3:$A$1907,"SAGolden Brown",T$3:T$1907)</f>
        <v>91.169211755555565</v>
      </c>
      <c r="U1949" s="69">
        <f t="shared" ref="U1949:AE1949" si="306">SUMIF($A$3:$A$1907,"SAGolden Brown",U$3:U$1907)</f>
        <v>91.477611887299958</v>
      </c>
      <c r="V1949" s="69">
        <f t="shared" si="306"/>
        <v>97.602561986108256</v>
      </c>
      <c r="W1949" s="69">
        <f t="shared" si="306"/>
        <v>98.641331827933641</v>
      </c>
      <c r="X1949" s="69">
        <f t="shared" si="306"/>
        <v>93.382031630317073</v>
      </c>
      <c r="Y1949" s="69">
        <f t="shared" si="306"/>
        <v>92.734706745593414</v>
      </c>
      <c r="Z1949" s="69">
        <f t="shared" si="306"/>
        <v>95.51457163682295</v>
      </c>
      <c r="AA1949" s="69">
        <f t="shared" si="306"/>
        <v>88.224046620354912</v>
      </c>
      <c r="AB1949" s="69">
        <f t="shared" si="306"/>
        <v>92.042521603886883</v>
      </c>
      <c r="AC1949" s="69">
        <f t="shared" si="306"/>
        <v>93.870904460167395</v>
      </c>
      <c r="AD1949" s="69">
        <f t="shared" si="306"/>
        <v>91.27837944369935</v>
      </c>
      <c r="AE1949" s="69">
        <f t="shared" si="306"/>
        <v>93.243842359346189</v>
      </c>
      <c r="AF1949" s="69">
        <f t="shared" si="296"/>
        <v>1119.1817219570855</v>
      </c>
      <c r="AH1949" s="31">
        <f t="shared" si="297"/>
        <v>280.24938562896375</v>
      </c>
      <c r="AI1949" s="31">
        <f t="shared" si="298"/>
        <v>284.75807020384411</v>
      </c>
      <c r="AJ1949" s="31">
        <f t="shared" si="299"/>
        <v>275.78113986106473</v>
      </c>
      <c r="AK1949" s="31">
        <f t="shared" si="300"/>
        <v>278.39312626321293</v>
      </c>
      <c r="AL1949" s="31">
        <f t="shared" si="301"/>
        <v>1119.1817219570855</v>
      </c>
    </row>
    <row r="1950" spans="8:38" x14ac:dyDescent="0.3">
      <c r="H1950" s="5" t="s">
        <v>692</v>
      </c>
      <c r="T1950" s="69">
        <f>SUMIF($A$3:$A$1907,"SAICING",T$3:T$1907)</f>
        <v>628.76977777777779</v>
      </c>
      <c r="U1950" s="69">
        <f t="shared" ref="U1950:AE1950" si="307">SUMIF($A$3:$A$1907,"SAICING",U$3:U$1907)</f>
        <v>630.36977777777781</v>
      </c>
      <c r="V1950" s="69">
        <f t="shared" si="307"/>
        <v>630.36977777777781</v>
      </c>
      <c r="W1950" s="69">
        <f t="shared" si="307"/>
        <v>639.52977777777767</v>
      </c>
      <c r="X1950" s="69">
        <f t="shared" si="307"/>
        <v>633.22977777777771</v>
      </c>
      <c r="Y1950" s="69">
        <f t="shared" si="307"/>
        <v>630.86977777777781</v>
      </c>
      <c r="Z1950" s="69">
        <f t="shared" si="307"/>
        <v>630.36977777777781</v>
      </c>
      <c r="AA1950" s="69">
        <f t="shared" si="307"/>
        <v>630.36977777777781</v>
      </c>
      <c r="AB1950" s="69">
        <f t="shared" si="307"/>
        <v>630.36977777777781</v>
      </c>
      <c r="AC1950" s="69">
        <f t="shared" si="307"/>
        <v>630.86977777777781</v>
      </c>
      <c r="AD1950" s="69">
        <f t="shared" si="307"/>
        <v>630.26977777777779</v>
      </c>
      <c r="AE1950" s="69">
        <f t="shared" si="307"/>
        <v>630.86977777777781</v>
      </c>
      <c r="AF1950" s="69">
        <f t="shared" si="296"/>
        <v>7576.2573333333339</v>
      </c>
      <c r="AH1950" s="31">
        <f t="shared" si="297"/>
        <v>1889.5093333333334</v>
      </c>
      <c r="AI1950" s="31">
        <f t="shared" si="298"/>
        <v>1903.6293333333333</v>
      </c>
      <c r="AJ1950" s="31">
        <f t="shared" si="299"/>
        <v>1891.1093333333333</v>
      </c>
      <c r="AK1950" s="31">
        <f t="shared" si="300"/>
        <v>1892.0093333333334</v>
      </c>
      <c r="AL1950" s="31">
        <f t="shared" si="301"/>
        <v>7576.257333333333</v>
      </c>
    </row>
    <row r="1951" spans="8:38" x14ac:dyDescent="0.3">
      <c r="H1951" s="5" t="s">
        <v>693</v>
      </c>
      <c r="T1951" s="69">
        <f>SUMIF($A$3:$A$1907,"SAIG",T$3:T$1907)</f>
        <v>8194.4722222222226</v>
      </c>
      <c r="U1951" s="69">
        <f t="shared" ref="U1951:AE1951" si="308">SUMIF($A$3:$A$1907,"SAIG",U$3:U$1907)</f>
        <v>8202.4722222222226</v>
      </c>
      <c r="V1951" s="69">
        <f t="shared" si="308"/>
        <v>8195.4722222222226</v>
      </c>
      <c r="W1951" s="69">
        <f t="shared" si="308"/>
        <v>8194.4722222222226</v>
      </c>
      <c r="X1951" s="69">
        <f t="shared" si="308"/>
        <v>8188.4722222222226</v>
      </c>
      <c r="Y1951" s="69">
        <f t="shared" si="308"/>
        <v>8196.4722222222226</v>
      </c>
      <c r="Z1951" s="69">
        <f t="shared" si="308"/>
        <v>8202.4722222222226</v>
      </c>
      <c r="AA1951" s="69">
        <f t="shared" si="308"/>
        <v>8202.4722222222226</v>
      </c>
      <c r="AB1951" s="69">
        <f t="shared" si="308"/>
        <v>8202.4722222222226</v>
      </c>
      <c r="AC1951" s="69">
        <f t="shared" si="308"/>
        <v>8202.4722222222226</v>
      </c>
      <c r="AD1951" s="69">
        <f t="shared" si="308"/>
        <v>8202.4722222222226</v>
      </c>
      <c r="AE1951" s="69">
        <f t="shared" si="308"/>
        <v>8202.4722222222226</v>
      </c>
      <c r="AF1951" s="69">
        <f t="shared" si="296"/>
        <v>98386.666666666642</v>
      </c>
      <c r="AH1951" s="31">
        <f t="shared" si="297"/>
        <v>24592.416666666668</v>
      </c>
      <c r="AI1951" s="31">
        <f t="shared" si="298"/>
        <v>24579.416666666668</v>
      </c>
      <c r="AJ1951" s="31">
        <f t="shared" si="299"/>
        <v>24607.416666666668</v>
      </c>
      <c r="AK1951" s="31">
        <f t="shared" si="300"/>
        <v>24607.416666666668</v>
      </c>
      <c r="AL1951" s="31">
        <f t="shared" si="301"/>
        <v>98386.666666666672</v>
      </c>
    </row>
    <row r="1952" spans="8:38" x14ac:dyDescent="0.3">
      <c r="H1952" s="5" t="s">
        <v>694</v>
      </c>
      <c r="T1952" s="69">
        <f>SUMIF($A$3:$A$1907,"SALiquid",T$3:T$1907)</f>
        <v>6624.1986300000008</v>
      </c>
      <c r="U1952" s="69">
        <f t="shared" ref="U1952:AE1952" si="309">SUMIF($A$3:$A$1907,"SALiquid",U$3:U$1907)</f>
        <v>6624.1986300000008</v>
      </c>
      <c r="V1952" s="69">
        <f t="shared" si="309"/>
        <v>6624.1986300000008</v>
      </c>
      <c r="W1952" s="69">
        <f t="shared" si="309"/>
        <v>6624.1986300000008</v>
      </c>
      <c r="X1952" s="69">
        <f t="shared" si="309"/>
        <v>6624.1986300000008</v>
      </c>
      <c r="Y1952" s="69">
        <f t="shared" si="309"/>
        <v>6624.1986300000008</v>
      </c>
      <c r="Z1952" s="69">
        <f t="shared" si="309"/>
        <v>8920.6238000000012</v>
      </c>
      <c r="AA1952" s="69">
        <f t="shared" si="309"/>
        <v>8920.6238000000012</v>
      </c>
      <c r="AB1952" s="69">
        <f t="shared" si="309"/>
        <v>8920.6238000000012</v>
      </c>
      <c r="AC1952" s="69">
        <f t="shared" si="309"/>
        <v>8920.6238000000012</v>
      </c>
      <c r="AD1952" s="69">
        <f t="shared" si="309"/>
        <v>8920.6238000000012</v>
      </c>
      <c r="AE1952" s="69">
        <f t="shared" si="309"/>
        <v>8920.6238000000012</v>
      </c>
      <c r="AF1952" s="69">
        <f t="shared" si="296"/>
        <v>93268.934580000001</v>
      </c>
      <c r="AH1952" s="31">
        <f t="shared" si="297"/>
        <v>19872.595890000004</v>
      </c>
      <c r="AI1952" s="31">
        <f t="shared" si="298"/>
        <v>19872.595890000004</v>
      </c>
      <c r="AJ1952" s="31">
        <f t="shared" si="299"/>
        <v>26761.871400000004</v>
      </c>
      <c r="AK1952" s="31">
        <f t="shared" si="300"/>
        <v>26761.871400000004</v>
      </c>
      <c r="AL1952" s="31">
        <f t="shared" si="301"/>
        <v>93268.934580000016</v>
      </c>
    </row>
    <row r="1953" spans="8:38" x14ac:dyDescent="0.3">
      <c r="H1953" s="5" t="s">
        <v>695</v>
      </c>
      <c r="T1953" s="69">
        <f>SUMIF($A$3:$A$1907,"SASoft Brown",T$3:T$1907)</f>
        <v>383.03502779444432</v>
      </c>
      <c r="U1953" s="69">
        <f t="shared" ref="U1953:AE1953" si="310">SUMIF($A$3:$A$1907,"SASoft Brown",U$3:U$1907)</f>
        <v>383.72517802499704</v>
      </c>
      <c r="V1953" s="69">
        <f t="shared" si="310"/>
        <v>392.81439069791162</v>
      </c>
      <c r="W1953" s="69">
        <f t="shared" si="310"/>
        <v>395.20898792110603</v>
      </c>
      <c r="X1953" s="69">
        <f t="shared" si="310"/>
        <v>388.56096257527696</v>
      </c>
      <c r="Y1953" s="69">
        <f t="shared" si="310"/>
        <v>383.27464402701059</v>
      </c>
      <c r="Z1953" s="69">
        <f t="shared" si="310"/>
        <v>389.47624758666228</v>
      </c>
      <c r="AA1953" s="69">
        <f t="shared" si="310"/>
        <v>379.3165788078432</v>
      </c>
      <c r="AB1953" s="69">
        <f t="shared" si="310"/>
        <v>384.61291002902414</v>
      </c>
      <c r="AC1953" s="69">
        <f t="shared" si="310"/>
        <v>387.20620502751507</v>
      </c>
      <c r="AD1953" s="69">
        <f t="shared" si="310"/>
        <v>382.87853624869598</v>
      </c>
      <c r="AE1953" s="69">
        <f t="shared" si="310"/>
        <v>385.81522135107792</v>
      </c>
      <c r="AF1953" s="69">
        <f t="shared" si="296"/>
        <v>4635.9248900915645</v>
      </c>
      <c r="AH1953" s="31">
        <f t="shared" si="297"/>
        <v>1159.574596517353</v>
      </c>
      <c r="AI1953" s="31">
        <f t="shared" si="298"/>
        <v>1167.0445945233937</v>
      </c>
      <c r="AJ1953" s="31">
        <f t="shared" si="299"/>
        <v>1153.4057364235296</v>
      </c>
      <c r="AK1953" s="31">
        <f t="shared" si="300"/>
        <v>1155.8999626272889</v>
      </c>
      <c r="AL1953" s="31">
        <f t="shared" si="301"/>
        <v>4635.9248900915654</v>
      </c>
    </row>
    <row r="1954" spans="8:38" x14ac:dyDescent="0.3">
      <c r="H1954" s="5" t="s">
        <v>696</v>
      </c>
      <c r="T1954" s="69">
        <f>SUMIF($A$3:$A$1907,"SASTEVIA",T$3:T$1907)</f>
        <v>0.83000000000000007</v>
      </c>
      <c r="U1954" s="69">
        <f t="shared" ref="U1954:AE1954" si="311">SUMIF($A$3:$A$1907,"SASTEVIA",U$3:U$1907)</f>
        <v>0.83000000000000007</v>
      </c>
      <c r="V1954" s="69">
        <f t="shared" si="311"/>
        <v>0.83000000000000007</v>
      </c>
      <c r="W1954" s="69">
        <f t="shared" si="311"/>
        <v>0.83000000000000007</v>
      </c>
      <c r="X1954" s="69">
        <f t="shared" si="311"/>
        <v>0.83000000000000007</v>
      </c>
      <c r="Y1954" s="69">
        <f t="shared" si="311"/>
        <v>0.83000000000000007</v>
      </c>
      <c r="Z1954" s="69">
        <f t="shared" si="311"/>
        <v>0.83000000000000007</v>
      </c>
      <c r="AA1954" s="69">
        <f t="shared" si="311"/>
        <v>0.83000000000000007</v>
      </c>
      <c r="AB1954" s="69">
        <f t="shared" si="311"/>
        <v>0.83000000000000007</v>
      </c>
      <c r="AC1954" s="69">
        <f t="shared" si="311"/>
        <v>0.83000000000000007</v>
      </c>
      <c r="AD1954" s="69">
        <f t="shared" si="311"/>
        <v>0.83000000000000007</v>
      </c>
      <c r="AE1954" s="69">
        <f t="shared" si="311"/>
        <v>0.83000000000000007</v>
      </c>
      <c r="AF1954" s="69">
        <f t="shared" si="296"/>
        <v>9.9600000000000009</v>
      </c>
      <c r="AH1954" s="31">
        <f t="shared" si="297"/>
        <v>2.4900000000000002</v>
      </c>
      <c r="AI1954" s="31">
        <f t="shared" si="298"/>
        <v>2.4900000000000002</v>
      </c>
      <c r="AJ1954" s="31">
        <f t="shared" si="299"/>
        <v>2.4900000000000002</v>
      </c>
      <c r="AK1954" s="31">
        <f t="shared" si="300"/>
        <v>2.4900000000000002</v>
      </c>
      <c r="AL1954" s="31">
        <f t="shared" si="301"/>
        <v>9.9600000000000009</v>
      </c>
    </row>
    <row r="1955" spans="8:38" x14ac:dyDescent="0.3">
      <c r="H1955" s="59" t="s">
        <v>697</v>
      </c>
      <c r="T1955" s="80">
        <f>SUBTOTAL(9,T1944:T1954)</f>
        <v>49664.565611438687</v>
      </c>
      <c r="U1955" s="80">
        <f t="shared" ref="U1955:AE1955" si="312">SUBTOTAL(9,U1944:U1954)</f>
        <v>50729.915646069494</v>
      </c>
      <c r="V1955" s="80">
        <f t="shared" si="312"/>
        <v>52252.541642870201</v>
      </c>
      <c r="W1955" s="80">
        <f t="shared" si="312"/>
        <v>52005.575141627174</v>
      </c>
      <c r="X1955" s="80">
        <f t="shared" si="312"/>
        <v>49407.5974724404</v>
      </c>
      <c r="Y1955" s="80">
        <f t="shared" si="312"/>
        <v>50740.327895006878</v>
      </c>
      <c r="Z1955" s="80">
        <f t="shared" si="312"/>
        <v>53625.76162284927</v>
      </c>
      <c r="AA1955" s="80">
        <f t="shared" si="312"/>
        <v>53411.062304143801</v>
      </c>
      <c r="AB1955" s="80">
        <f t="shared" si="312"/>
        <v>53402.169065742564</v>
      </c>
      <c r="AC1955" s="80">
        <f t="shared" si="312"/>
        <v>54693.32287487248</v>
      </c>
      <c r="AD1955" s="80">
        <f t="shared" si="312"/>
        <v>54350.311751028989</v>
      </c>
      <c r="AE1955" s="80">
        <f t="shared" si="312"/>
        <v>54206.725169529687</v>
      </c>
      <c r="AF1955" s="80">
        <f t="shared" si="296"/>
        <v>628489.8761976196</v>
      </c>
      <c r="AH1955" s="31">
        <f t="shared" si="297"/>
        <v>152647.02290037839</v>
      </c>
      <c r="AI1955" s="31">
        <f t="shared" si="298"/>
        <v>152153.50050907445</v>
      </c>
      <c r="AJ1955" s="31">
        <f t="shared" si="299"/>
        <v>160438.99299273564</v>
      </c>
      <c r="AK1955" s="31">
        <f t="shared" si="300"/>
        <v>163250.35979543114</v>
      </c>
      <c r="AL1955" s="31">
        <f t="shared" si="301"/>
        <v>628489.8761976196</v>
      </c>
    </row>
    <row r="1956" spans="8:38" x14ac:dyDescent="0.3">
      <c r="H1956" s="5" t="s">
        <v>698</v>
      </c>
      <c r="T1956" s="31">
        <f t="shared" ref="T1956:Y1956" si="313">T1942+T1955</f>
        <v>56745.339083988685</v>
      </c>
      <c r="U1956" s="31">
        <f t="shared" si="313"/>
        <v>58464.965299009637</v>
      </c>
      <c r="V1956" s="31">
        <f t="shared" si="313"/>
        <v>60440.798431102943</v>
      </c>
      <c r="W1956" s="31">
        <f t="shared" si="313"/>
        <v>60320.253797590289</v>
      </c>
      <c r="X1956" s="31">
        <f t="shared" si="313"/>
        <v>56865.861857818309</v>
      </c>
      <c r="Y1956" s="31">
        <f t="shared" si="313"/>
        <v>58727.333938226162</v>
      </c>
      <c r="Z1956" s="31">
        <f t="shared" ref="Z1956:AF1956" si="314">Z1942+Z1955</f>
        <v>61914.501101445232</v>
      </c>
      <c r="AA1956" s="31">
        <f t="shared" si="314"/>
        <v>61624.267260190987</v>
      </c>
      <c r="AB1956" s="31">
        <f t="shared" si="314"/>
        <v>61539.839499240989</v>
      </c>
      <c r="AC1956" s="31">
        <f t="shared" si="314"/>
        <v>63181.553030199138</v>
      </c>
      <c r="AD1956" s="31">
        <f t="shared" si="314"/>
        <v>62763.007383806878</v>
      </c>
      <c r="AE1956" s="31">
        <f t="shared" si="314"/>
        <v>62468.191521112836</v>
      </c>
      <c r="AF1956" s="31">
        <f t="shared" si="314"/>
        <v>725055.91220373206</v>
      </c>
      <c r="AH1956" s="31">
        <f t="shared" si="297"/>
        <v>175651.10281410126</v>
      </c>
      <c r="AI1956" s="31">
        <f t="shared" si="298"/>
        <v>175913.44959363475</v>
      </c>
      <c r="AJ1956" s="31">
        <f t="shared" si="299"/>
        <v>185078.60786087721</v>
      </c>
      <c r="AK1956" s="31">
        <f t="shared" si="300"/>
        <v>188412.75193511887</v>
      </c>
      <c r="AL1956" s="31">
        <f t="shared" si="301"/>
        <v>725055.91220373218</v>
      </c>
    </row>
  </sheetData>
  <autoFilter ref="A2:AF1908" xr:uid="{9B63E18D-91DA-4D85-B6E7-9F84DBCA3B01}">
    <filterColumn colId="4">
      <filters>
        <filter val="YU CHIONG CO."/>
        <filter val="YU-AI FOOD INDUSTRIES SDN BH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DE0B-A4BF-474A-A254-7F2FF9D7072F}">
  <dimension ref="A1:AI55"/>
  <sheetViews>
    <sheetView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12.44140625" style="14" bestFit="1" customWidth="1"/>
    <col min="3" max="4" width="12.44140625" style="14" customWidth="1"/>
    <col min="5" max="5" width="12.6640625" bestFit="1" customWidth="1"/>
    <col min="6" max="7" width="12.6640625" customWidth="1"/>
    <col min="8" max="8" width="13.33203125" bestFit="1" customWidth="1"/>
    <col min="9" max="10" width="13.33203125" customWidth="1"/>
    <col min="11" max="11" width="12.6640625" bestFit="1" customWidth="1"/>
    <col min="12" max="13" width="12.6640625" customWidth="1"/>
    <col min="14" max="14" width="13.44140625" bestFit="1" customWidth="1"/>
    <col min="15" max="16" width="13.44140625" customWidth="1"/>
    <col min="17" max="17" width="12.5546875" bestFit="1" customWidth="1"/>
    <col min="18" max="19" width="12.5546875" customWidth="1"/>
    <col min="20" max="20" width="11.6640625" bestFit="1" customWidth="1"/>
    <col min="21" max="22" width="11.6640625" customWidth="1"/>
    <col min="23" max="23" width="13" bestFit="1" customWidth="1"/>
    <col min="24" max="25" width="13" customWidth="1"/>
    <col min="26" max="26" width="12.6640625" bestFit="1" customWidth="1"/>
    <col min="27" max="28" width="12.6640625" customWidth="1"/>
    <col min="29" max="29" width="12.5546875" bestFit="1" customWidth="1"/>
    <col min="30" max="31" width="12.5546875" customWidth="1"/>
    <col min="32" max="32" width="13.33203125" bestFit="1" customWidth="1"/>
    <col min="33" max="34" width="13.33203125" customWidth="1"/>
    <col min="35" max="35" width="12.6640625" bestFit="1" customWidth="1"/>
    <col min="36" max="37" width="12.6640625" customWidth="1"/>
    <col min="38" max="38" width="15.6640625" bestFit="1" customWidth="1"/>
  </cols>
  <sheetData>
    <row r="1" spans="1:35" s="1" customFormat="1" x14ac:dyDescent="0.3">
      <c r="A1" s="167" t="s">
        <v>703</v>
      </c>
      <c r="B1" s="178" t="s">
        <v>709</v>
      </c>
      <c r="C1" s="179"/>
      <c r="D1" s="180"/>
      <c r="E1" s="181" t="s">
        <v>771</v>
      </c>
      <c r="F1" s="182"/>
      <c r="G1" s="183"/>
      <c r="H1" s="172" t="s">
        <v>711</v>
      </c>
      <c r="I1" s="173"/>
      <c r="J1" s="174"/>
      <c r="K1" s="175" t="s">
        <v>613</v>
      </c>
      <c r="L1" s="176"/>
      <c r="M1" s="177"/>
    </row>
    <row r="2" spans="1:35" s="1" customFormat="1" ht="15" thickBot="1" x14ac:dyDescent="0.35">
      <c r="A2" s="168"/>
      <c r="B2" s="93" t="s">
        <v>712</v>
      </c>
      <c r="C2" s="94" t="s">
        <v>700</v>
      </c>
      <c r="D2" s="95" t="s">
        <v>699</v>
      </c>
      <c r="E2" s="93" t="s">
        <v>712</v>
      </c>
      <c r="F2" s="94" t="s">
        <v>700</v>
      </c>
      <c r="G2" s="95" t="s">
        <v>699</v>
      </c>
      <c r="H2" s="93" t="s">
        <v>712</v>
      </c>
      <c r="I2" s="94" t="s">
        <v>700</v>
      </c>
      <c r="J2" s="95" t="s">
        <v>699</v>
      </c>
      <c r="K2" s="93" t="s">
        <v>712</v>
      </c>
      <c r="L2" s="94" t="s">
        <v>700</v>
      </c>
      <c r="M2" s="95" t="s">
        <v>699</v>
      </c>
    </row>
    <row r="3" spans="1:35" x14ac:dyDescent="0.3">
      <c r="A3" s="96" t="s">
        <v>16</v>
      </c>
      <c r="B3" s="97" t="e">
        <f>#REF!</f>
        <v>#REF!</v>
      </c>
      <c r="C3" s="98">
        <v>2000</v>
      </c>
      <c r="D3" s="99" t="e">
        <f>B3/C3-1</f>
        <v>#REF!</v>
      </c>
      <c r="E3" s="100" t="e">
        <f>#REF!</f>
        <v>#REF!</v>
      </c>
      <c r="F3" s="101">
        <v>1740.1910000000598</v>
      </c>
      <c r="G3" s="99" t="e">
        <f>E3/F3-1</f>
        <v>#REF!</v>
      </c>
      <c r="H3" s="100" t="e">
        <f>#REF!</f>
        <v>#REF!</v>
      </c>
      <c r="I3" s="101">
        <v>2300</v>
      </c>
      <c r="J3" s="99" t="e">
        <f>H3/I3-1</f>
        <v>#REF!</v>
      </c>
      <c r="K3" s="100" t="e">
        <f>SUM(B3,E3,H3)</f>
        <v>#REF!</v>
      </c>
      <c r="L3" s="101">
        <f>C3+F3+I3</f>
        <v>6040.1910000000598</v>
      </c>
      <c r="M3" s="99" t="e">
        <f>K3/L3-1</f>
        <v>#REF!</v>
      </c>
    </row>
    <row r="4" spans="1:35" x14ac:dyDescent="0.3">
      <c r="A4" s="103" t="s">
        <v>707</v>
      </c>
      <c r="B4" s="97" t="e">
        <f>#REF!</f>
        <v>#REF!</v>
      </c>
      <c r="C4" s="104">
        <v>11366.514448080099</v>
      </c>
      <c r="D4" s="105" t="e">
        <f t="shared" ref="D4:D10" si="0">B4/C4-1</f>
        <v>#REF!</v>
      </c>
      <c r="E4" s="100" t="e">
        <f>#REF!</f>
        <v>#REF!</v>
      </c>
      <c r="F4" s="83">
        <v>12572.315437288735</v>
      </c>
      <c r="G4" s="105" t="e">
        <f t="shared" ref="G4:G10" si="1">E4/F4-1</f>
        <v>#REF!</v>
      </c>
      <c r="H4" s="100" t="e">
        <f>#REF!</f>
        <v>#REF!</v>
      </c>
      <c r="I4" s="83">
        <v>13174.397145055049</v>
      </c>
      <c r="J4" s="105" t="e">
        <f t="shared" ref="J4:J10" si="2">H4/I4-1</f>
        <v>#REF!</v>
      </c>
      <c r="K4" s="106" t="e">
        <f t="shared" ref="K4:K10" si="3">SUM(B4,E4,H4)</f>
        <v>#REF!</v>
      </c>
      <c r="L4" s="83">
        <f t="shared" ref="L4:L10" si="4">C4+F4+I4</f>
        <v>37113.227030423877</v>
      </c>
      <c r="M4" s="105" t="e">
        <f t="shared" ref="M4:M10" si="5">K4/L4-1</f>
        <v>#REF!</v>
      </c>
    </row>
    <row r="5" spans="1:35" x14ac:dyDescent="0.3">
      <c r="A5" s="103" t="s">
        <v>417</v>
      </c>
      <c r="B5" s="97" t="e">
        <f>#REF!</f>
        <v>#REF!</v>
      </c>
      <c r="C5" s="104">
        <v>3923.6248191999994</v>
      </c>
      <c r="D5" s="105" t="e">
        <f t="shared" si="0"/>
        <v>#REF!</v>
      </c>
      <c r="E5" s="100" t="e">
        <f>#REF!</f>
        <v>#REF!</v>
      </c>
      <c r="F5" s="83">
        <v>4588.8822857813284</v>
      </c>
      <c r="G5" s="105" t="e">
        <f t="shared" si="1"/>
        <v>#REF!</v>
      </c>
      <c r="H5" s="100" t="e">
        <f>#REF!</f>
        <v>#REF!</v>
      </c>
      <c r="I5" s="83">
        <v>4433</v>
      </c>
      <c r="J5" s="105" t="e">
        <f t="shared" si="2"/>
        <v>#REF!</v>
      </c>
      <c r="K5" s="106" t="e">
        <f t="shared" si="3"/>
        <v>#REF!</v>
      </c>
      <c r="L5" s="83">
        <f t="shared" si="4"/>
        <v>12945.507104981327</v>
      </c>
      <c r="M5" s="105" t="e">
        <f t="shared" si="5"/>
        <v>#REF!</v>
      </c>
    </row>
    <row r="6" spans="1:35" x14ac:dyDescent="0.3">
      <c r="A6" s="103" t="s">
        <v>151</v>
      </c>
      <c r="B6" s="97" t="e">
        <f>#REF!</f>
        <v>#REF!</v>
      </c>
      <c r="C6" s="104">
        <v>13308.764817048886</v>
      </c>
      <c r="D6" s="105" t="e">
        <f t="shared" si="0"/>
        <v>#REF!</v>
      </c>
      <c r="E6" s="100" t="e">
        <f>#REF!</f>
        <v>#REF!</v>
      </c>
      <c r="F6" s="83">
        <v>16009.707935768172</v>
      </c>
      <c r="G6" s="105" t="e">
        <f t="shared" si="1"/>
        <v>#REF!</v>
      </c>
      <c r="H6" s="100" t="e">
        <f>#REF!</f>
        <v>#REF!</v>
      </c>
      <c r="I6" s="83">
        <v>15486.128344972087</v>
      </c>
      <c r="J6" s="105" t="e">
        <f t="shared" si="2"/>
        <v>#REF!</v>
      </c>
      <c r="K6" s="106" t="e">
        <f t="shared" si="3"/>
        <v>#REF!</v>
      </c>
      <c r="L6" s="83">
        <f t="shared" si="4"/>
        <v>44804.601097789142</v>
      </c>
      <c r="M6" s="105" t="e">
        <f t="shared" si="5"/>
        <v>#REF!</v>
      </c>
    </row>
    <row r="7" spans="1:35" x14ac:dyDescent="0.3">
      <c r="A7" s="103" t="s">
        <v>71</v>
      </c>
      <c r="B7" s="97" t="e">
        <f>#REF!</f>
        <v>#REF!</v>
      </c>
      <c r="C7" s="104">
        <v>197.59005187475168</v>
      </c>
      <c r="D7" s="105" t="e">
        <f t="shared" si="0"/>
        <v>#REF!</v>
      </c>
      <c r="E7" s="100" t="e">
        <f>#REF!</f>
        <v>#REF!</v>
      </c>
      <c r="F7" s="83">
        <v>288.21509622837277</v>
      </c>
      <c r="G7" s="105" t="e">
        <f t="shared" si="1"/>
        <v>#REF!</v>
      </c>
      <c r="H7" s="100" t="e">
        <f>#REF!</f>
        <v>#REF!</v>
      </c>
      <c r="I7" s="83">
        <v>235.02605174589124</v>
      </c>
      <c r="J7" s="105" t="e">
        <f t="shared" si="2"/>
        <v>#REF!</v>
      </c>
      <c r="K7" s="106" t="e">
        <f t="shared" si="3"/>
        <v>#REF!</v>
      </c>
      <c r="L7" s="83">
        <f t="shared" si="4"/>
        <v>720.83119984901566</v>
      </c>
      <c r="M7" s="105" t="e">
        <f t="shared" si="5"/>
        <v>#REF!</v>
      </c>
    </row>
    <row r="8" spans="1:35" x14ac:dyDescent="0.3">
      <c r="A8" s="103" t="s">
        <v>628</v>
      </c>
      <c r="B8" s="97" t="e">
        <f>#REF!</f>
        <v>#REF!</v>
      </c>
      <c r="C8" s="104">
        <v>15500</v>
      </c>
      <c r="D8" s="105" t="e">
        <f t="shared" si="0"/>
        <v>#REF!</v>
      </c>
      <c r="E8" s="100" t="e">
        <f>#REF!</f>
        <v>#REF!</v>
      </c>
      <c r="F8" s="83">
        <v>17720.660000000003</v>
      </c>
      <c r="G8" s="105" t="e">
        <f t="shared" si="1"/>
        <v>#REF!</v>
      </c>
      <c r="H8" s="100" t="e">
        <f>#REF!</f>
        <v>#REF!</v>
      </c>
      <c r="I8" s="83">
        <v>16100.973948254108</v>
      </c>
      <c r="J8" s="105" t="e">
        <f t="shared" si="2"/>
        <v>#REF!</v>
      </c>
      <c r="K8" s="106" t="e">
        <f t="shared" si="3"/>
        <v>#REF!</v>
      </c>
      <c r="L8" s="83">
        <f t="shared" si="4"/>
        <v>49321.633948254108</v>
      </c>
      <c r="M8" s="105" t="e">
        <f t="shared" si="5"/>
        <v>#REF!</v>
      </c>
    </row>
    <row r="9" spans="1:35" x14ac:dyDescent="0.3">
      <c r="A9" s="103" t="s">
        <v>655</v>
      </c>
      <c r="B9" s="97" t="e">
        <f>#REF!</f>
        <v>#REF!</v>
      </c>
      <c r="C9" s="104">
        <v>4300</v>
      </c>
      <c r="D9" s="105" t="e">
        <f t="shared" si="0"/>
        <v>#REF!</v>
      </c>
      <c r="E9" s="100" t="e">
        <f>#REF!</f>
        <v>#REF!</v>
      </c>
      <c r="F9" s="83">
        <v>4019.5600000000004</v>
      </c>
      <c r="G9" s="105" t="e">
        <f t="shared" si="1"/>
        <v>#REF!</v>
      </c>
      <c r="H9" s="100" t="e">
        <f>#REF!</f>
        <v>#REF!</v>
      </c>
      <c r="I9" s="83">
        <v>4300</v>
      </c>
      <c r="J9" s="105" t="e">
        <f t="shared" si="2"/>
        <v>#REF!</v>
      </c>
      <c r="K9" s="106" t="e">
        <f t="shared" si="3"/>
        <v>#REF!</v>
      </c>
      <c r="L9" s="83">
        <f t="shared" si="4"/>
        <v>12619.560000000001</v>
      </c>
      <c r="M9" s="105" t="e">
        <f t="shared" si="5"/>
        <v>#REF!</v>
      </c>
    </row>
    <row r="10" spans="1:35" ht="15" thickBot="1" x14ac:dyDescent="0.35">
      <c r="A10" s="108" t="s">
        <v>610</v>
      </c>
      <c r="B10" s="111" t="e">
        <f>SUM(B3:B9)</f>
        <v>#REF!</v>
      </c>
      <c r="C10" s="109">
        <f>SUM(C3:C9)</f>
        <v>50596.494136203735</v>
      </c>
      <c r="D10" s="110" t="e">
        <f t="shared" si="0"/>
        <v>#REF!</v>
      </c>
      <c r="E10" s="111" t="e">
        <f>SUM(E3:E9)</f>
        <v>#REF!</v>
      </c>
      <c r="F10" s="112">
        <f>SUM(F3:F9)</f>
        <v>56939.531755066666</v>
      </c>
      <c r="G10" s="110" t="e">
        <f t="shared" si="1"/>
        <v>#REF!</v>
      </c>
      <c r="H10" s="111" t="e">
        <f>SUM(H3:H9)</f>
        <v>#REF!</v>
      </c>
      <c r="I10" s="112">
        <f>SUM(I3:I9)</f>
        <v>56029.525490027139</v>
      </c>
      <c r="J10" s="110" t="e">
        <f t="shared" si="2"/>
        <v>#REF!</v>
      </c>
      <c r="K10" s="111" t="e">
        <f t="shared" si="3"/>
        <v>#REF!</v>
      </c>
      <c r="L10" s="112">
        <f t="shared" si="4"/>
        <v>163565.55138129753</v>
      </c>
      <c r="M10" s="110" t="e">
        <f t="shared" si="5"/>
        <v>#REF!</v>
      </c>
      <c r="AI10" s="92"/>
    </row>
    <row r="11" spans="1:35" ht="15.6" thickTop="1" thickBot="1" x14ac:dyDescent="0.35">
      <c r="AI11" s="92"/>
    </row>
    <row r="12" spans="1:35" x14ac:dyDescent="0.3">
      <c r="A12" s="167" t="s">
        <v>703</v>
      </c>
      <c r="B12" s="172" t="s">
        <v>713</v>
      </c>
      <c r="C12" s="173"/>
      <c r="D12" s="174"/>
      <c r="E12" s="172" t="s">
        <v>714</v>
      </c>
      <c r="F12" s="173"/>
      <c r="G12" s="174"/>
      <c r="H12" s="172" t="s">
        <v>715</v>
      </c>
      <c r="I12" s="173"/>
      <c r="J12" s="174"/>
      <c r="K12" s="175" t="s">
        <v>614</v>
      </c>
      <c r="L12" s="176"/>
      <c r="M12" s="177"/>
      <c r="AI12" s="92"/>
    </row>
    <row r="13" spans="1:35" ht="15" thickBot="1" x14ac:dyDescent="0.35">
      <c r="A13" s="168"/>
      <c r="B13" s="93" t="s">
        <v>712</v>
      </c>
      <c r="C13" s="94" t="s">
        <v>700</v>
      </c>
      <c r="D13" s="95" t="s">
        <v>699</v>
      </c>
      <c r="E13" s="93" t="s">
        <v>712</v>
      </c>
      <c r="F13" s="94" t="s">
        <v>700</v>
      </c>
      <c r="G13" s="95" t="s">
        <v>699</v>
      </c>
      <c r="H13" s="93" t="s">
        <v>712</v>
      </c>
      <c r="I13" s="94" t="s">
        <v>700</v>
      </c>
      <c r="J13" s="95" t="s">
        <v>699</v>
      </c>
      <c r="K13" s="93" t="s">
        <v>712</v>
      </c>
      <c r="L13" s="94" t="s">
        <v>700</v>
      </c>
      <c r="M13" s="95" t="s">
        <v>699</v>
      </c>
      <c r="AI13" s="92"/>
    </row>
    <row r="14" spans="1:35" x14ac:dyDescent="0.3">
      <c r="A14" s="96" t="s">
        <v>16</v>
      </c>
      <c r="B14" s="100" t="e">
        <f>#REF!</f>
        <v>#REF!</v>
      </c>
      <c r="C14" s="101">
        <v>2350</v>
      </c>
      <c r="D14" s="99" t="e">
        <f>B14/C14-1</f>
        <v>#REF!</v>
      </c>
      <c r="E14" s="100" t="e">
        <f>#REF!</f>
        <v>#REF!</v>
      </c>
      <c r="F14" s="101">
        <v>2160</v>
      </c>
      <c r="G14" s="99" t="e">
        <f>E14/F14-1</f>
        <v>#REF!</v>
      </c>
      <c r="H14" s="100" t="e">
        <f>#REF!</f>
        <v>#REF!</v>
      </c>
      <c r="I14" s="101">
        <v>2150</v>
      </c>
      <c r="J14" s="99" t="e">
        <f>H14/I14-1</f>
        <v>#REF!</v>
      </c>
      <c r="K14" s="100" t="e">
        <f>SUM(B14,E14,H14)</f>
        <v>#REF!</v>
      </c>
      <c r="L14" s="101">
        <f>C14+F14+I14</f>
        <v>6660</v>
      </c>
      <c r="M14" s="99" t="e">
        <f>K14/L14-1</f>
        <v>#REF!</v>
      </c>
      <c r="AI14" s="92"/>
    </row>
    <row r="15" spans="1:35" x14ac:dyDescent="0.3">
      <c r="A15" s="103" t="s">
        <v>707</v>
      </c>
      <c r="B15" s="100" t="e">
        <f>#REF!</f>
        <v>#REF!</v>
      </c>
      <c r="C15" s="83">
        <v>13130.976952413981</v>
      </c>
      <c r="D15" s="105" t="e">
        <f t="shared" ref="D15:D21" si="6">B15/C15-1</f>
        <v>#REF!</v>
      </c>
      <c r="E15" s="100" t="e">
        <f>#REF!</f>
        <v>#REF!</v>
      </c>
      <c r="F15" s="83">
        <v>11609.934640721167</v>
      </c>
      <c r="G15" s="105" t="e">
        <f t="shared" ref="G15:G21" si="7">E15/F15-1</f>
        <v>#REF!</v>
      </c>
      <c r="H15" s="100" t="e">
        <f>#REF!</f>
        <v>#REF!</v>
      </c>
      <c r="I15" s="83">
        <v>12413.875989208642</v>
      </c>
      <c r="J15" s="105" t="e">
        <f t="shared" ref="J15:J21" si="8">H15/I15-1</f>
        <v>#REF!</v>
      </c>
      <c r="K15" s="106" t="e">
        <f t="shared" ref="K15:K21" si="9">SUM(B15,E15,H15)</f>
        <v>#REF!</v>
      </c>
      <c r="L15" s="83">
        <f t="shared" ref="L15:L21" si="10">C15+F15+I15</f>
        <v>37154.787582343793</v>
      </c>
      <c r="M15" s="105" t="e">
        <f t="shared" ref="M15:M21" si="11">K15/L15-1</f>
        <v>#REF!</v>
      </c>
      <c r="AI15" s="92"/>
    </row>
    <row r="16" spans="1:35" x14ac:dyDescent="0.3">
      <c r="A16" s="103" t="s">
        <v>417</v>
      </c>
      <c r="B16" s="100" t="e">
        <f>#REF!</f>
        <v>#REF!</v>
      </c>
      <c r="C16" s="83">
        <v>4406.5731211946704</v>
      </c>
      <c r="D16" s="105" t="e">
        <f t="shared" si="6"/>
        <v>#REF!</v>
      </c>
      <c r="E16" s="100" t="e">
        <f>#REF!</f>
        <v>#REF!</v>
      </c>
      <c r="F16" s="83">
        <v>3998.3131501226662</v>
      </c>
      <c r="G16" s="105" t="e">
        <f t="shared" si="7"/>
        <v>#REF!</v>
      </c>
      <c r="H16" s="100" t="e">
        <f>#REF!</f>
        <v>#REF!</v>
      </c>
      <c r="I16" s="83">
        <v>4353.1314665813334</v>
      </c>
      <c r="J16" s="105" t="e">
        <f t="shared" si="8"/>
        <v>#REF!</v>
      </c>
      <c r="K16" s="106" t="e">
        <f t="shared" si="9"/>
        <v>#REF!</v>
      </c>
      <c r="L16" s="83">
        <f t="shared" si="10"/>
        <v>12758.01773789867</v>
      </c>
      <c r="M16" s="105" t="e">
        <f t="shared" si="11"/>
        <v>#REF!</v>
      </c>
      <c r="AI16" s="92"/>
    </row>
    <row r="17" spans="1:35" x14ac:dyDescent="0.3">
      <c r="A17" s="103" t="s">
        <v>151</v>
      </c>
      <c r="B17" s="100" t="e">
        <f>#REF!</f>
        <v>#REF!</v>
      </c>
      <c r="C17" s="83">
        <v>15434.173807263287</v>
      </c>
      <c r="D17" s="105" t="e">
        <f t="shared" si="6"/>
        <v>#REF!</v>
      </c>
      <c r="E17" s="100" t="e">
        <f>#REF!</f>
        <v>#REF!</v>
      </c>
      <c r="F17" s="83">
        <v>13660.719354757686</v>
      </c>
      <c r="G17" s="105" t="e">
        <f t="shared" si="7"/>
        <v>#REF!</v>
      </c>
      <c r="H17" s="100" t="e">
        <f>#REF!</f>
        <v>#REF!</v>
      </c>
      <c r="I17" s="83">
        <v>14724.401118719288</v>
      </c>
      <c r="J17" s="105" t="e">
        <f t="shared" si="8"/>
        <v>#REF!</v>
      </c>
      <c r="K17" s="106" t="e">
        <f t="shared" si="9"/>
        <v>#REF!</v>
      </c>
      <c r="L17" s="83">
        <f t="shared" si="10"/>
        <v>43819.294280740258</v>
      </c>
      <c r="M17" s="105" t="e">
        <f t="shared" si="11"/>
        <v>#REF!</v>
      </c>
      <c r="AI17" s="92"/>
    </row>
    <row r="18" spans="1:35" x14ac:dyDescent="0.3">
      <c r="A18" s="103" t="s">
        <v>71</v>
      </c>
      <c r="B18" s="100" t="e">
        <f>#REF!</f>
        <v>#REF!</v>
      </c>
      <c r="C18" s="83">
        <v>231.74405913816142</v>
      </c>
      <c r="D18" s="105" t="e">
        <f t="shared" si="6"/>
        <v>#REF!</v>
      </c>
      <c r="E18" s="100" t="e">
        <f>#REF!</f>
        <v>#REF!</v>
      </c>
      <c r="F18" s="83">
        <v>201.4620665304316</v>
      </c>
      <c r="G18" s="105" t="e">
        <f t="shared" si="7"/>
        <v>#REF!</v>
      </c>
      <c r="H18" s="100" t="e">
        <f>#REF!</f>
        <v>#REF!</v>
      </c>
      <c r="I18" s="83">
        <v>219.18007392270175</v>
      </c>
      <c r="J18" s="105" t="e">
        <f t="shared" si="8"/>
        <v>#REF!</v>
      </c>
      <c r="K18" s="106" t="e">
        <f t="shared" si="9"/>
        <v>#REF!</v>
      </c>
      <c r="L18" s="83">
        <f t="shared" si="10"/>
        <v>652.38619959129483</v>
      </c>
      <c r="M18" s="105" t="e">
        <f t="shared" si="11"/>
        <v>#REF!</v>
      </c>
      <c r="AI18" s="92"/>
    </row>
    <row r="19" spans="1:35" x14ac:dyDescent="0.3">
      <c r="A19" s="103" t="s">
        <v>628</v>
      </c>
      <c r="B19" s="100" t="e">
        <f>#REF!</f>
        <v>#REF!</v>
      </c>
      <c r="C19" s="83">
        <v>16398.25594086184</v>
      </c>
      <c r="D19" s="105" t="e">
        <f t="shared" si="6"/>
        <v>#REF!</v>
      </c>
      <c r="E19" s="100" t="e">
        <f>#REF!</f>
        <v>#REF!</v>
      </c>
      <c r="F19" s="83">
        <v>16817.537933469568</v>
      </c>
      <c r="G19" s="105" t="e">
        <f t="shared" si="7"/>
        <v>#REF!</v>
      </c>
      <c r="H19" s="100" t="e">
        <f>#REF!</f>
        <v>#REF!</v>
      </c>
      <c r="I19" s="83">
        <v>19286.819926077296</v>
      </c>
      <c r="J19" s="105" t="e">
        <f t="shared" si="8"/>
        <v>#REF!</v>
      </c>
      <c r="K19" s="106" t="e">
        <f t="shared" si="9"/>
        <v>#REF!</v>
      </c>
      <c r="L19" s="83">
        <f t="shared" si="10"/>
        <v>52502.613800408704</v>
      </c>
      <c r="M19" s="105" t="e">
        <f t="shared" si="11"/>
        <v>#REF!</v>
      </c>
      <c r="AI19" s="92"/>
    </row>
    <row r="20" spans="1:35" x14ac:dyDescent="0.3">
      <c r="A20" s="103" t="s">
        <v>655</v>
      </c>
      <c r="B20" s="100" t="e">
        <f>#REF!</f>
        <v>#REF!</v>
      </c>
      <c r="C20" s="83">
        <v>4300</v>
      </c>
      <c r="D20" s="105" t="e">
        <f t="shared" si="6"/>
        <v>#REF!</v>
      </c>
      <c r="E20" s="100" t="e">
        <f>#REF!</f>
        <v>#REF!</v>
      </c>
      <c r="F20" s="83">
        <v>4300</v>
      </c>
      <c r="G20" s="105" t="e">
        <f t="shared" si="7"/>
        <v>#REF!</v>
      </c>
      <c r="H20" s="100" t="e">
        <f>#REF!</f>
        <v>#REF!</v>
      </c>
      <c r="I20" s="83">
        <v>4300</v>
      </c>
      <c r="J20" s="105" t="e">
        <f t="shared" si="8"/>
        <v>#REF!</v>
      </c>
      <c r="K20" s="106" t="e">
        <f t="shared" si="9"/>
        <v>#REF!</v>
      </c>
      <c r="L20" s="83">
        <f t="shared" si="10"/>
        <v>12900</v>
      </c>
      <c r="M20" s="105" t="e">
        <f t="shared" si="11"/>
        <v>#REF!</v>
      </c>
      <c r="AI20" s="92"/>
    </row>
    <row r="21" spans="1:35" ht="15" thickBot="1" x14ac:dyDescent="0.35">
      <c r="A21" s="108" t="s">
        <v>610</v>
      </c>
      <c r="B21" s="111" t="e">
        <f>SUM(B14:B20)</f>
        <v>#REF!</v>
      </c>
      <c r="C21" s="112">
        <f>SUM(C14:C20)</f>
        <v>56251.723880871941</v>
      </c>
      <c r="D21" s="110" t="e">
        <f t="shared" si="6"/>
        <v>#REF!</v>
      </c>
      <c r="E21" s="111" t="e">
        <f>SUM(E14:E20)</f>
        <v>#REF!</v>
      </c>
      <c r="F21" s="112">
        <f>SUM(F14:F20)</f>
        <v>52747.96714560152</v>
      </c>
      <c r="G21" s="110" t="e">
        <f t="shared" si="7"/>
        <v>#REF!</v>
      </c>
      <c r="H21" s="111" t="e">
        <f>SUM(H14:H20)</f>
        <v>#REF!</v>
      </c>
      <c r="I21" s="112">
        <f>SUM(I14:I20)</f>
        <v>57447.40857450926</v>
      </c>
      <c r="J21" s="110" t="e">
        <f t="shared" si="8"/>
        <v>#REF!</v>
      </c>
      <c r="K21" s="111" t="e">
        <f t="shared" si="9"/>
        <v>#REF!</v>
      </c>
      <c r="L21" s="112">
        <f t="shared" si="10"/>
        <v>166447.09960098274</v>
      </c>
      <c r="M21" s="110" t="e">
        <f t="shared" si="11"/>
        <v>#REF!</v>
      </c>
      <c r="AI21" s="92"/>
    </row>
    <row r="22" spans="1:35" ht="15.6" thickTop="1" thickBot="1" x14ac:dyDescent="0.35">
      <c r="AI22" s="92"/>
    </row>
    <row r="23" spans="1:35" x14ac:dyDescent="0.3">
      <c r="A23" s="167" t="s">
        <v>703</v>
      </c>
      <c r="B23" s="172" t="s">
        <v>716</v>
      </c>
      <c r="C23" s="173"/>
      <c r="D23" s="174"/>
      <c r="E23" s="172" t="s">
        <v>717</v>
      </c>
      <c r="F23" s="173"/>
      <c r="G23" s="174"/>
      <c r="H23" s="172" t="s">
        <v>718</v>
      </c>
      <c r="I23" s="173"/>
      <c r="J23" s="174"/>
      <c r="K23" s="175" t="s">
        <v>615</v>
      </c>
      <c r="L23" s="176"/>
      <c r="M23" s="177"/>
      <c r="AI23" s="92"/>
    </row>
    <row r="24" spans="1:35" ht="15" thickBot="1" x14ac:dyDescent="0.35">
      <c r="A24" s="168"/>
      <c r="B24" s="93" t="s">
        <v>712</v>
      </c>
      <c r="C24" s="94" t="s">
        <v>700</v>
      </c>
      <c r="D24" s="95" t="s">
        <v>699</v>
      </c>
      <c r="E24" s="93" t="s">
        <v>712</v>
      </c>
      <c r="F24" s="94" t="s">
        <v>700</v>
      </c>
      <c r="G24" s="95" t="s">
        <v>699</v>
      </c>
      <c r="H24" s="93" t="s">
        <v>712</v>
      </c>
      <c r="I24" s="113" t="s">
        <v>700</v>
      </c>
      <c r="J24" s="95" t="s">
        <v>699</v>
      </c>
      <c r="K24" s="93" t="s">
        <v>712</v>
      </c>
      <c r="L24" s="94" t="s">
        <v>700</v>
      </c>
      <c r="M24" s="95" t="s">
        <v>699</v>
      </c>
      <c r="AI24" s="92"/>
    </row>
    <row r="25" spans="1:35" x14ac:dyDescent="0.3">
      <c r="A25" s="96" t="s">
        <v>16</v>
      </c>
      <c r="B25" s="100" t="e">
        <f>#REF!</f>
        <v>#REF!</v>
      </c>
      <c r="C25" s="101">
        <v>2330</v>
      </c>
      <c r="D25" s="99" t="e">
        <f>B25/C25-1</f>
        <v>#REF!</v>
      </c>
      <c r="E25" s="100" t="e">
        <f>#REF!</f>
        <v>#REF!</v>
      </c>
      <c r="F25" s="101">
        <v>2060</v>
      </c>
      <c r="G25" s="99" t="e">
        <f>E25/F25-1</f>
        <v>#REF!</v>
      </c>
      <c r="H25" s="100" t="e">
        <f>#REF!</f>
        <v>#REF!</v>
      </c>
      <c r="I25" s="114">
        <v>2250</v>
      </c>
      <c r="J25" s="99" t="e">
        <f>H25/I25-1</f>
        <v>#REF!</v>
      </c>
      <c r="K25" s="100" t="e">
        <f>SUM(B25,E25,H25)</f>
        <v>#REF!</v>
      </c>
      <c r="L25" s="101">
        <f>C25+F25+I25</f>
        <v>6640</v>
      </c>
      <c r="M25" s="99" t="e">
        <f>K25/L25-1</f>
        <v>#REF!</v>
      </c>
      <c r="AI25" s="92"/>
    </row>
    <row r="26" spans="1:35" x14ac:dyDescent="0.3">
      <c r="A26" s="103" t="s">
        <v>707</v>
      </c>
      <c r="B26" s="100" t="e">
        <f>#REF!</f>
        <v>#REF!</v>
      </c>
      <c r="C26" s="83">
        <v>12700.716374490778</v>
      </c>
      <c r="D26" s="105" t="e">
        <f t="shared" ref="D26:D32" si="12">B26/C26-1</f>
        <v>#REF!</v>
      </c>
      <c r="E26" s="100" t="e">
        <f>#REF!</f>
        <v>#REF!</v>
      </c>
      <c r="F26" s="83">
        <v>12557.29618184971</v>
      </c>
      <c r="G26" s="105" t="e">
        <f t="shared" ref="G26:G32" si="13">E26/F26-1</f>
        <v>#REF!</v>
      </c>
      <c r="H26" s="100" t="e">
        <f>#REF!</f>
        <v>#REF!</v>
      </c>
      <c r="I26" s="83">
        <v>12413.875989208642</v>
      </c>
      <c r="J26" s="105" t="e">
        <f t="shared" ref="J26:J32" si="14">H26/I26-1</f>
        <v>#REF!</v>
      </c>
      <c r="K26" s="106" t="e">
        <f t="shared" ref="K26:K32" si="15">SUM(B26,E26,H26)</f>
        <v>#REF!</v>
      </c>
      <c r="L26" s="83">
        <f t="shared" ref="L26:L32" si="16">C26+F26+I26</f>
        <v>37671.888545549125</v>
      </c>
      <c r="M26" s="105" t="e">
        <f t="shared" ref="M26:M32" si="17">K26/L26-1</f>
        <v>#REF!</v>
      </c>
    </row>
    <row r="27" spans="1:35" x14ac:dyDescent="0.3">
      <c r="A27" s="103" t="s">
        <v>417</v>
      </c>
      <c r="B27" s="100" t="e">
        <f>#REF!</f>
        <v>#REF!</v>
      </c>
      <c r="C27" s="83">
        <v>4378.5081284266662</v>
      </c>
      <c r="D27" s="105" t="e">
        <f t="shared" si="12"/>
        <v>#REF!</v>
      </c>
      <c r="E27" s="100" t="e">
        <f>#REF!</f>
        <v>#REF!</v>
      </c>
      <c r="F27" s="83">
        <v>4327.8197975039993</v>
      </c>
      <c r="G27" s="105" t="e">
        <f t="shared" si="13"/>
        <v>#REF!</v>
      </c>
      <c r="H27" s="100" t="e">
        <f>#REF!</f>
        <v>#REF!</v>
      </c>
      <c r="I27" s="83">
        <v>4277.1314665813334</v>
      </c>
      <c r="J27" s="105" t="e">
        <f t="shared" si="14"/>
        <v>#REF!</v>
      </c>
      <c r="K27" s="106" t="e">
        <f t="shared" si="15"/>
        <v>#REF!</v>
      </c>
      <c r="L27" s="83">
        <f t="shared" si="16"/>
        <v>12983.459392511999</v>
      </c>
      <c r="M27" s="105" t="e">
        <f t="shared" si="17"/>
        <v>#REF!</v>
      </c>
    </row>
    <row r="28" spans="1:35" x14ac:dyDescent="0.3">
      <c r="A28" s="103" t="s">
        <v>151</v>
      </c>
      <c r="B28" s="100" t="e">
        <f>#REF!</f>
        <v>#REF!</v>
      </c>
      <c r="C28" s="83">
        <v>15328.310194136888</v>
      </c>
      <c r="D28" s="105" t="e">
        <f t="shared" si="12"/>
        <v>#REF!</v>
      </c>
      <c r="E28" s="100" t="e">
        <f>#REF!</f>
        <v>#REF!</v>
      </c>
      <c r="F28" s="83">
        <v>15426.355656428088</v>
      </c>
      <c r="G28" s="105" t="e">
        <f t="shared" si="13"/>
        <v>#REF!</v>
      </c>
      <c r="H28" s="100" t="e">
        <f>#REF!</f>
        <v>#REF!</v>
      </c>
      <c r="I28" s="83">
        <v>15524.401118719288</v>
      </c>
      <c r="J28" s="105" t="e">
        <f t="shared" si="14"/>
        <v>#REF!</v>
      </c>
      <c r="K28" s="106" t="e">
        <f t="shared" si="15"/>
        <v>#REF!</v>
      </c>
      <c r="L28" s="83">
        <f t="shared" si="16"/>
        <v>46279.066969284264</v>
      </c>
      <c r="M28" s="105" t="e">
        <f t="shared" si="17"/>
        <v>#REF!</v>
      </c>
    </row>
    <row r="29" spans="1:35" x14ac:dyDescent="0.3">
      <c r="A29" s="103" t="s">
        <v>71</v>
      </c>
      <c r="B29" s="100" t="e">
        <f>#REF!</f>
        <v>#REF!</v>
      </c>
      <c r="C29" s="83">
        <v>223.89808131497193</v>
      </c>
      <c r="D29" s="105" t="e">
        <f t="shared" si="12"/>
        <v>#REF!</v>
      </c>
      <c r="E29" s="100" t="e">
        <f>#REF!</f>
        <v>#REF!</v>
      </c>
      <c r="F29" s="83">
        <v>221.61608870724211</v>
      </c>
      <c r="G29" s="105" t="e">
        <f t="shared" si="13"/>
        <v>#REF!</v>
      </c>
      <c r="H29" s="100" t="e">
        <f>#REF!</f>
        <v>#REF!</v>
      </c>
      <c r="I29" s="83">
        <v>219.33409609951229</v>
      </c>
      <c r="J29" s="105" t="e">
        <f t="shared" si="14"/>
        <v>#REF!</v>
      </c>
      <c r="K29" s="106" t="e">
        <f t="shared" si="15"/>
        <v>#REF!</v>
      </c>
      <c r="L29" s="83">
        <f t="shared" si="16"/>
        <v>664.84826612172628</v>
      </c>
      <c r="M29" s="105" t="e">
        <f t="shared" si="17"/>
        <v>#REF!</v>
      </c>
    </row>
    <row r="30" spans="1:35" x14ac:dyDescent="0.3">
      <c r="A30" s="103" t="s">
        <v>628</v>
      </c>
      <c r="B30" s="100" t="e">
        <f>#REF!</f>
        <v>#REF!</v>
      </c>
      <c r="C30" s="83">
        <v>21882.101918685028</v>
      </c>
      <c r="D30" s="105" t="e">
        <f t="shared" si="12"/>
        <v>#REF!</v>
      </c>
      <c r="E30" s="100" t="e">
        <f>#REF!</f>
        <v>#REF!</v>
      </c>
      <c r="F30" s="83">
        <v>21851.38391129276</v>
      </c>
      <c r="G30" s="105" t="e">
        <f t="shared" si="13"/>
        <v>#REF!</v>
      </c>
      <c r="H30" s="100" t="e">
        <f>#REF!</f>
        <v>#REF!</v>
      </c>
      <c r="I30" s="83">
        <v>21820.665903900488</v>
      </c>
      <c r="J30" s="105" t="e">
        <f t="shared" si="14"/>
        <v>#REF!</v>
      </c>
      <c r="K30" s="106" t="e">
        <f t="shared" si="15"/>
        <v>#REF!</v>
      </c>
      <c r="L30" s="83">
        <f t="shared" si="16"/>
        <v>65554.151733878272</v>
      </c>
      <c r="M30" s="105" t="e">
        <f t="shared" si="17"/>
        <v>#REF!</v>
      </c>
    </row>
    <row r="31" spans="1:35" x14ac:dyDescent="0.3">
      <c r="A31" s="103" t="s">
        <v>655</v>
      </c>
      <c r="B31" s="100" t="e">
        <f>#REF!</f>
        <v>#REF!</v>
      </c>
      <c r="C31" s="83">
        <v>4300</v>
      </c>
      <c r="D31" s="105" t="e">
        <f t="shared" si="12"/>
        <v>#REF!</v>
      </c>
      <c r="E31" s="100" t="e">
        <f>#REF!</f>
        <v>#REF!</v>
      </c>
      <c r="F31" s="83">
        <v>6300</v>
      </c>
      <c r="G31" s="105" t="e">
        <f t="shared" si="13"/>
        <v>#REF!</v>
      </c>
      <c r="H31" s="100" t="e">
        <f>#REF!</f>
        <v>#REF!</v>
      </c>
      <c r="I31" s="83">
        <v>6300</v>
      </c>
      <c r="J31" s="105" t="e">
        <f t="shared" si="14"/>
        <v>#REF!</v>
      </c>
      <c r="K31" s="106" t="e">
        <f t="shared" si="15"/>
        <v>#REF!</v>
      </c>
      <c r="L31" s="83">
        <f t="shared" si="16"/>
        <v>16900</v>
      </c>
      <c r="M31" s="105" t="e">
        <f t="shared" si="17"/>
        <v>#REF!</v>
      </c>
    </row>
    <row r="32" spans="1:35" ht="15" thickBot="1" x14ac:dyDescent="0.35">
      <c r="A32" s="108" t="s">
        <v>610</v>
      </c>
      <c r="B32" s="111" t="e">
        <f>SUM(B25:B31)</f>
        <v>#REF!</v>
      </c>
      <c r="C32" s="112">
        <f>SUM(C25:C31)</f>
        <v>61143.534697054332</v>
      </c>
      <c r="D32" s="110" t="e">
        <f t="shared" si="12"/>
        <v>#REF!</v>
      </c>
      <c r="E32" s="111" t="e">
        <f>SUM(E25:E31)</f>
        <v>#REF!</v>
      </c>
      <c r="F32" s="112">
        <f>SUM(F25:F31)</f>
        <v>62744.471635781796</v>
      </c>
      <c r="G32" s="110" t="e">
        <f t="shared" si="13"/>
        <v>#REF!</v>
      </c>
      <c r="H32" s="111" t="e">
        <f>SUM(H25:H31)</f>
        <v>#REF!</v>
      </c>
      <c r="I32" s="112">
        <f>SUM(I25:I31)</f>
        <v>62805.40857450926</v>
      </c>
      <c r="J32" s="110" t="e">
        <f t="shared" si="14"/>
        <v>#REF!</v>
      </c>
      <c r="K32" s="111" t="e">
        <f t="shared" si="15"/>
        <v>#REF!</v>
      </c>
      <c r="L32" s="112">
        <f t="shared" si="16"/>
        <v>186693.41490734537</v>
      </c>
      <c r="M32" s="110" t="e">
        <f t="shared" si="17"/>
        <v>#REF!</v>
      </c>
    </row>
    <row r="33" spans="1:13" ht="15.6" thickTop="1" thickBot="1" x14ac:dyDescent="0.35"/>
    <row r="34" spans="1:13" x14ac:dyDescent="0.3">
      <c r="A34" s="167" t="s">
        <v>703</v>
      </c>
      <c r="B34" s="172" t="s">
        <v>705</v>
      </c>
      <c r="C34" s="173"/>
      <c r="D34" s="174"/>
      <c r="E34" s="172" t="s">
        <v>706</v>
      </c>
      <c r="F34" s="173"/>
      <c r="G34" s="174"/>
      <c r="H34" s="172" t="s">
        <v>719</v>
      </c>
      <c r="I34" s="173"/>
      <c r="J34" s="174"/>
      <c r="K34" s="175" t="s">
        <v>616</v>
      </c>
      <c r="L34" s="176"/>
      <c r="M34" s="177"/>
    </row>
    <row r="35" spans="1:13" ht="15" thickBot="1" x14ac:dyDescent="0.35">
      <c r="A35" s="168"/>
      <c r="B35" s="93" t="s">
        <v>712</v>
      </c>
      <c r="C35" s="94" t="s">
        <v>700</v>
      </c>
      <c r="D35" s="95" t="s">
        <v>699</v>
      </c>
      <c r="E35" s="93" t="s">
        <v>712</v>
      </c>
      <c r="F35" s="94" t="s">
        <v>700</v>
      </c>
      <c r="G35" s="95" t="s">
        <v>699</v>
      </c>
      <c r="H35" s="93" t="s">
        <v>712</v>
      </c>
      <c r="I35" s="94" t="s">
        <v>700</v>
      </c>
      <c r="J35" s="95" t="s">
        <v>699</v>
      </c>
      <c r="K35" s="93" t="s">
        <v>712</v>
      </c>
      <c r="L35" s="94" t="s">
        <v>700</v>
      </c>
      <c r="M35" s="95" t="s">
        <v>699</v>
      </c>
    </row>
    <row r="36" spans="1:13" x14ac:dyDescent="0.3">
      <c r="A36" s="96" t="s">
        <v>16</v>
      </c>
      <c r="B36" s="100" t="e">
        <f>#REF!</f>
        <v>#REF!</v>
      </c>
      <c r="C36" s="101">
        <v>2350</v>
      </c>
      <c r="D36" s="99" t="e">
        <f>B36/C36-1</f>
        <v>#REF!</v>
      </c>
      <c r="E36" s="100" t="e">
        <f>#REF!</f>
        <v>#REF!</v>
      </c>
      <c r="F36" s="101">
        <v>2200</v>
      </c>
      <c r="G36" s="99" t="e">
        <f>E36/F36-1</f>
        <v>#REF!</v>
      </c>
      <c r="H36" s="100" t="e">
        <f>#REF!</f>
        <v>#REF!</v>
      </c>
      <c r="I36" s="101">
        <v>2340</v>
      </c>
      <c r="J36" s="99" t="e">
        <f>H36/I36-1</f>
        <v>#REF!</v>
      </c>
      <c r="K36" s="100" t="e">
        <f>SUM(B36,E36,H36)</f>
        <v>#REF!</v>
      </c>
      <c r="L36" s="101">
        <f>C36+F36+I36</f>
        <v>6890</v>
      </c>
      <c r="M36" s="99" t="e">
        <f>K36/L36-1</f>
        <v>#REF!</v>
      </c>
    </row>
    <row r="37" spans="1:13" x14ac:dyDescent="0.3">
      <c r="A37" s="103" t="s">
        <v>707</v>
      </c>
      <c r="B37" s="100" t="e">
        <f>#REF!</f>
        <v>#REF!</v>
      </c>
      <c r="C37" s="83">
        <v>12945.136567131844</v>
      </c>
      <c r="D37" s="105" t="e">
        <f t="shared" ref="D37:D43" si="18">B37/C37-1</f>
        <v>#REF!</v>
      </c>
      <c r="E37" s="100" t="e">
        <f>#REF!</f>
        <v>#REF!</v>
      </c>
      <c r="F37" s="83">
        <v>12801.716374490778</v>
      </c>
      <c r="G37" s="105" t="e">
        <f t="shared" ref="G37:G43" si="19">E37/F37-1</f>
        <v>#REF!</v>
      </c>
      <c r="H37" s="100" t="e">
        <f>#REF!</f>
        <v>#REF!</v>
      </c>
      <c r="I37" s="83">
        <v>12515.875989208642</v>
      </c>
      <c r="J37" s="105" t="e">
        <f t="shared" ref="J37:J43" si="20">H37/I37-1</f>
        <v>#REF!</v>
      </c>
      <c r="K37" s="106" t="e">
        <f t="shared" ref="K37:K43" si="21">SUM(B37,E37,H37)</f>
        <v>#REF!</v>
      </c>
      <c r="L37" s="83">
        <f t="shared" ref="L37:L43" si="22">C37+F37+I37</f>
        <v>38262.728930831261</v>
      </c>
      <c r="M37" s="105" t="e">
        <f t="shared" ref="M37:M43" si="23">K37/L37-1</f>
        <v>#REF!</v>
      </c>
    </row>
    <row r="38" spans="1:13" x14ac:dyDescent="0.3">
      <c r="A38" s="103" t="s">
        <v>417</v>
      </c>
      <c r="B38" s="100" t="e">
        <f>#REF!</f>
        <v>#REF!</v>
      </c>
      <c r="C38" s="83">
        <v>4453.1964593493321</v>
      </c>
      <c r="D38" s="105" t="e">
        <f t="shared" si="18"/>
        <v>#REF!</v>
      </c>
      <c r="E38" s="100" t="e">
        <f>#REF!</f>
        <v>#REF!</v>
      </c>
      <c r="F38" s="83">
        <v>4402.5081284266662</v>
      </c>
      <c r="G38" s="105" t="e">
        <f t="shared" si="19"/>
        <v>#REF!</v>
      </c>
      <c r="H38" s="100" t="e">
        <f>#REF!</f>
        <v>#REF!</v>
      </c>
      <c r="I38" s="83">
        <v>4301.1314665813334</v>
      </c>
      <c r="J38" s="105" t="e">
        <f t="shared" si="20"/>
        <v>#REF!</v>
      </c>
      <c r="K38" s="106" t="e">
        <f t="shared" si="21"/>
        <v>#REF!</v>
      </c>
      <c r="L38" s="83">
        <f t="shared" si="22"/>
        <v>13156.836054357333</v>
      </c>
      <c r="M38" s="105" t="e">
        <f t="shared" si="23"/>
        <v>#REF!</v>
      </c>
    </row>
    <row r="39" spans="1:13" x14ac:dyDescent="0.3">
      <c r="A39" s="103" t="s">
        <v>151</v>
      </c>
      <c r="B39" s="100" t="e">
        <f>#REF!</f>
        <v>#REF!</v>
      </c>
      <c r="C39" s="83">
        <v>16300.264731845684</v>
      </c>
      <c r="D39" s="105" t="e">
        <f t="shared" si="18"/>
        <v>#REF!</v>
      </c>
      <c r="E39" s="100" t="e">
        <f>#REF!</f>
        <v>#REF!</v>
      </c>
      <c r="F39" s="83">
        <v>16148.310194136888</v>
      </c>
      <c r="G39" s="105" t="e">
        <f t="shared" si="19"/>
        <v>#REF!</v>
      </c>
      <c r="H39" s="100" t="e">
        <f>#REF!</f>
        <v>#REF!</v>
      </c>
      <c r="I39" s="83">
        <v>15844.401118719288</v>
      </c>
      <c r="J39" s="105" t="e">
        <f t="shared" si="20"/>
        <v>#REF!</v>
      </c>
      <c r="K39" s="106" t="e">
        <f t="shared" si="21"/>
        <v>#REF!</v>
      </c>
      <c r="L39" s="83">
        <f t="shared" si="22"/>
        <v>48292.976044701863</v>
      </c>
      <c r="M39" s="105" t="e">
        <f t="shared" si="23"/>
        <v>#REF!</v>
      </c>
    </row>
    <row r="40" spans="1:13" x14ac:dyDescent="0.3">
      <c r="A40" s="103" t="s">
        <v>71</v>
      </c>
      <c r="B40" s="100" t="e">
        <f>#REF!</f>
        <v>#REF!</v>
      </c>
      <c r="C40" s="83">
        <v>227.05210349178247</v>
      </c>
      <c r="D40" s="105" t="e">
        <f t="shared" si="18"/>
        <v>#REF!</v>
      </c>
      <c r="E40" s="100" t="e">
        <f>#REF!</f>
        <v>#REF!</v>
      </c>
      <c r="F40" s="83">
        <v>223.77011088405266</v>
      </c>
      <c r="G40" s="105" t="e">
        <f t="shared" si="19"/>
        <v>#REF!</v>
      </c>
      <c r="H40" s="100" t="e">
        <f>#REF!</f>
        <v>#REF!</v>
      </c>
      <c r="I40" s="83">
        <v>219.48811827632284</v>
      </c>
      <c r="J40" s="105" t="e">
        <f t="shared" si="20"/>
        <v>#REF!</v>
      </c>
      <c r="K40" s="106" t="e">
        <f t="shared" si="21"/>
        <v>#REF!</v>
      </c>
      <c r="L40" s="83">
        <f t="shared" si="22"/>
        <v>670.31033265215797</v>
      </c>
      <c r="M40" s="105" t="e">
        <f t="shared" si="23"/>
        <v>#REF!</v>
      </c>
    </row>
    <row r="41" spans="1:13" x14ac:dyDescent="0.3">
      <c r="A41" s="103" t="s">
        <v>628</v>
      </c>
      <c r="B41" s="100" t="e">
        <f>#REF!</f>
        <v>#REF!</v>
      </c>
      <c r="C41" s="83">
        <v>23044.947896508216</v>
      </c>
      <c r="D41" s="105" t="e">
        <f t="shared" si="18"/>
        <v>#REF!</v>
      </c>
      <c r="E41" s="100" t="e">
        <f>#REF!</f>
        <v>#REF!</v>
      </c>
      <c r="F41" s="83">
        <v>23014.229889115948</v>
      </c>
      <c r="G41" s="105" t="e">
        <f t="shared" si="19"/>
        <v>#REF!</v>
      </c>
      <c r="H41" s="100" t="e">
        <f>#REF!</f>
        <v>#REF!</v>
      </c>
      <c r="I41" s="83">
        <v>22982.511881723676</v>
      </c>
      <c r="J41" s="105" t="e">
        <f t="shared" si="20"/>
        <v>#REF!</v>
      </c>
      <c r="K41" s="106" t="e">
        <f t="shared" si="21"/>
        <v>#REF!</v>
      </c>
      <c r="L41" s="83">
        <f t="shared" si="22"/>
        <v>69041.689667347848</v>
      </c>
      <c r="M41" s="105" t="e">
        <f t="shared" si="23"/>
        <v>#REF!</v>
      </c>
    </row>
    <row r="42" spans="1:13" x14ac:dyDescent="0.3">
      <c r="A42" s="103" t="s">
        <v>655</v>
      </c>
      <c r="B42" s="100" t="e">
        <f>#REF!</f>
        <v>#REF!</v>
      </c>
      <c r="C42" s="83">
        <v>6300</v>
      </c>
      <c r="D42" s="105" t="e">
        <f t="shared" si="18"/>
        <v>#REF!</v>
      </c>
      <c r="E42" s="100" t="e">
        <f>#REF!</f>
        <v>#REF!</v>
      </c>
      <c r="F42" s="83">
        <v>6300</v>
      </c>
      <c r="G42" s="105" t="e">
        <f t="shared" si="19"/>
        <v>#REF!</v>
      </c>
      <c r="H42" s="100" t="e">
        <f>#REF!</f>
        <v>#REF!</v>
      </c>
      <c r="I42" s="83">
        <v>6300</v>
      </c>
      <c r="J42" s="105" t="e">
        <f t="shared" si="20"/>
        <v>#REF!</v>
      </c>
      <c r="K42" s="106" t="e">
        <f t="shared" si="21"/>
        <v>#REF!</v>
      </c>
      <c r="L42" s="83">
        <f t="shared" si="22"/>
        <v>18900</v>
      </c>
      <c r="M42" s="105" t="e">
        <f t="shared" si="23"/>
        <v>#REF!</v>
      </c>
    </row>
    <row r="43" spans="1:13" ht="15" thickBot="1" x14ac:dyDescent="0.35">
      <c r="A43" s="108" t="s">
        <v>610</v>
      </c>
      <c r="B43" s="111" t="e">
        <f>SUM(B36:B42)</f>
        <v>#REF!</v>
      </c>
      <c r="C43" s="112">
        <f>SUM(C36:C42)</f>
        <v>65620.597758326854</v>
      </c>
      <c r="D43" s="110" t="e">
        <f t="shared" si="18"/>
        <v>#REF!</v>
      </c>
      <c r="E43" s="111" t="e">
        <f>SUM(E36:E42)</f>
        <v>#REF!</v>
      </c>
      <c r="F43" s="112">
        <f>SUM(F36:F42)</f>
        <v>65090.534697054332</v>
      </c>
      <c r="G43" s="110" t="e">
        <f t="shared" si="19"/>
        <v>#REF!</v>
      </c>
      <c r="H43" s="111" t="e">
        <f>SUM(H36:H42)</f>
        <v>#REF!</v>
      </c>
      <c r="I43" s="112">
        <f>SUM(I36:I42)</f>
        <v>64503.40857450926</v>
      </c>
      <c r="J43" s="110" t="e">
        <f t="shared" si="20"/>
        <v>#REF!</v>
      </c>
      <c r="K43" s="111" t="e">
        <f t="shared" si="21"/>
        <v>#REF!</v>
      </c>
      <c r="L43" s="112">
        <f t="shared" si="22"/>
        <v>195214.54102989045</v>
      </c>
      <c r="M43" s="110" t="e">
        <f t="shared" si="23"/>
        <v>#REF!</v>
      </c>
    </row>
    <row r="44" spans="1:13" ht="15.6" thickTop="1" thickBot="1" x14ac:dyDescent="0.35"/>
    <row r="45" spans="1:13" x14ac:dyDescent="0.3">
      <c r="A45" s="167" t="s">
        <v>703</v>
      </c>
      <c r="B45" s="169" t="s">
        <v>720</v>
      </c>
      <c r="C45" s="170"/>
      <c r="D45" s="171"/>
    </row>
    <row r="46" spans="1:13" ht="15" thickBot="1" x14ac:dyDescent="0.35">
      <c r="A46" s="168"/>
      <c r="B46" s="93" t="s">
        <v>712</v>
      </c>
      <c r="C46" s="94" t="s">
        <v>700</v>
      </c>
      <c r="D46" s="95" t="s">
        <v>699</v>
      </c>
    </row>
    <row r="47" spans="1:13" x14ac:dyDescent="0.3">
      <c r="A47" s="96" t="s">
        <v>16</v>
      </c>
      <c r="B47" s="100" t="e">
        <f t="shared" ref="B47:B53" si="24">SUM(K3,K14,K25,K36)</f>
        <v>#REF!</v>
      </c>
      <c r="C47" s="102">
        <f t="shared" ref="C47:C53" si="25">I36+F36+C36+I25+F25+C25+I14+F14+C14+I3+F3+C3</f>
        <v>26230.191000000061</v>
      </c>
      <c r="D47" s="99" t="e">
        <f>B47/C47-1</f>
        <v>#REF!</v>
      </c>
    </row>
    <row r="48" spans="1:13" x14ac:dyDescent="0.3">
      <c r="A48" s="103" t="s">
        <v>707</v>
      </c>
      <c r="B48" s="100" t="e">
        <f t="shared" si="24"/>
        <v>#REF!</v>
      </c>
      <c r="C48" s="107">
        <f t="shared" si="25"/>
        <v>150202.63208914804</v>
      </c>
      <c r="D48" s="105" t="e">
        <f t="shared" ref="D48:D54" si="26">B48/C48-1</f>
        <v>#REF!</v>
      </c>
    </row>
    <row r="49" spans="1:4" x14ac:dyDescent="0.3">
      <c r="A49" s="103" t="s">
        <v>417</v>
      </c>
      <c r="B49" s="100" t="e">
        <f t="shared" si="24"/>
        <v>#REF!</v>
      </c>
      <c r="C49" s="107">
        <f t="shared" si="25"/>
        <v>51843.820289749325</v>
      </c>
      <c r="D49" s="105" t="e">
        <f t="shared" si="26"/>
        <v>#REF!</v>
      </c>
    </row>
    <row r="50" spans="1:4" x14ac:dyDescent="0.3">
      <c r="A50" s="103" t="s">
        <v>151</v>
      </c>
      <c r="B50" s="100" t="e">
        <f t="shared" si="24"/>
        <v>#REF!</v>
      </c>
      <c r="C50" s="107">
        <f t="shared" si="25"/>
        <v>183195.93839251556</v>
      </c>
      <c r="D50" s="105" t="e">
        <f t="shared" si="26"/>
        <v>#REF!</v>
      </c>
    </row>
    <row r="51" spans="1:4" x14ac:dyDescent="0.3">
      <c r="A51" s="103" t="s">
        <v>71</v>
      </c>
      <c r="B51" s="100" t="e">
        <f t="shared" si="24"/>
        <v>#REF!</v>
      </c>
      <c r="C51" s="107">
        <f t="shared" si="25"/>
        <v>2708.3759982141946</v>
      </c>
      <c r="D51" s="105" t="e">
        <f t="shared" si="26"/>
        <v>#REF!</v>
      </c>
    </row>
    <row r="52" spans="1:4" x14ac:dyDescent="0.3">
      <c r="A52" s="103" t="s">
        <v>628</v>
      </c>
      <c r="B52" s="100" t="e">
        <f t="shared" si="24"/>
        <v>#REF!</v>
      </c>
      <c r="C52" s="107">
        <f t="shared" si="25"/>
        <v>236420.08914988895</v>
      </c>
      <c r="D52" s="105" t="e">
        <f t="shared" si="26"/>
        <v>#REF!</v>
      </c>
    </row>
    <row r="53" spans="1:4" x14ac:dyDescent="0.3">
      <c r="A53" s="103" t="s">
        <v>655</v>
      </c>
      <c r="B53" s="100" t="e">
        <f t="shared" si="24"/>
        <v>#REF!</v>
      </c>
      <c r="C53" s="107">
        <f t="shared" si="25"/>
        <v>61319.56</v>
      </c>
      <c r="D53" s="105" t="e">
        <f t="shared" si="26"/>
        <v>#REF!</v>
      </c>
    </row>
    <row r="54" spans="1:4" ht="15" thickBot="1" x14ac:dyDescent="0.35">
      <c r="A54" s="108" t="s">
        <v>610</v>
      </c>
      <c r="B54" s="111" t="e">
        <f>SUM(B47:B53)</f>
        <v>#REF!</v>
      </c>
      <c r="C54" s="112">
        <f>SUM(C47:C53)</f>
        <v>711920.60691951611</v>
      </c>
      <c r="D54" s="110" t="e">
        <f t="shared" si="26"/>
        <v>#REF!</v>
      </c>
    </row>
    <row r="55" spans="1:4" ht="15" thickTop="1" x14ac:dyDescent="0.3"/>
  </sheetData>
  <mergeCells count="22">
    <mergeCell ref="A12:A13"/>
    <mergeCell ref="B12:D12"/>
    <mergeCell ref="E12:G12"/>
    <mergeCell ref="H12:J12"/>
    <mergeCell ref="K12:M12"/>
    <mergeCell ref="A1:A2"/>
    <mergeCell ref="B1:D1"/>
    <mergeCell ref="E1:G1"/>
    <mergeCell ref="H1:J1"/>
    <mergeCell ref="K1:M1"/>
    <mergeCell ref="H23:J23"/>
    <mergeCell ref="K23:M23"/>
    <mergeCell ref="A34:A35"/>
    <mergeCell ref="B34:D34"/>
    <mergeCell ref="E34:G34"/>
    <mergeCell ref="H34:J34"/>
    <mergeCell ref="K34:M34"/>
    <mergeCell ref="A45:A46"/>
    <mergeCell ref="B45:D45"/>
    <mergeCell ref="A23:A24"/>
    <mergeCell ref="B23:D23"/>
    <mergeCell ref="E23:G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C422-8807-4911-9E57-68F5B21FEEE4}">
  <dimension ref="A3:B7"/>
  <sheetViews>
    <sheetView tabSelected="1" workbookViewId="0">
      <selection activeCell="O16" sqref="O16"/>
    </sheetView>
  </sheetViews>
  <sheetFormatPr defaultRowHeight="14.4" x14ac:dyDescent="0.3"/>
  <cols>
    <col min="1" max="1" width="12.5546875" bestFit="1" customWidth="1"/>
    <col min="2" max="2" width="20.109375" bestFit="1" customWidth="1"/>
  </cols>
  <sheetData>
    <row r="3" spans="1:2" x14ac:dyDescent="0.3">
      <c r="A3" s="6" t="s">
        <v>875</v>
      </c>
      <c r="B3" t="s">
        <v>876</v>
      </c>
    </row>
    <row r="4" spans="1:2" x14ac:dyDescent="0.3">
      <c r="A4" s="157" t="s">
        <v>716</v>
      </c>
      <c r="B4" s="184">
        <v>167</v>
      </c>
    </row>
    <row r="5" spans="1:2" x14ac:dyDescent="0.3">
      <c r="A5" s="157" t="s">
        <v>717</v>
      </c>
      <c r="B5" s="184">
        <v>166</v>
      </c>
    </row>
    <row r="6" spans="1:2" x14ac:dyDescent="0.3">
      <c r="A6" s="157" t="s">
        <v>718</v>
      </c>
      <c r="B6" s="184">
        <v>166</v>
      </c>
    </row>
    <row r="7" spans="1:2" x14ac:dyDescent="0.3">
      <c r="A7" s="157" t="s">
        <v>610</v>
      </c>
      <c r="B7" s="184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B8FF-26AC-4672-84F4-82F8318A22F2}">
  <sheetPr>
    <tabColor rgb="FF92D050"/>
  </sheetPr>
  <dimension ref="A1:K565"/>
  <sheetViews>
    <sheetView workbookViewId="0">
      <pane ySplit="1" topLeftCell="A544" activePane="bottomLeft" state="frozen"/>
      <selection pane="bottomLeft" activeCell="E553" sqref="E553"/>
    </sheetView>
  </sheetViews>
  <sheetFormatPr defaultColWidth="8.6640625" defaultRowHeight="14.4" x14ac:dyDescent="0.3"/>
  <cols>
    <col min="1" max="1" width="20.5546875" style="123" bestFit="1" customWidth="1"/>
    <col min="2" max="2" width="8.6640625" style="123"/>
    <col min="3" max="3" width="12.6640625" style="25" bestFit="1" customWidth="1"/>
    <col min="4" max="4" width="12.6640625" style="123" customWidth="1"/>
    <col min="5" max="5" width="35" style="25" bestFit="1" customWidth="1"/>
    <col min="6" max="6" width="11.21875" style="128" bestFit="1" customWidth="1"/>
    <col min="7" max="7" width="15.44140625" style="115" customWidth="1"/>
    <col min="8" max="8" width="15.33203125" style="25" customWidth="1"/>
    <col min="9" max="11" width="8.6640625" style="25"/>
    <col min="12" max="12" width="7.6640625" style="25" bestFit="1" customWidth="1"/>
    <col min="13" max="16384" width="8.6640625" style="25"/>
  </cols>
  <sheetData>
    <row r="1" spans="1:11" x14ac:dyDescent="0.3">
      <c r="A1" s="121" t="s">
        <v>702</v>
      </c>
      <c r="B1" s="121" t="s">
        <v>701</v>
      </c>
      <c r="C1" s="15" t="s">
        <v>704</v>
      </c>
      <c r="D1" s="121" t="s">
        <v>871</v>
      </c>
      <c r="E1" s="15" t="s">
        <v>772</v>
      </c>
      <c r="F1" s="160" t="s">
        <v>872</v>
      </c>
      <c r="G1" s="159" t="s">
        <v>873</v>
      </c>
    </row>
    <row r="2" spans="1:11" s="116" customFormat="1" x14ac:dyDescent="0.3">
      <c r="A2" s="122" t="s">
        <v>730</v>
      </c>
      <c r="B2" s="122" t="s">
        <v>617</v>
      </c>
      <c r="C2" s="116" t="s">
        <v>61</v>
      </c>
      <c r="D2" s="132">
        <v>22000071</v>
      </c>
      <c r="E2" s="116" t="s">
        <v>781</v>
      </c>
      <c r="F2" s="161" t="s">
        <v>716</v>
      </c>
      <c r="G2" s="141">
        <v>150</v>
      </c>
      <c r="H2" s="120"/>
      <c r="I2" s="119"/>
      <c r="J2" s="119"/>
    </row>
    <row r="3" spans="1:11" s="116" customFormat="1" x14ac:dyDescent="0.3">
      <c r="A3" s="122" t="s">
        <v>730</v>
      </c>
      <c r="B3" s="122" t="s">
        <v>617</v>
      </c>
      <c r="C3" s="116" t="s">
        <v>26</v>
      </c>
      <c r="D3" s="132">
        <v>22000052</v>
      </c>
      <c r="E3" s="116" t="s">
        <v>799</v>
      </c>
      <c r="F3" s="161" t="s">
        <v>716</v>
      </c>
      <c r="G3" s="141">
        <v>50</v>
      </c>
      <c r="H3" s="120"/>
      <c r="I3" s="119"/>
    </row>
    <row r="4" spans="1:11" s="116" customFormat="1" x14ac:dyDescent="0.3">
      <c r="A4" s="122" t="s">
        <v>730</v>
      </c>
      <c r="B4" s="122" t="s">
        <v>617</v>
      </c>
      <c r="C4" s="116" t="s">
        <v>37</v>
      </c>
      <c r="D4" s="132">
        <v>22000055</v>
      </c>
      <c r="E4" s="116" t="s">
        <v>804</v>
      </c>
      <c r="F4" s="161" t="s">
        <v>716</v>
      </c>
      <c r="G4" s="141">
        <v>25</v>
      </c>
      <c r="H4" s="120"/>
      <c r="I4" s="119"/>
    </row>
    <row r="5" spans="1:11" s="116" customFormat="1" x14ac:dyDescent="0.3">
      <c r="A5" s="122" t="s">
        <v>730</v>
      </c>
      <c r="B5" s="122" t="s">
        <v>617</v>
      </c>
      <c r="C5" s="116" t="s">
        <v>47</v>
      </c>
      <c r="D5" s="132">
        <v>22000094</v>
      </c>
      <c r="E5" s="116" t="s">
        <v>790</v>
      </c>
      <c r="F5" s="161" t="s">
        <v>716</v>
      </c>
      <c r="G5" s="141">
        <v>30</v>
      </c>
      <c r="H5" s="120"/>
      <c r="I5" s="119"/>
    </row>
    <row r="6" spans="1:11" s="116" customFormat="1" x14ac:dyDescent="0.3">
      <c r="A6" s="122" t="s">
        <v>730</v>
      </c>
      <c r="B6" s="122" t="s">
        <v>617</v>
      </c>
      <c r="C6" s="116" t="s">
        <v>74</v>
      </c>
      <c r="D6" s="132">
        <v>22000011</v>
      </c>
      <c r="E6" s="116" t="s">
        <v>777</v>
      </c>
      <c r="F6" s="161" t="s">
        <v>716</v>
      </c>
      <c r="G6" s="141">
        <v>70</v>
      </c>
      <c r="H6" s="120"/>
      <c r="I6" s="119"/>
    </row>
    <row r="7" spans="1:11" s="116" customFormat="1" x14ac:dyDescent="0.3">
      <c r="A7" s="122" t="s">
        <v>730</v>
      </c>
      <c r="B7" s="122" t="s">
        <v>617</v>
      </c>
      <c r="C7" s="116" t="s">
        <v>42</v>
      </c>
      <c r="D7" s="132">
        <v>22000085</v>
      </c>
      <c r="E7" s="116" t="s">
        <v>796</v>
      </c>
      <c r="F7" s="161" t="s">
        <v>716</v>
      </c>
      <c r="G7" s="141">
        <v>20</v>
      </c>
      <c r="H7" s="120"/>
      <c r="I7" s="119"/>
    </row>
    <row r="8" spans="1:11" s="116" customFormat="1" x14ac:dyDescent="0.3">
      <c r="A8" s="122" t="s">
        <v>730</v>
      </c>
      <c r="B8" s="122" t="s">
        <v>617</v>
      </c>
      <c r="C8" s="116" t="s">
        <v>91</v>
      </c>
      <c r="D8" s="132">
        <v>22000041</v>
      </c>
      <c r="E8" s="116" t="s">
        <v>784</v>
      </c>
      <c r="F8" s="161" t="s">
        <v>716</v>
      </c>
      <c r="G8" s="141">
        <v>1</v>
      </c>
      <c r="H8" s="120"/>
      <c r="I8" s="119"/>
    </row>
    <row r="9" spans="1:11" s="116" customFormat="1" x14ac:dyDescent="0.3">
      <c r="A9" s="122" t="s">
        <v>730</v>
      </c>
      <c r="B9" s="122" t="s">
        <v>617</v>
      </c>
      <c r="C9" s="116" t="s">
        <v>201</v>
      </c>
      <c r="D9" s="132">
        <v>22000046</v>
      </c>
      <c r="E9" s="116" t="s">
        <v>819</v>
      </c>
      <c r="F9" s="161" t="s">
        <v>716</v>
      </c>
      <c r="G9" s="141">
        <v>1</v>
      </c>
      <c r="H9" s="120"/>
      <c r="I9" s="119"/>
    </row>
    <row r="10" spans="1:11" s="116" customFormat="1" x14ac:dyDescent="0.3">
      <c r="A10" s="122" t="s">
        <v>730</v>
      </c>
      <c r="B10" s="122" t="s">
        <v>617</v>
      </c>
      <c r="C10" s="116" t="s">
        <v>164</v>
      </c>
      <c r="D10" s="132">
        <v>22000105</v>
      </c>
      <c r="E10" s="116" t="s">
        <v>788</v>
      </c>
      <c r="F10" s="161" t="s">
        <v>716</v>
      </c>
      <c r="G10" s="141">
        <v>10</v>
      </c>
      <c r="H10" s="120"/>
      <c r="I10" s="119"/>
      <c r="J10" s="119"/>
      <c r="K10" s="119"/>
    </row>
    <row r="11" spans="1:11" s="116" customFormat="1" x14ac:dyDescent="0.3">
      <c r="A11" s="122" t="s">
        <v>730</v>
      </c>
      <c r="B11" s="122" t="s">
        <v>617</v>
      </c>
      <c r="C11" s="116" t="s">
        <v>43</v>
      </c>
      <c r="D11" s="132">
        <v>22000047</v>
      </c>
      <c r="E11" s="116" t="s">
        <v>797</v>
      </c>
      <c r="F11" s="161" t="s">
        <v>716</v>
      </c>
      <c r="G11" s="141">
        <v>25</v>
      </c>
      <c r="H11" s="120"/>
      <c r="I11" s="119"/>
    </row>
    <row r="12" spans="1:11" s="116" customFormat="1" x14ac:dyDescent="0.3">
      <c r="A12" s="122" t="s">
        <v>730</v>
      </c>
      <c r="B12" s="122" t="s">
        <v>617</v>
      </c>
      <c r="C12" s="116" t="s">
        <v>25</v>
      </c>
      <c r="D12" s="132">
        <v>22000089</v>
      </c>
      <c r="E12" s="116" t="s">
        <v>798</v>
      </c>
      <c r="F12" s="161" t="s">
        <v>716</v>
      </c>
      <c r="G12" s="141">
        <v>50</v>
      </c>
      <c r="H12" s="120"/>
      <c r="I12" s="119"/>
      <c r="J12" s="120"/>
      <c r="K12" s="120"/>
    </row>
    <row r="13" spans="1:11" s="116" customFormat="1" x14ac:dyDescent="0.3">
      <c r="A13" s="122" t="s">
        <v>730</v>
      </c>
      <c r="B13" s="122" t="s">
        <v>617</v>
      </c>
      <c r="C13" s="116" t="s">
        <v>26</v>
      </c>
      <c r="D13" s="132">
        <v>22000052</v>
      </c>
      <c r="E13" s="116" t="s">
        <v>799</v>
      </c>
      <c r="F13" s="161" t="s">
        <v>716</v>
      </c>
      <c r="G13" s="141">
        <v>0</v>
      </c>
      <c r="H13" s="120"/>
      <c r="I13" s="119"/>
    </row>
    <row r="14" spans="1:11" s="116" customFormat="1" x14ac:dyDescent="0.3">
      <c r="A14" s="122" t="s">
        <v>730</v>
      </c>
      <c r="B14" s="122" t="s">
        <v>617</v>
      </c>
      <c r="C14" s="116" t="s">
        <v>27</v>
      </c>
      <c r="D14" s="132">
        <v>22000073</v>
      </c>
      <c r="E14" s="116" t="s">
        <v>800</v>
      </c>
      <c r="F14" s="161" t="s">
        <v>716</v>
      </c>
      <c r="G14" s="142">
        <v>6400</v>
      </c>
      <c r="H14" s="120"/>
      <c r="I14" s="119"/>
    </row>
    <row r="15" spans="1:11" s="116" customFormat="1" x14ac:dyDescent="0.3">
      <c r="A15" s="122" t="s">
        <v>730</v>
      </c>
      <c r="B15" s="122" t="s">
        <v>617</v>
      </c>
      <c r="C15" s="116" t="s">
        <v>28</v>
      </c>
      <c r="D15" s="132">
        <v>22000079</v>
      </c>
      <c r="E15" s="116" t="s">
        <v>802</v>
      </c>
      <c r="F15" s="161" t="s">
        <v>716</v>
      </c>
      <c r="G15" s="141">
        <v>7</v>
      </c>
      <c r="H15" s="120"/>
      <c r="I15" s="119"/>
    </row>
    <row r="16" spans="1:11" s="116" customFormat="1" x14ac:dyDescent="0.3">
      <c r="A16" s="122" t="s">
        <v>730</v>
      </c>
      <c r="B16" s="122" t="s">
        <v>617</v>
      </c>
      <c r="C16" s="116" t="s">
        <v>482</v>
      </c>
      <c r="D16" s="132">
        <v>22000149</v>
      </c>
      <c r="E16" s="116" t="s">
        <v>832</v>
      </c>
      <c r="F16" s="161" t="s">
        <v>716</v>
      </c>
      <c r="G16" s="141">
        <v>60</v>
      </c>
      <c r="H16" s="120"/>
      <c r="I16" s="119"/>
    </row>
    <row r="17" spans="1:9" s="116" customFormat="1" x14ac:dyDescent="0.3">
      <c r="A17" s="122" t="s">
        <v>730</v>
      </c>
      <c r="B17" s="122" t="s">
        <v>617</v>
      </c>
      <c r="C17" s="116" t="s">
        <v>30</v>
      </c>
      <c r="D17" s="132">
        <v>22000020</v>
      </c>
      <c r="E17" s="116" t="s">
        <v>803</v>
      </c>
      <c r="F17" s="161" t="s">
        <v>716</v>
      </c>
      <c r="G17" s="141">
        <v>90</v>
      </c>
      <c r="H17" s="120"/>
      <c r="I17" s="119"/>
    </row>
    <row r="18" spans="1:9" s="116" customFormat="1" x14ac:dyDescent="0.3">
      <c r="A18" s="122" t="s">
        <v>730</v>
      </c>
      <c r="B18" s="122" t="s">
        <v>617</v>
      </c>
      <c r="C18" s="116" t="s">
        <v>31</v>
      </c>
      <c r="D18" s="132">
        <v>22000056</v>
      </c>
      <c r="E18" s="116" t="s">
        <v>805</v>
      </c>
      <c r="F18" s="161" t="s">
        <v>716</v>
      </c>
      <c r="G18" s="141">
        <v>25</v>
      </c>
      <c r="H18" s="120"/>
      <c r="I18" s="119"/>
    </row>
    <row r="19" spans="1:9" s="116" customFormat="1" x14ac:dyDescent="0.3">
      <c r="A19" s="122" t="s">
        <v>730</v>
      </c>
      <c r="B19" s="122" t="s">
        <v>617</v>
      </c>
      <c r="C19" s="116" t="s">
        <v>46</v>
      </c>
      <c r="D19" s="132">
        <v>22000058</v>
      </c>
      <c r="E19" s="116" t="s">
        <v>824</v>
      </c>
      <c r="F19" s="161" t="s">
        <v>716</v>
      </c>
      <c r="G19" s="141">
        <v>5</v>
      </c>
      <c r="H19" s="120"/>
      <c r="I19" s="119"/>
    </row>
    <row r="20" spans="1:9" s="116" customFormat="1" x14ac:dyDescent="0.3">
      <c r="A20" s="122" t="s">
        <v>730</v>
      </c>
      <c r="B20" s="122" t="s">
        <v>617</v>
      </c>
      <c r="C20" s="116" t="s">
        <v>32</v>
      </c>
      <c r="D20" s="132">
        <v>22000097</v>
      </c>
      <c r="E20" s="116" t="s">
        <v>806</v>
      </c>
      <c r="F20" s="161" t="s">
        <v>716</v>
      </c>
      <c r="G20" s="141">
        <v>35</v>
      </c>
      <c r="H20" s="120"/>
      <c r="I20" s="119"/>
    </row>
    <row r="21" spans="1:9" s="116" customFormat="1" x14ac:dyDescent="0.3">
      <c r="A21" s="122" t="s">
        <v>730</v>
      </c>
      <c r="B21" s="122" t="s">
        <v>617</v>
      </c>
      <c r="C21" s="116" t="s">
        <v>34</v>
      </c>
      <c r="D21" s="132">
        <v>22000059</v>
      </c>
      <c r="E21" s="116" t="s">
        <v>809</v>
      </c>
      <c r="F21" s="161" t="s">
        <v>716</v>
      </c>
      <c r="G21" s="141">
        <v>30</v>
      </c>
      <c r="H21" s="120"/>
      <c r="I21" s="119"/>
    </row>
    <row r="22" spans="1:9" s="116" customFormat="1" x14ac:dyDescent="0.3">
      <c r="A22" s="122" t="s">
        <v>730</v>
      </c>
      <c r="B22" s="122" t="s">
        <v>617</v>
      </c>
      <c r="C22" s="116" t="s">
        <v>49</v>
      </c>
      <c r="D22" s="132">
        <v>22000061</v>
      </c>
      <c r="E22" s="116" t="s">
        <v>825</v>
      </c>
      <c r="F22" s="161" t="s">
        <v>716</v>
      </c>
      <c r="G22" s="141">
        <v>12</v>
      </c>
      <c r="H22" s="120"/>
      <c r="I22" s="119"/>
    </row>
    <row r="23" spans="1:9" s="116" customFormat="1" x14ac:dyDescent="0.3">
      <c r="A23" s="122" t="s">
        <v>730</v>
      </c>
      <c r="B23" s="122" t="s">
        <v>617</v>
      </c>
      <c r="C23" s="116" t="s">
        <v>35</v>
      </c>
      <c r="D23" s="132">
        <v>22000028</v>
      </c>
      <c r="E23" s="116" t="s">
        <v>810</v>
      </c>
      <c r="F23" s="161" t="s">
        <v>716</v>
      </c>
      <c r="G23" s="141">
        <v>1</v>
      </c>
      <c r="H23" s="120"/>
      <c r="I23" s="119"/>
    </row>
    <row r="24" spans="1:9" s="116" customFormat="1" x14ac:dyDescent="0.3">
      <c r="A24" s="122" t="s">
        <v>730</v>
      </c>
      <c r="B24" s="122" t="s">
        <v>617</v>
      </c>
      <c r="C24" s="116" t="s">
        <v>33</v>
      </c>
      <c r="D24" s="132">
        <v>22000031</v>
      </c>
      <c r="E24" s="116" t="s">
        <v>807</v>
      </c>
      <c r="F24" s="161" t="s">
        <v>716</v>
      </c>
      <c r="G24" s="141">
        <v>180</v>
      </c>
      <c r="H24" s="120"/>
      <c r="I24" s="119"/>
    </row>
    <row r="25" spans="1:9" s="116" customFormat="1" x14ac:dyDescent="0.3">
      <c r="A25" s="122" t="s">
        <v>730</v>
      </c>
      <c r="B25" s="122" t="s">
        <v>617</v>
      </c>
      <c r="C25" s="116" t="s">
        <v>102</v>
      </c>
      <c r="D25" s="132">
        <v>22000033</v>
      </c>
      <c r="E25" s="116" t="s">
        <v>808</v>
      </c>
      <c r="F25" s="161" t="s">
        <v>716</v>
      </c>
      <c r="G25" s="141">
        <v>25</v>
      </c>
      <c r="H25" s="120"/>
      <c r="I25" s="119"/>
    </row>
    <row r="26" spans="1:9" s="116" customFormat="1" x14ac:dyDescent="0.3">
      <c r="A26" s="122" t="s">
        <v>730</v>
      </c>
      <c r="B26" s="122" t="s">
        <v>625</v>
      </c>
      <c r="C26" s="116" t="s">
        <v>100</v>
      </c>
      <c r="D26" s="140">
        <v>22000112</v>
      </c>
      <c r="E26" s="116" t="s">
        <v>828</v>
      </c>
      <c r="F26" s="161" t="s">
        <v>716</v>
      </c>
      <c r="G26" s="141">
        <v>500</v>
      </c>
      <c r="H26" s="120"/>
      <c r="I26" s="119"/>
    </row>
    <row r="27" spans="1:9" s="116" customFormat="1" x14ac:dyDescent="0.3">
      <c r="A27" s="122" t="s">
        <v>730</v>
      </c>
      <c r="B27" s="122" t="s">
        <v>625</v>
      </c>
      <c r="C27" s="116" t="s">
        <v>101</v>
      </c>
      <c r="D27" s="140">
        <v>22000113</v>
      </c>
      <c r="E27" s="116" t="s">
        <v>829</v>
      </c>
      <c r="F27" s="161" t="s">
        <v>716</v>
      </c>
      <c r="G27" s="141">
        <v>4500</v>
      </c>
      <c r="H27" s="120"/>
      <c r="I27" s="119"/>
    </row>
    <row r="28" spans="1:9" s="116" customFormat="1" x14ac:dyDescent="0.3">
      <c r="A28" s="122" t="s">
        <v>730</v>
      </c>
      <c r="B28" s="122" t="s">
        <v>625</v>
      </c>
      <c r="C28" s="116" t="s">
        <v>98</v>
      </c>
      <c r="D28" s="140">
        <v>22000116</v>
      </c>
      <c r="E28" s="116" t="s">
        <v>830</v>
      </c>
      <c r="F28" s="161" t="s">
        <v>716</v>
      </c>
      <c r="G28" s="141">
        <v>450</v>
      </c>
      <c r="H28" s="120"/>
      <c r="I28" s="119"/>
    </row>
    <row r="29" spans="1:9" s="116" customFormat="1" x14ac:dyDescent="0.3">
      <c r="A29" s="122" t="s">
        <v>730</v>
      </c>
      <c r="B29" s="122" t="s">
        <v>625</v>
      </c>
      <c r="C29" s="116" t="s">
        <v>99</v>
      </c>
      <c r="D29" s="140">
        <v>22000119</v>
      </c>
      <c r="E29" s="116" t="s">
        <v>831</v>
      </c>
      <c r="F29" s="161" t="s">
        <v>716</v>
      </c>
      <c r="G29" s="141">
        <v>30</v>
      </c>
      <c r="H29" s="120"/>
      <c r="I29" s="119"/>
    </row>
    <row r="30" spans="1:9" s="116" customFormat="1" x14ac:dyDescent="0.3">
      <c r="A30" s="122" t="s">
        <v>730</v>
      </c>
      <c r="B30" s="122" t="s">
        <v>625</v>
      </c>
      <c r="C30" s="116" t="s">
        <v>61</v>
      </c>
      <c r="D30" s="132">
        <v>22000071</v>
      </c>
      <c r="E30" s="116" t="s">
        <v>781</v>
      </c>
      <c r="F30" s="161" t="s">
        <v>716</v>
      </c>
      <c r="G30" s="141">
        <v>250</v>
      </c>
      <c r="H30" s="120"/>
      <c r="I30" s="119"/>
    </row>
    <row r="31" spans="1:9" s="116" customFormat="1" x14ac:dyDescent="0.3">
      <c r="A31" s="122" t="s">
        <v>730</v>
      </c>
      <c r="B31" s="122" t="s">
        <v>625</v>
      </c>
      <c r="C31" s="116" t="s">
        <v>92</v>
      </c>
      <c r="D31" s="132">
        <v>22000029</v>
      </c>
      <c r="E31" s="116" t="s">
        <v>821</v>
      </c>
      <c r="F31" s="161" t="s">
        <v>716</v>
      </c>
      <c r="G31" s="141">
        <v>5</v>
      </c>
      <c r="H31" s="120"/>
      <c r="I31" s="119"/>
    </row>
    <row r="32" spans="1:9" s="116" customFormat="1" x14ac:dyDescent="0.3">
      <c r="A32" s="122" t="s">
        <v>730</v>
      </c>
      <c r="B32" s="122" t="s">
        <v>625</v>
      </c>
      <c r="C32" s="116" t="s">
        <v>31</v>
      </c>
      <c r="D32" s="132">
        <v>22000056</v>
      </c>
      <c r="E32" s="116" t="s">
        <v>805</v>
      </c>
      <c r="F32" s="161" t="s">
        <v>716</v>
      </c>
      <c r="G32" s="141">
        <v>25</v>
      </c>
      <c r="H32" s="120"/>
      <c r="I32" s="119"/>
    </row>
    <row r="33" spans="1:9" s="116" customFormat="1" x14ac:dyDescent="0.3">
      <c r="A33" s="122" t="s">
        <v>730</v>
      </c>
      <c r="B33" s="122" t="s">
        <v>625</v>
      </c>
      <c r="C33" s="116" t="s">
        <v>33</v>
      </c>
      <c r="D33" s="132">
        <v>22000031</v>
      </c>
      <c r="E33" s="116" t="s">
        <v>807</v>
      </c>
      <c r="F33" s="161" t="s">
        <v>716</v>
      </c>
      <c r="G33" s="141">
        <v>160</v>
      </c>
      <c r="H33" s="120"/>
      <c r="I33" s="119"/>
    </row>
    <row r="34" spans="1:9" s="116" customFormat="1" x14ac:dyDescent="0.3">
      <c r="A34" s="122" t="s">
        <v>730</v>
      </c>
      <c r="B34" s="122" t="s">
        <v>625</v>
      </c>
      <c r="C34" s="116" t="s">
        <v>102</v>
      </c>
      <c r="D34" s="132">
        <v>22000033</v>
      </c>
      <c r="E34" s="116" t="s">
        <v>808</v>
      </c>
      <c r="F34" s="161" t="s">
        <v>716</v>
      </c>
      <c r="G34" s="141">
        <v>34</v>
      </c>
      <c r="H34" s="120"/>
      <c r="I34" s="119"/>
    </row>
    <row r="35" spans="1:9" s="116" customFormat="1" x14ac:dyDescent="0.3">
      <c r="A35" s="122" t="s">
        <v>730</v>
      </c>
      <c r="B35" s="122" t="s">
        <v>625</v>
      </c>
      <c r="C35" s="116" t="s">
        <v>34</v>
      </c>
      <c r="D35" s="132">
        <v>22000059</v>
      </c>
      <c r="E35" s="116" t="s">
        <v>809</v>
      </c>
      <c r="F35" s="161" t="s">
        <v>716</v>
      </c>
      <c r="G35" s="141">
        <v>25</v>
      </c>
      <c r="H35" s="120"/>
      <c r="I35" s="119"/>
    </row>
    <row r="36" spans="1:9" s="116" customFormat="1" x14ac:dyDescent="0.3">
      <c r="A36" s="122" t="s">
        <v>730</v>
      </c>
      <c r="B36" s="122" t="s">
        <v>625</v>
      </c>
      <c r="C36" s="116" t="s">
        <v>43</v>
      </c>
      <c r="D36" s="132">
        <v>22000047</v>
      </c>
      <c r="E36" s="116" t="s">
        <v>797</v>
      </c>
      <c r="F36" s="161" t="s">
        <v>716</v>
      </c>
      <c r="G36" s="141">
        <v>2</v>
      </c>
      <c r="H36" s="120"/>
      <c r="I36" s="119"/>
    </row>
    <row r="37" spans="1:9" s="116" customFormat="1" x14ac:dyDescent="0.3">
      <c r="A37" s="122" t="s">
        <v>730</v>
      </c>
      <c r="B37" s="122" t="s">
        <v>625</v>
      </c>
      <c r="C37" s="116" t="s">
        <v>30</v>
      </c>
      <c r="D37" s="132">
        <v>22000020</v>
      </c>
      <c r="E37" s="116" t="s">
        <v>803</v>
      </c>
      <c r="F37" s="161" t="s">
        <v>716</v>
      </c>
      <c r="G37" s="141">
        <v>40</v>
      </c>
      <c r="H37" s="120"/>
      <c r="I37" s="119"/>
    </row>
    <row r="38" spans="1:9" s="116" customFormat="1" x14ac:dyDescent="0.3">
      <c r="A38" s="122" t="s">
        <v>730</v>
      </c>
      <c r="B38" s="122" t="s">
        <v>625</v>
      </c>
      <c r="C38" s="116" t="s">
        <v>31</v>
      </c>
      <c r="D38" s="132">
        <v>22000056</v>
      </c>
      <c r="E38" s="116" t="s">
        <v>805</v>
      </c>
      <c r="F38" s="161" t="s">
        <v>716</v>
      </c>
      <c r="G38" s="141">
        <v>0</v>
      </c>
      <c r="H38" s="120"/>
      <c r="I38" s="119"/>
    </row>
    <row r="39" spans="1:9" s="116" customFormat="1" x14ac:dyDescent="0.3">
      <c r="A39" s="122" t="s">
        <v>730</v>
      </c>
      <c r="B39" s="122" t="s">
        <v>625</v>
      </c>
      <c r="C39" s="116" t="s">
        <v>34</v>
      </c>
      <c r="D39" s="132">
        <v>22000059</v>
      </c>
      <c r="E39" s="116" t="s">
        <v>809</v>
      </c>
      <c r="F39" s="161" t="s">
        <v>716</v>
      </c>
      <c r="G39" s="141">
        <v>0</v>
      </c>
      <c r="H39" s="120"/>
      <c r="I39" s="119"/>
    </row>
    <row r="40" spans="1:9" s="116" customFormat="1" x14ac:dyDescent="0.3">
      <c r="A40" s="122" t="s">
        <v>730</v>
      </c>
      <c r="B40" s="122" t="s">
        <v>625</v>
      </c>
      <c r="C40" s="116" t="s">
        <v>49</v>
      </c>
      <c r="D40" s="132">
        <v>22000061</v>
      </c>
      <c r="E40" s="116" t="s">
        <v>825</v>
      </c>
      <c r="F40" s="161" t="s">
        <v>716</v>
      </c>
      <c r="G40" s="141">
        <v>2</v>
      </c>
      <c r="H40" s="120"/>
      <c r="I40" s="119"/>
    </row>
    <row r="41" spans="1:9" x14ac:dyDescent="0.3">
      <c r="A41" s="126" t="s">
        <v>727</v>
      </c>
      <c r="B41" s="126" t="s">
        <v>617</v>
      </c>
      <c r="C41" s="125" t="s">
        <v>61</v>
      </c>
      <c r="D41" s="132">
        <v>22000071</v>
      </c>
      <c r="E41" s="125" t="s">
        <v>781</v>
      </c>
      <c r="F41" s="161" t="s">
        <v>716</v>
      </c>
      <c r="G41" s="144">
        <v>0.5</v>
      </c>
      <c r="H41" s="120"/>
      <c r="I41" s="119"/>
    </row>
    <row r="42" spans="1:9" x14ac:dyDescent="0.3">
      <c r="A42" s="126" t="s">
        <v>727</v>
      </c>
      <c r="B42" s="126" t="s">
        <v>617</v>
      </c>
      <c r="C42" s="125" t="s">
        <v>25</v>
      </c>
      <c r="D42" s="132">
        <v>22000089</v>
      </c>
      <c r="E42" s="125" t="s">
        <v>798</v>
      </c>
      <c r="F42" s="161" t="s">
        <v>716</v>
      </c>
      <c r="G42" s="144">
        <v>20</v>
      </c>
      <c r="H42" s="120"/>
      <c r="I42" s="119"/>
    </row>
    <row r="43" spans="1:9" x14ac:dyDescent="0.3">
      <c r="A43" s="126" t="s">
        <v>727</v>
      </c>
      <c r="B43" s="126" t="s">
        <v>617</v>
      </c>
      <c r="C43" s="125" t="s">
        <v>26</v>
      </c>
      <c r="D43" s="132">
        <v>22000052</v>
      </c>
      <c r="E43" s="125" t="s">
        <v>799</v>
      </c>
      <c r="F43" s="161" t="s">
        <v>716</v>
      </c>
      <c r="G43" s="144">
        <v>40</v>
      </c>
      <c r="H43" s="120"/>
      <c r="I43" s="119"/>
    </row>
    <row r="44" spans="1:9" x14ac:dyDescent="0.3">
      <c r="A44" s="126" t="s">
        <v>727</v>
      </c>
      <c r="B44" s="126" t="s">
        <v>617</v>
      </c>
      <c r="C44" s="125" t="s">
        <v>19</v>
      </c>
      <c r="D44" s="132">
        <v>22000053</v>
      </c>
      <c r="E44" s="125" t="s">
        <v>833</v>
      </c>
      <c r="F44" s="161" t="s">
        <v>716</v>
      </c>
      <c r="G44" s="144">
        <v>30</v>
      </c>
      <c r="H44" s="120"/>
      <c r="I44" s="119"/>
    </row>
    <row r="45" spans="1:9" x14ac:dyDescent="0.3">
      <c r="A45" s="133" t="s">
        <v>727</v>
      </c>
      <c r="B45" s="133" t="s">
        <v>617</v>
      </c>
      <c r="C45" s="129" t="s">
        <v>44</v>
      </c>
      <c r="D45" s="132">
        <v>22000048</v>
      </c>
      <c r="E45" s="125" t="s">
        <v>834</v>
      </c>
      <c r="F45" s="161" t="s">
        <v>716</v>
      </c>
      <c r="G45" s="145">
        <v>0</v>
      </c>
      <c r="H45" s="120"/>
      <c r="I45" s="119"/>
    </row>
    <row r="46" spans="1:9" x14ac:dyDescent="0.3">
      <c r="A46" s="126" t="s">
        <v>727</v>
      </c>
      <c r="B46" s="126" t="s">
        <v>617</v>
      </c>
      <c r="C46" s="125" t="s">
        <v>27</v>
      </c>
      <c r="D46" s="132">
        <v>22000073</v>
      </c>
      <c r="E46" s="125" t="s">
        <v>800</v>
      </c>
      <c r="F46" s="161" t="s">
        <v>716</v>
      </c>
      <c r="G46" s="144">
        <v>900</v>
      </c>
      <c r="H46" s="120"/>
      <c r="I46" s="119"/>
    </row>
    <row r="47" spans="1:9" x14ac:dyDescent="0.3">
      <c r="A47" s="126" t="s">
        <v>727</v>
      </c>
      <c r="B47" s="126" t="s">
        <v>617</v>
      </c>
      <c r="C47" s="125" t="s">
        <v>20</v>
      </c>
      <c r="D47" s="132">
        <v>22000074</v>
      </c>
      <c r="E47" s="125" t="s">
        <v>835</v>
      </c>
      <c r="F47" s="161" t="s">
        <v>716</v>
      </c>
      <c r="G47" s="144">
        <v>200</v>
      </c>
      <c r="H47" s="120"/>
      <c r="I47" s="119"/>
    </row>
    <row r="48" spans="1:9" x14ac:dyDescent="0.3">
      <c r="A48" s="126" t="s">
        <v>727</v>
      </c>
      <c r="B48" s="126" t="s">
        <v>617</v>
      </c>
      <c r="C48" s="125" t="s">
        <v>53</v>
      </c>
      <c r="D48" s="132">
        <v>22000078</v>
      </c>
      <c r="E48" s="125" t="s">
        <v>836</v>
      </c>
      <c r="F48" s="161" t="s">
        <v>716</v>
      </c>
      <c r="G48" s="144">
        <v>250</v>
      </c>
      <c r="H48" s="120"/>
      <c r="I48" s="119"/>
    </row>
    <row r="49" spans="1:9" x14ac:dyDescent="0.3">
      <c r="A49" s="126" t="s">
        <v>727</v>
      </c>
      <c r="B49" s="126" t="s">
        <v>617</v>
      </c>
      <c r="C49" s="125" t="s">
        <v>28</v>
      </c>
      <c r="D49" s="132">
        <v>22000079</v>
      </c>
      <c r="E49" s="125" t="s">
        <v>802</v>
      </c>
      <c r="F49" s="161" t="s">
        <v>716</v>
      </c>
      <c r="G49" s="144">
        <v>230</v>
      </c>
      <c r="H49" s="120"/>
      <c r="I49" s="119"/>
    </row>
    <row r="50" spans="1:9" x14ac:dyDescent="0.3">
      <c r="A50" s="126" t="s">
        <v>727</v>
      </c>
      <c r="B50" s="126" t="s">
        <v>617</v>
      </c>
      <c r="C50" s="125" t="s">
        <v>54</v>
      </c>
      <c r="D50" s="132">
        <v>22000080</v>
      </c>
      <c r="E50" s="125" t="s">
        <v>837</v>
      </c>
      <c r="F50" s="161" t="s">
        <v>716</v>
      </c>
      <c r="G50" s="144">
        <v>130</v>
      </c>
      <c r="H50" s="120"/>
      <c r="I50" s="119"/>
    </row>
    <row r="51" spans="1:9" x14ac:dyDescent="0.3">
      <c r="A51" s="126" t="s">
        <v>727</v>
      </c>
      <c r="B51" s="126" t="s">
        <v>617</v>
      </c>
      <c r="C51" s="125" t="s">
        <v>30</v>
      </c>
      <c r="D51" s="132">
        <v>22000020</v>
      </c>
      <c r="E51" s="125" t="s">
        <v>803</v>
      </c>
      <c r="F51" s="161" t="s">
        <v>716</v>
      </c>
      <c r="G51" s="144">
        <v>65</v>
      </c>
      <c r="H51" s="120"/>
      <c r="I51" s="119"/>
    </row>
    <row r="52" spans="1:9" x14ac:dyDescent="0.3">
      <c r="A52" s="126" t="s">
        <v>727</v>
      </c>
      <c r="B52" s="126" t="s">
        <v>617</v>
      </c>
      <c r="C52" s="125" t="s">
        <v>21</v>
      </c>
      <c r="D52" s="132">
        <v>22000021</v>
      </c>
      <c r="E52" s="125" t="s">
        <v>838</v>
      </c>
      <c r="F52" s="161" t="s">
        <v>716</v>
      </c>
      <c r="G52" s="144">
        <v>120</v>
      </c>
      <c r="H52" s="120"/>
      <c r="I52" s="119"/>
    </row>
    <row r="53" spans="1:9" x14ac:dyDescent="0.3">
      <c r="A53" s="126" t="s">
        <v>727</v>
      </c>
      <c r="B53" s="126" t="s">
        <v>617</v>
      </c>
      <c r="C53" s="125" t="s">
        <v>45</v>
      </c>
      <c r="D53" s="132">
        <v>22000025</v>
      </c>
      <c r="E53" s="125" t="s">
        <v>849</v>
      </c>
      <c r="F53" s="161" t="s">
        <v>716</v>
      </c>
      <c r="G53" s="145">
        <v>0</v>
      </c>
      <c r="H53" s="120"/>
      <c r="I53" s="119"/>
    </row>
    <row r="54" spans="1:9" x14ac:dyDescent="0.3">
      <c r="A54" s="126" t="s">
        <v>727</v>
      </c>
      <c r="B54" s="126" t="s">
        <v>617</v>
      </c>
      <c r="C54" s="125" t="s">
        <v>37</v>
      </c>
      <c r="D54" s="132">
        <v>22000055</v>
      </c>
      <c r="E54" s="125" t="s">
        <v>804</v>
      </c>
      <c r="F54" s="161" t="s">
        <v>716</v>
      </c>
      <c r="G54" s="144">
        <v>3</v>
      </c>
      <c r="H54" s="120"/>
      <c r="I54" s="119"/>
    </row>
    <row r="55" spans="1:9" x14ac:dyDescent="0.3">
      <c r="A55" s="126" t="s">
        <v>727</v>
      </c>
      <c r="B55" s="126" t="s">
        <v>617</v>
      </c>
      <c r="C55" s="125" t="s">
        <v>31</v>
      </c>
      <c r="D55" s="132">
        <v>22000056</v>
      </c>
      <c r="E55" s="125" t="s">
        <v>805</v>
      </c>
      <c r="F55" s="161" t="s">
        <v>716</v>
      </c>
      <c r="G55" s="144">
        <v>35</v>
      </c>
      <c r="H55" s="120"/>
      <c r="I55" s="119"/>
    </row>
    <row r="56" spans="1:9" x14ac:dyDescent="0.3">
      <c r="A56" s="126" t="s">
        <v>727</v>
      </c>
      <c r="B56" s="126" t="s">
        <v>617</v>
      </c>
      <c r="C56" s="125" t="s">
        <v>46</v>
      </c>
      <c r="D56" s="132">
        <v>22000058</v>
      </c>
      <c r="E56" s="125" t="s">
        <v>824</v>
      </c>
      <c r="F56" s="161" t="s">
        <v>716</v>
      </c>
      <c r="G56" s="144">
        <v>3.5</v>
      </c>
      <c r="H56" s="120"/>
      <c r="I56" s="119"/>
    </row>
    <row r="57" spans="1:9" x14ac:dyDescent="0.3">
      <c r="A57" s="126" t="s">
        <v>727</v>
      </c>
      <c r="B57" s="126" t="s">
        <v>617</v>
      </c>
      <c r="C57" s="125" t="s">
        <v>32</v>
      </c>
      <c r="D57" s="132">
        <v>22000097</v>
      </c>
      <c r="E57" s="125" t="s">
        <v>806</v>
      </c>
      <c r="F57" s="161" t="s">
        <v>716</v>
      </c>
      <c r="G57" s="144">
        <v>6</v>
      </c>
      <c r="H57" s="120"/>
      <c r="I57" s="119"/>
    </row>
    <row r="58" spans="1:9" x14ac:dyDescent="0.3">
      <c r="A58" s="133" t="s">
        <v>727</v>
      </c>
      <c r="B58" s="133" t="s">
        <v>617</v>
      </c>
      <c r="C58" s="129" t="s">
        <v>48</v>
      </c>
      <c r="D58" s="132">
        <v>22000110</v>
      </c>
      <c r="E58" s="125" t="s">
        <v>839</v>
      </c>
      <c r="F58" s="161" t="s">
        <v>716</v>
      </c>
      <c r="G58" s="144">
        <v>0.05</v>
      </c>
      <c r="H58" s="120"/>
      <c r="I58" s="119"/>
    </row>
    <row r="59" spans="1:9" x14ac:dyDescent="0.3">
      <c r="A59" s="126" t="s">
        <v>727</v>
      </c>
      <c r="B59" s="126" t="s">
        <v>617</v>
      </c>
      <c r="C59" s="125" t="s">
        <v>38</v>
      </c>
      <c r="D59" s="132">
        <v>22000111</v>
      </c>
      <c r="E59" s="125" t="s">
        <v>840</v>
      </c>
      <c r="F59" s="161" t="s">
        <v>716</v>
      </c>
      <c r="G59" s="144">
        <v>0.25</v>
      </c>
      <c r="H59" s="120"/>
      <c r="I59" s="119"/>
    </row>
    <row r="60" spans="1:9" x14ac:dyDescent="0.3">
      <c r="A60" s="126" t="s">
        <v>727</v>
      </c>
      <c r="B60" s="126" t="s">
        <v>617</v>
      </c>
      <c r="C60" s="125" t="s">
        <v>33</v>
      </c>
      <c r="D60" s="132">
        <v>22000031</v>
      </c>
      <c r="E60" s="125" t="s">
        <v>807</v>
      </c>
      <c r="F60" s="161" t="s">
        <v>716</v>
      </c>
      <c r="G60" s="144">
        <v>150</v>
      </c>
      <c r="H60" s="120"/>
      <c r="I60" s="119"/>
    </row>
    <row r="61" spans="1:9" x14ac:dyDescent="0.3">
      <c r="A61" s="126" t="s">
        <v>727</v>
      </c>
      <c r="B61" s="126" t="s">
        <v>617</v>
      </c>
      <c r="C61" s="125" t="s">
        <v>22</v>
      </c>
      <c r="D61" s="132">
        <v>22000032</v>
      </c>
      <c r="E61" s="125" t="s">
        <v>841</v>
      </c>
      <c r="F61" s="161" t="s">
        <v>716</v>
      </c>
      <c r="G61" s="144">
        <v>120</v>
      </c>
      <c r="H61" s="120"/>
      <c r="I61" s="119"/>
    </row>
    <row r="62" spans="1:9" x14ac:dyDescent="0.3">
      <c r="A62" s="126" t="s">
        <v>727</v>
      </c>
      <c r="B62" s="126" t="s">
        <v>617</v>
      </c>
      <c r="C62" s="125" t="s">
        <v>34</v>
      </c>
      <c r="D62" s="132">
        <v>22000059</v>
      </c>
      <c r="E62" s="125" t="s">
        <v>809</v>
      </c>
      <c r="F62" s="161" t="s">
        <v>716</v>
      </c>
      <c r="G62" s="144">
        <v>40</v>
      </c>
      <c r="H62" s="120"/>
      <c r="I62" s="119"/>
    </row>
    <row r="63" spans="1:9" x14ac:dyDescent="0.3">
      <c r="A63" s="126" t="s">
        <v>727</v>
      </c>
      <c r="B63" s="126" t="s">
        <v>617</v>
      </c>
      <c r="C63" s="125" t="s">
        <v>23</v>
      </c>
      <c r="D63" s="132">
        <v>22000060</v>
      </c>
      <c r="E63" s="125" t="s">
        <v>842</v>
      </c>
      <c r="F63" s="161" t="s">
        <v>716</v>
      </c>
      <c r="G63" s="144">
        <v>60</v>
      </c>
      <c r="H63" s="120"/>
      <c r="I63" s="119"/>
    </row>
    <row r="64" spans="1:9" x14ac:dyDescent="0.3">
      <c r="A64" s="126" t="s">
        <v>727</v>
      </c>
      <c r="B64" s="126" t="s">
        <v>617</v>
      </c>
      <c r="C64" s="125" t="s">
        <v>49</v>
      </c>
      <c r="D64" s="132">
        <v>22000061</v>
      </c>
      <c r="E64" s="125" t="s">
        <v>825</v>
      </c>
      <c r="F64" s="161" t="s">
        <v>716</v>
      </c>
      <c r="G64" s="144">
        <v>7</v>
      </c>
      <c r="H64" s="120"/>
      <c r="I64" s="119"/>
    </row>
    <row r="65" spans="1:9" x14ac:dyDescent="0.3">
      <c r="A65" s="126" t="s">
        <v>727</v>
      </c>
      <c r="B65" s="126" t="s">
        <v>617</v>
      </c>
      <c r="C65" s="125" t="s">
        <v>35</v>
      </c>
      <c r="D65" s="132">
        <v>22000028</v>
      </c>
      <c r="E65" s="125" t="s">
        <v>810</v>
      </c>
      <c r="F65" s="161" t="s">
        <v>716</v>
      </c>
      <c r="G65" s="144">
        <v>5</v>
      </c>
      <c r="H65" s="120"/>
      <c r="I65" s="119"/>
    </row>
    <row r="66" spans="1:9" x14ac:dyDescent="0.3">
      <c r="A66" s="127" t="s">
        <v>727</v>
      </c>
      <c r="B66" s="126" t="s">
        <v>617</v>
      </c>
      <c r="C66" s="131" t="s">
        <v>721</v>
      </c>
      <c r="D66" s="140">
        <v>22000153</v>
      </c>
      <c r="E66" s="125" t="s">
        <v>847</v>
      </c>
      <c r="F66" s="161" t="s">
        <v>716</v>
      </c>
      <c r="G66" s="144">
        <v>5</v>
      </c>
      <c r="H66" s="120"/>
      <c r="I66" s="119"/>
    </row>
    <row r="67" spans="1:9" s="124" customFormat="1" x14ac:dyDescent="0.3">
      <c r="A67" s="132" t="s">
        <v>727</v>
      </c>
      <c r="B67" s="132" t="s">
        <v>617</v>
      </c>
      <c r="C67" s="130" t="s">
        <v>102</v>
      </c>
      <c r="D67" s="132">
        <v>22000033</v>
      </c>
      <c r="E67" s="130" t="s">
        <v>808</v>
      </c>
      <c r="F67" s="161" t="s">
        <v>716</v>
      </c>
      <c r="G67" s="144">
        <v>5</v>
      </c>
      <c r="H67" s="120"/>
      <c r="I67" s="119"/>
    </row>
    <row r="68" spans="1:9" x14ac:dyDescent="0.3">
      <c r="A68" s="127" t="s">
        <v>727</v>
      </c>
      <c r="B68" s="126" t="s">
        <v>617</v>
      </c>
      <c r="C68" s="131" t="s">
        <v>708</v>
      </c>
      <c r="D68" s="132">
        <v>22000200</v>
      </c>
      <c r="E68" s="125" t="s">
        <v>866</v>
      </c>
      <c r="F68" s="161" t="s">
        <v>716</v>
      </c>
      <c r="G68" s="146">
        <v>2</v>
      </c>
      <c r="H68" s="120"/>
      <c r="I68" s="119"/>
    </row>
    <row r="69" spans="1:9" x14ac:dyDescent="0.3">
      <c r="A69" s="12" t="s">
        <v>151</v>
      </c>
      <c r="B69" s="12" t="s">
        <v>625</v>
      </c>
      <c r="C69" t="s">
        <v>146</v>
      </c>
      <c r="D69" s="140">
        <v>22000117</v>
      </c>
      <c r="E69" t="s">
        <v>843</v>
      </c>
      <c r="F69" s="161" t="s">
        <v>716</v>
      </c>
      <c r="G69" s="143">
        <v>250</v>
      </c>
      <c r="H69" s="120"/>
      <c r="I69" s="119"/>
    </row>
    <row r="70" spans="1:9" x14ac:dyDescent="0.3">
      <c r="A70" s="12" t="s">
        <v>151</v>
      </c>
      <c r="B70" s="12" t="s">
        <v>617</v>
      </c>
      <c r="C70" s="117" t="s">
        <v>197</v>
      </c>
      <c r="D70" s="132">
        <v>22000008</v>
      </c>
      <c r="E70" t="s">
        <v>844</v>
      </c>
      <c r="F70" s="161" t="s">
        <v>716</v>
      </c>
      <c r="G70" s="143">
        <v>30</v>
      </c>
      <c r="H70" s="120"/>
      <c r="I70" s="119"/>
    </row>
    <row r="71" spans="1:9" x14ac:dyDescent="0.3">
      <c r="A71" s="12" t="s">
        <v>151</v>
      </c>
      <c r="B71" s="12" t="s">
        <v>625</v>
      </c>
      <c r="C71" t="s">
        <v>98</v>
      </c>
      <c r="D71" s="140">
        <v>22000116</v>
      </c>
      <c r="E71" t="s">
        <v>830</v>
      </c>
      <c r="F71" s="161" t="s">
        <v>716</v>
      </c>
      <c r="G71" s="143">
        <v>500</v>
      </c>
      <c r="H71" s="120"/>
      <c r="I71" s="119"/>
    </row>
    <row r="72" spans="1:9" x14ac:dyDescent="0.3">
      <c r="A72" s="12" t="s">
        <v>151</v>
      </c>
      <c r="B72" s="12" t="s">
        <v>625</v>
      </c>
      <c r="C72" s="117" t="s">
        <v>99</v>
      </c>
      <c r="D72" s="140">
        <v>22000119</v>
      </c>
      <c r="E72" t="s">
        <v>831</v>
      </c>
      <c r="F72" s="161" t="s">
        <v>716</v>
      </c>
      <c r="G72" s="143">
        <v>500</v>
      </c>
      <c r="H72" s="120"/>
      <c r="I72" s="119"/>
    </row>
    <row r="73" spans="1:9" x14ac:dyDescent="0.3">
      <c r="A73" s="12" t="s">
        <v>151</v>
      </c>
      <c r="B73" s="12" t="s">
        <v>617</v>
      </c>
      <c r="C73" s="117" t="s">
        <v>341</v>
      </c>
      <c r="D73" s="132">
        <v>21000038</v>
      </c>
      <c r="E73" t="s">
        <v>774</v>
      </c>
      <c r="F73" s="161" t="s">
        <v>716</v>
      </c>
      <c r="G73" s="143">
        <v>500</v>
      </c>
      <c r="H73" s="120"/>
      <c r="I73" s="119"/>
    </row>
    <row r="74" spans="1:9" x14ac:dyDescent="0.3">
      <c r="A74" s="12" t="s">
        <v>151</v>
      </c>
      <c r="B74" s="12" t="s">
        <v>617</v>
      </c>
      <c r="C74" s="117" t="s">
        <v>279</v>
      </c>
      <c r="D74" s="132">
        <v>21000035</v>
      </c>
      <c r="E74" t="s">
        <v>776</v>
      </c>
      <c r="F74" s="161" t="s">
        <v>716</v>
      </c>
      <c r="G74" s="143">
        <v>1600</v>
      </c>
      <c r="H74" s="120"/>
      <c r="I74" s="119"/>
    </row>
    <row r="75" spans="1:9" x14ac:dyDescent="0.3">
      <c r="A75" s="12" t="s">
        <v>151</v>
      </c>
      <c r="B75" s="12" t="s">
        <v>617</v>
      </c>
      <c r="C75" s="117" t="s">
        <v>74</v>
      </c>
      <c r="D75" s="132">
        <v>22000011</v>
      </c>
      <c r="E75" t="s">
        <v>777</v>
      </c>
      <c r="F75" s="161" t="s">
        <v>716</v>
      </c>
      <c r="G75" s="143">
        <v>5000</v>
      </c>
      <c r="H75" s="120"/>
      <c r="I75" s="119"/>
    </row>
    <row r="76" spans="1:9" x14ac:dyDescent="0.3">
      <c r="A76" s="12" t="s">
        <v>151</v>
      </c>
      <c r="B76" s="12" t="s">
        <v>617</v>
      </c>
      <c r="C76" s="117" t="s">
        <v>160</v>
      </c>
      <c r="D76" s="132">
        <v>22000169</v>
      </c>
      <c r="E76" t="s">
        <v>850</v>
      </c>
      <c r="F76" s="161" t="s">
        <v>716</v>
      </c>
      <c r="G76" s="143"/>
      <c r="H76" s="120"/>
      <c r="I76" s="119"/>
    </row>
    <row r="77" spans="1:9" x14ac:dyDescent="0.3">
      <c r="A77" s="12" t="s">
        <v>151</v>
      </c>
      <c r="B77" s="12" t="s">
        <v>617</v>
      </c>
      <c r="C77" s="117" t="s">
        <v>161</v>
      </c>
      <c r="D77" s="132">
        <v>22000013</v>
      </c>
      <c r="E77" t="s">
        <v>778</v>
      </c>
      <c r="F77" s="161" t="s">
        <v>716</v>
      </c>
      <c r="G77" s="143">
        <v>650</v>
      </c>
      <c r="H77" s="120"/>
      <c r="I77" s="119"/>
    </row>
    <row r="78" spans="1:9" x14ac:dyDescent="0.3">
      <c r="A78" s="12" t="s">
        <v>151</v>
      </c>
      <c r="B78" s="12" t="s">
        <v>617</v>
      </c>
      <c r="C78" s="117" t="s">
        <v>171</v>
      </c>
      <c r="D78" s="132">
        <v>22000014</v>
      </c>
      <c r="E78" t="s">
        <v>779</v>
      </c>
      <c r="F78" s="161" t="s">
        <v>716</v>
      </c>
      <c r="G78" s="143">
        <v>50</v>
      </c>
      <c r="H78" s="120"/>
      <c r="I78" s="119"/>
    </row>
    <row r="79" spans="1:9" x14ac:dyDescent="0.3">
      <c r="A79" s="12" t="s">
        <v>151</v>
      </c>
      <c r="B79" s="12" t="s">
        <v>617</v>
      </c>
      <c r="C79" s="117" t="s">
        <v>162</v>
      </c>
      <c r="D79" s="132">
        <v>22000015</v>
      </c>
      <c r="E79" t="s">
        <v>780</v>
      </c>
      <c r="F79" s="161" t="s">
        <v>716</v>
      </c>
      <c r="G79" s="143">
        <v>590</v>
      </c>
      <c r="H79" s="120"/>
      <c r="I79" s="119"/>
    </row>
    <row r="80" spans="1:9" x14ac:dyDescent="0.3">
      <c r="A80" s="12" t="s">
        <v>151</v>
      </c>
      <c r="B80" s="12" t="s">
        <v>617</v>
      </c>
      <c r="C80" s="117" t="s">
        <v>61</v>
      </c>
      <c r="D80" s="132">
        <v>22000071</v>
      </c>
      <c r="E80" t="s">
        <v>781</v>
      </c>
      <c r="F80" s="161" t="s">
        <v>716</v>
      </c>
      <c r="G80" s="143">
        <v>4700</v>
      </c>
      <c r="H80" s="120"/>
      <c r="I80" s="119"/>
    </row>
    <row r="81" spans="1:9" x14ac:dyDescent="0.3">
      <c r="A81" s="12" t="s">
        <v>151</v>
      </c>
      <c r="B81" s="12" t="s">
        <v>617</v>
      </c>
      <c r="C81" s="117" t="s">
        <v>163</v>
      </c>
      <c r="D81" s="132">
        <v>22000082</v>
      </c>
      <c r="E81" t="s">
        <v>851</v>
      </c>
      <c r="F81" s="161" t="s">
        <v>716</v>
      </c>
      <c r="G81" s="143"/>
      <c r="H81" s="120"/>
      <c r="I81" s="119"/>
    </row>
    <row r="82" spans="1:9" x14ac:dyDescent="0.3">
      <c r="A82" s="12" t="s">
        <v>151</v>
      </c>
      <c r="B82" s="12" t="s">
        <v>617</v>
      </c>
      <c r="C82" s="117" t="s">
        <v>42</v>
      </c>
      <c r="D82" s="132">
        <v>22000085</v>
      </c>
      <c r="E82" t="s">
        <v>796</v>
      </c>
      <c r="F82" s="161" t="s">
        <v>716</v>
      </c>
      <c r="G82" s="143">
        <v>100</v>
      </c>
      <c r="H82" s="120"/>
      <c r="I82" s="119"/>
    </row>
    <row r="83" spans="1:9" x14ac:dyDescent="0.3">
      <c r="A83" s="12" t="s">
        <v>151</v>
      </c>
      <c r="B83" s="12" t="s">
        <v>617</v>
      </c>
      <c r="C83" s="117" t="s">
        <v>285</v>
      </c>
      <c r="D83" s="132">
        <v>22000087</v>
      </c>
      <c r="E83" t="s">
        <v>782</v>
      </c>
      <c r="F83" s="161" t="s">
        <v>716</v>
      </c>
      <c r="G83" s="143">
        <v>150</v>
      </c>
      <c r="H83" s="120"/>
      <c r="I83" s="119"/>
    </row>
    <row r="84" spans="1:9" x14ac:dyDescent="0.3">
      <c r="A84" s="12" t="s">
        <v>151</v>
      </c>
      <c r="B84" s="12" t="s">
        <v>617</v>
      </c>
      <c r="C84" s="117" t="s">
        <v>91</v>
      </c>
      <c r="D84" s="132">
        <v>22000041</v>
      </c>
      <c r="E84" t="s">
        <v>784</v>
      </c>
      <c r="F84" s="161" t="s">
        <v>716</v>
      </c>
      <c r="G84" s="143">
        <v>90</v>
      </c>
      <c r="H84" s="120"/>
      <c r="I84" s="119"/>
    </row>
    <row r="85" spans="1:9" x14ac:dyDescent="0.3">
      <c r="A85" s="12" t="s">
        <v>151</v>
      </c>
      <c r="B85" s="12" t="s">
        <v>617</v>
      </c>
      <c r="C85" s="117" t="s">
        <v>167</v>
      </c>
      <c r="D85" s="132">
        <v>22000043</v>
      </c>
      <c r="E85" t="s">
        <v>845</v>
      </c>
      <c r="F85" s="161" t="s">
        <v>716</v>
      </c>
      <c r="G85" s="143">
        <v>12</v>
      </c>
      <c r="H85" s="120"/>
      <c r="I85" s="119"/>
    </row>
    <row r="86" spans="1:9" x14ac:dyDescent="0.3">
      <c r="A86" s="12" t="s">
        <v>151</v>
      </c>
      <c r="B86" s="12" t="s">
        <v>617</v>
      </c>
      <c r="C86" s="117" t="s">
        <v>168</v>
      </c>
      <c r="D86" s="132">
        <v>22000101</v>
      </c>
      <c r="E86" t="s">
        <v>785</v>
      </c>
      <c r="F86" s="161" t="s">
        <v>716</v>
      </c>
      <c r="G86" s="143">
        <v>200</v>
      </c>
      <c r="H86" s="120"/>
      <c r="I86" s="119"/>
    </row>
    <row r="87" spans="1:9" x14ac:dyDescent="0.3">
      <c r="A87" s="12" t="s">
        <v>151</v>
      </c>
      <c r="B87" s="12" t="s">
        <v>617</v>
      </c>
      <c r="C87" s="117" t="s">
        <v>182</v>
      </c>
      <c r="D87" s="132">
        <v>22000102</v>
      </c>
      <c r="E87" t="s">
        <v>786</v>
      </c>
      <c r="F87" s="161" t="s">
        <v>716</v>
      </c>
      <c r="G87" s="143">
        <v>5</v>
      </c>
      <c r="H87" s="120"/>
      <c r="I87" s="119"/>
    </row>
    <row r="88" spans="1:9" x14ac:dyDescent="0.3">
      <c r="A88" s="12" t="s">
        <v>151</v>
      </c>
      <c r="B88" s="12" t="s">
        <v>617</v>
      </c>
      <c r="C88" s="117" t="s">
        <v>201</v>
      </c>
      <c r="D88" s="132">
        <v>22000046</v>
      </c>
      <c r="E88" t="s">
        <v>819</v>
      </c>
      <c r="F88" s="161" t="s">
        <v>716</v>
      </c>
      <c r="G88" s="143">
        <v>15</v>
      </c>
      <c r="H88" s="120"/>
      <c r="I88" s="119"/>
    </row>
    <row r="89" spans="1:9" x14ac:dyDescent="0.3">
      <c r="A89" s="12" t="s">
        <v>151</v>
      </c>
      <c r="B89" s="12" t="s">
        <v>617</v>
      </c>
      <c r="C89" s="117" t="s">
        <v>246</v>
      </c>
      <c r="D89" s="132">
        <v>22000103</v>
      </c>
      <c r="E89" t="s">
        <v>787</v>
      </c>
      <c r="F89" s="161" t="s">
        <v>716</v>
      </c>
      <c r="G89" s="143">
        <v>20</v>
      </c>
      <c r="H89" s="120"/>
      <c r="I89" s="119"/>
    </row>
    <row r="90" spans="1:9" x14ac:dyDescent="0.3">
      <c r="A90" s="12" t="s">
        <v>151</v>
      </c>
      <c r="B90" s="12" t="s">
        <v>617</v>
      </c>
      <c r="C90" s="117" t="s">
        <v>164</v>
      </c>
      <c r="D90" s="132">
        <v>22000105</v>
      </c>
      <c r="E90" t="s">
        <v>788</v>
      </c>
      <c r="F90" s="161" t="s">
        <v>716</v>
      </c>
      <c r="G90" s="143">
        <v>450</v>
      </c>
      <c r="H90" s="120"/>
      <c r="I90" s="119"/>
    </row>
    <row r="91" spans="1:9" x14ac:dyDescent="0.3">
      <c r="A91" s="12" t="s">
        <v>151</v>
      </c>
      <c r="B91" s="12" t="s">
        <v>617</v>
      </c>
      <c r="C91" s="117" t="s">
        <v>242</v>
      </c>
      <c r="D91" s="132">
        <v>22000106</v>
      </c>
      <c r="E91" t="s">
        <v>846</v>
      </c>
      <c r="F91" s="161" t="s">
        <v>716</v>
      </c>
      <c r="G91" s="143">
        <v>80</v>
      </c>
      <c r="H91" s="120"/>
      <c r="I91" s="119"/>
    </row>
    <row r="92" spans="1:9" x14ac:dyDescent="0.3">
      <c r="A92" s="12" t="s">
        <v>151</v>
      </c>
      <c r="B92" s="12" t="s">
        <v>617</v>
      </c>
      <c r="C92" s="117" t="s">
        <v>198</v>
      </c>
      <c r="D92" s="132">
        <v>22000107</v>
      </c>
      <c r="E92" t="s">
        <v>789</v>
      </c>
      <c r="F92" s="161" t="s">
        <v>716</v>
      </c>
      <c r="G92" s="143">
        <v>100</v>
      </c>
      <c r="H92" s="120"/>
      <c r="I92" s="119"/>
    </row>
    <row r="93" spans="1:9" x14ac:dyDescent="0.3">
      <c r="A93" s="12" t="s">
        <v>151</v>
      </c>
      <c r="B93" s="12" t="s">
        <v>617</v>
      </c>
      <c r="C93" s="117" t="s">
        <v>92</v>
      </c>
      <c r="D93" s="132">
        <v>22000029</v>
      </c>
      <c r="E93" t="s">
        <v>821</v>
      </c>
      <c r="F93" s="161" t="s">
        <v>716</v>
      </c>
      <c r="G93" s="143">
        <v>250</v>
      </c>
      <c r="H93" s="120"/>
      <c r="I93" s="119"/>
    </row>
    <row r="94" spans="1:9" x14ac:dyDescent="0.3">
      <c r="A94" s="12" t="s">
        <v>151</v>
      </c>
      <c r="B94" s="12" t="s">
        <v>617</v>
      </c>
      <c r="C94" s="117" t="s">
        <v>43</v>
      </c>
      <c r="D94" s="132">
        <v>22000047</v>
      </c>
      <c r="E94" t="s">
        <v>797</v>
      </c>
      <c r="F94" s="161" t="s">
        <v>716</v>
      </c>
      <c r="G94" s="143">
        <v>300</v>
      </c>
      <c r="H94" s="120"/>
      <c r="I94" s="119"/>
    </row>
    <row r="95" spans="1:9" x14ac:dyDescent="0.3">
      <c r="A95" s="12" t="s">
        <v>151</v>
      </c>
      <c r="B95" s="12" t="s">
        <v>617</v>
      </c>
      <c r="C95" s="117" t="s">
        <v>27</v>
      </c>
      <c r="D95" s="132">
        <v>22000073</v>
      </c>
      <c r="E95" t="s">
        <v>800</v>
      </c>
      <c r="F95" s="161" t="s">
        <v>716</v>
      </c>
      <c r="G95" s="143"/>
      <c r="H95" s="120"/>
      <c r="I95" s="119"/>
    </row>
    <row r="96" spans="1:9" x14ac:dyDescent="0.3">
      <c r="A96" s="12" t="s">
        <v>151</v>
      </c>
      <c r="B96" s="12" t="s">
        <v>617</v>
      </c>
      <c r="C96" s="117" t="s">
        <v>47</v>
      </c>
      <c r="D96" s="132">
        <v>22000094</v>
      </c>
      <c r="E96" t="s">
        <v>790</v>
      </c>
      <c r="F96" s="161" t="s">
        <v>716</v>
      </c>
      <c r="G96" s="143">
        <v>110</v>
      </c>
      <c r="H96" s="120"/>
      <c r="I96" s="119"/>
    </row>
    <row r="97" spans="1:9" x14ac:dyDescent="0.3">
      <c r="A97" s="12" t="s">
        <v>151</v>
      </c>
      <c r="B97" s="12" t="s">
        <v>617</v>
      </c>
      <c r="C97" s="117" t="s">
        <v>229</v>
      </c>
      <c r="D97" s="132">
        <v>22000096</v>
      </c>
      <c r="E97" t="s">
        <v>852</v>
      </c>
      <c r="F97" s="161" t="s">
        <v>716</v>
      </c>
      <c r="G97" s="143"/>
      <c r="H97" s="120"/>
      <c r="I97" s="119"/>
    </row>
    <row r="98" spans="1:9" x14ac:dyDescent="0.3">
      <c r="A98" s="12" t="s">
        <v>151</v>
      </c>
      <c r="B98" s="12" t="s">
        <v>617</v>
      </c>
      <c r="C98" s="117" t="s">
        <v>33</v>
      </c>
      <c r="D98" s="132">
        <v>22000031</v>
      </c>
      <c r="E98" t="s">
        <v>807</v>
      </c>
      <c r="F98" s="161" t="s">
        <v>716</v>
      </c>
      <c r="G98" s="143"/>
      <c r="H98" s="120"/>
      <c r="I98" s="119"/>
    </row>
    <row r="99" spans="1:9" x14ac:dyDescent="0.3">
      <c r="A99" s="12" t="s">
        <v>151</v>
      </c>
      <c r="B99" s="12" t="s">
        <v>617</v>
      </c>
      <c r="C99" s="117" t="s">
        <v>34</v>
      </c>
      <c r="D99" s="132">
        <v>22000059</v>
      </c>
      <c r="E99" t="s">
        <v>809</v>
      </c>
      <c r="F99" s="161" t="s">
        <v>716</v>
      </c>
      <c r="G99" s="143"/>
      <c r="H99" s="120"/>
      <c r="I99" s="119"/>
    </row>
    <row r="100" spans="1:9" x14ac:dyDescent="0.3">
      <c r="A100" s="14" t="s">
        <v>151</v>
      </c>
      <c r="B100" s="12" t="s">
        <v>617</v>
      </c>
      <c r="C100" s="118" t="s">
        <v>722</v>
      </c>
      <c r="D100" s="140">
        <v>22000154</v>
      </c>
      <c r="E100" t="s">
        <v>848</v>
      </c>
      <c r="F100" s="161" t="s">
        <v>716</v>
      </c>
      <c r="G100" s="144"/>
      <c r="H100" s="120"/>
      <c r="I100" s="119"/>
    </row>
    <row r="101" spans="1:9" x14ac:dyDescent="0.3">
      <c r="A101" s="136" t="s">
        <v>740</v>
      </c>
      <c r="B101" s="136" t="s">
        <v>617</v>
      </c>
      <c r="C101" s="135" t="s">
        <v>164</v>
      </c>
      <c r="D101" s="132">
        <v>22000105</v>
      </c>
      <c r="E101" s="135" t="s">
        <v>788</v>
      </c>
      <c r="F101" s="161" t="s">
        <v>716</v>
      </c>
      <c r="G101" s="144">
        <v>15</v>
      </c>
      <c r="H101" s="120"/>
      <c r="I101" s="119"/>
    </row>
    <row r="102" spans="1:9" x14ac:dyDescent="0.3">
      <c r="A102" s="134" t="s">
        <v>740</v>
      </c>
      <c r="B102" s="134" t="s">
        <v>617</v>
      </c>
      <c r="C102" s="138" t="s">
        <v>867</v>
      </c>
      <c r="D102" s="132">
        <v>22000216</v>
      </c>
      <c r="E102" s="138" t="s">
        <v>868</v>
      </c>
      <c r="F102" s="161" t="s">
        <v>716</v>
      </c>
      <c r="G102" s="147">
        <v>18</v>
      </c>
      <c r="H102" s="120"/>
      <c r="I102" s="119"/>
    </row>
    <row r="103" spans="1:9" x14ac:dyDescent="0.3">
      <c r="A103" s="134" t="s">
        <v>740</v>
      </c>
      <c r="B103" s="134" t="s">
        <v>617</v>
      </c>
      <c r="C103" s="138" t="s">
        <v>869</v>
      </c>
      <c r="D103" s="132">
        <v>22000214</v>
      </c>
      <c r="E103" s="138" t="s">
        <v>870</v>
      </c>
      <c r="F103" s="161" t="s">
        <v>716</v>
      </c>
      <c r="G103" s="147">
        <v>5</v>
      </c>
      <c r="H103" s="120"/>
      <c r="I103" s="119"/>
    </row>
    <row r="104" spans="1:9" x14ac:dyDescent="0.3">
      <c r="A104" s="134" t="s">
        <v>740</v>
      </c>
      <c r="B104" s="134" t="s">
        <v>617</v>
      </c>
      <c r="C104" s="138" t="s">
        <v>74</v>
      </c>
      <c r="D104" s="132">
        <v>22000011</v>
      </c>
      <c r="E104" s="138" t="s">
        <v>777</v>
      </c>
      <c r="F104" s="161" t="s">
        <v>716</v>
      </c>
      <c r="G104" s="147">
        <v>40</v>
      </c>
      <c r="H104" s="120"/>
      <c r="I104" s="119"/>
    </row>
    <row r="105" spans="1:9" s="128" customFormat="1" x14ac:dyDescent="0.3">
      <c r="A105" s="136" t="s">
        <v>740</v>
      </c>
      <c r="B105" s="136" t="s">
        <v>617</v>
      </c>
      <c r="C105" s="135" t="s">
        <v>61</v>
      </c>
      <c r="D105" s="132">
        <v>22000071</v>
      </c>
      <c r="E105" s="135" t="s">
        <v>781</v>
      </c>
      <c r="F105" s="161" t="s">
        <v>716</v>
      </c>
      <c r="G105" s="144">
        <v>30</v>
      </c>
      <c r="H105" s="120"/>
      <c r="I105" s="119"/>
    </row>
    <row r="106" spans="1:9" s="128" customFormat="1" x14ac:dyDescent="0.3">
      <c r="A106" s="136" t="s">
        <v>740</v>
      </c>
      <c r="B106" s="136" t="s">
        <v>617</v>
      </c>
      <c r="C106" s="135" t="s">
        <v>42</v>
      </c>
      <c r="D106" s="132">
        <v>22000085</v>
      </c>
      <c r="E106" s="135" t="s">
        <v>796</v>
      </c>
      <c r="F106" s="161" t="s">
        <v>716</v>
      </c>
      <c r="G106" s="144">
        <v>5</v>
      </c>
      <c r="H106" s="120"/>
      <c r="I106" s="119"/>
    </row>
    <row r="107" spans="1:9" x14ac:dyDescent="0.3">
      <c r="A107" s="136" t="s">
        <v>740</v>
      </c>
      <c r="B107" s="136" t="s">
        <v>617</v>
      </c>
      <c r="C107" s="135" t="s">
        <v>91</v>
      </c>
      <c r="D107" s="132">
        <v>22000041</v>
      </c>
      <c r="E107" s="135" t="s">
        <v>784</v>
      </c>
      <c r="F107" s="161" t="s">
        <v>716</v>
      </c>
      <c r="G107" s="144">
        <v>3</v>
      </c>
      <c r="H107" s="120"/>
      <c r="I107" s="119"/>
    </row>
    <row r="108" spans="1:9" x14ac:dyDescent="0.3">
      <c r="A108" s="136" t="s">
        <v>740</v>
      </c>
      <c r="B108" s="136" t="s">
        <v>617</v>
      </c>
      <c r="C108" s="135" t="s">
        <v>43</v>
      </c>
      <c r="D108" s="132">
        <v>22000047</v>
      </c>
      <c r="E108" s="135" t="s">
        <v>797</v>
      </c>
      <c r="F108" s="161" t="s">
        <v>716</v>
      </c>
      <c r="G108" s="144">
        <v>5</v>
      </c>
      <c r="H108" s="120"/>
      <c r="I108" s="119"/>
    </row>
    <row r="109" spans="1:9" x14ac:dyDescent="0.3">
      <c r="A109" s="136" t="s">
        <v>740</v>
      </c>
      <c r="B109" s="136" t="s">
        <v>617</v>
      </c>
      <c r="C109" s="135" t="s">
        <v>201</v>
      </c>
      <c r="D109" s="132">
        <v>22000046</v>
      </c>
      <c r="E109" s="135" t="s">
        <v>819</v>
      </c>
      <c r="F109" s="161" t="s">
        <v>716</v>
      </c>
      <c r="G109" s="144">
        <v>3</v>
      </c>
      <c r="H109" s="120"/>
      <c r="I109" s="119"/>
    </row>
    <row r="110" spans="1:9" x14ac:dyDescent="0.3">
      <c r="A110" s="136" t="s">
        <v>740</v>
      </c>
      <c r="B110" s="136" t="s">
        <v>617</v>
      </c>
      <c r="C110" s="135" t="s">
        <v>88</v>
      </c>
      <c r="D110" s="132">
        <v>22000045</v>
      </c>
      <c r="E110" s="135" t="s">
        <v>820</v>
      </c>
      <c r="F110" s="161" t="s">
        <v>716</v>
      </c>
      <c r="G110" s="144"/>
      <c r="H110" s="120"/>
      <c r="I110" s="119"/>
    </row>
    <row r="111" spans="1:9" x14ac:dyDescent="0.3">
      <c r="A111" s="136" t="s">
        <v>740</v>
      </c>
      <c r="B111" s="136" t="s">
        <v>617</v>
      </c>
      <c r="C111" s="135" t="s">
        <v>92</v>
      </c>
      <c r="D111" s="132">
        <v>22000029</v>
      </c>
      <c r="E111" s="135" t="s">
        <v>821</v>
      </c>
      <c r="F111" s="161" t="s">
        <v>716</v>
      </c>
      <c r="G111" s="144">
        <v>2</v>
      </c>
      <c r="H111" s="120"/>
      <c r="I111" s="119"/>
    </row>
    <row r="112" spans="1:9" x14ac:dyDescent="0.3">
      <c r="A112" s="136" t="s">
        <v>740</v>
      </c>
      <c r="B112" s="136" t="s">
        <v>617</v>
      </c>
      <c r="C112" s="135" t="s">
        <v>78</v>
      </c>
      <c r="D112" s="132">
        <v>22000016</v>
      </c>
      <c r="E112" s="135" t="s">
        <v>822</v>
      </c>
      <c r="F112" s="161" t="s">
        <v>716</v>
      </c>
      <c r="G112" s="144">
        <v>1</v>
      </c>
      <c r="H112" s="120"/>
      <c r="I112" s="119"/>
    </row>
    <row r="113" spans="1:9" x14ac:dyDescent="0.3">
      <c r="A113" s="136" t="s">
        <v>740</v>
      </c>
      <c r="B113" s="136" t="s">
        <v>617</v>
      </c>
      <c r="C113" s="135" t="s">
        <v>84</v>
      </c>
      <c r="D113" s="132">
        <v>22000030</v>
      </c>
      <c r="E113" s="135" t="s">
        <v>823</v>
      </c>
      <c r="F113" s="161" t="s">
        <v>716</v>
      </c>
      <c r="G113" s="144"/>
      <c r="H113" s="120"/>
      <c r="I113" s="119"/>
    </row>
    <row r="114" spans="1:9" x14ac:dyDescent="0.3">
      <c r="A114" s="136" t="s">
        <v>740</v>
      </c>
      <c r="B114" s="136" t="s">
        <v>617</v>
      </c>
      <c r="C114" s="135" t="s">
        <v>25</v>
      </c>
      <c r="D114" s="132">
        <v>22000089</v>
      </c>
      <c r="E114" s="135" t="s">
        <v>798</v>
      </c>
      <c r="F114" s="161" t="s">
        <v>716</v>
      </c>
      <c r="G114" s="144">
        <v>3</v>
      </c>
      <c r="H114" s="120"/>
      <c r="I114" s="119"/>
    </row>
    <row r="115" spans="1:9" x14ac:dyDescent="0.3">
      <c r="A115" s="136" t="s">
        <v>740</v>
      </c>
      <c r="B115" s="136" t="s">
        <v>617</v>
      </c>
      <c r="C115" s="135" t="s">
        <v>26</v>
      </c>
      <c r="D115" s="132">
        <v>22000052</v>
      </c>
      <c r="E115" s="135" t="s">
        <v>799</v>
      </c>
      <c r="F115" s="161" t="s">
        <v>716</v>
      </c>
      <c r="G115" s="144"/>
      <c r="H115" s="120"/>
      <c r="I115" s="119"/>
    </row>
    <row r="116" spans="1:9" x14ac:dyDescent="0.3">
      <c r="A116" s="136" t="s">
        <v>740</v>
      </c>
      <c r="B116" s="136" t="s">
        <v>617</v>
      </c>
      <c r="C116" s="135" t="s">
        <v>27</v>
      </c>
      <c r="D116" s="132">
        <v>22000073</v>
      </c>
      <c r="E116" s="135" t="s">
        <v>800</v>
      </c>
      <c r="F116" s="161" t="s">
        <v>716</v>
      </c>
      <c r="G116" s="144">
        <v>50</v>
      </c>
      <c r="H116" s="120"/>
      <c r="I116" s="119"/>
    </row>
    <row r="117" spans="1:9" x14ac:dyDescent="0.3">
      <c r="A117" s="136" t="s">
        <v>740</v>
      </c>
      <c r="B117" s="136" t="s">
        <v>617</v>
      </c>
      <c r="C117" s="135" t="s">
        <v>30</v>
      </c>
      <c r="D117" s="132">
        <v>22000020</v>
      </c>
      <c r="E117" s="135" t="s">
        <v>803</v>
      </c>
      <c r="F117" s="161" t="s">
        <v>716</v>
      </c>
      <c r="G117" s="144">
        <v>8</v>
      </c>
      <c r="H117" s="120"/>
      <c r="I117" s="119"/>
    </row>
    <row r="118" spans="1:9" x14ac:dyDescent="0.3">
      <c r="A118" s="136" t="s">
        <v>740</v>
      </c>
      <c r="B118" s="136" t="s">
        <v>617</v>
      </c>
      <c r="C118" s="135" t="s">
        <v>31</v>
      </c>
      <c r="D118" s="132">
        <v>22000056</v>
      </c>
      <c r="E118" s="135" t="s">
        <v>805</v>
      </c>
      <c r="F118" s="161" t="s">
        <v>716</v>
      </c>
      <c r="G118" s="144"/>
      <c r="H118" s="120"/>
      <c r="I118" s="119"/>
    </row>
    <row r="119" spans="1:9" x14ac:dyDescent="0.3">
      <c r="A119" s="136" t="s">
        <v>740</v>
      </c>
      <c r="B119" s="136" t="s">
        <v>617</v>
      </c>
      <c r="C119" s="135" t="s">
        <v>46</v>
      </c>
      <c r="D119" s="132">
        <v>22000058</v>
      </c>
      <c r="E119" s="135" t="s">
        <v>824</v>
      </c>
      <c r="F119" s="161" t="s">
        <v>716</v>
      </c>
      <c r="G119" s="144"/>
      <c r="H119" s="120"/>
      <c r="I119" s="119"/>
    </row>
    <row r="120" spans="1:9" x14ac:dyDescent="0.3">
      <c r="A120" s="136" t="s">
        <v>740</v>
      </c>
      <c r="B120" s="136" t="s">
        <v>617</v>
      </c>
      <c r="C120" s="135" t="s">
        <v>47</v>
      </c>
      <c r="D120" s="132">
        <v>22000094</v>
      </c>
      <c r="E120" s="135" t="s">
        <v>790</v>
      </c>
      <c r="F120" s="161" t="s">
        <v>716</v>
      </c>
      <c r="G120" s="144">
        <v>10</v>
      </c>
      <c r="H120" s="120"/>
      <c r="I120" s="119"/>
    </row>
    <row r="121" spans="1:9" x14ac:dyDescent="0.3">
      <c r="A121" s="136" t="s">
        <v>740</v>
      </c>
      <c r="B121" s="136" t="s">
        <v>617</v>
      </c>
      <c r="C121" s="135" t="s">
        <v>32</v>
      </c>
      <c r="D121" s="132">
        <v>22000097</v>
      </c>
      <c r="E121" s="135" t="s">
        <v>806</v>
      </c>
      <c r="F121" s="161" t="s">
        <v>716</v>
      </c>
      <c r="G121" s="144">
        <v>1</v>
      </c>
      <c r="H121" s="120"/>
      <c r="I121" s="119"/>
    </row>
    <row r="122" spans="1:9" x14ac:dyDescent="0.3">
      <c r="A122" s="136" t="s">
        <v>740</v>
      </c>
      <c r="B122" s="136" t="s">
        <v>617</v>
      </c>
      <c r="C122" s="135" t="s">
        <v>33</v>
      </c>
      <c r="D122" s="132">
        <v>22000031</v>
      </c>
      <c r="E122" s="135" t="s">
        <v>807</v>
      </c>
      <c r="F122" s="161" t="s">
        <v>716</v>
      </c>
      <c r="G122" s="144">
        <v>10</v>
      </c>
      <c r="H122" s="120"/>
      <c r="I122" s="119"/>
    </row>
    <row r="123" spans="1:9" x14ac:dyDescent="0.3">
      <c r="A123" s="136" t="s">
        <v>740</v>
      </c>
      <c r="B123" s="136" t="s">
        <v>617</v>
      </c>
      <c r="C123" s="135" t="s">
        <v>34</v>
      </c>
      <c r="D123" s="132">
        <v>22000059</v>
      </c>
      <c r="E123" s="135" t="s">
        <v>809</v>
      </c>
      <c r="F123" s="161" t="s">
        <v>716</v>
      </c>
      <c r="G123" s="144">
        <v>15</v>
      </c>
      <c r="H123" s="120"/>
      <c r="I123" s="119"/>
    </row>
    <row r="124" spans="1:9" x14ac:dyDescent="0.3">
      <c r="A124" s="136" t="s">
        <v>740</v>
      </c>
      <c r="B124" s="136" t="s">
        <v>617</v>
      </c>
      <c r="C124" s="135" t="s">
        <v>49</v>
      </c>
      <c r="D124" s="132">
        <v>22000061</v>
      </c>
      <c r="E124" s="135" t="s">
        <v>825</v>
      </c>
      <c r="F124" s="161" t="s">
        <v>716</v>
      </c>
      <c r="G124" s="144">
        <v>2</v>
      </c>
      <c r="H124" s="120"/>
      <c r="I124" s="119"/>
    </row>
    <row r="125" spans="1:9" x14ac:dyDescent="0.3">
      <c r="A125" s="136" t="s">
        <v>740</v>
      </c>
      <c r="B125" s="136" t="s">
        <v>617</v>
      </c>
      <c r="C125" s="135" t="s">
        <v>79</v>
      </c>
      <c r="D125" s="132">
        <v>22000002</v>
      </c>
      <c r="E125" s="135" t="s">
        <v>826</v>
      </c>
      <c r="F125" s="161" t="s">
        <v>716</v>
      </c>
      <c r="G125" s="144">
        <v>1</v>
      </c>
      <c r="H125" s="120"/>
      <c r="I125" s="119"/>
    </row>
    <row r="126" spans="1:9" x14ac:dyDescent="0.3">
      <c r="A126" s="136" t="s">
        <v>740</v>
      </c>
      <c r="B126" s="136" t="s">
        <v>617</v>
      </c>
      <c r="C126" s="135" t="s">
        <v>75</v>
      </c>
      <c r="D126" s="132">
        <v>22000034</v>
      </c>
      <c r="E126" s="135" t="s">
        <v>827</v>
      </c>
      <c r="F126" s="161" t="s">
        <v>716</v>
      </c>
      <c r="G126" s="144"/>
      <c r="H126" s="120"/>
      <c r="I126" s="119"/>
    </row>
    <row r="127" spans="1:9" x14ac:dyDescent="0.3">
      <c r="A127" s="137" t="s">
        <v>740</v>
      </c>
      <c r="B127" s="136" t="s">
        <v>617</v>
      </c>
      <c r="C127" s="139" t="s">
        <v>721</v>
      </c>
      <c r="D127" s="140">
        <v>22000153</v>
      </c>
      <c r="E127" s="135" t="s">
        <v>847</v>
      </c>
      <c r="F127" s="161" t="s">
        <v>716</v>
      </c>
      <c r="G127" s="144">
        <v>3</v>
      </c>
      <c r="H127" s="120"/>
      <c r="I127" s="119"/>
    </row>
    <row r="128" spans="1:9" x14ac:dyDescent="0.3">
      <c r="A128" s="137" t="s">
        <v>740</v>
      </c>
      <c r="B128" s="136" t="s">
        <v>617</v>
      </c>
      <c r="C128" s="139" t="s">
        <v>722</v>
      </c>
      <c r="D128" s="140">
        <v>22000154</v>
      </c>
      <c r="E128" s="135" t="s">
        <v>848</v>
      </c>
      <c r="F128" s="161" t="s">
        <v>716</v>
      </c>
      <c r="G128" s="144">
        <v>3</v>
      </c>
      <c r="H128" s="120"/>
      <c r="I128" s="119"/>
    </row>
    <row r="129" spans="1:9" x14ac:dyDescent="0.3">
      <c r="A129" s="123" t="s">
        <v>656</v>
      </c>
      <c r="B129" s="123" t="s">
        <v>617</v>
      </c>
      <c r="C129" s="25" t="s">
        <v>657</v>
      </c>
      <c r="D129" s="132">
        <v>22000009</v>
      </c>
      <c r="E129" s="25" t="s">
        <v>811</v>
      </c>
      <c r="F129" s="161" t="s">
        <v>716</v>
      </c>
      <c r="G129" s="144">
        <v>60</v>
      </c>
      <c r="H129" s="120"/>
      <c r="I129" s="119"/>
    </row>
    <row r="130" spans="1:9" x14ac:dyDescent="0.3">
      <c r="A130" s="123" t="s">
        <v>656</v>
      </c>
      <c r="B130" s="123" t="s">
        <v>617</v>
      </c>
      <c r="C130" s="25" t="s">
        <v>862</v>
      </c>
      <c r="D130" s="140">
        <v>22000187</v>
      </c>
      <c r="E130" s="25" t="s">
        <v>863</v>
      </c>
      <c r="F130" s="161" t="s">
        <v>716</v>
      </c>
      <c r="G130" s="144">
        <v>100</v>
      </c>
      <c r="H130" s="120"/>
      <c r="I130" s="119"/>
    </row>
    <row r="131" spans="1:9" x14ac:dyDescent="0.3">
      <c r="A131" s="123" t="s">
        <v>656</v>
      </c>
      <c r="B131" s="123" t="s">
        <v>617</v>
      </c>
      <c r="C131" s="25" t="s">
        <v>864</v>
      </c>
      <c r="D131" s="132">
        <v>22000005</v>
      </c>
      <c r="E131" s="25" t="s">
        <v>865</v>
      </c>
      <c r="F131" s="161" t="s">
        <v>716</v>
      </c>
      <c r="G131" s="144">
        <v>100</v>
      </c>
      <c r="H131" s="120"/>
      <c r="I131" s="119"/>
    </row>
    <row r="132" spans="1:9" x14ac:dyDescent="0.3">
      <c r="A132" s="123" t="s">
        <v>656</v>
      </c>
      <c r="B132" s="123" t="s">
        <v>617</v>
      </c>
      <c r="C132" s="25" t="s">
        <v>658</v>
      </c>
      <c r="D132" s="132">
        <v>22000069</v>
      </c>
      <c r="E132" s="25" t="s">
        <v>812</v>
      </c>
      <c r="F132" s="161" t="s">
        <v>716</v>
      </c>
      <c r="G132" s="144">
        <v>1200</v>
      </c>
      <c r="H132" s="120"/>
      <c r="I132" s="119"/>
    </row>
    <row r="133" spans="1:9" x14ac:dyDescent="0.3">
      <c r="A133" s="123" t="s">
        <v>656</v>
      </c>
      <c r="B133" s="123" t="s">
        <v>617</v>
      </c>
      <c r="C133" s="25" t="s">
        <v>661</v>
      </c>
      <c r="D133" s="132">
        <v>22000084</v>
      </c>
      <c r="E133" s="25" t="s">
        <v>853</v>
      </c>
      <c r="F133" s="161" t="s">
        <v>716</v>
      </c>
      <c r="G133" s="144">
        <v>150</v>
      </c>
      <c r="H133" s="120"/>
      <c r="I133" s="119"/>
    </row>
    <row r="134" spans="1:9" x14ac:dyDescent="0.3">
      <c r="A134" s="123" t="s">
        <v>656</v>
      </c>
      <c r="B134" s="123" t="s">
        <v>617</v>
      </c>
      <c r="C134" s="25" t="s">
        <v>654</v>
      </c>
      <c r="D134" s="132">
        <v>22000088</v>
      </c>
      <c r="E134" s="25" t="s">
        <v>783</v>
      </c>
      <c r="F134" s="161" t="s">
        <v>716</v>
      </c>
      <c r="G134" s="144">
        <v>30</v>
      </c>
      <c r="H134" s="120"/>
      <c r="I134" s="119"/>
    </row>
    <row r="135" spans="1:9" x14ac:dyDescent="0.3">
      <c r="A135" s="123" t="s">
        <v>656</v>
      </c>
      <c r="B135" s="123" t="s">
        <v>617</v>
      </c>
      <c r="C135" s="25" t="s">
        <v>860</v>
      </c>
      <c r="D135" s="132">
        <v>22000090</v>
      </c>
      <c r="E135" s="25" t="s">
        <v>861</v>
      </c>
      <c r="F135" s="161" t="s">
        <v>716</v>
      </c>
      <c r="G135" s="144">
        <v>5</v>
      </c>
      <c r="H135" s="120"/>
      <c r="I135" s="119"/>
    </row>
    <row r="136" spans="1:9" x14ac:dyDescent="0.3">
      <c r="A136" s="123" t="s">
        <v>656</v>
      </c>
      <c r="B136" s="123" t="s">
        <v>617</v>
      </c>
      <c r="C136" s="25" t="s">
        <v>662</v>
      </c>
      <c r="D136" s="132">
        <v>22000092</v>
      </c>
      <c r="E136" s="25" t="s">
        <v>813</v>
      </c>
      <c r="F136" s="161" t="s">
        <v>716</v>
      </c>
      <c r="G136" s="144">
        <v>50</v>
      </c>
      <c r="H136" s="120"/>
      <c r="I136" s="119"/>
    </row>
    <row r="137" spans="1:9" x14ac:dyDescent="0.3">
      <c r="A137" s="123" t="s">
        <v>656</v>
      </c>
      <c r="B137" s="123" t="s">
        <v>617</v>
      </c>
      <c r="C137" s="25" t="s">
        <v>663</v>
      </c>
      <c r="D137" s="132">
        <v>22000099</v>
      </c>
      <c r="E137" s="25" t="s">
        <v>814</v>
      </c>
      <c r="F137" s="161" t="s">
        <v>716</v>
      </c>
      <c r="G137" s="144">
        <v>185</v>
      </c>
      <c r="H137" s="120"/>
      <c r="I137" s="119"/>
    </row>
    <row r="138" spans="1:9" x14ac:dyDescent="0.3">
      <c r="A138" s="123" t="s">
        <v>656</v>
      </c>
      <c r="B138" s="123" t="s">
        <v>617</v>
      </c>
      <c r="C138" s="25" t="s">
        <v>279</v>
      </c>
      <c r="D138" s="132">
        <v>21000043</v>
      </c>
      <c r="E138" s="25" t="s">
        <v>815</v>
      </c>
      <c r="F138" s="161" t="s">
        <v>716</v>
      </c>
      <c r="G138" s="144">
        <v>2500</v>
      </c>
      <c r="H138" s="120"/>
      <c r="I138" s="119"/>
    </row>
    <row r="139" spans="1:9" x14ac:dyDescent="0.3">
      <c r="A139" s="123" t="s">
        <v>656</v>
      </c>
      <c r="B139" s="123" t="s">
        <v>617</v>
      </c>
      <c r="C139" s="25" t="s">
        <v>665</v>
      </c>
      <c r="D139" s="132">
        <v>22000075</v>
      </c>
      <c r="E139" s="25" t="s">
        <v>816</v>
      </c>
      <c r="F139" s="161" t="s">
        <v>716</v>
      </c>
      <c r="G139" s="144">
        <v>50</v>
      </c>
      <c r="H139" s="120"/>
      <c r="I139" s="119"/>
    </row>
    <row r="140" spans="1:9" x14ac:dyDescent="0.3">
      <c r="A140" s="123" t="s">
        <v>656</v>
      </c>
      <c r="B140" s="123" t="s">
        <v>617</v>
      </c>
      <c r="C140" s="25" t="s">
        <v>666</v>
      </c>
      <c r="D140" s="132">
        <v>22000022</v>
      </c>
      <c r="E140" s="25" t="s">
        <v>817</v>
      </c>
      <c r="F140" s="161" t="s">
        <v>716</v>
      </c>
      <c r="G140" s="144">
        <v>50</v>
      </c>
      <c r="H140" s="120"/>
      <c r="I140" s="119"/>
    </row>
    <row r="141" spans="1:9" x14ac:dyDescent="0.3">
      <c r="A141" s="123" t="s">
        <v>656</v>
      </c>
      <c r="B141" s="123" t="s">
        <v>617</v>
      </c>
      <c r="C141" s="25" t="s">
        <v>667</v>
      </c>
      <c r="D141" s="132">
        <v>22000023</v>
      </c>
      <c r="E141" s="25" t="s">
        <v>818</v>
      </c>
      <c r="F141" s="161" t="s">
        <v>716</v>
      </c>
      <c r="G141" s="144">
        <v>10</v>
      </c>
      <c r="H141" s="120"/>
      <c r="I141" s="119"/>
    </row>
    <row r="142" spans="1:9" x14ac:dyDescent="0.3">
      <c r="A142" s="123" t="s">
        <v>656</v>
      </c>
      <c r="B142" s="123" t="s">
        <v>617</v>
      </c>
      <c r="C142" s="25" t="s">
        <v>668</v>
      </c>
      <c r="D142" s="132">
        <v>22000057</v>
      </c>
      <c r="E142" s="25" t="s">
        <v>854</v>
      </c>
      <c r="F142" s="161" t="s">
        <v>716</v>
      </c>
      <c r="G142" s="144">
        <v>10</v>
      </c>
      <c r="H142" s="120"/>
      <c r="I142" s="119"/>
    </row>
    <row r="143" spans="1:9" x14ac:dyDescent="0.3">
      <c r="A143" s="12" t="s">
        <v>738</v>
      </c>
      <c r="B143" s="12" t="s">
        <v>617</v>
      </c>
      <c r="C143" t="s">
        <v>427</v>
      </c>
      <c r="D143" s="132">
        <v>22000004</v>
      </c>
      <c r="E143" t="s">
        <v>792</v>
      </c>
      <c r="F143" s="161" t="s">
        <v>716</v>
      </c>
      <c r="G143" s="144">
        <v>50</v>
      </c>
      <c r="H143" s="120"/>
      <c r="I143" s="119"/>
    </row>
    <row r="144" spans="1:9" x14ac:dyDescent="0.3">
      <c r="A144" s="12" t="s">
        <v>738</v>
      </c>
      <c r="B144" s="12" t="s">
        <v>617</v>
      </c>
      <c r="C144" t="s">
        <v>423</v>
      </c>
      <c r="D144" s="132">
        <v>22000067</v>
      </c>
      <c r="E144" t="s">
        <v>793</v>
      </c>
      <c r="F144" s="161" t="s">
        <v>716</v>
      </c>
      <c r="G144" s="149">
        <v>300</v>
      </c>
      <c r="H144" s="120"/>
      <c r="I144" s="119"/>
    </row>
    <row r="145" spans="1:9" x14ac:dyDescent="0.3">
      <c r="A145" s="12" t="s">
        <v>738</v>
      </c>
      <c r="B145" s="12" t="s">
        <v>617</v>
      </c>
      <c r="C145" t="s">
        <v>447</v>
      </c>
      <c r="D145" s="132">
        <v>22000098</v>
      </c>
      <c r="E145" t="s">
        <v>794</v>
      </c>
      <c r="F145" s="161" t="s">
        <v>716</v>
      </c>
      <c r="G145" s="149">
        <v>50</v>
      </c>
      <c r="H145" s="120"/>
      <c r="I145" s="119"/>
    </row>
    <row r="146" spans="1:9" x14ac:dyDescent="0.3">
      <c r="A146" s="12" t="s">
        <v>738</v>
      </c>
      <c r="B146" s="12" t="s">
        <v>617</v>
      </c>
      <c r="C146" t="s">
        <v>74</v>
      </c>
      <c r="D146" s="132">
        <v>22000011</v>
      </c>
      <c r="E146" t="s">
        <v>777</v>
      </c>
      <c r="F146" s="161" t="s">
        <v>716</v>
      </c>
      <c r="G146" s="149"/>
      <c r="H146" s="120"/>
      <c r="I146" s="119"/>
    </row>
    <row r="147" spans="1:9" x14ac:dyDescent="0.3">
      <c r="A147" s="12" t="s">
        <v>738</v>
      </c>
      <c r="B147" s="12" t="s">
        <v>617</v>
      </c>
      <c r="C147" t="s">
        <v>429</v>
      </c>
      <c r="D147" s="140">
        <v>22000115</v>
      </c>
      <c r="E147" t="s">
        <v>795</v>
      </c>
      <c r="F147" s="161" t="s">
        <v>716</v>
      </c>
      <c r="G147" s="149"/>
      <c r="H147" s="120"/>
      <c r="I147" s="119"/>
    </row>
    <row r="148" spans="1:9" x14ac:dyDescent="0.3">
      <c r="A148" s="12" t="s">
        <v>738</v>
      </c>
      <c r="B148" s="12" t="s">
        <v>617</v>
      </c>
      <c r="C148" t="s">
        <v>42</v>
      </c>
      <c r="D148" s="132">
        <v>22000085</v>
      </c>
      <c r="E148" t="s">
        <v>796</v>
      </c>
      <c r="F148" s="161" t="s">
        <v>716</v>
      </c>
      <c r="G148" s="149">
        <v>2</v>
      </c>
      <c r="H148" s="120"/>
      <c r="I148" s="119"/>
    </row>
    <row r="149" spans="1:9" x14ac:dyDescent="0.3">
      <c r="A149" s="12" t="s">
        <v>738</v>
      </c>
      <c r="B149" s="12" t="s">
        <v>617</v>
      </c>
      <c r="C149" t="s">
        <v>43</v>
      </c>
      <c r="D149" s="132">
        <v>22000047</v>
      </c>
      <c r="E149" t="s">
        <v>797</v>
      </c>
      <c r="F149" s="161" t="s">
        <v>716</v>
      </c>
      <c r="G149" s="149"/>
      <c r="H149" s="120"/>
      <c r="I149" s="119"/>
    </row>
    <row r="150" spans="1:9" x14ac:dyDescent="0.3">
      <c r="A150" s="12" t="s">
        <v>738</v>
      </c>
      <c r="B150" s="12" t="s">
        <v>617</v>
      </c>
      <c r="C150" t="s">
        <v>25</v>
      </c>
      <c r="D150" s="132">
        <v>22000089</v>
      </c>
      <c r="E150" t="s">
        <v>798</v>
      </c>
      <c r="F150" s="161" t="s">
        <v>716</v>
      </c>
      <c r="G150" s="149">
        <v>12</v>
      </c>
      <c r="H150" s="120"/>
      <c r="I150" s="119"/>
    </row>
    <row r="151" spans="1:9" x14ac:dyDescent="0.3">
      <c r="A151" s="12" t="s">
        <v>738</v>
      </c>
      <c r="B151" s="12" t="s">
        <v>617</v>
      </c>
      <c r="C151" t="s">
        <v>26</v>
      </c>
      <c r="D151" s="132">
        <v>22000052</v>
      </c>
      <c r="E151" t="s">
        <v>799</v>
      </c>
      <c r="F151" s="161" t="s">
        <v>716</v>
      </c>
      <c r="G151" s="149">
        <v>6</v>
      </c>
      <c r="H151" s="120"/>
      <c r="I151" s="119"/>
    </row>
    <row r="152" spans="1:9" x14ac:dyDescent="0.3">
      <c r="A152" s="12" t="s">
        <v>738</v>
      </c>
      <c r="B152" s="12" t="s">
        <v>617</v>
      </c>
      <c r="C152" t="s">
        <v>27</v>
      </c>
      <c r="D152" s="132">
        <v>22000073</v>
      </c>
      <c r="E152" t="s">
        <v>800</v>
      </c>
      <c r="F152" s="161" t="s">
        <v>716</v>
      </c>
      <c r="G152" s="149">
        <v>3200</v>
      </c>
      <c r="H152" s="120"/>
      <c r="I152" s="119"/>
    </row>
    <row r="153" spans="1:9" x14ac:dyDescent="0.3">
      <c r="A153" s="12" t="s">
        <v>738</v>
      </c>
      <c r="B153" s="12" t="s">
        <v>617</v>
      </c>
      <c r="C153" t="s">
        <v>433</v>
      </c>
      <c r="D153" s="132">
        <v>22000076</v>
      </c>
      <c r="E153" t="s">
        <v>801</v>
      </c>
      <c r="F153" s="161" t="s">
        <v>716</v>
      </c>
      <c r="G153" s="149">
        <v>241</v>
      </c>
      <c r="H153" s="120"/>
      <c r="I153" s="119"/>
    </row>
    <row r="154" spans="1:9" x14ac:dyDescent="0.3">
      <c r="A154" s="12" t="s">
        <v>738</v>
      </c>
      <c r="B154" s="12" t="s">
        <v>617</v>
      </c>
      <c r="C154" t="s">
        <v>430</v>
      </c>
      <c r="D154" s="132">
        <v>22000161</v>
      </c>
      <c r="E154" t="s">
        <v>856</v>
      </c>
      <c r="F154" s="161" t="s">
        <v>716</v>
      </c>
      <c r="G154" s="149">
        <v>191</v>
      </c>
      <c r="H154" s="120"/>
      <c r="I154" s="119"/>
    </row>
    <row r="155" spans="1:9" x14ac:dyDescent="0.3">
      <c r="A155" s="12" t="s">
        <v>738</v>
      </c>
      <c r="B155" s="12" t="s">
        <v>617</v>
      </c>
      <c r="C155" t="s">
        <v>51</v>
      </c>
      <c r="D155" s="132">
        <v>22000160</v>
      </c>
      <c r="E155" t="s">
        <v>857</v>
      </c>
      <c r="F155" s="161" t="s">
        <v>716</v>
      </c>
      <c r="G155" s="149">
        <v>84</v>
      </c>
      <c r="H155" s="120"/>
      <c r="I155" s="119"/>
    </row>
    <row r="156" spans="1:9" x14ac:dyDescent="0.3">
      <c r="A156" s="12" t="s">
        <v>738</v>
      </c>
      <c r="B156" s="12" t="s">
        <v>617</v>
      </c>
      <c r="C156" t="s">
        <v>28</v>
      </c>
      <c r="D156" s="132">
        <v>22000079</v>
      </c>
      <c r="E156" t="s">
        <v>802</v>
      </c>
      <c r="F156" s="161" t="s">
        <v>716</v>
      </c>
      <c r="G156" s="149">
        <v>242</v>
      </c>
      <c r="H156" s="120"/>
      <c r="I156" s="119"/>
    </row>
    <row r="157" spans="1:9" x14ac:dyDescent="0.3">
      <c r="A157" s="12" t="s">
        <v>738</v>
      </c>
      <c r="B157" s="12" t="s">
        <v>617</v>
      </c>
      <c r="C157" t="s">
        <v>30</v>
      </c>
      <c r="D157" s="132">
        <v>22000020</v>
      </c>
      <c r="E157" t="s">
        <v>803</v>
      </c>
      <c r="F157" s="161" t="s">
        <v>716</v>
      </c>
      <c r="G157" s="149">
        <v>32</v>
      </c>
      <c r="H157" s="120"/>
      <c r="I157" s="119"/>
    </row>
    <row r="158" spans="1:9" x14ac:dyDescent="0.3">
      <c r="A158" s="12" t="s">
        <v>738</v>
      </c>
      <c r="B158" s="12" t="s">
        <v>617</v>
      </c>
      <c r="C158" t="s">
        <v>37</v>
      </c>
      <c r="D158" s="132">
        <v>22000055</v>
      </c>
      <c r="E158" t="s">
        <v>804</v>
      </c>
      <c r="F158" s="161" t="s">
        <v>716</v>
      </c>
      <c r="G158" s="149"/>
      <c r="H158" s="120"/>
      <c r="I158" s="119"/>
    </row>
    <row r="159" spans="1:9" x14ac:dyDescent="0.3">
      <c r="A159" s="12" t="s">
        <v>738</v>
      </c>
      <c r="B159" s="12" t="s">
        <v>617</v>
      </c>
      <c r="C159" t="s">
        <v>31</v>
      </c>
      <c r="D159" s="132">
        <v>22000056</v>
      </c>
      <c r="E159" t="s">
        <v>805</v>
      </c>
      <c r="F159" s="161" t="s">
        <v>716</v>
      </c>
      <c r="G159" s="149">
        <v>3</v>
      </c>
      <c r="H159" s="120"/>
      <c r="I159" s="119"/>
    </row>
    <row r="160" spans="1:9" x14ac:dyDescent="0.3">
      <c r="A160" s="12" t="s">
        <v>738</v>
      </c>
      <c r="B160" s="12" t="s">
        <v>617</v>
      </c>
      <c r="C160" t="s">
        <v>47</v>
      </c>
      <c r="D160" s="132">
        <v>22000094</v>
      </c>
      <c r="E160" t="s">
        <v>790</v>
      </c>
      <c r="F160" s="161" t="s">
        <v>716</v>
      </c>
      <c r="G160" s="149">
        <v>2</v>
      </c>
      <c r="H160" s="120"/>
      <c r="I160" s="119"/>
    </row>
    <row r="161" spans="1:9" x14ac:dyDescent="0.3">
      <c r="A161" s="12" t="s">
        <v>738</v>
      </c>
      <c r="B161" s="12" t="s">
        <v>617</v>
      </c>
      <c r="C161" t="s">
        <v>32</v>
      </c>
      <c r="D161" s="132">
        <v>22000097</v>
      </c>
      <c r="E161" t="s">
        <v>806</v>
      </c>
      <c r="F161" s="161" t="s">
        <v>716</v>
      </c>
      <c r="G161" s="149">
        <v>6</v>
      </c>
      <c r="H161" s="120"/>
      <c r="I161" s="119"/>
    </row>
    <row r="162" spans="1:9" x14ac:dyDescent="0.3">
      <c r="A162" s="12" t="s">
        <v>738</v>
      </c>
      <c r="B162" s="12" t="s">
        <v>617</v>
      </c>
      <c r="C162" t="s">
        <v>33</v>
      </c>
      <c r="D162" s="132">
        <v>22000031</v>
      </c>
      <c r="E162" t="s">
        <v>807</v>
      </c>
      <c r="F162" s="161" t="s">
        <v>716</v>
      </c>
      <c r="G162" s="149">
        <v>170</v>
      </c>
      <c r="H162" s="120"/>
      <c r="I162" s="119"/>
    </row>
    <row r="163" spans="1:9" x14ac:dyDescent="0.3">
      <c r="A163" s="12" t="s">
        <v>738</v>
      </c>
      <c r="B163" s="12" t="s">
        <v>617</v>
      </c>
      <c r="C163" t="s">
        <v>102</v>
      </c>
      <c r="D163" s="132">
        <v>22000033</v>
      </c>
      <c r="E163" t="s">
        <v>808</v>
      </c>
      <c r="F163" s="161" t="s">
        <v>716</v>
      </c>
      <c r="G163" s="149"/>
      <c r="H163" s="120"/>
      <c r="I163" s="119"/>
    </row>
    <row r="164" spans="1:9" x14ac:dyDescent="0.3">
      <c r="A164" s="12" t="s">
        <v>738</v>
      </c>
      <c r="B164" s="12" t="s">
        <v>617</v>
      </c>
      <c r="C164" t="s">
        <v>34</v>
      </c>
      <c r="D164" s="132">
        <v>22000059</v>
      </c>
      <c r="E164" t="s">
        <v>809</v>
      </c>
      <c r="F164" s="161" t="s">
        <v>716</v>
      </c>
      <c r="G164" s="149">
        <v>9</v>
      </c>
      <c r="H164" s="120"/>
      <c r="I164" s="119"/>
    </row>
    <row r="165" spans="1:9" x14ac:dyDescent="0.3">
      <c r="A165" s="12" t="s">
        <v>738</v>
      </c>
      <c r="B165" s="12" t="s">
        <v>617</v>
      </c>
      <c r="C165" t="s">
        <v>35</v>
      </c>
      <c r="D165" s="132">
        <v>22000028</v>
      </c>
      <c r="E165" t="s">
        <v>810</v>
      </c>
      <c r="F165" s="161" t="s">
        <v>716</v>
      </c>
      <c r="G165" s="149"/>
      <c r="H165" s="120"/>
      <c r="I165" s="119"/>
    </row>
    <row r="166" spans="1:9" x14ac:dyDescent="0.3">
      <c r="A166" s="14" t="s">
        <v>738</v>
      </c>
      <c r="B166" s="12" t="s">
        <v>617</v>
      </c>
      <c r="C166" s="118" t="s">
        <v>721</v>
      </c>
      <c r="D166" s="140">
        <v>22000153</v>
      </c>
      <c r="E166" t="s">
        <v>847</v>
      </c>
      <c r="F166" s="161" t="s">
        <v>716</v>
      </c>
      <c r="G166" s="149">
        <v>1</v>
      </c>
      <c r="H166" s="120"/>
      <c r="I166" s="119"/>
    </row>
    <row r="167" spans="1:9" x14ac:dyDescent="0.3">
      <c r="A167" s="14" t="s">
        <v>738</v>
      </c>
      <c r="B167" s="12" t="s">
        <v>617</v>
      </c>
      <c r="C167" s="118" t="s">
        <v>722</v>
      </c>
      <c r="D167" s="140">
        <v>22000154</v>
      </c>
      <c r="E167" t="s">
        <v>848</v>
      </c>
      <c r="F167" s="161" t="s">
        <v>716</v>
      </c>
      <c r="G167" s="144"/>
      <c r="H167" s="120"/>
      <c r="I167" s="119"/>
    </row>
    <row r="168" spans="1:9" x14ac:dyDescent="0.3">
      <c r="A168" s="14" t="s">
        <v>738</v>
      </c>
      <c r="B168" s="12" t="s">
        <v>617</v>
      </c>
      <c r="C168" s="118" t="s">
        <v>708</v>
      </c>
      <c r="D168" s="132">
        <v>22000200</v>
      </c>
      <c r="E168" s="135" t="s">
        <v>866</v>
      </c>
      <c r="F168" s="161" t="s">
        <v>716</v>
      </c>
      <c r="G168" s="144"/>
      <c r="H168" s="120"/>
      <c r="I168" s="119"/>
    </row>
    <row r="169" spans="1:9" x14ac:dyDescent="0.3">
      <c r="A169" s="123" t="s">
        <v>874</v>
      </c>
      <c r="B169" s="123" t="s">
        <v>617</v>
      </c>
      <c r="C169" s="25" t="s">
        <v>640</v>
      </c>
      <c r="D169" s="132">
        <v>21000039</v>
      </c>
      <c r="E169" s="25" t="s">
        <v>773</v>
      </c>
      <c r="F169" s="161" t="s">
        <v>716</v>
      </c>
      <c r="G169" s="148">
        <v>1900</v>
      </c>
      <c r="H169" s="120"/>
      <c r="I169" s="119"/>
    </row>
    <row r="170" spans="1:9" x14ac:dyDescent="0.3">
      <c r="A170" s="123" t="s">
        <v>874</v>
      </c>
      <c r="B170" s="123" t="s">
        <v>617</v>
      </c>
      <c r="C170" s="25" t="s">
        <v>341</v>
      </c>
      <c r="D170" s="132">
        <v>21000038</v>
      </c>
      <c r="E170" s="25" t="s">
        <v>774</v>
      </c>
      <c r="F170" s="161" t="s">
        <v>716</v>
      </c>
      <c r="G170" s="148" t="s">
        <v>855</v>
      </c>
      <c r="H170" s="120"/>
      <c r="I170" s="119"/>
    </row>
    <row r="171" spans="1:9" x14ac:dyDescent="0.3">
      <c r="A171" s="123" t="s">
        <v>874</v>
      </c>
      <c r="B171" s="123" t="s">
        <v>617</v>
      </c>
      <c r="C171" s="25" t="s">
        <v>632</v>
      </c>
      <c r="D171" s="132">
        <v>21000037</v>
      </c>
      <c r="E171" s="25" t="s">
        <v>775</v>
      </c>
      <c r="F171" s="161" t="s">
        <v>716</v>
      </c>
      <c r="G171" s="148">
        <v>600</v>
      </c>
      <c r="H171" s="120"/>
      <c r="I171" s="119"/>
    </row>
    <row r="172" spans="1:9" x14ac:dyDescent="0.3">
      <c r="A172" s="123" t="s">
        <v>874</v>
      </c>
      <c r="B172" s="123" t="s">
        <v>617</v>
      </c>
      <c r="C172" s="25" t="s">
        <v>248</v>
      </c>
      <c r="D172" s="132">
        <v>21000035</v>
      </c>
      <c r="E172" s="25" t="s">
        <v>776</v>
      </c>
      <c r="F172" s="161" t="s">
        <v>716</v>
      </c>
      <c r="G172" s="148" t="s">
        <v>855</v>
      </c>
      <c r="H172" s="120"/>
      <c r="I172" s="119"/>
    </row>
    <row r="173" spans="1:9" x14ac:dyDescent="0.3">
      <c r="A173" s="123" t="s">
        <v>874</v>
      </c>
      <c r="B173" s="123" t="s">
        <v>617</v>
      </c>
      <c r="C173" s="25" t="s">
        <v>74</v>
      </c>
      <c r="D173" s="132">
        <v>22000011</v>
      </c>
      <c r="E173" s="25" t="s">
        <v>777</v>
      </c>
      <c r="F173" s="161" t="s">
        <v>716</v>
      </c>
      <c r="G173" s="148">
        <v>500</v>
      </c>
      <c r="H173" s="120"/>
      <c r="I173" s="119"/>
    </row>
    <row r="174" spans="1:9" x14ac:dyDescent="0.3">
      <c r="A174" s="123" t="s">
        <v>874</v>
      </c>
      <c r="B174" s="123" t="s">
        <v>617</v>
      </c>
      <c r="C174" s="25" t="s">
        <v>161</v>
      </c>
      <c r="D174" s="132">
        <v>22000013</v>
      </c>
      <c r="E174" s="25" t="s">
        <v>778</v>
      </c>
      <c r="F174" s="161" t="s">
        <v>716</v>
      </c>
      <c r="G174" s="148">
        <v>5600</v>
      </c>
      <c r="H174" s="120"/>
      <c r="I174" s="119"/>
    </row>
    <row r="175" spans="1:9" x14ac:dyDescent="0.3">
      <c r="A175" s="123" t="s">
        <v>874</v>
      </c>
      <c r="B175" s="123" t="s">
        <v>617</v>
      </c>
      <c r="C175" s="25" t="s">
        <v>171</v>
      </c>
      <c r="D175" s="132">
        <v>22000014</v>
      </c>
      <c r="E175" s="25" t="s">
        <v>779</v>
      </c>
      <c r="F175" s="161" t="s">
        <v>716</v>
      </c>
      <c r="G175" s="148">
        <v>100</v>
      </c>
      <c r="H175" s="120"/>
      <c r="I175" s="119"/>
    </row>
    <row r="176" spans="1:9" x14ac:dyDescent="0.3">
      <c r="A176" s="123" t="s">
        <v>874</v>
      </c>
      <c r="B176" s="123" t="s">
        <v>617</v>
      </c>
      <c r="C176" s="25" t="s">
        <v>162</v>
      </c>
      <c r="D176" s="132">
        <v>22000015</v>
      </c>
      <c r="E176" s="25" t="s">
        <v>780</v>
      </c>
      <c r="F176" s="161" t="s">
        <v>716</v>
      </c>
      <c r="G176" s="148">
        <v>200</v>
      </c>
      <c r="H176" s="120"/>
      <c r="I176" s="119"/>
    </row>
    <row r="177" spans="1:9" x14ac:dyDescent="0.3">
      <c r="A177" s="123" t="s">
        <v>874</v>
      </c>
      <c r="B177" s="123" t="s">
        <v>617</v>
      </c>
      <c r="C177" s="25" t="s">
        <v>61</v>
      </c>
      <c r="D177" s="132">
        <v>22000071</v>
      </c>
      <c r="E177" s="25" t="s">
        <v>781</v>
      </c>
      <c r="F177" s="161" t="s">
        <v>716</v>
      </c>
      <c r="G177" s="148">
        <v>600</v>
      </c>
      <c r="H177" s="120"/>
      <c r="I177" s="119"/>
    </row>
    <row r="178" spans="1:9" x14ac:dyDescent="0.3">
      <c r="A178" s="123" t="s">
        <v>874</v>
      </c>
      <c r="B178" s="123" t="s">
        <v>625</v>
      </c>
      <c r="C178" s="25" t="s">
        <v>858</v>
      </c>
      <c r="D178" s="132">
        <v>22000163</v>
      </c>
      <c r="E178" s="25" t="s">
        <v>859</v>
      </c>
      <c r="F178" s="161" t="s">
        <v>716</v>
      </c>
      <c r="G178" s="148">
        <v>300</v>
      </c>
      <c r="H178" s="120"/>
      <c r="I178" s="119"/>
    </row>
    <row r="179" spans="1:9" x14ac:dyDescent="0.3">
      <c r="A179" s="123" t="s">
        <v>874</v>
      </c>
      <c r="B179" s="123" t="s">
        <v>617</v>
      </c>
      <c r="C179" s="25" t="s">
        <v>285</v>
      </c>
      <c r="D179" s="132">
        <v>22000087</v>
      </c>
      <c r="E179" s="25" t="s">
        <v>782</v>
      </c>
      <c r="F179" s="161" t="s">
        <v>716</v>
      </c>
      <c r="G179" s="148">
        <v>300</v>
      </c>
      <c r="H179" s="120"/>
      <c r="I179" s="119"/>
    </row>
    <row r="180" spans="1:9" x14ac:dyDescent="0.3">
      <c r="A180" s="123" t="s">
        <v>874</v>
      </c>
      <c r="B180" s="123" t="s">
        <v>617</v>
      </c>
      <c r="C180" s="25" t="s">
        <v>654</v>
      </c>
      <c r="D180" s="132">
        <v>22000088</v>
      </c>
      <c r="E180" s="25" t="s">
        <v>783</v>
      </c>
      <c r="F180" s="161" t="s">
        <v>716</v>
      </c>
      <c r="G180" s="148">
        <v>300</v>
      </c>
      <c r="H180" s="120"/>
      <c r="I180" s="119"/>
    </row>
    <row r="181" spans="1:9" x14ac:dyDescent="0.3">
      <c r="A181" s="123" t="s">
        <v>874</v>
      </c>
      <c r="B181" s="123" t="s">
        <v>617</v>
      </c>
      <c r="C181" s="25" t="s">
        <v>91</v>
      </c>
      <c r="D181" s="132">
        <v>22000041</v>
      </c>
      <c r="E181" s="25" t="s">
        <v>784</v>
      </c>
      <c r="F181" s="161" t="s">
        <v>716</v>
      </c>
      <c r="G181" s="148">
        <v>500</v>
      </c>
      <c r="H181" s="120"/>
      <c r="I181" s="119"/>
    </row>
    <row r="182" spans="1:9" x14ac:dyDescent="0.3">
      <c r="A182" s="123" t="s">
        <v>874</v>
      </c>
      <c r="B182" s="123" t="s">
        <v>617</v>
      </c>
      <c r="C182" s="25" t="s">
        <v>168</v>
      </c>
      <c r="D182" s="132">
        <v>22000101</v>
      </c>
      <c r="E182" s="25" t="s">
        <v>785</v>
      </c>
      <c r="F182" s="161" t="s">
        <v>716</v>
      </c>
      <c r="G182" s="148">
        <v>200</v>
      </c>
      <c r="H182" s="120"/>
      <c r="I182" s="119"/>
    </row>
    <row r="183" spans="1:9" x14ac:dyDescent="0.3">
      <c r="A183" s="123" t="s">
        <v>874</v>
      </c>
      <c r="B183" s="123" t="s">
        <v>617</v>
      </c>
      <c r="C183" s="25" t="s">
        <v>182</v>
      </c>
      <c r="D183" s="132">
        <v>22000102</v>
      </c>
      <c r="E183" s="25" t="s">
        <v>786</v>
      </c>
      <c r="F183" s="161" t="s">
        <v>716</v>
      </c>
      <c r="G183" s="148">
        <v>100</v>
      </c>
      <c r="H183" s="120"/>
      <c r="I183" s="119"/>
    </row>
    <row r="184" spans="1:9" x14ac:dyDescent="0.3">
      <c r="A184" s="123" t="s">
        <v>874</v>
      </c>
      <c r="B184" s="123" t="s">
        <v>617</v>
      </c>
      <c r="C184" s="25" t="s">
        <v>246</v>
      </c>
      <c r="D184" s="132">
        <v>22000103</v>
      </c>
      <c r="E184" s="25" t="s">
        <v>787</v>
      </c>
      <c r="F184" s="161" t="s">
        <v>716</v>
      </c>
      <c r="G184" s="148">
        <v>4400</v>
      </c>
      <c r="H184" s="120"/>
      <c r="I184" s="119"/>
    </row>
    <row r="185" spans="1:9" x14ac:dyDescent="0.3">
      <c r="A185" s="123" t="s">
        <v>874</v>
      </c>
      <c r="B185" s="123" t="s">
        <v>617</v>
      </c>
      <c r="C185" s="25" t="s">
        <v>164</v>
      </c>
      <c r="D185" s="132">
        <v>22000105</v>
      </c>
      <c r="E185" s="25" t="s">
        <v>788</v>
      </c>
      <c r="F185" s="161" t="s">
        <v>716</v>
      </c>
      <c r="G185" s="148">
        <v>800</v>
      </c>
      <c r="H185" s="120"/>
      <c r="I185" s="119"/>
    </row>
    <row r="186" spans="1:9" x14ac:dyDescent="0.3">
      <c r="A186" s="123" t="s">
        <v>874</v>
      </c>
      <c r="B186" s="123" t="s">
        <v>617</v>
      </c>
      <c r="C186" s="25" t="s">
        <v>198</v>
      </c>
      <c r="D186" s="132">
        <v>22000107</v>
      </c>
      <c r="E186" s="25" t="s">
        <v>789</v>
      </c>
      <c r="F186" s="161" t="s">
        <v>716</v>
      </c>
      <c r="G186" s="148">
        <v>300</v>
      </c>
      <c r="H186" s="120"/>
      <c r="I186" s="119"/>
    </row>
    <row r="187" spans="1:9" x14ac:dyDescent="0.3">
      <c r="A187" s="123" t="s">
        <v>874</v>
      </c>
      <c r="B187" s="123" t="s">
        <v>617</v>
      </c>
      <c r="C187" s="25" t="s">
        <v>47</v>
      </c>
      <c r="D187" s="132">
        <v>22000094</v>
      </c>
      <c r="E187" s="25" t="s">
        <v>790</v>
      </c>
      <c r="F187" s="161" t="s">
        <v>716</v>
      </c>
      <c r="G187" s="148">
        <v>300</v>
      </c>
      <c r="H187" s="120"/>
      <c r="I187" s="119"/>
    </row>
    <row r="188" spans="1:9" x14ac:dyDescent="0.3">
      <c r="A188" s="123" t="s">
        <v>874</v>
      </c>
      <c r="B188" s="123" t="s">
        <v>617</v>
      </c>
      <c r="C188" s="25" t="s">
        <v>648</v>
      </c>
      <c r="D188" s="132">
        <v>22000095</v>
      </c>
      <c r="E188" s="25" t="s">
        <v>791</v>
      </c>
      <c r="F188" s="161" t="s">
        <v>716</v>
      </c>
      <c r="G188" s="148">
        <v>2</v>
      </c>
      <c r="H188" s="120"/>
      <c r="I188" s="119"/>
    </row>
    <row r="189" spans="1:9" x14ac:dyDescent="0.3">
      <c r="A189" s="123" t="s">
        <v>874</v>
      </c>
      <c r="B189" s="123" t="s">
        <v>617</v>
      </c>
      <c r="C189" s="25" t="s">
        <v>229</v>
      </c>
      <c r="D189" s="132">
        <v>22000096</v>
      </c>
      <c r="E189" s="25" t="s">
        <v>852</v>
      </c>
      <c r="F189" s="161" t="s">
        <v>716</v>
      </c>
      <c r="G189" s="148" t="s">
        <v>855</v>
      </c>
      <c r="H189" s="120"/>
    </row>
    <row r="190" spans="1:9" x14ac:dyDescent="0.3">
      <c r="A190" s="132" t="s">
        <v>730</v>
      </c>
      <c r="B190" s="132" t="s">
        <v>617</v>
      </c>
      <c r="C190" s="130" t="s">
        <v>61</v>
      </c>
      <c r="D190" s="132">
        <v>22000071</v>
      </c>
      <c r="E190" s="130" t="s">
        <v>781</v>
      </c>
      <c r="F190" s="161" t="s">
        <v>717</v>
      </c>
      <c r="G190" s="141">
        <v>150</v>
      </c>
    </row>
    <row r="191" spans="1:9" x14ac:dyDescent="0.3">
      <c r="A191" s="132" t="s">
        <v>730</v>
      </c>
      <c r="B191" s="132" t="s">
        <v>617</v>
      </c>
      <c r="C191" s="130" t="s">
        <v>26</v>
      </c>
      <c r="D191" s="132">
        <v>22000052</v>
      </c>
      <c r="E191" s="130" t="s">
        <v>799</v>
      </c>
      <c r="F191" s="161" t="s">
        <v>717</v>
      </c>
      <c r="G191" s="141">
        <v>50</v>
      </c>
    </row>
    <row r="192" spans="1:9" x14ac:dyDescent="0.3">
      <c r="A192" s="132" t="s">
        <v>730</v>
      </c>
      <c r="B192" s="132" t="s">
        <v>617</v>
      </c>
      <c r="C192" s="130" t="s">
        <v>37</v>
      </c>
      <c r="D192" s="132">
        <v>22000055</v>
      </c>
      <c r="E192" s="130" t="s">
        <v>804</v>
      </c>
      <c r="F192" s="161" t="s">
        <v>717</v>
      </c>
      <c r="G192" s="141">
        <v>25</v>
      </c>
    </row>
    <row r="193" spans="1:7" x14ac:dyDescent="0.3">
      <c r="A193" s="132" t="s">
        <v>730</v>
      </c>
      <c r="B193" s="132" t="s">
        <v>617</v>
      </c>
      <c r="C193" s="130" t="s">
        <v>47</v>
      </c>
      <c r="D193" s="132">
        <v>22000094</v>
      </c>
      <c r="E193" s="130" t="s">
        <v>790</v>
      </c>
      <c r="F193" s="161" t="s">
        <v>717</v>
      </c>
      <c r="G193" s="141">
        <v>30</v>
      </c>
    </row>
    <row r="194" spans="1:7" x14ac:dyDescent="0.3">
      <c r="A194" s="132" t="s">
        <v>730</v>
      </c>
      <c r="B194" s="132" t="s">
        <v>617</v>
      </c>
      <c r="C194" s="130" t="s">
        <v>74</v>
      </c>
      <c r="D194" s="132">
        <v>22000011</v>
      </c>
      <c r="E194" s="130" t="s">
        <v>777</v>
      </c>
      <c r="F194" s="161" t="s">
        <v>717</v>
      </c>
      <c r="G194" s="141">
        <v>70</v>
      </c>
    </row>
    <row r="195" spans="1:7" x14ac:dyDescent="0.3">
      <c r="A195" s="132" t="s">
        <v>730</v>
      </c>
      <c r="B195" s="132" t="s">
        <v>617</v>
      </c>
      <c r="C195" s="130" t="s">
        <v>42</v>
      </c>
      <c r="D195" s="132">
        <v>22000085</v>
      </c>
      <c r="E195" s="130" t="s">
        <v>796</v>
      </c>
      <c r="F195" s="161" t="s">
        <v>717</v>
      </c>
      <c r="G195" s="141">
        <v>20</v>
      </c>
    </row>
    <row r="196" spans="1:7" x14ac:dyDescent="0.3">
      <c r="A196" s="132" t="s">
        <v>730</v>
      </c>
      <c r="B196" s="132" t="s">
        <v>617</v>
      </c>
      <c r="C196" s="130" t="s">
        <v>91</v>
      </c>
      <c r="D196" s="132">
        <v>22000041</v>
      </c>
      <c r="E196" s="130" t="s">
        <v>784</v>
      </c>
      <c r="F196" s="161" t="s">
        <v>717</v>
      </c>
      <c r="G196" s="141">
        <v>1</v>
      </c>
    </row>
    <row r="197" spans="1:7" x14ac:dyDescent="0.3">
      <c r="A197" s="132" t="s">
        <v>730</v>
      </c>
      <c r="B197" s="132" t="s">
        <v>617</v>
      </c>
      <c r="C197" s="130" t="s">
        <v>201</v>
      </c>
      <c r="D197" s="132">
        <v>22000046</v>
      </c>
      <c r="E197" s="130" t="s">
        <v>819</v>
      </c>
      <c r="F197" s="161" t="s">
        <v>717</v>
      </c>
      <c r="G197" s="141">
        <v>1</v>
      </c>
    </row>
    <row r="198" spans="1:7" x14ac:dyDescent="0.3">
      <c r="A198" s="132" t="s">
        <v>730</v>
      </c>
      <c r="B198" s="132" t="s">
        <v>617</v>
      </c>
      <c r="C198" s="130" t="s">
        <v>164</v>
      </c>
      <c r="D198" s="132">
        <v>22000105</v>
      </c>
      <c r="E198" s="130" t="s">
        <v>788</v>
      </c>
      <c r="F198" s="161" t="s">
        <v>717</v>
      </c>
      <c r="G198" s="141">
        <v>10</v>
      </c>
    </row>
    <row r="199" spans="1:7" x14ac:dyDescent="0.3">
      <c r="A199" s="132" t="s">
        <v>730</v>
      </c>
      <c r="B199" s="132" t="s">
        <v>617</v>
      </c>
      <c r="C199" s="130" t="s">
        <v>43</v>
      </c>
      <c r="D199" s="132">
        <v>22000047</v>
      </c>
      <c r="E199" s="130" t="s">
        <v>797</v>
      </c>
      <c r="F199" s="161" t="s">
        <v>717</v>
      </c>
      <c r="G199" s="141">
        <v>25</v>
      </c>
    </row>
    <row r="200" spans="1:7" x14ac:dyDescent="0.3">
      <c r="A200" s="132" t="s">
        <v>730</v>
      </c>
      <c r="B200" s="132" t="s">
        <v>617</v>
      </c>
      <c r="C200" s="130" t="s">
        <v>25</v>
      </c>
      <c r="D200" s="132">
        <v>22000089</v>
      </c>
      <c r="E200" s="130" t="s">
        <v>798</v>
      </c>
      <c r="F200" s="161" t="s">
        <v>717</v>
      </c>
      <c r="G200" s="141">
        <v>50</v>
      </c>
    </row>
    <row r="201" spans="1:7" x14ac:dyDescent="0.3">
      <c r="A201" s="132" t="s">
        <v>730</v>
      </c>
      <c r="B201" s="132" t="s">
        <v>617</v>
      </c>
      <c r="C201" s="130" t="s">
        <v>26</v>
      </c>
      <c r="D201" s="132">
        <v>22000052</v>
      </c>
      <c r="E201" s="130" t="s">
        <v>799</v>
      </c>
      <c r="F201" s="161" t="s">
        <v>717</v>
      </c>
      <c r="G201" s="141">
        <v>0</v>
      </c>
    </row>
    <row r="202" spans="1:7" x14ac:dyDescent="0.3">
      <c r="A202" s="132" t="s">
        <v>730</v>
      </c>
      <c r="B202" s="132" t="s">
        <v>617</v>
      </c>
      <c r="C202" s="130" t="s">
        <v>27</v>
      </c>
      <c r="D202" s="132">
        <v>22000073</v>
      </c>
      <c r="E202" s="130" t="s">
        <v>800</v>
      </c>
      <c r="F202" s="161" t="s">
        <v>717</v>
      </c>
      <c r="G202" s="142">
        <v>6350</v>
      </c>
    </row>
    <row r="203" spans="1:7" x14ac:dyDescent="0.3">
      <c r="A203" s="132" t="s">
        <v>730</v>
      </c>
      <c r="B203" s="132" t="s">
        <v>617</v>
      </c>
      <c r="C203" s="130" t="s">
        <v>28</v>
      </c>
      <c r="D203" s="132">
        <v>22000079</v>
      </c>
      <c r="E203" s="130" t="s">
        <v>802</v>
      </c>
      <c r="F203" s="161" t="s">
        <v>717</v>
      </c>
      <c r="G203" s="141">
        <v>7</v>
      </c>
    </row>
    <row r="204" spans="1:7" x14ac:dyDescent="0.3">
      <c r="A204" s="132" t="s">
        <v>730</v>
      </c>
      <c r="B204" s="132" t="s">
        <v>617</v>
      </c>
      <c r="C204" s="130" t="s">
        <v>482</v>
      </c>
      <c r="D204" s="132">
        <v>22000149</v>
      </c>
      <c r="E204" s="130" t="s">
        <v>832</v>
      </c>
      <c r="F204" s="161" t="s">
        <v>717</v>
      </c>
      <c r="G204" s="141">
        <v>60</v>
      </c>
    </row>
    <row r="205" spans="1:7" x14ac:dyDescent="0.3">
      <c r="A205" s="132" t="s">
        <v>730</v>
      </c>
      <c r="B205" s="132" t="s">
        <v>617</v>
      </c>
      <c r="C205" s="130" t="s">
        <v>30</v>
      </c>
      <c r="D205" s="132">
        <v>22000020</v>
      </c>
      <c r="E205" s="130" t="s">
        <v>803</v>
      </c>
      <c r="F205" s="161" t="s">
        <v>717</v>
      </c>
      <c r="G205" s="141">
        <v>90</v>
      </c>
    </row>
    <row r="206" spans="1:7" x14ac:dyDescent="0.3">
      <c r="A206" s="132" t="s">
        <v>730</v>
      </c>
      <c r="B206" s="132" t="s">
        <v>617</v>
      </c>
      <c r="C206" s="130" t="s">
        <v>31</v>
      </c>
      <c r="D206" s="132">
        <v>22000056</v>
      </c>
      <c r="E206" s="130" t="s">
        <v>805</v>
      </c>
      <c r="F206" s="161" t="s">
        <v>717</v>
      </c>
      <c r="G206" s="141">
        <v>25</v>
      </c>
    </row>
    <row r="207" spans="1:7" x14ac:dyDescent="0.3">
      <c r="A207" s="132" t="s">
        <v>730</v>
      </c>
      <c r="B207" s="132" t="s">
        <v>617</v>
      </c>
      <c r="C207" s="130" t="s">
        <v>46</v>
      </c>
      <c r="D207" s="132">
        <v>22000058</v>
      </c>
      <c r="E207" s="130" t="s">
        <v>824</v>
      </c>
      <c r="F207" s="161" t="s">
        <v>717</v>
      </c>
      <c r="G207" s="141">
        <v>5</v>
      </c>
    </row>
    <row r="208" spans="1:7" x14ac:dyDescent="0.3">
      <c r="A208" s="132" t="s">
        <v>730</v>
      </c>
      <c r="B208" s="132" t="s">
        <v>617</v>
      </c>
      <c r="C208" s="130" t="s">
        <v>32</v>
      </c>
      <c r="D208" s="132">
        <v>22000097</v>
      </c>
      <c r="E208" s="130" t="s">
        <v>806</v>
      </c>
      <c r="F208" s="161" t="s">
        <v>717</v>
      </c>
      <c r="G208" s="141">
        <v>35</v>
      </c>
    </row>
    <row r="209" spans="1:7" x14ac:dyDescent="0.3">
      <c r="A209" s="132" t="s">
        <v>730</v>
      </c>
      <c r="B209" s="132" t="s">
        <v>617</v>
      </c>
      <c r="C209" s="130" t="s">
        <v>34</v>
      </c>
      <c r="D209" s="132">
        <v>22000059</v>
      </c>
      <c r="E209" s="130" t="s">
        <v>809</v>
      </c>
      <c r="F209" s="161" t="s">
        <v>717</v>
      </c>
      <c r="G209" s="141">
        <v>30</v>
      </c>
    </row>
    <row r="210" spans="1:7" x14ac:dyDescent="0.3">
      <c r="A210" s="132" t="s">
        <v>730</v>
      </c>
      <c r="B210" s="132" t="s">
        <v>617</v>
      </c>
      <c r="C210" s="130" t="s">
        <v>49</v>
      </c>
      <c r="D210" s="132">
        <v>22000061</v>
      </c>
      <c r="E210" s="130" t="s">
        <v>825</v>
      </c>
      <c r="F210" s="161" t="s">
        <v>717</v>
      </c>
      <c r="G210" s="141">
        <v>12</v>
      </c>
    </row>
    <row r="211" spans="1:7" x14ac:dyDescent="0.3">
      <c r="A211" s="132" t="s">
        <v>730</v>
      </c>
      <c r="B211" s="132" t="s">
        <v>617</v>
      </c>
      <c r="C211" s="130" t="s">
        <v>35</v>
      </c>
      <c r="D211" s="132">
        <v>22000028</v>
      </c>
      <c r="E211" s="130" t="s">
        <v>810</v>
      </c>
      <c r="F211" s="161" t="s">
        <v>717</v>
      </c>
      <c r="G211" s="141">
        <v>1</v>
      </c>
    </row>
    <row r="212" spans="1:7" x14ac:dyDescent="0.3">
      <c r="A212" s="132" t="s">
        <v>730</v>
      </c>
      <c r="B212" s="132" t="s">
        <v>617</v>
      </c>
      <c r="C212" s="130" t="s">
        <v>33</v>
      </c>
      <c r="D212" s="132">
        <v>22000031</v>
      </c>
      <c r="E212" s="130" t="s">
        <v>807</v>
      </c>
      <c r="F212" s="161" t="s">
        <v>717</v>
      </c>
      <c r="G212" s="141">
        <v>180</v>
      </c>
    </row>
    <row r="213" spans="1:7" x14ac:dyDescent="0.3">
      <c r="A213" s="132" t="s">
        <v>730</v>
      </c>
      <c r="B213" s="132" t="s">
        <v>617</v>
      </c>
      <c r="C213" s="130" t="s">
        <v>102</v>
      </c>
      <c r="D213" s="132">
        <v>22000033</v>
      </c>
      <c r="E213" s="130" t="s">
        <v>808</v>
      </c>
      <c r="F213" s="161" t="s">
        <v>717</v>
      </c>
      <c r="G213" s="141">
        <v>25</v>
      </c>
    </row>
    <row r="214" spans="1:7" x14ac:dyDescent="0.3">
      <c r="A214" s="132" t="s">
        <v>730</v>
      </c>
      <c r="B214" s="132" t="s">
        <v>625</v>
      </c>
      <c r="C214" s="130" t="s">
        <v>100</v>
      </c>
      <c r="D214" s="140">
        <v>22000112</v>
      </c>
      <c r="E214" s="130" t="s">
        <v>828</v>
      </c>
      <c r="F214" s="161" t="s">
        <v>717</v>
      </c>
      <c r="G214" s="141">
        <v>500</v>
      </c>
    </row>
    <row r="215" spans="1:7" x14ac:dyDescent="0.3">
      <c r="A215" s="132" t="s">
        <v>730</v>
      </c>
      <c r="B215" s="132" t="s">
        <v>625</v>
      </c>
      <c r="C215" s="130" t="s">
        <v>101</v>
      </c>
      <c r="D215" s="140">
        <v>22000113</v>
      </c>
      <c r="E215" s="130" t="s">
        <v>829</v>
      </c>
      <c r="F215" s="161" t="s">
        <v>717</v>
      </c>
      <c r="G215" s="141">
        <v>4400</v>
      </c>
    </row>
    <row r="216" spans="1:7" x14ac:dyDescent="0.3">
      <c r="A216" s="132" t="s">
        <v>730</v>
      </c>
      <c r="B216" s="132" t="s">
        <v>625</v>
      </c>
      <c r="C216" s="130" t="s">
        <v>98</v>
      </c>
      <c r="D216" s="140">
        <v>22000116</v>
      </c>
      <c r="E216" s="130" t="s">
        <v>830</v>
      </c>
      <c r="F216" s="161" t="s">
        <v>717</v>
      </c>
      <c r="G216" s="141">
        <v>450</v>
      </c>
    </row>
    <row r="217" spans="1:7" x14ac:dyDescent="0.3">
      <c r="A217" s="132" t="s">
        <v>730</v>
      </c>
      <c r="B217" s="132" t="s">
        <v>625</v>
      </c>
      <c r="C217" s="130" t="s">
        <v>99</v>
      </c>
      <c r="D217" s="140">
        <v>22000119</v>
      </c>
      <c r="E217" s="130" t="s">
        <v>831</v>
      </c>
      <c r="F217" s="161" t="s">
        <v>717</v>
      </c>
      <c r="G217" s="141">
        <v>30</v>
      </c>
    </row>
    <row r="218" spans="1:7" x14ac:dyDescent="0.3">
      <c r="A218" s="132" t="s">
        <v>730</v>
      </c>
      <c r="B218" s="132" t="s">
        <v>625</v>
      </c>
      <c r="C218" s="130" t="s">
        <v>61</v>
      </c>
      <c r="D218" s="132">
        <v>22000071</v>
      </c>
      <c r="E218" s="130" t="s">
        <v>781</v>
      </c>
      <c r="F218" s="161" t="s">
        <v>717</v>
      </c>
      <c r="G218" s="141">
        <v>250</v>
      </c>
    </row>
    <row r="219" spans="1:7" x14ac:dyDescent="0.3">
      <c r="A219" s="132" t="s">
        <v>730</v>
      </c>
      <c r="B219" s="132" t="s">
        <v>625</v>
      </c>
      <c r="C219" s="130" t="s">
        <v>92</v>
      </c>
      <c r="D219" s="132">
        <v>22000029</v>
      </c>
      <c r="E219" s="130" t="s">
        <v>821</v>
      </c>
      <c r="F219" s="161" t="s">
        <v>717</v>
      </c>
      <c r="G219" s="141">
        <v>5</v>
      </c>
    </row>
    <row r="220" spans="1:7" x14ac:dyDescent="0.3">
      <c r="A220" s="132" t="s">
        <v>730</v>
      </c>
      <c r="B220" s="132" t="s">
        <v>625</v>
      </c>
      <c r="C220" s="130" t="s">
        <v>31</v>
      </c>
      <c r="D220" s="132">
        <v>22000056</v>
      </c>
      <c r="E220" s="130" t="s">
        <v>805</v>
      </c>
      <c r="F220" s="161" t="s">
        <v>717</v>
      </c>
      <c r="G220" s="141">
        <v>25</v>
      </c>
    </row>
    <row r="221" spans="1:7" x14ac:dyDescent="0.3">
      <c r="A221" s="132" t="s">
        <v>730</v>
      </c>
      <c r="B221" s="132" t="s">
        <v>625</v>
      </c>
      <c r="C221" s="130" t="s">
        <v>33</v>
      </c>
      <c r="D221" s="132">
        <v>22000031</v>
      </c>
      <c r="E221" s="130" t="s">
        <v>807</v>
      </c>
      <c r="F221" s="161" t="s">
        <v>717</v>
      </c>
      <c r="G221" s="141">
        <v>160</v>
      </c>
    </row>
    <row r="222" spans="1:7" x14ac:dyDescent="0.3">
      <c r="A222" s="132" t="s">
        <v>730</v>
      </c>
      <c r="B222" s="132" t="s">
        <v>625</v>
      </c>
      <c r="C222" s="130" t="s">
        <v>102</v>
      </c>
      <c r="D222" s="132">
        <v>22000033</v>
      </c>
      <c r="E222" s="130" t="s">
        <v>808</v>
      </c>
      <c r="F222" s="161" t="s">
        <v>717</v>
      </c>
      <c r="G222" s="141">
        <v>34</v>
      </c>
    </row>
    <row r="223" spans="1:7" x14ac:dyDescent="0.3">
      <c r="A223" s="132" t="s">
        <v>730</v>
      </c>
      <c r="B223" s="132" t="s">
        <v>625</v>
      </c>
      <c r="C223" s="130" t="s">
        <v>34</v>
      </c>
      <c r="D223" s="132">
        <v>22000059</v>
      </c>
      <c r="E223" s="130" t="s">
        <v>809</v>
      </c>
      <c r="F223" s="161" t="s">
        <v>717</v>
      </c>
      <c r="G223" s="141">
        <v>25</v>
      </c>
    </row>
    <row r="224" spans="1:7" x14ac:dyDescent="0.3">
      <c r="A224" s="132" t="s">
        <v>730</v>
      </c>
      <c r="B224" s="132" t="s">
        <v>625</v>
      </c>
      <c r="C224" s="130" t="s">
        <v>43</v>
      </c>
      <c r="D224" s="132">
        <v>22000047</v>
      </c>
      <c r="E224" s="130" t="s">
        <v>797</v>
      </c>
      <c r="F224" s="161" t="s">
        <v>717</v>
      </c>
      <c r="G224" s="141">
        <v>2</v>
      </c>
    </row>
    <row r="225" spans="1:7" x14ac:dyDescent="0.3">
      <c r="A225" s="132" t="s">
        <v>730</v>
      </c>
      <c r="B225" s="132" t="s">
        <v>625</v>
      </c>
      <c r="C225" s="130" t="s">
        <v>30</v>
      </c>
      <c r="D225" s="132">
        <v>22000020</v>
      </c>
      <c r="E225" s="130" t="s">
        <v>803</v>
      </c>
      <c r="F225" s="161" t="s">
        <v>717</v>
      </c>
      <c r="G225" s="141">
        <v>40</v>
      </c>
    </row>
    <row r="226" spans="1:7" x14ac:dyDescent="0.3">
      <c r="A226" s="132" t="s">
        <v>730</v>
      </c>
      <c r="B226" s="132" t="s">
        <v>625</v>
      </c>
      <c r="C226" s="130" t="s">
        <v>31</v>
      </c>
      <c r="D226" s="132">
        <v>22000056</v>
      </c>
      <c r="E226" s="130" t="s">
        <v>805</v>
      </c>
      <c r="F226" s="161" t="s">
        <v>717</v>
      </c>
      <c r="G226" s="141">
        <v>0</v>
      </c>
    </row>
    <row r="227" spans="1:7" x14ac:dyDescent="0.3">
      <c r="A227" s="132" t="s">
        <v>730</v>
      </c>
      <c r="B227" s="132" t="s">
        <v>625</v>
      </c>
      <c r="C227" s="130" t="s">
        <v>34</v>
      </c>
      <c r="D227" s="132">
        <v>22000059</v>
      </c>
      <c r="E227" s="130" t="s">
        <v>809</v>
      </c>
      <c r="F227" s="161" t="s">
        <v>717</v>
      </c>
      <c r="G227" s="141">
        <v>0</v>
      </c>
    </row>
    <row r="228" spans="1:7" x14ac:dyDescent="0.3">
      <c r="A228" s="132" t="s">
        <v>730</v>
      </c>
      <c r="B228" s="132" t="s">
        <v>625</v>
      </c>
      <c r="C228" s="130" t="s">
        <v>49</v>
      </c>
      <c r="D228" s="132">
        <v>22000061</v>
      </c>
      <c r="E228" s="130" t="s">
        <v>825</v>
      </c>
      <c r="F228" s="161" t="s">
        <v>717</v>
      </c>
      <c r="G228" s="141">
        <v>2</v>
      </c>
    </row>
    <row r="229" spans="1:7" x14ac:dyDescent="0.3">
      <c r="A229" s="136" t="s">
        <v>727</v>
      </c>
      <c r="B229" s="136" t="s">
        <v>617</v>
      </c>
      <c r="C229" s="135" t="s">
        <v>61</v>
      </c>
      <c r="D229" s="132">
        <v>22000071</v>
      </c>
      <c r="E229" s="135" t="s">
        <v>781</v>
      </c>
      <c r="F229" s="161" t="s">
        <v>717</v>
      </c>
      <c r="G229" s="144">
        <v>0.5</v>
      </c>
    </row>
    <row r="230" spans="1:7" x14ac:dyDescent="0.3">
      <c r="A230" s="136" t="s">
        <v>727</v>
      </c>
      <c r="B230" s="136" t="s">
        <v>617</v>
      </c>
      <c r="C230" s="135" t="s">
        <v>25</v>
      </c>
      <c r="D230" s="132">
        <v>22000089</v>
      </c>
      <c r="E230" s="135" t="s">
        <v>798</v>
      </c>
      <c r="F230" s="161" t="s">
        <v>717</v>
      </c>
      <c r="G230" s="144">
        <v>18</v>
      </c>
    </row>
    <row r="231" spans="1:7" x14ac:dyDescent="0.3">
      <c r="A231" s="136" t="s">
        <v>727</v>
      </c>
      <c r="B231" s="136" t="s">
        <v>617</v>
      </c>
      <c r="C231" s="135" t="s">
        <v>26</v>
      </c>
      <c r="D231" s="132">
        <v>22000052</v>
      </c>
      <c r="E231" s="135" t="s">
        <v>799</v>
      </c>
      <c r="F231" s="161" t="s">
        <v>717</v>
      </c>
      <c r="G231" s="144">
        <v>40</v>
      </c>
    </row>
    <row r="232" spans="1:7" x14ac:dyDescent="0.3">
      <c r="A232" s="136" t="s">
        <v>727</v>
      </c>
      <c r="B232" s="136" t="s">
        <v>617</v>
      </c>
      <c r="C232" s="135" t="s">
        <v>19</v>
      </c>
      <c r="D232" s="132">
        <v>22000053</v>
      </c>
      <c r="E232" s="135" t="s">
        <v>833</v>
      </c>
      <c r="F232" s="161" t="s">
        <v>717</v>
      </c>
      <c r="G232" s="144">
        <v>30</v>
      </c>
    </row>
    <row r="233" spans="1:7" x14ac:dyDescent="0.3">
      <c r="A233" s="133" t="s">
        <v>727</v>
      </c>
      <c r="B233" s="133" t="s">
        <v>617</v>
      </c>
      <c r="C233" s="129" t="s">
        <v>44</v>
      </c>
      <c r="D233" s="132">
        <v>22000048</v>
      </c>
      <c r="E233" s="135" t="s">
        <v>834</v>
      </c>
      <c r="F233" s="161" t="s">
        <v>717</v>
      </c>
      <c r="G233" s="145">
        <v>0</v>
      </c>
    </row>
    <row r="234" spans="1:7" x14ac:dyDescent="0.3">
      <c r="A234" s="136" t="s">
        <v>727</v>
      </c>
      <c r="B234" s="136" t="s">
        <v>617</v>
      </c>
      <c r="C234" s="135" t="s">
        <v>27</v>
      </c>
      <c r="D234" s="132">
        <v>22000073</v>
      </c>
      <c r="E234" s="135" t="s">
        <v>800</v>
      </c>
      <c r="F234" s="161" t="s">
        <v>717</v>
      </c>
      <c r="G234" s="144">
        <v>900</v>
      </c>
    </row>
    <row r="235" spans="1:7" x14ac:dyDescent="0.3">
      <c r="A235" s="136" t="s">
        <v>727</v>
      </c>
      <c r="B235" s="136" t="s">
        <v>617</v>
      </c>
      <c r="C235" s="135" t="s">
        <v>20</v>
      </c>
      <c r="D235" s="132">
        <v>22000074</v>
      </c>
      <c r="E235" s="135" t="s">
        <v>835</v>
      </c>
      <c r="F235" s="161" t="s">
        <v>717</v>
      </c>
      <c r="G235" s="144">
        <v>180</v>
      </c>
    </row>
    <row r="236" spans="1:7" x14ac:dyDescent="0.3">
      <c r="A236" s="136" t="s">
        <v>727</v>
      </c>
      <c r="B236" s="136" t="s">
        <v>617</v>
      </c>
      <c r="C236" s="135" t="s">
        <v>53</v>
      </c>
      <c r="D236" s="132">
        <v>22000078</v>
      </c>
      <c r="E236" s="135" t="s">
        <v>836</v>
      </c>
      <c r="F236" s="161" t="s">
        <v>717</v>
      </c>
      <c r="G236" s="144">
        <v>200</v>
      </c>
    </row>
    <row r="237" spans="1:7" x14ac:dyDescent="0.3">
      <c r="A237" s="136" t="s">
        <v>727</v>
      </c>
      <c r="B237" s="136" t="s">
        <v>617</v>
      </c>
      <c r="C237" s="135" t="s">
        <v>28</v>
      </c>
      <c r="D237" s="132">
        <v>22000079</v>
      </c>
      <c r="E237" s="135" t="s">
        <v>802</v>
      </c>
      <c r="F237" s="161" t="s">
        <v>717</v>
      </c>
      <c r="G237" s="144">
        <v>200</v>
      </c>
    </row>
    <row r="238" spans="1:7" x14ac:dyDescent="0.3">
      <c r="A238" s="136" t="s">
        <v>727</v>
      </c>
      <c r="B238" s="136" t="s">
        <v>617</v>
      </c>
      <c r="C238" s="135" t="s">
        <v>54</v>
      </c>
      <c r="D238" s="132">
        <v>22000080</v>
      </c>
      <c r="E238" s="135" t="s">
        <v>837</v>
      </c>
      <c r="F238" s="161" t="s">
        <v>717</v>
      </c>
      <c r="G238" s="144">
        <v>100</v>
      </c>
    </row>
    <row r="239" spans="1:7" x14ac:dyDescent="0.3">
      <c r="A239" s="136" t="s">
        <v>727</v>
      </c>
      <c r="B239" s="136" t="s">
        <v>617</v>
      </c>
      <c r="C239" s="135" t="s">
        <v>30</v>
      </c>
      <c r="D239" s="132">
        <v>22000020</v>
      </c>
      <c r="E239" s="135" t="s">
        <v>803</v>
      </c>
      <c r="F239" s="161" t="s">
        <v>717</v>
      </c>
      <c r="G239" s="144">
        <v>65</v>
      </c>
    </row>
    <row r="240" spans="1:7" x14ac:dyDescent="0.3">
      <c r="A240" s="136" t="s">
        <v>727</v>
      </c>
      <c r="B240" s="136" t="s">
        <v>617</v>
      </c>
      <c r="C240" s="135" t="s">
        <v>21</v>
      </c>
      <c r="D240" s="132">
        <v>22000021</v>
      </c>
      <c r="E240" s="135" t="s">
        <v>838</v>
      </c>
      <c r="F240" s="161" t="s">
        <v>717</v>
      </c>
      <c r="G240" s="144">
        <v>100</v>
      </c>
    </row>
    <row r="241" spans="1:7" x14ac:dyDescent="0.3">
      <c r="A241" s="136" t="s">
        <v>727</v>
      </c>
      <c r="B241" s="136" t="s">
        <v>617</v>
      </c>
      <c r="C241" s="135" t="s">
        <v>45</v>
      </c>
      <c r="D241" s="132">
        <v>22000025</v>
      </c>
      <c r="E241" s="135" t="s">
        <v>849</v>
      </c>
      <c r="F241" s="161" t="s">
        <v>717</v>
      </c>
      <c r="G241" s="145">
        <v>0</v>
      </c>
    </row>
    <row r="242" spans="1:7" x14ac:dyDescent="0.3">
      <c r="A242" s="136" t="s">
        <v>727</v>
      </c>
      <c r="B242" s="136" t="s">
        <v>617</v>
      </c>
      <c r="C242" s="135" t="s">
        <v>37</v>
      </c>
      <c r="D242" s="132">
        <v>22000055</v>
      </c>
      <c r="E242" s="135" t="s">
        <v>804</v>
      </c>
      <c r="F242" s="161" t="s">
        <v>717</v>
      </c>
      <c r="G242" s="144">
        <v>3</v>
      </c>
    </row>
    <row r="243" spans="1:7" x14ac:dyDescent="0.3">
      <c r="A243" s="136" t="s">
        <v>727</v>
      </c>
      <c r="B243" s="136" t="s">
        <v>617</v>
      </c>
      <c r="C243" s="135" t="s">
        <v>31</v>
      </c>
      <c r="D243" s="132">
        <v>22000056</v>
      </c>
      <c r="E243" s="135" t="s">
        <v>805</v>
      </c>
      <c r="F243" s="161" t="s">
        <v>717</v>
      </c>
      <c r="G243" s="144">
        <v>35</v>
      </c>
    </row>
    <row r="244" spans="1:7" x14ac:dyDescent="0.3">
      <c r="A244" s="136" t="s">
        <v>727</v>
      </c>
      <c r="B244" s="136" t="s">
        <v>617</v>
      </c>
      <c r="C244" s="135" t="s">
        <v>46</v>
      </c>
      <c r="D244" s="132">
        <v>22000058</v>
      </c>
      <c r="E244" s="135" t="s">
        <v>824</v>
      </c>
      <c r="F244" s="161" t="s">
        <v>717</v>
      </c>
      <c r="G244" s="144">
        <v>3.5</v>
      </c>
    </row>
    <row r="245" spans="1:7" x14ac:dyDescent="0.3">
      <c r="A245" s="136" t="s">
        <v>727</v>
      </c>
      <c r="B245" s="136" t="s">
        <v>617</v>
      </c>
      <c r="C245" s="135" t="s">
        <v>32</v>
      </c>
      <c r="D245" s="132">
        <v>22000097</v>
      </c>
      <c r="E245" s="135" t="s">
        <v>806</v>
      </c>
      <c r="F245" s="161" t="s">
        <v>717</v>
      </c>
      <c r="G245" s="144">
        <v>6</v>
      </c>
    </row>
    <row r="246" spans="1:7" x14ac:dyDescent="0.3">
      <c r="A246" s="133" t="s">
        <v>727</v>
      </c>
      <c r="B246" s="133" t="s">
        <v>617</v>
      </c>
      <c r="C246" s="129" t="s">
        <v>48</v>
      </c>
      <c r="D246" s="132">
        <v>22000110</v>
      </c>
      <c r="E246" s="135" t="s">
        <v>839</v>
      </c>
      <c r="F246" s="161" t="s">
        <v>717</v>
      </c>
      <c r="G246" s="144">
        <v>0.05</v>
      </c>
    </row>
    <row r="247" spans="1:7" x14ac:dyDescent="0.3">
      <c r="A247" s="136" t="s">
        <v>727</v>
      </c>
      <c r="B247" s="136" t="s">
        <v>617</v>
      </c>
      <c r="C247" s="135" t="s">
        <v>38</v>
      </c>
      <c r="D247" s="132">
        <v>22000111</v>
      </c>
      <c r="E247" s="135" t="s">
        <v>840</v>
      </c>
      <c r="F247" s="161" t="s">
        <v>717</v>
      </c>
      <c r="G247" s="144">
        <v>0.25</v>
      </c>
    </row>
    <row r="248" spans="1:7" x14ac:dyDescent="0.3">
      <c r="A248" s="136" t="s">
        <v>727</v>
      </c>
      <c r="B248" s="136" t="s">
        <v>617</v>
      </c>
      <c r="C248" s="135" t="s">
        <v>33</v>
      </c>
      <c r="D248" s="132">
        <v>22000031</v>
      </c>
      <c r="E248" s="135" t="s">
        <v>807</v>
      </c>
      <c r="F248" s="161" t="s">
        <v>717</v>
      </c>
      <c r="G248" s="144">
        <v>150</v>
      </c>
    </row>
    <row r="249" spans="1:7" x14ac:dyDescent="0.3">
      <c r="A249" s="136" t="s">
        <v>727</v>
      </c>
      <c r="B249" s="136" t="s">
        <v>617</v>
      </c>
      <c r="C249" s="135" t="s">
        <v>22</v>
      </c>
      <c r="D249" s="132">
        <v>22000032</v>
      </c>
      <c r="E249" s="135" t="s">
        <v>841</v>
      </c>
      <c r="F249" s="161" t="s">
        <v>717</v>
      </c>
      <c r="G249" s="144">
        <v>60</v>
      </c>
    </row>
    <row r="250" spans="1:7" x14ac:dyDescent="0.3">
      <c r="A250" s="136" t="s">
        <v>727</v>
      </c>
      <c r="B250" s="136" t="s">
        <v>617</v>
      </c>
      <c r="C250" s="135" t="s">
        <v>34</v>
      </c>
      <c r="D250" s="132">
        <v>22000059</v>
      </c>
      <c r="E250" s="135" t="s">
        <v>809</v>
      </c>
      <c r="F250" s="161" t="s">
        <v>717</v>
      </c>
      <c r="G250" s="144">
        <v>60</v>
      </c>
    </row>
    <row r="251" spans="1:7" x14ac:dyDescent="0.3">
      <c r="A251" s="136" t="s">
        <v>727</v>
      </c>
      <c r="B251" s="136" t="s">
        <v>617</v>
      </c>
      <c r="C251" s="135" t="s">
        <v>23</v>
      </c>
      <c r="D251" s="132">
        <v>22000060</v>
      </c>
      <c r="E251" s="135" t="s">
        <v>842</v>
      </c>
      <c r="F251" s="161" t="s">
        <v>717</v>
      </c>
      <c r="G251" s="144">
        <v>40</v>
      </c>
    </row>
    <row r="252" spans="1:7" x14ac:dyDescent="0.3">
      <c r="A252" s="136" t="s">
        <v>727</v>
      </c>
      <c r="B252" s="136" t="s">
        <v>617</v>
      </c>
      <c r="C252" s="135" t="s">
        <v>49</v>
      </c>
      <c r="D252" s="132">
        <v>22000061</v>
      </c>
      <c r="E252" s="135" t="s">
        <v>825</v>
      </c>
      <c r="F252" s="161" t="s">
        <v>717</v>
      </c>
      <c r="G252" s="144">
        <v>7</v>
      </c>
    </row>
    <row r="253" spans="1:7" x14ac:dyDescent="0.3">
      <c r="A253" s="136" t="s">
        <v>727</v>
      </c>
      <c r="B253" s="136" t="s">
        <v>617</v>
      </c>
      <c r="C253" s="135" t="s">
        <v>35</v>
      </c>
      <c r="D253" s="132">
        <v>22000028</v>
      </c>
      <c r="E253" s="135" t="s">
        <v>810</v>
      </c>
      <c r="F253" s="161" t="s">
        <v>717</v>
      </c>
      <c r="G253" s="144">
        <v>5</v>
      </c>
    </row>
    <row r="254" spans="1:7" x14ac:dyDescent="0.3">
      <c r="A254" s="137" t="s">
        <v>727</v>
      </c>
      <c r="B254" s="136" t="s">
        <v>617</v>
      </c>
      <c r="C254" s="139" t="s">
        <v>721</v>
      </c>
      <c r="D254" s="140">
        <v>22000153</v>
      </c>
      <c r="E254" s="135" t="s">
        <v>847</v>
      </c>
      <c r="F254" s="161" t="s">
        <v>717</v>
      </c>
      <c r="G254" s="144">
        <v>5</v>
      </c>
    </row>
    <row r="255" spans="1:7" x14ac:dyDescent="0.3">
      <c r="A255" s="132" t="s">
        <v>727</v>
      </c>
      <c r="B255" s="132" t="s">
        <v>617</v>
      </c>
      <c r="C255" s="130" t="s">
        <v>102</v>
      </c>
      <c r="D255" s="132">
        <v>22000033</v>
      </c>
      <c r="E255" s="130" t="s">
        <v>808</v>
      </c>
      <c r="F255" s="161" t="s">
        <v>717</v>
      </c>
      <c r="G255" s="144">
        <v>5</v>
      </c>
    </row>
    <row r="256" spans="1:7" x14ac:dyDescent="0.3">
      <c r="A256" s="137" t="s">
        <v>727</v>
      </c>
      <c r="B256" s="136" t="s">
        <v>617</v>
      </c>
      <c r="C256" s="139" t="s">
        <v>708</v>
      </c>
      <c r="D256" s="132">
        <v>22000200</v>
      </c>
      <c r="E256" s="135" t="s">
        <v>866</v>
      </c>
      <c r="F256" s="161" t="s">
        <v>717</v>
      </c>
      <c r="G256" s="146">
        <v>2</v>
      </c>
    </row>
    <row r="257" spans="1:7" x14ac:dyDescent="0.3">
      <c r="A257" s="136" t="s">
        <v>151</v>
      </c>
      <c r="B257" s="136" t="s">
        <v>625</v>
      </c>
      <c r="C257" s="135" t="s">
        <v>146</v>
      </c>
      <c r="D257" s="140">
        <v>22000117</v>
      </c>
      <c r="E257" s="135" t="s">
        <v>843</v>
      </c>
      <c r="F257" s="161" t="s">
        <v>717</v>
      </c>
      <c r="G257" s="143">
        <v>300</v>
      </c>
    </row>
    <row r="258" spans="1:7" x14ac:dyDescent="0.3">
      <c r="A258" s="136" t="s">
        <v>151</v>
      </c>
      <c r="B258" s="136" t="s">
        <v>617</v>
      </c>
      <c r="C258" s="117" t="s">
        <v>197</v>
      </c>
      <c r="D258" s="132">
        <v>22000008</v>
      </c>
      <c r="E258" s="135" t="s">
        <v>844</v>
      </c>
      <c r="F258" s="161" t="s">
        <v>717</v>
      </c>
      <c r="G258" s="143">
        <v>40</v>
      </c>
    </row>
    <row r="259" spans="1:7" x14ac:dyDescent="0.3">
      <c r="A259" s="136" t="s">
        <v>151</v>
      </c>
      <c r="B259" s="136" t="s">
        <v>625</v>
      </c>
      <c r="C259" s="135" t="s">
        <v>98</v>
      </c>
      <c r="D259" s="140">
        <v>22000116</v>
      </c>
      <c r="E259" s="135" t="s">
        <v>830</v>
      </c>
      <c r="F259" s="161" t="s">
        <v>717</v>
      </c>
      <c r="G259" s="143">
        <v>450</v>
      </c>
    </row>
    <row r="260" spans="1:7" x14ac:dyDescent="0.3">
      <c r="A260" s="136" t="s">
        <v>151</v>
      </c>
      <c r="B260" s="136" t="s">
        <v>625</v>
      </c>
      <c r="C260" s="117" t="s">
        <v>99</v>
      </c>
      <c r="D260" s="140">
        <v>22000119</v>
      </c>
      <c r="E260" s="135" t="s">
        <v>831</v>
      </c>
      <c r="F260" s="161" t="s">
        <v>717</v>
      </c>
      <c r="G260" s="143">
        <v>500</v>
      </c>
    </row>
    <row r="261" spans="1:7" x14ac:dyDescent="0.3">
      <c r="A261" s="136" t="s">
        <v>151</v>
      </c>
      <c r="B261" s="136" t="s">
        <v>617</v>
      </c>
      <c r="C261" s="117" t="s">
        <v>341</v>
      </c>
      <c r="D261" s="132">
        <v>21000038</v>
      </c>
      <c r="E261" s="135" t="s">
        <v>774</v>
      </c>
      <c r="F261" s="161" t="s">
        <v>717</v>
      </c>
      <c r="G261" s="143">
        <v>400</v>
      </c>
    </row>
    <row r="262" spans="1:7" x14ac:dyDescent="0.3">
      <c r="A262" s="136" t="s">
        <v>151</v>
      </c>
      <c r="B262" s="136" t="s">
        <v>617</v>
      </c>
      <c r="C262" s="117" t="s">
        <v>279</v>
      </c>
      <c r="D262" s="132">
        <v>21000035</v>
      </c>
      <c r="E262" s="135" t="s">
        <v>776</v>
      </c>
      <c r="F262" s="161" t="s">
        <v>717</v>
      </c>
      <c r="G262" s="143">
        <v>1500</v>
      </c>
    </row>
    <row r="263" spans="1:7" x14ac:dyDescent="0.3">
      <c r="A263" s="136" t="s">
        <v>151</v>
      </c>
      <c r="B263" s="136" t="s">
        <v>617</v>
      </c>
      <c r="C263" s="117" t="s">
        <v>74</v>
      </c>
      <c r="D263" s="132">
        <v>22000011</v>
      </c>
      <c r="E263" s="135" t="s">
        <v>777</v>
      </c>
      <c r="F263" s="161" t="s">
        <v>717</v>
      </c>
      <c r="G263" s="143">
        <v>5500</v>
      </c>
    </row>
    <row r="264" spans="1:7" x14ac:dyDescent="0.3">
      <c r="A264" s="136" t="s">
        <v>151</v>
      </c>
      <c r="B264" s="136" t="s">
        <v>617</v>
      </c>
      <c r="C264" s="117" t="s">
        <v>160</v>
      </c>
      <c r="D264" s="132">
        <v>22000169</v>
      </c>
      <c r="E264" s="135" t="s">
        <v>850</v>
      </c>
      <c r="F264" s="161" t="s">
        <v>717</v>
      </c>
      <c r="G264" s="143"/>
    </row>
    <row r="265" spans="1:7" x14ac:dyDescent="0.3">
      <c r="A265" s="136" t="s">
        <v>151</v>
      </c>
      <c r="B265" s="136" t="s">
        <v>617</v>
      </c>
      <c r="C265" s="117" t="s">
        <v>161</v>
      </c>
      <c r="D265" s="132">
        <v>22000013</v>
      </c>
      <c r="E265" s="135" t="s">
        <v>778</v>
      </c>
      <c r="F265" s="161" t="s">
        <v>717</v>
      </c>
      <c r="G265" s="143">
        <v>600</v>
      </c>
    </row>
    <row r="266" spans="1:7" x14ac:dyDescent="0.3">
      <c r="A266" s="136" t="s">
        <v>151</v>
      </c>
      <c r="B266" s="136" t="s">
        <v>617</v>
      </c>
      <c r="C266" s="117" t="s">
        <v>171</v>
      </c>
      <c r="D266" s="132">
        <v>22000014</v>
      </c>
      <c r="E266" s="135" t="s">
        <v>779</v>
      </c>
      <c r="F266" s="161" t="s">
        <v>717</v>
      </c>
      <c r="G266" s="143">
        <v>100</v>
      </c>
    </row>
    <row r="267" spans="1:7" x14ac:dyDescent="0.3">
      <c r="A267" s="136" t="s">
        <v>151</v>
      </c>
      <c r="B267" s="136" t="s">
        <v>617</v>
      </c>
      <c r="C267" s="117" t="s">
        <v>162</v>
      </c>
      <c r="D267" s="132">
        <v>22000015</v>
      </c>
      <c r="E267" s="135" t="s">
        <v>780</v>
      </c>
      <c r="F267" s="161" t="s">
        <v>717</v>
      </c>
      <c r="G267" s="143">
        <v>500</v>
      </c>
    </row>
    <row r="268" spans="1:7" x14ac:dyDescent="0.3">
      <c r="A268" s="136" t="s">
        <v>151</v>
      </c>
      <c r="B268" s="136" t="s">
        <v>617</v>
      </c>
      <c r="C268" s="117" t="s">
        <v>61</v>
      </c>
      <c r="D268" s="132">
        <v>22000071</v>
      </c>
      <c r="E268" s="135" t="s">
        <v>781</v>
      </c>
      <c r="F268" s="161" t="s">
        <v>717</v>
      </c>
      <c r="G268" s="143">
        <v>4500</v>
      </c>
    </row>
    <row r="269" spans="1:7" x14ac:dyDescent="0.3">
      <c r="A269" s="136" t="s">
        <v>151</v>
      </c>
      <c r="B269" s="136" t="s">
        <v>617</v>
      </c>
      <c r="C269" s="117" t="s">
        <v>163</v>
      </c>
      <c r="D269" s="132">
        <v>22000082</v>
      </c>
      <c r="E269" s="135" t="s">
        <v>851</v>
      </c>
      <c r="F269" s="161" t="s">
        <v>717</v>
      </c>
      <c r="G269" s="143"/>
    </row>
    <row r="270" spans="1:7" x14ac:dyDescent="0.3">
      <c r="A270" s="136" t="s">
        <v>151</v>
      </c>
      <c r="B270" s="136" t="s">
        <v>617</v>
      </c>
      <c r="C270" s="117" t="s">
        <v>42</v>
      </c>
      <c r="D270" s="132">
        <v>22000085</v>
      </c>
      <c r="E270" s="135" t="s">
        <v>796</v>
      </c>
      <c r="F270" s="161" t="s">
        <v>717</v>
      </c>
      <c r="G270" s="143">
        <v>100</v>
      </c>
    </row>
    <row r="271" spans="1:7" x14ac:dyDescent="0.3">
      <c r="A271" s="136" t="s">
        <v>151</v>
      </c>
      <c r="B271" s="136" t="s">
        <v>617</v>
      </c>
      <c r="C271" s="117" t="s">
        <v>285</v>
      </c>
      <c r="D271" s="132">
        <v>22000087</v>
      </c>
      <c r="E271" s="135" t="s">
        <v>782</v>
      </c>
      <c r="F271" s="161" t="s">
        <v>717</v>
      </c>
      <c r="G271" s="143">
        <v>150</v>
      </c>
    </row>
    <row r="272" spans="1:7" x14ac:dyDescent="0.3">
      <c r="A272" s="136" t="s">
        <v>151</v>
      </c>
      <c r="B272" s="136" t="s">
        <v>617</v>
      </c>
      <c r="C272" s="117" t="s">
        <v>91</v>
      </c>
      <c r="D272" s="132">
        <v>22000041</v>
      </c>
      <c r="E272" s="135" t="s">
        <v>784</v>
      </c>
      <c r="F272" s="161" t="s">
        <v>717</v>
      </c>
      <c r="G272" s="143">
        <v>90</v>
      </c>
    </row>
    <row r="273" spans="1:7" x14ac:dyDescent="0.3">
      <c r="A273" s="136" t="s">
        <v>151</v>
      </c>
      <c r="B273" s="136" t="s">
        <v>617</v>
      </c>
      <c r="C273" s="117" t="s">
        <v>167</v>
      </c>
      <c r="D273" s="132">
        <v>22000043</v>
      </c>
      <c r="E273" s="135" t="s">
        <v>845</v>
      </c>
      <c r="F273" s="161" t="s">
        <v>717</v>
      </c>
      <c r="G273" s="143">
        <v>12</v>
      </c>
    </row>
    <row r="274" spans="1:7" x14ac:dyDescent="0.3">
      <c r="A274" s="136" t="s">
        <v>151</v>
      </c>
      <c r="B274" s="136" t="s">
        <v>617</v>
      </c>
      <c r="C274" s="117" t="s">
        <v>168</v>
      </c>
      <c r="D274" s="132">
        <v>22000101</v>
      </c>
      <c r="E274" s="135" t="s">
        <v>785</v>
      </c>
      <c r="F274" s="161" t="s">
        <v>717</v>
      </c>
      <c r="G274" s="143">
        <v>250</v>
      </c>
    </row>
    <row r="275" spans="1:7" x14ac:dyDescent="0.3">
      <c r="A275" s="136" t="s">
        <v>151</v>
      </c>
      <c r="B275" s="136" t="s">
        <v>617</v>
      </c>
      <c r="C275" s="117" t="s">
        <v>182</v>
      </c>
      <c r="D275" s="132">
        <v>22000102</v>
      </c>
      <c r="E275" s="135" t="s">
        <v>786</v>
      </c>
      <c r="F275" s="161" t="s">
        <v>717</v>
      </c>
      <c r="G275" s="143">
        <v>6</v>
      </c>
    </row>
    <row r="276" spans="1:7" x14ac:dyDescent="0.3">
      <c r="A276" s="136" t="s">
        <v>151</v>
      </c>
      <c r="B276" s="136" t="s">
        <v>617</v>
      </c>
      <c r="C276" s="117" t="s">
        <v>201</v>
      </c>
      <c r="D276" s="132">
        <v>22000046</v>
      </c>
      <c r="E276" s="135" t="s">
        <v>819</v>
      </c>
      <c r="F276" s="161" t="s">
        <v>717</v>
      </c>
      <c r="G276" s="143">
        <v>20</v>
      </c>
    </row>
    <row r="277" spans="1:7" x14ac:dyDescent="0.3">
      <c r="A277" s="136" t="s">
        <v>151</v>
      </c>
      <c r="B277" s="136" t="s">
        <v>617</v>
      </c>
      <c r="C277" s="117" t="s">
        <v>246</v>
      </c>
      <c r="D277" s="132">
        <v>22000103</v>
      </c>
      <c r="E277" s="135" t="s">
        <v>787</v>
      </c>
      <c r="F277" s="161" t="s">
        <v>717</v>
      </c>
      <c r="G277" s="143">
        <v>20</v>
      </c>
    </row>
    <row r="278" spans="1:7" x14ac:dyDescent="0.3">
      <c r="A278" s="136" t="s">
        <v>151</v>
      </c>
      <c r="B278" s="136" t="s">
        <v>617</v>
      </c>
      <c r="C278" s="117" t="s">
        <v>164</v>
      </c>
      <c r="D278" s="132">
        <v>22000105</v>
      </c>
      <c r="E278" s="135" t="s">
        <v>788</v>
      </c>
      <c r="F278" s="161" t="s">
        <v>717</v>
      </c>
      <c r="G278" s="143">
        <v>450</v>
      </c>
    </row>
    <row r="279" spans="1:7" x14ac:dyDescent="0.3">
      <c r="A279" s="136" t="s">
        <v>151</v>
      </c>
      <c r="B279" s="136" t="s">
        <v>617</v>
      </c>
      <c r="C279" s="117" t="s">
        <v>242</v>
      </c>
      <c r="D279" s="132">
        <v>22000106</v>
      </c>
      <c r="E279" s="135" t="s">
        <v>846</v>
      </c>
      <c r="F279" s="161" t="s">
        <v>717</v>
      </c>
      <c r="G279" s="143">
        <v>80</v>
      </c>
    </row>
    <row r="280" spans="1:7" x14ac:dyDescent="0.3">
      <c r="A280" s="136" t="s">
        <v>151</v>
      </c>
      <c r="B280" s="136" t="s">
        <v>617</v>
      </c>
      <c r="C280" s="117" t="s">
        <v>198</v>
      </c>
      <c r="D280" s="132">
        <v>22000107</v>
      </c>
      <c r="E280" s="135" t="s">
        <v>789</v>
      </c>
      <c r="F280" s="161" t="s">
        <v>717</v>
      </c>
      <c r="G280" s="143">
        <v>80</v>
      </c>
    </row>
    <row r="281" spans="1:7" x14ac:dyDescent="0.3">
      <c r="A281" s="136" t="s">
        <v>151</v>
      </c>
      <c r="B281" s="136" t="s">
        <v>617</v>
      </c>
      <c r="C281" s="117" t="s">
        <v>92</v>
      </c>
      <c r="D281" s="132">
        <v>22000029</v>
      </c>
      <c r="E281" s="135" t="s">
        <v>821</v>
      </c>
      <c r="F281" s="161" t="s">
        <v>717</v>
      </c>
      <c r="G281" s="143">
        <v>200</v>
      </c>
    </row>
    <row r="282" spans="1:7" x14ac:dyDescent="0.3">
      <c r="A282" s="136" t="s">
        <v>151</v>
      </c>
      <c r="B282" s="136" t="s">
        <v>617</v>
      </c>
      <c r="C282" s="117" t="s">
        <v>43</v>
      </c>
      <c r="D282" s="132">
        <v>22000047</v>
      </c>
      <c r="E282" s="135" t="s">
        <v>797</v>
      </c>
      <c r="F282" s="161" t="s">
        <v>717</v>
      </c>
      <c r="G282" s="143">
        <v>300</v>
      </c>
    </row>
    <row r="283" spans="1:7" x14ac:dyDescent="0.3">
      <c r="A283" s="136" t="s">
        <v>151</v>
      </c>
      <c r="B283" s="136" t="s">
        <v>617</v>
      </c>
      <c r="C283" s="117" t="s">
        <v>27</v>
      </c>
      <c r="D283" s="132">
        <v>22000073</v>
      </c>
      <c r="E283" s="135" t="s">
        <v>800</v>
      </c>
      <c r="F283" s="161" t="s">
        <v>717</v>
      </c>
      <c r="G283" s="143"/>
    </row>
    <row r="284" spans="1:7" x14ac:dyDescent="0.3">
      <c r="A284" s="136" t="s">
        <v>151</v>
      </c>
      <c r="B284" s="136" t="s">
        <v>617</v>
      </c>
      <c r="C284" s="117" t="s">
        <v>47</v>
      </c>
      <c r="D284" s="132">
        <v>22000094</v>
      </c>
      <c r="E284" s="135" t="s">
        <v>790</v>
      </c>
      <c r="F284" s="161" t="s">
        <v>717</v>
      </c>
      <c r="G284" s="143">
        <v>110</v>
      </c>
    </row>
    <row r="285" spans="1:7" x14ac:dyDescent="0.3">
      <c r="A285" s="136" t="s">
        <v>151</v>
      </c>
      <c r="B285" s="136" t="s">
        <v>617</v>
      </c>
      <c r="C285" s="117" t="s">
        <v>229</v>
      </c>
      <c r="D285" s="132">
        <v>22000096</v>
      </c>
      <c r="E285" s="135" t="s">
        <v>852</v>
      </c>
      <c r="F285" s="161" t="s">
        <v>717</v>
      </c>
      <c r="G285" s="143"/>
    </row>
    <row r="286" spans="1:7" x14ac:dyDescent="0.3">
      <c r="A286" s="136" t="s">
        <v>151</v>
      </c>
      <c r="B286" s="136" t="s">
        <v>617</v>
      </c>
      <c r="C286" s="117" t="s">
        <v>33</v>
      </c>
      <c r="D286" s="132">
        <v>22000031</v>
      </c>
      <c r="E286" s="135" t="s">
        <v>807</v>
      </c>
      <c r="F286" s="161" t="s">
        <v>717</v>
      </c>
      <c r="G286" s="143"/>
    </row>
    <row r="287" spans="1:7" x14ac:dyDescent="0.3">
      <c r="A287" s="136" t="s">
        <v>151</v>
      </c>
      <c r="B287" s="136" t="s">
        <v>617</v>
      </c>
      <c r="C287" s="117" t="s">
        <v>34</v>
      </c>
      <c r="D287" s="132">
        <v>22000059</v>
      </c>
      <c r="E287" s="135" t="s">
        <v>809</v>
      </c>
      <c r="F287" s="161" t="s">
        <v>717</v>
      </c>
      <c r="G287" s="143"/>
    </row>
    <row r="288" spans="1:7" x14ac:dyDescent="0.3">
      <c r="A288" s="137" t="s">
        <v>151</v>
      </c>
      <c r="B288" s="136" t="s">
        <v>617</v>
      </c>
      <c r="C288" s="139" t="s">
        <v>722</v>
      </c>
      <c r="D288" s="140">
        <v>22000154</v>
      </c>
      <c r="E288" s="135" t="s">
        <v>848</v>
      </c>
      <c r="F288" s="161" t="s">
        <v>717</v>
      </c>
      <c r="G288" s="144"/>
    </row>
    <row r="289" spans="1:7" x14ac:dyDescent="0.3">
      <c r="A289" s="136" t="s">
        <v>740</v>
      </c>
      <c r="B289" s="136" t="s">
        <v>617</v>
      </c>
      <c r="C289" s="135" t="s">
        <v>164</v>
      </c>
      <c r="D289" s="132">
        <v>22000105</v>
      </c>
      <c r="E289" s="135" t="s">
        <v>788</v>
      </c>
      <c r="F289" s="161" t="s">
        <v>717</v>
      </c>
      <c r="G289" s="144">
        <v>15</v>
      </c>
    </row>
    <row r="290" spans="1:7" x14ac:dyDescent="0.3">
      <c r="A290" s="134" t="s">
        <v>740</v>
      </c>
      <c r="B290" s="134" t="s">
        <v>617</v>
      </c>
      <c r="C290" s="138" t="s">
        <v>867</v>
      </c>
      <c r="D290" s="132">
        <v>22000216</v>
      </c>
      <c r="E290" s="138" t="s">
        <v>868</v>
      </c>
      <c r="F290" s="161" t="s">
        <v>717</v>
      </c>
      <c r="G290" s="147">
        <v>5</v>
      </c>
    </row>
    <row r="291" spans="1:7" x14ac:dyDescent="0.3">
      <c r="A291" s="134" t="s">
        <v>740</v>
      </c>
      <c r="B291" s="134" t="s">
        <v>617</v>
      </c>
      <c r="C291" s="138" t="s">
        <v>869</v>
      </c>
      <c r="D291" s="132">
        <v>22000214</v>
      </c>
      <c r="E291" s="138" t="s">
        <v>870</v>
      </c>
      <c r="F291" s="161" t="s">
        <v>717</v>
      </c>
      <c r="G291" s="147">
        <v>5</v>
      </c>
    </row>
    <row r="292" spans="1:7" x14ac:dyDescent="0.3">
      <c r="A292" s="134" t="s">
        <v>740</v>
      </c>
      <c r="B292" s="134" t="s">
        <v>617</v>
      </c>
      <c r="C292" s="138" t="s">
        <v>74</v>
      </c>
      <c r="D292" s="132">
        <v>22000011</v>
      </c>
      <c r="E292" s="138" t="s">
        <v>777</v>
      </c>
      <c r="F292" s="161" t="s">
        <v>717</v>
      </c>
      <c r="G292" s="147">
        <v>45</v>
      </c>
    </row>
    <row r="293" spans="1:7" x14ac:dyDescent="0.3">
      <c r="A293" s="136" t="s">
        <v>740</v>
      </c>
      <c r="B293" s="136" t="s">
        <v>617</v>
      </c>
      <c r="C293" s="135" t="s">
        <v>61</v>
      </c>
      <c r="D293" s="132">
        <v>22000071</v>
      </c>
      <c r="E293" s="135" t="s">
        <v>781</v>
      </c>
      <c r="F293" s="161" t="s">
        <v>717</v>
      </c>
      <c r="G293" s="144">
        <v>35</v>
      </c>
    </row>
    <row r="294" spans="1:7" x14ac:dyDescent="0.3">
      <c r="A294" s="136" t="s">
        <v>740</v>
      </c>
      <c r="B294" s="136" t="s">
        <v>617</v>
      </c>
      <c r="C294" s="135" t="s">
        <v>42</v>
      </c>
      <c r="D294" s="132">
        <v>22000085</v>
      </c>
      <c r="E294" s="135" t="s">
        <v>796</v>
      </c>
      <c r="F294" s="161" t="s">
        <v>717</v>
      </c>
      <c r="G294" s="144">
        <v>5</v>
      </c>
    </row>
    <row r="295" spans="1:7" x14ac:dyDescent="0.3">
      <c r="A295" s="136" t="s">
        <v>740</v>
      </c>
      <c r="B295" s="136" t="s">
        <v>617</v>
      </c>
      <c r="C295" s="135" t="s">
        <v>91</v>
      </c>
      <c r="D295" s="132">
        <v>22000041</v>
      </c>
      <c r="E295" s="135" t="s">
        <v>784</v>
      </c>
      <c r="F295" s="161" t="s">
        <v>717</v>
      </c>
      <c r="G295" s="144">
        <v>3</v>
      </c>
    </row>
    <row r="296" spans="1:7" x14ac:dyDescent="0.3">
      <c r="A296" s="136" t="s">
        <v>740</v>
      </c>
      <c r="B296" s="136" t="s">
        <v>617</v>
      </c>
      <c r="C296" s="135" t="s">
        <v>43</v>
      </c>
      <c r="D296" s="132">
        <v>22000047</v>
      </c>
      <c r="E296" s="135" t="s">
        <v>797</v>
      </c>
      <c r="F296" s="161" t="s">
        <v>717</v>
      </c>
      <c r="G296" s="144">
        <v>5</v>
      </c>
    </row>
    <row r="297" spans="1:7" x14ac:dyDescent="0.3">
      <c r="A297" s="136" t="s">
        <v>740</v>
      </c>
      <c r="B297" s="136" t="s">
        <v>617</v>
      </c>
      <c r="C297" s="135" t="s">
        <v>201</v>
      </c>
      <c r="D297" s="132">
        <v>22000046</v>
      </c>
      <c r="E297" s="135" t="s">
        <v>819</v>
      </c>
      <c r="F297" s="161" t="s">
        <v>717</v>
      </c>
      <c r="G297" s="144">
        <v>3</v>
      </c>
    </row>
    <row r="298" spans="1:7" x14ac:dyDescent="0.3">
      <c r="A298" s="136" t="s">
        <v>740</v>
      </c>
      <c r="B298" s="136" t="s">
        <v>617</v>
      </c>
      <c r="C298" s="135" t="s">
        <v>88</v>
      </c>
      <c r="D298" s="132">
        <v>22000045</v>
      </c>
      <c r="E298" s="135" t="s">
        <v>820</v>
      </c>
      <c r="F298" s="161" t="s">
        <v>717</v>
      </c>
      <c r="G298" s="144"/>
    </row>
    <row r="299" spans="1:7" x14ac:dyDescent="0.3">
      <c r="A299" s="136" t="s">
        <v>740</v>
      </c>
      <c r="B299" s="136" t="s">
        <v>617</v>
      </c>
      <c r="C299" s="135" t="s">
        <v>92</v>
      </c>
      <c r="D299" s="132">
        <v>22000029</v>
      </c>
      <c r="E299" s="135" t="s">
        <v>821</v>
      </c>
      <c r="F299" s="161" t="s">
        <v>717</v>
      </c>
      <c r="G299" s="144">
        <v>2</v>
      </c>
    </row>
    <row r="300" spans="1:7" x14ac:dyDescent="0.3">
      <c r="A300" s="136" t="s">
        <v>740</v>
      </c>
      <c r="B300" s="136" t="s">
        <v>617</v>
      </c>
      <c r="C300" s="135" t="s">
        <v>78</v>
      </c>
      <c r="D300" s="132">
        <v>22000016</v>
      </c>
      <c r="E300" s="135" t="s">
        <v>822</v>
      </c>
      <c r="F300" s="161" t="s">
        <v>717</v>
      </c>
      <c r="G300" s="144">
        <v>1</v>
      </c>
    </row>
    <row r="301" spans="1:7" x14ac:dyDescent="0.3">
      <c r="A301" s="136" t="s">
        <v>740</v>
      </c>
      <c r="B301" s="136" t="s">
        <v>617</v>
      </c>
      <c r="C301" s="135" t="s">
        <v>84</v>
      </c>
      <c r="D301" s="132">
        <v>22000030</v>
      </c>
      <c r="E301" s="135" t="s">
        <v>823</v>
      </c>
      <c r="F301" s="161" t="s">
        <v>717</v>
      </c>
      <c r="G301" s="144"/>
    </row>
    <row r="302" spans="1:7" x14ac:dyDescent="0.3">
      <c r="A302" s="136" t="s">
        <v>740</v>
      </c>
      <c r="B302" s="136" t="s">
        <v>617</v>
      </c>
      <c r="C302" s="135" t="s">
        <v>25</v>
      </c>
      <c r="D302" s="132">
        <v>22000089</v>
      </c>
      <c r="E302" s="135" t="s">
        <v>798</v>
      </c>
      <c r="F302" s="161" t="s">
        <v>717</v>
      </c>
      <c r="G302" s="144">
        <v>3</v>
      </c>
    </row>
    <row r="303" spans="1:7" x14ac:dyDescent="0.3">
      <c r="A303" s="136" t="s">
        <v>740</v>
      </c>
      <c r="B303" s="136" t="s">
        <v>617</v>
      </c>
      <c r="C303" s="135" t="s">
        <v>26</v>
      </c>
      <c r="D303" s="132">
        <v>22000052</v>
      </c>
      <c r="E303" s="135" t="s">
        <v>799</v>
      </c>
      <c r="F303" s="161" t="s">
        <v>717</v>
      </c>
      <c r="G303" s="144"/>
    </row>
    <row r="304" spans="1:7" x14ac:dyDescent="0.3">
      <c r="A304" s="136" t="s">
        <v>740</v>
      </c>
      <c r="B304" s="136" t="s">
        <v>617</v>
      </c>
      <c r="C304" s="135" t="s">
        <v>27</v>
      </c>
      <c r="D304" s="132">
        <v>22000073</v>
      </c>
      <c r="E304" s="135" t="s">
        <v>800</v>
      </c>
      <c r="F304" s="161" t="s">
        <v>717</v>
      </c>
      <c r="G304" s="144">
        <v>50</v>
      </c>
    </row>
    <row r="305" spans="1:7" x14ac:dyDescent="0.3">
      <c r="A305" s="136" t="s">
        <v>740</v>
      </c>
      <c r="B305" s="136" t="s">
        <v>617</v>
      </c>
      <c r="C305" s="135" t="s">
        <v>30</v>
      </c>
      <c r="D305" s="132">
        <v>22000020</v>
      </c>
      <c r="E305" s="135" t="s">
        <v>803</v>
      </c>
      <c r="F305" s="161" t="s">
        <v>717</v>
      </c>
      <c r="G305" s="144">
        <v>8</v>
      </c>
    </row>
    <row r="306" spans="1:7" x14ac:dyDescent="0.3">
      <c r="A306" s="136" t="s">
        <v>740</v>
      </c>
      <c r="B306" s="136" t="s">
        <v>617</v>
      </c>
      <c r="C306" s="135" t="s">
        <v>31</v>
      </c>
      <c r="D306" s="132">
        <v>22000056</v>
      </c>
      <c r="E306" s="135" t="s">
        <v>805</v>
      </c>
      <c r="F306" s="161" t="s">
        <v>717</v>
      </c>
      <c r="G306" s="144"/>
    </row>
    <row r="307" spans="1:7" x14ac:dyDescent="0.3">
      <c r="A307" s="136" t="s">
        <v>740</v>
      </c>
      <c r="B307" s="136" t="s">
        <v>617</v>
      </c>
      <c r="C307" s="135" t="s">
        <v>46</v>
      </c>
      <c r="D307" s="132">
        <v>22000058</v>
      </c>
      <c r="E307" s="135" t="s">
        <v>824</v>
      </c>
      <c r="F307" s="161" t="s">
        <v>717</v>
      </c>
      <c r="G307" s="144"/>
    </row>
    <row r="308" spans="1:7" x14ac:dyDescent="0.3">
      <c r="A308" s="136" t="s">
        <v>740</v>
      </c>
      <c r="B308" s="136" t="s">
        <v>617</v>
      </c>
      <c r="C308" s="135" t="s">
        <v>47</v>
      </c>
      <c r="D308" s="132">
        <v>22000094</v>
      </c>
      <c r="E308" s="135" t="s">
        <v>790</v>
      </c>
      <c r="F308" s="161" t="s">
        <v>717</v>
      </c>
      <c r="G308" s="144">
        <v>10</v>
      </c>
    </row>
    <row r="309" spans="1:7" x14ac:dyDescent="0.3">
      <c r="A309" s="136" t="s">
        <v>740</v>
      </c>
      <c r="B309" s="136" t="s">
        <v>617</v>
      </c>
      <c r="C309" s="135" t="s">
        <v>32</v>
      </c>
      <c r="D309" s="132">
        <v>22000097</v>
      </c>
      <c r="E309" s="135" t="s">
        <v>806</v>
      </c>
      <c r="F309" s="161" t="s">
        <v>717</v>
      </c>
      <c r="G309" s="144">
        <v>1</v>
      </c>
    </row>
    <row r="310" spans="1:7" x14ac:dyDescent="0.3">
      <c r="A310" s="136" t="s">
        <v>740</v>
      </c>
      <c r="B310" s="136" t="s">
        <v>617</v>
      </c>
      <c r="C310" s="135" t="s">
        <v>33</v>
      </c>
      <c r="D310" s="132">
        <v>22000031</v>
      </c>
      <c r="E310" s="135" t="s">
        <v>807</v>
      </c>
      <c r="F310" s="161" t="s">
        <v>717</v>
      </c>
      <c r="G310" s="144">
        <v>10</v>
      </c>
    </row>
    <row r="311" spans="1:7" x14ac:dyDescent="0.3">
      <c r="A311" s="136" t="s">
        <v>740</v>
      </c>
      <c r="B311" s="136" t="s">
        <v>617</v>
      </c>
      <c r="C311" s="135" t="s">
        <v>34</v>
      </c>
      <c r="D311" s="132">
        <v>22000059</v>
      </c>
      <c r="E311" s="135" t="s">
        <v>809</v>
      </c>
      <c r="F311" s="161" t="s">
        <v>717</v>
      </c>
      <c r="G311" s="144">
        <v>15</v>
      </c>
    </row>
    <row r="312" spans="1:7" x14ac:dyDescent="0.3">
      <c r="A312" s="136" t="s">
        <v>740</v>
      </c>
      <c r="B312" s="136" t="s">
        <v>617</v>
      </c>
      <c r="C312" s="135" t="s">
        <v>49</v>
      </c>
      <c r="D312" s="132">
        <v>22000061</v>
      </c>
      <c r="E312" s="135" t="s">
        <v>825</v>
      </c>
      <c r="F312" s="161" t="s">
        <v>717</v>
      </c>
      <c r="G312" s="144">
        <v>2</v>
      </c>
    </row>
    <row r="313" spans="1:7" x14ac:dyDescent="0.3">
      <c r="A313" s="136" t="s">
        <v>740</v>
      </c>
      <c r="B313" s="136" t="s">
        <v>617</v>
      </c>
      <c r="C313" s="135" t="s">
        <v>79</v>
      </c>
      <c r="D313" s="132">
        <v>22000002</v>
      </c>
      <c r="E313" s="135" t="s">
        <v>826</v>
      </c>
      <c r="F313" s="161" t="s">
        <v>717</v>
      </c>
      <c r="G313" s="144">
        <v>1</v>
      </c>
    </row>
    <row r="314" spans="1:7" x14ac:dyDescent="0.3">
      <c r="A314" s="136" t="s">
        <v>740</v>
      </c>
      <c r="B314" s="136" t="s">
        <v>617</v>
      </c>
      <c r="C314" s="135" t="s">
        <v>75</v>
      </c>
      <c r="D314" s="132">
        <v>22000034</v>
      </c>
      <c r="E314" s="135" t="s">
        <v>827</v>
      </c>
      <c r="F314" s="161" t="s">
        <v>717</v>
      </c>
      <c r="G314" s="144"/>
    </row>
    <row r="315" spans="1:7" x14ac:dyDescent="0.3">
      <c r="A315" s="137" t="s">
        <v>740</v>
      </c>
      <c r="B315" s="136" t="s">
        <v>617</v>
      </c>
      <c r="C315" s="139" t="s">
        <v>721</v>
      </c>
      <c r="D315" s="140">
        <v>22000153</v>
      </c>
      <c r="E315" s="135" t="s">
        <v>847</v>
      </c>
      <c r="F315" s="161" t="s">
        <v>717</v>
      </c>
      <c r="G315" s="144">
        <v>3</v>
      </c>
    </row>
    <row r="316" spans="1:7" x14ac:dyDescent="0.3">
      <c r="A316" s="137" t="s">
        <v>740</v>
      </c>
      <c r="B316" s="136" t="s">
        <v>617</v>
      </c>
      <c r="C316" s="139" t="s">
        <v>722</v>
      </c>
      <c r="D316" s="140">
        <v>22000154</v>
      </c>
      <c r="E316" s="135" t="s">
        <v>848</v>
      </c>
      <c r="F316" s="161" t="s">
        <v>717</v>
      </c>
      <c r="G316" s="144">
        <v>3</v>
      </c>
    </row>
    <row r="317" spans="1:7" x14ac:dyDescent="0.3">
      <c r="A317" s="123" t="s">
        <v>656</v>
      </c>
      <c r="B317" s="123" t="s">
        <v>617</v>
      </c>
      <c r="C317" s="128" t="s">
        <v>657</v>
      </c>
      <c r="D317" s="132">
        <v>22000009</v>
      </c>
      <c r="E317" s="128" t="s">
        <v>811</v>
      </c>
      <c r="F317" s="161" t="s">
        <v>717</v>
      </c>
      <c r="G317" s="144">
        <v>60</v>
      </c>
    </row>
    <row r="318" spans="1:7" x14ac:dyDescent="0.3">
      <c r="A318" s="123" t="s">
        <v>656</v>
      </c>
      <c r="B318" s="123" t="s">
        <v>617</v>
      </c>
      <c r="C318" s="128" t="s">
        <v>862</v>
      </c>
      <c r="D318" s="140">
        <v>22000187</v>
      </c>
      <c r="E318" s="128" t="s">
        <v>863</v>
      </c>
      <c r="F318" s="161" t="s">
        <v>717</v>
      </c>
      <c r="G318" s="144">
        <v>100</v>
      </c>
    </row>
    <row r="319" spans="1:7" x14ac:dyDescent="0.3">
      <c r="A319" s="123" t="s">
        <v>656</v>
      </c>
      <c r="B319" s="123" t="s">
        <v>617</v>
      </c>
      <c r="C319" s="128" t="s">
        <v>864</v>
      </c>
      <c r="D319" s="132">
        <v>22000005</v>
      </c>
      <c r="E319" s="128" t="s">
        <v>865</v>
      </c>
      <c r="F319" s="161" t="s">
        <v>717</v>
      </c>
      <c r="G319" s="144">
        <v>100</v>
      </c>
    </row>
    <row r="320" spans="1:7" x14ac:dyDescent="0.3">
      <c r="A320" s="123" t="s">
        <v>656</v>
      </c>
      <c r="B320" s="123" t="s">
        <v>617</v>
      </c>
      <c r="C320" s="128" t="s">
        <v>658</v>
      </c>
      <c r="D320" s="132">
        <v>22000069</v>
      </c>
      <c r="E320" s="128" t="s">
        <v>812</v>
      </c>
      <c r="F320" s="161" t="s">
        <v>717</v>
      </c>
      <c r="G320" s="144">
        <v>1200</v>
      </c>
    </row>
    <row r="321" spans="1:7" x14ac:dyDescent="0.3">
      <c r="A321" s="123" t="s">
        <v>656</v>
      </c>
      <c r="B321" s="123" t="s">
        <v>617</v>
      </c>
      <c r="C321" s="128" t="s">
        <v>661</v>
      </c>
      <c r="D321" s="132">
        <v>22000084</v>
      </c>
      <c r="E321" s="128" t="s">
        <v>853</v>
      </c>
      <c r="F321" s="161" t="s">
        <v>717</v>
      </c>
      <c r="G321" s="144">
        <v>150</v>
      </c>
    </row>
    <row r="322" spans="1:7" x14ac:dyDescent="0.3">
      <c r="A322" s="123" t="s">
        <v>656</v>
      </c>
      <c r="B322" s="123" t="s">
        <v>617</v>
      </c>
      <c r="C322" s="128" t="s">
        <v>654</v>
      </c>
      <c r="D322" s="132">
        <v>22000088</v>
      </c>
      <c r="E322" s="128" t="s">
        <v>783</v>
      </c>
      <c r="F322" s="161" t="s">
        <v>717</v>
      </c>
      <c r="G322" s="144">
        <v>30</v>
      </c>
    </row>
    <row r="323" spans="1:7" x14ac:dyDescent="0.3">
      <c r="A323" s="123" t="s">
        <v>656</v>
      </c>
      <c r="B323" s="123" t="s">
        <v>617</v>
      </c>
      <c r="C323" s="128" t="s">
        <v>860</v>
      </c>
      <c r="D323" s="132">
        <v>22000090</v>
      </c>
      <c r="E323" s="128" t="s">
        <v>861</v>
      </c>
      <c r="F323" s="161" t="s">
        <v>717</v>
      </c>
      <c r="G323" s="144">
        <v>5</v>
      </c>
    </row>
    <row r="324" spans="1:7" x14ac:dyDescent="0.3">
      <c r="A324" s="123" t="s">
        <v>656</v>
      </c>
      <c r="B324" s="123" t="s">
        <v>617</v>
      </c>
      <c r="C324" s="128" t="s">
        <v>662</v>
      </c>
      <c r="D324" s="132">
        <v>22000092</v>
      </c>
      <c r="E324" s="128" t="s">
        <v>813</v>
      </c>
      <c r="F324" s="161" t="s">
        <v>717</v>
      </c>
      <c r="G324" s="144">
        <v>50</v>
      </c>
    </row>
    <row r="325" spans="1:7" x14ac:dyDescent="0.3">
      <c r="A325" s="123" t="s">
        <v>656</v>
      </c>
      <c r="B325" s="123" t="s">
        <v>617</v>
      </c>
      <c r="C325" s="128" t="s">
        <v>663</v>
      </c>
      <c r="D325" s="132">
        <v>22000099</v>
      </c>
      <c r="E325" s="128" t="s">
        <v>814</v>
      </c>
      <c r="F325" s="161" t="s">
        <v>717</v>
      </c>
      <c r="G325" s="144">
        <v>185</v>
      </c>
    </row>
    <row r="326" spans="1:7" x14ac:dyDescent="0.3">
      <c r="A326" s="123" t="s">
        <v>656</v>
      </c>
      <c r="B326" s="123" t="s">
        <v>617</v>
      </c>
      <c r="C326" s="128" t="s">
        <v>279</v>
      </c>
      <c r="D326" s="132">
        <v>21000043</v>
      </c>
      <c r="E326" s="128" t="s">
        <v>815</v>
      </c>
      <c r="F326" s="161" t="s">
        <v>717</v>
      </c>
      <c r="G326" s="144">
        <v>2500</v>
      </c>
    </row>
    <row r="327" spans="1:7" x14ac:dyDescent="0.3">
      <c r="A327" s="123" t="s">
        <v>656</v>
      </c>
      <c r="B327" s="123" t="s">
        <v>617</v>
      </c>
      <c r="C327" s="128" t="s">
        <v>665</v>
      </c>
      <c r="D327" s="132">
        <v>22000075</v>
      </c>
      <c r="E327" s="128" t="s">
        <v>816</v>
      </c>
      <c r="F327" s="161" t="s">
        <v>717</v>
      </c>
      <c r="G327" s="144">
        <v>50</v>
      </c>
    </row>
    <row r="328" spans="1:7" x14ac:dyDescent="0.3">
      <c r="A328" s="123" t="s">
        <v>656</v>
      </c>
      <c r="B328" s="123" t="s">
        <v>617</v>
      </c>
      <c r="C328" s="128" t="s">
        <v>666</v>
      </c>
      <c r="D328" s="132">
        <v>22000022</v>
      </c>
      <c r="E328" s="128" t="s">
        <v>817</v>
      </c>
      <c r="F328" s="161" t="s">
        <v>717</v>
      </c>
      <c r="G328" s="144">
        <v>50</v>
      </c>
    </row>
    <row r="329" spans="1:7" x14ac:dyDescent="0.3">
      <c r="A329" s="123" t="s">
        <v>656</v>
      </c>
      <c r="B329" s="123" t="s">
        <v>617</v>
      </c>
      <c r="C329" s="128" t="s">
        <v>667</v>
      </c>
      <c r="D329" s="132">
        <v>22000023</v>
      </c>
      <c r="E329" s="128" t="s">
        <v>818</v>
      </c>
      <c r="F329" s="161" t="s">
        <v>717</v>
      </c>
      <c r="G329" s="144">
        <v>10</v>
      </c>
    </row>
    <row r="330" spans="1:7" x14ac:dyDescent="0.3">
      <c r="A330" s="123" t="s">
        <v>656</v>
      </c>
      <c r="B330" s="123" t="s">
        <v>617</v>
      </c>
      <c r="C330" s="128" t="s">
        <v>668</v>
      </c>
      <c r="D330" s="132">
        <v>22000057</v>
      </c>
      <c r="E330" s="128" t="s">
        <v>854</v>
      </c>
      <c r="F330" s="161" t="s">
        <v>717</v>
      </c>
      <c r="G330" s="144">
        <v>10</v>
      </c>
    </row>
    <row r="331" spans="1:7" x14ac:dyDescent="0.3">
      <c r="A331" s="136" t="s">
        <v>738</v>
      </c>
      <c r="B331" s="136" t="s">
        <v>617</v>
      </c>
      <c r="C331" s="135" t="s">
        <v>427</v>
      </c>
      <c r="D331" s="132">
        <v>22000004</v>
      </c>
      <c r="E331" s="135" t="s">
        <v>792</v>
      </c>
      <c r="F331" s="161" t="s">
        <v>717</v>
      </c>
      <c r="G331" s="144">
        <v>50</v>
      </c>
    </row>
    <row r="332" spans="1:7" x14ac:dyDescent="0.3">
      <c r="A332" s="136" t="s">
        <v>738</v>
      </c>
      <c r="B332" s="136" t="s">
        <v>617</v>
      </c>
      <c r="C332" s="135" t="s">
        <v>423</v>
      </c>
      <c r="D332" s="132">
        <v>22000067</v>
      </c>
      <c r="E332" s="135" t="s">
        <v>793</v>
      </c>
      <c r="F332" s="161" t="s">
        <v>717</v>
      </c>
      <c r="G332" s="149">
        <v>300</v>
      </c>
    </row>
    <row r="333" spans="1:7" x14ac:dyDescent="0.3">
      <c r="A333" s="136" t="s">
        <v>738</v>
      </c>
      <c r="B333" s="136" t="s">
        <v>617</v>
      </c>
      <c r="C333" s="135" t="s">
        <v>447</v>
      </c>
      <c r="D333" s="132">
        <v>22000098</v>
      </c>
      <c r="E333" s="135" t="s">
        <v>794</v>
      </c>
      <c r="F333" s="161" t="s">
        <v>717</v>
      </c>
      <c r="G333" s="149">
        <v>50</v>
      </c>
    </row>
    <row r="334" spans="1:7" x14ac:dyDescent="0.3">
      <c r="A334" s="136" t="s">
        <v>738</v>
      </c>
      <c r="B334" s="136" t="s">
        <v>617</v>
      </c>
      <c r="C334" s="135" t="s">
        <v>74</v>
      </c>
      <c r="D334" s="132">
        <v>22000011</v>
      </c>
      <c r="E334" s="135" t="s">
        <v>777</v>
      </c>
      <c r="F334" s="161" t="s">
        <v>717</v>
      </c>
      <c r="G334" s="149"/>
    </row>
    <row r="335" spans="1:7" x14ac:dyDescent="0.3">
      <c r="A335" s="136" t="s">
        <v>738</v>
      </c>
      <c r="B335" s="136" t="s">
        <v>617</v>
      </c>
      <c r="C335" s="135" t="s">
        <v>429</v>
      </c>
      <c r="D335" s="140">
        <v>22000115</v>
      </c>
      <c r="E335" s="135" t="s">
        <v>795</v>
      </c>
      <c r="F335" s="161" t="s">
        <v>717</v>
      </c>
      <c r="G335" s="149"/>
    </row>
    <row r="336" spans="1:7" x14ac:dyDescent="0.3">
      <c r="A336" s="136" t="s">
        <v>738</v>
      </c>
      <c r="B336" s="136" t="s">
        <v>617</v>
      </c>
      <c r="C336" s="135" t="s">
        <v>42</v>
      </c>
      <c r="D336" s="132">
        <v>22000085</v>
      </c>
      <c r="E336" s="135" t="s">
        <v>796</v>
      </c>
      <c r="F336" s="161" t="s">
        <v>717</v>
      </c>
      <c r="G336" s="149">
        <v>2</v>
      </c>
    </row>
    <row r="337" spans="1:7" x14ac:dyDescent="0.3">
      <c r="A337" s="136" t="s">
        <v>738</v>
      </c>
      <c r="B337" s="136" t="s">
        <v>617</v>
      </c>
      <c r="C337" s="135" t="s">
        <v>43</v>
      </c>
      <c r="D337" s="132">
        <v>22000047</v>
      </c>
      <c r="E337" s="135" t="s">
        <v>797</v>
      </c>
      <c r="F337" s="161" t="s">
        <v>717</v>
      </c>
      <c r="G337" s="149"/>
    </row>
    <row r="338" spans="1:7" x14ac:dyDescent="0.3">
      <c r="A338" s="136" t="s">
        <v>738</v>
      </c>
      <c r="B338" s="136" t="s">
        <v>617</v>
      </c>
      <c r="C338" s="135" t="s">
        <v>25</v>
      </c>
      <c r="D338" s="132">
        <v>22000089</v>
      </c>
      <c r="E338" s="135" t="s">
        <v>798</v>
      </c>
      <c r="F338" s="161" t="s">
        <v>717</v>
      </c>
      <c r="G338" s="149">
        <v>12</v>
      </c>
    </row>
    <row r="339" spans="1:7" x14ac:dyDescent="0.3">
      <c r="A339" s="136" t="s">
        <v>738</v>
      </c>
      <c r="B339" s="136" t="s">
        <v>617</v>
      </c>
      <c r="C339" s="135" t="s">
        <v>26</v>
      </c>
      <c r="D339" s="132">
        <v>22000052</v>
      </c>
      <c r="E339" s="135" t="s">
        <v>799</v>
      </c>
      <c r="F339" s="161" t="s">
        <v>717</v>
      </c>
      <c r="G339" s="149">
        <v>6</v>
      </c>
    </row>
    <row r="340" spans="1:7" x14ac:dyDescent="0.3">
      <c r="A340" s="136" t="s">
        <v>738</v>
      </c>
      <c r="B340" s="136" t="s">
        <v>617</v>
      </c>
      <c r="C340" s="135" t="s">
        <v>27</v>
      </c>
      <c r="D340" s="132">
        <v>22000073</v>
      </c>
      <c r="E340" s="135" t="s">
        <v>800</v>
      </c>
      <c r="F340" s="161" t="s">
        <v>717</v>
      </c>
      <c r="G340" s="149">
        <v>3200</v>
      </c>
    </row>
    <row r="341" spans="1:7" x14ac:dyDescent="0.3">
      <c r="A341" s="136" t="s">
        <v>738</v>
      </c>
      <c r="B341" s="136" t="s">
        <v>617</v>
      </c>
      <c r="C341" s="135" t="s">
        <v>433</v>
      </c>
      <c r="D341" s="132">
        <v>22000076</v>
      </c>
      <c r="E341" s="135" t="s">
        <v>801</v>
      </c>
      <c r="F341" s="161" t="s">
        <v>717</v>
      </c>
      <c r="G341" s="149">
        <v>241</v>
      </c>
    </row>
    <row r="342" spans="1:7" x14ac:dyDescent="0.3">
      <c r="A342" s="136" t="s">
        <v>738</v>
      </c>
      <c r="B342" s="136" t="s">
        <v>617</v>
      </c>
      <c r="C342" s="135" t="s">
        <v>430</v>
      </c>
      <c r="D342" s="132">
        <v>22000161</v>
      </c>
      <c r="E342" s="135" t="s">
        <v>856</v>
      </c>
      <c r="F342" s="161" t="s">
        <v>717</v>
      </c>
      <c r="G342" s="149">
        <v>191</v>
      </c>
    </row>
    <row r="343" spans="1:7" x14ac:dyDescent="0.3">
      <c r="A343" s="136" t="s">
        <v>738</v>
      </c>
      <c r="B343" s="136" t="s">
        <v>617</v>
      </c>
      <c r="C343" s="135" t="s">
        <v>51</v>
      </c>
      <c r="D343" s="132">
        <v>22000160</v>
      </c>
      <c r="E343" s="135" t="s">
        <v>857</v>
      </c>
      <c r="F343" s="161" t="s">
        <v>717</v>
      </c>
      <c r="G343" s="149">
        <v>84</v>
      </c>
    </row>
    <row r="344" spans="1:7" x14ac:dyDescent="0.3">
      <c r="A344" s="136" t="s">
        <v>738</v>
      </c>
      <c r="B344" s="136" t="s">
        <v>617</v>
      </c>
      <c r="C344" s="135" t="s">
        <v>28</v>
      </c>
      <c r="D344" s="132">
        <v>22000079</v>
      </c>
      <c r="E344" s="135" t="s">
        <v>802</v>
      </c>
      <c r="F344" s="161" t="s">
        <v>717</v>
      </c>
      <c r="G344" s="149">
        <v>242</v>
      </c>
    </row>
    <row r="345" spans="1:7" x14ac:dyDescent="0.3">
      <c r="A345" s="136" t="s">
        <v>738</v>
      </c>
      <c r="B345" s="136" t="s">
        <v>617</v>
      </c>
      <c r="C345" s="135" t="s">
        <v>30</v>
      </c>
      <c r="D345" s="132">
        <v>22000020</v>
      </c>
      <c r="E345" s="135" t="s">
        <v>803</v>
      </c>
      <c r="F345" s="161" t="s">
        <v>717</v>
      </c>
      <c r="G345" s="149">
        <v>32</v>
      </c>
    </row>
    <row r="346" spans="1:7" x14ac:dyDescent="0.3">
      <c r="A346" s="136" t="s">
        <v>738</v>
      </c>
      <c r="B346" s="136" t="s">
        <v>617</v>
      </c>
      <c r="C346" s="135" t="s">
        <v>37</v>
      </c>
      <c r="D346" s="132">
        <v>22000055</v>
      </c>
      <c r="E346" s="135" t="s">
        <v>804</v>
      </c>
      <c r="F346" s="161" t="s">
        <v>717</v>
      </c>
      <c r="G346" s="149"/>
    </row>
    <row r="347" spans="1:7" x14ac:dyDescent="0.3">
      <c r="A347" s="136" t="s">
        <v>738</v>
      </c>
      <c r="B347" s="136" t="s">
        <v>617</v>
      </c>
      <c r="C347" s="135" t="s">
        <v>31</v>
      </c>
      <c r="D347" s="132">
        <v>22000056</v>
      </c>
      <c r="E347" s="135" t="s">
        <v>805</v>
      </c>
      <c r="F347" s="161" t="s">
        <v>717</v>
      </c>
      <c r="G347" s="149">
        <v>3</v>
      </c>
    </row>
    <row r="348" spans="1:7" x14ac:dyDescent="0.3">
      <c r="A348" s="136" t="s">
        <v>738</v>
      </c>
      <c r="B348" s="136" t="s">
        <v>617</v>
      </c>
      <c r="C348" s="135" t="s">
        <v>47</v>
      </c>
      <c r="D348" s="132">
        <v>22000094</v>
      </c>
      <c r="E348" s="135" t="s">
        <v>790</v>
      </c>
      <c r="F348" s="161" t="s">
        <v>717</v>
      </c>
      <c r="G348" s="149">
        <v>2</v>
      </c>
    </row>
    <row r="349" spans="1:7" x14ac:dyDescent="0.3">
      <c r="A349" s="136" t="s">
        <v>738</v>
      </c>
      <c r="B349" s="136" t="s">
        <v>617</v>
      </c>
      <c r="C349" s="135" t="s">
        <v>32</v>
      </c>
      <c r="D349" s="132">
        <v>22000097</v>
      </c>
      <c r="E349" s="135" t="s">
        <v>806</v>
      </c>
      <c r="F349" s="161" t="s">
        <v>717</v>
      </c>
      <c r="G349" s="149">
        <v>6</v>
      </c>
    </row>
    <row r="350" spans="1:7" x14ac:dyDescent="0.3">
      <c r="A350" s="136" t="s">
        <v>738</v>
      </c>
      <c r="B350" s="136" t="s">
        <v>617</v>
      </c>
      <c r="C350" s="135" t="s">
        <v>33</v>
      </c>
      <c r="D350" s="132">
        <v>22000031</v>
      </c>
      <c r="E350" s="135" t="s">
        <v>807</v>
      </c>
      <c r="F350" s="161" t="s">
        <v>717</v>
      </c>
      <c r="G350" s="149">
        <v>170</v>
      </c>
    </row>
    <row r="351" spans="1:7" x14ac:dyDescent="0.3">
      <c r="A351" s="136" t="s">
        <v>738</v>
      </c>
      <c r="B351" s="136" t="s">
        <v>617</v>
      </c>
      <c r="C351" s="135" t="s">
        <v>102</v>
      </c>
      <c r="D351" s="132">
        <v>22000033</v>
      </c>
      <c r="E351" s="135" t="s">
        <v>808</v>
      </c>
      <c r="F351" s="161" t="s">
        <v>717</v>
      </c>
      <c r="G351" s="149"/>
    </row>
    <row r="352" spans="1:7" x14ac:dyDescent="0.3">
      <c r="A352" s="136" t="s">
        <v>738</v>
      </c>
      <c r="B352" s="136" t="s">
        <v>617</v>
      </c>
      <c r="C352" s="135" t="s">
        <v>34</v>
      </c>
      <c r="D352" s="132">
        <v>22000059</v>
      </c>
      <c r="E352" s="135" t="s">
        <v>809</v>
      </c>
      <c r="F352" s="161" t="s">
        <v>717</v>
      </c>
      <c r="G352" s="149">
        <v>9</v>
      </c>
    </row>
    <row r="353" spans="1:7" x14ac:dyDescent="0.3">
      <c r="A353" s="136" t="s">
        <v>738</v>
      </c>
      <c r="B353" s="136" t="s">
        <v>617</v>
      </c>
      <c r="C353" s="135" t="s">
        <v>35</v>
      </c>
      <c r="D353" s="132">
        <v>22000028</v>
      </c>
      <c r="E353" s="135" t="s">
        <v>810</v>
      </c>
      <c r="F353" s="161" t="s">
        <v>717</v>
      </c>
      <c r="G353" s="149"/>
    </row>
    <row r="354" spans="1:7" x14ac:dyDescent="0.3">
      <c r="A354" s="137" t="s">
        <v>738</v>
      </c>
      <c r="B354" s="136" t="s">
        <v>617</v>
      </c>
      <c r="C354" s="139" t="s">
        <v>721</v>
      </c>
      <c r="D354" s="140">
        <v>22000153</v>
      </c>
      <c r="E354" s="135" t="s">
        <v>847</v>
      </c>
      <c r="F354" s="161" t="s">
        <v>717</v>
      </c>
      <c r="G354" s="149"/>
    </row>
    <row r="355" spans="1:7" x14ac:dyDescent="0.3">
      <c r="A355" s="137" t="s">
        <v>738</v>
      </c>
      <c r="B355" s="136" t="s">
        <v>617</v>
      </c>
      <c r="C355" s="139" t="s">
        <v>722</v>
      </c>
      <c r="D355" s="140">
        <v>22000154</v>
      </c>
      <c r="E355" s="135" t="s">
        <v>848</v>
      </c>
      <c r="F355" s="161" t="s">
        <v>717</v>
      </c>
      <c r="G355" s="150"/>
    </row>
    <row r="356" spans="1:7" x14ac:dyDescent="0.3">
      <c r="A356" s="137" t="s">
        <v>738</v>
      </c>
      <c r="B356" s="136" t="s">
        <v>617</v>
      </c>
      <c r="C356" s="139" t="s">
        <v>708</v>
      </c>
      <c r="D356" s="132">
        <v>22000200</v>
      </c>
      <c r="E356" s="135" t="s">
        <v>866</v>
      </c>
      <c r="F356" s="161" t="s">
        <v>717</v>
      </c>
      <c r="G356" s="150"/>
    </row>
    <row r="357" spans="1:7" x14ac:dyDescent="0.3">
      <c r="A357" s="123" t="s">
        <v>874</v>
      </c>
      <c r="B357" s="123" t="s">
        <v>617</v>
      </c>
      <c r="C357" s="128" t="s">
        <v>640</v>
      </c>
      <c r="D357" s="132">
        <v>21000039</v>
      </c>
      <c r="E357" s="128" t="s">
        <v>773</v>
      </c>
      <c r="F357" s="161" t="s">
        <v>717</v>
      </c>
      <c r="G357" s="148">
        <v>1900</v>
      </c>
    </row>
    <row r="358" spans="1:7" x14ac:dyDescent="0.3">
      <c r="A358" s="123" t="s">
        <v>874</v>
      </c>
      <c r="B358" s="123" t="s">
        <v>617</v>
      </c>
      <c r="C358" s="128" t="s">
        <v>341</v>
      </c>
      <c r="D358" s="132">
        <v>21000038</v>
      </c>
      <c r="E358" s="128" t="s">
        <v>774</v>
      </c>
      <c r="F358" s="161" t="s">
        <v>717</v>
      </c>
      <c r="G358" s="148" t="s">
        <v>855</v>
      </c>
    </row>
    <row r="359" spans="1:7" x14ac:dyDescent="0.3">
      <c r="A359" s="123" t="s">
        <v>874</v>
      </c>
      <c r="B359" s="123" t="s">
        <v>617</v>
      </c>
      <c r="C359" s="128" t="s">
        <v>632</v>
      </c>
      <c r="D359" s="132">
        <v>21000037</v>
      </c>
      <c r="E359" s="128" t="s">
        <v>775</v>
      </c>
      <c r="F359" s="161" t="s">
        <v>717</v>
      </c>
      <c r="G359" s="148">
        <v>600</v>
      </c>
    </row>
    <row r="360" spans="1:7" x14ac:dyDescent="0.3">
      <c r="A360" s="123" t="s">
        <v>874</v>
      </c>
      <c r="B360" s="123" t="s">
        <v>617</v>
      </c>
      <c r="C360" s="128" t="s">
        <v>248</v>
      </c>
      <c r="D360" s="132">
        <v>21000035</v>
      </c>
      <c r="E360" s="128" t="s">
        <v>776</v>
      </c>
      <c r="F360" s="161" t="s">
        <v>717</v>
      </c>
      <c r="G360" s="148" t="s">
        <v>855</v>
      </c>
    </row>
    <row r="361" spans="1:7" x14ac:dyDescent="0.3">
      <c r="A361" s="123" t="s">
        <v>874</v>
      </c>
      <c r="B361" s="123" t="s">
        <v>617</v>
      </c>
      <c r="C361" s="128" t="s">
        <v>74</v>
      </c>
      <c r="D361" s="132">
        <v>22000011</v>
      </c>
      <c r="E361" s="128" t="s">
        <v>777</v>
      </c>
      <c r="F361" s="161" t="s">
        <v>717</v>
      </c>
      <c r="G361" s="148">
        <v>500</v>
      </c>
    </row>
    <row r="362" spans="1:7" x14ac:dyDescent="0.3">
      <c r="A362" s="123" t="s">
        <v>874</v>
      </c>
      <c r="B362" s="123" t="s">
        <v>617</v>
      </c>
      <c r="C362" s="128" t="s">
        <v>161</v>
      </c>
      <c r="D362" s="132">
        <v>22000013</v>
      </c>
      <c r="E362" s="128" t="s">
        <v>778</v>
      </c>
      <c r="F362" s="161" t="s">
        <v>717</v>
      </c>
      <c r="G362" s="148">
        <v>5600</v>
      </c>
    </row>
    <row r="363" spans="1:7" x14ac:dyDescent="0.3">
      <c r="A363" s="123" t="s">
        <v>874</v>
      </c>
      <c r="B363" s="123" t="s">
        <v>617</v>
      </c>
      <c r="C363" s="128" t="s">
        <v>171</v>
      </c>
      <c r="D363" s="132">
        <v>22000014</v>
      </c>
      <c r="E363" s="128" t="s">
        <v>779</v>
      </c>
      <c r="F363" s="161" t="s">
        <v>717</v>
      </c>
      <c r="G363" s="148">
        <v>100</v>
      </c>
    </row>
    <row r="364" spans="1:7" x14ac:dyDescent="0.3">
      <c r="A364" s="123" t="s">
        <v>874</v>
      </c>
      <c r="B364" s="123" t="s">
        <v>617</v>
      </c>
      <c r="C364" s="128" t="s">
        <v>162</v>
      </c>
      <c r="D364" s="132">
        <v>22000015</v>
      </c>
      <c r="E364" s="128" t="s">
        <v>780</v>
      </c>
      <c r="F364" s="161" t="s">
        <v>717</v>
      </c>
      <c r="G364" s="148">
        <v>200</v>
      </c>
    </row>
    <row r="365" spans="1:7" x14ac:dyDescent="0.3">
      <c r="A365" s="123" t="s">
        <v>874</v>
      </c>
      <c r="B365" s="123" t="s">
        <v>617</v>
      </c>
      <c r="C365" s="128" t="s">
        <v>61</v>
      </c>
      <c r="D365" s="132">
        <v>22000071</v>
      </c>
      <c r="E365" s="128" t="s">
        <v>781</v>
      </c>
      <c r="F365" s="161" t="s">
        <v>717</v>
      </c>
      <c r="G365" s="148">
        <v>500</v>
      </c>
    </row>
    <row r="366" spans="1:7" x14ac:dyDescent="0.3">
      <c r="A366" s="123" t="s">
        <v>874</v>
      </c>
      <c r="B366" s="123" t="s">
        <v>625</v>
      </c>
      <c r="C366" s="128" t="s">
        <v>858</v>
      </c>
      <c r="D366" s="132">
        <v>22000163</v>
      </c>
      <c r="E366" s="128" t="s">
        <v>859</v>
      </c>
      <c r="F366" s="161" t="s">
        <v>717</v>
      </c>
      <c r="G366" s="148">
        <v>300</v>
      </c>
    </row>
    <row r="367" spans="1:7" x14ac:dyDescent="0.3">
      <c r="A367" s="123" t="s">
        <v>874</v>
      </c>
      <c r="B367" s="123" t="s">
        <v>617</v>
      </c>
      <c r="C367" s="128" t="s">
        <v>285</v>
      </c>
      <c r="D367" s="132">
        <v>22000087</v>
      </c>
      <c r="E367" s="128" t="s">
        <v>782</v>
      </c>
      <c r="F367" s="161" t="s">
        <v>717</v>
      </c>
      <c r="G367" s="148">
        <v>300</v>
      </c>
    </row>
    <row r="368" spans="1:7" x14ac:dyDescent="0.3">
      <c r="A368" s="123" t="s">
        <v>874</v>
      </c>
      <c r="B368" s="123" t="s">
        <v>617</v>
      </c>
      <c r="C368" s="128" t="s">
        <v>654</v>
      </c>
      <c r="D368" s="132">
        <v>22000088</v>
      </c>
      <c r="E368" s="128" t="s">
        <v>783</v>
      </c>
      <c r="F368" s="161" t="s">
        <v>717</v>
      </c>
      <c r="G368" s="148">
        <v>300</v>
      </c>
    </row>
    <row r="369" spans="1:7" x14ac:dyDescent="0.3">
      <c r="A369" s="123" t="s">
        <v>874</v>
      </c>
      <c r="B369" s="123" t="s">
        <v>617</v>
      </c>
      <c r="C369" s="128" t="s">
        <v>91</v>
      </c>
      <c r="D369" s="132">
        <v>22000041</v>
      </c>
      <c r="E369" s="128" t="s">
        <v>784</v>
      </c>
      <c r="F369" s="161" t="s">
        <v>717</v>
      </c>
      <c r="G369" s="148">
        <v>500</v>
      </c>
    </row>
    <row r="370" spans="1:7" x14ac:dyDescent="0.3">
      <c r="A370" s="123" t="s">
        <v>874</v>
      </c>
      <c r="B370" s="123" t="s">
        <v>617</v>
      </c>
      <c r="C370" s="128" t="s">
        <v>168</v>
      </c>
      <c r="D370" s="132">
        <v>22000101</v>
      </c>
      <c r="E370" s="128" t="s">
        <v>785</v>
      </c>
      <c r="F370" s="161" t="s">
        <v>717</v>
      </c>
      <c r="G370" s="148">
        <v>200</v>
      </c>
    </row>
    <row r="371" spans="1:7" x14ac:dyDescent="0.3">
      <c r="A371" s="123" t="s">
        <v>874</v>
      </c>
      <c r="B371" s="123" t="s">
        <v>617</v>
      </c>
      <c r="C371" s="128" t="s">
        <v>182</v>
      </c>
      <c r="D371" s="132">
        <v>22000102</v>
      </c>
      <c r="E371" s="128" t="s">
        <v>786</v>
      </c>
      <c r="F371" s="161" t="s">
        <v>717</v>
      </c>
      <c r="G371" s="148">
        <v>100</v>
      </c>
    </row>
    <row r="372" spans="1:7" x14ac:dyDescent="0.3">
      <c r="A372" s="123" t="s">
        <v>874</v>
      </c>
      <c r="B372" s="123" t="s">
        <v>617</v>
      </c>
      <c r="C372" s="128" t="s">
        <v>246</v>
      </c>
      <c r="D372" s="132">
        <v>22000103</v>
      </c>
      <c r="E372" s="128" t="s">
        <v>787</v>
      </c>
      <c r="F372" s="161" t="s">
        <v>717</v>
      </c>
      <c r="G372" s="148">
        <v>5000</v>
      </c>
    </row>
    <row r="373" spans="1:7" x14ac:dyDescent="0.3">
      <c r="A373" s="123" t="s">
        <v>874</v>
      </c>
      <c r="B373" s="123" t="s">
        <v>617</v>
      </c>
      <c r="C373" s="128" t="s">
        <v>164</v>
      </c>
      <c r="D373" s="132">
        <v>22000105</v>
      </c>
      <c r="E373" s="128" t="s">
        <v>788</v>
      </c>
      <c r="F373" s="161" t="s">
        <v>717</v>
      </c>
      <c r="G373" s="148">
        <v>800</v>
      </c>
    </row>
    <row r="374" spans="1:7" x14ac:dyDescent="0.3">
      <c r="A374" s="123" t="s">
        <v>874</v>
      </c>
      <c r="B374" s="123" t="s">
        <v>617</v>
      </c>
      <c r="C374" s="128" t="s">
        <v>198</v>
      </c>
      <c r="D374" s="132">
        <v>22000107</v>
      </c>
      <c r="E374" s="128" t="s">
        <v>789</v>
      </c>
      <c r="F374" s="161" t="s">
        <v>717</v>
      </c>
      <c r="G374" s="148">
        <v>300</v>
      </c>
    </row>
    <row r="375" spans="1:7" x14ac:dyDescent="0.3">
      <c r="A375" s="123" t="s">
        <v>874</v>
      </c>
      <c r="B375" s="123" t="s">
        <v>617</v>
      </c>
      <c r="C375" s="128" t="s">
        <v>47</v>
      </c>
      <c r="D375" s="132">
        <v>22000094</v>
      </c>
      <c r="E375" s="128" t="s">
        <v>790</v>
      </c>
      <c r="F375" s="161" t="s">
        <v>717</v>
      </c>
      <c r="G375" s="148">
        <v>300</v>
      </c>
    </row>
    <row r="376" spans="1:7" x14ac:dyDescent="0.3">
      <c r="A376" s="123" t="s">
        <v>874</v>
      </c>
      <c r="B376" s="123" t="s">
        <v>617</v>
      </c>
      <c r="C376" s="128" t="s">
        <v>648</v>
      </c>
      <c r="D376" s="132">
        <v>22000095</v>
      </c>
      <c r="E376" s="128" t="s">
        <v>791</v>
      </c>
      <c r="F376" s="161" t="s">
        <v>717</v>
      </c>
      <c r="G376" s="148">
        <v>2</v>
      </c>
    </row>
    <row r="377" spans="1:7" x14ac:dyDescent="0.3">
      <c r="A377" s="123" t="s">
        <v>874</v>
      </c>
      <c r="B377" s="123" t="s">
        <v>617</v>
      </c>
      <c r="C377" s="128" t="s">
        <v>229</v>
      </c>
      <c r="D377" s="132">
        <v>22000096</v>
      </c>
      <c r="E377" s="128" t="s">
        <v>852</v>
      </c>
      <c r="F377" s="161" t="s">
        <v>717</v>
      </c>
      <c r="G377" s="148" t="s">
        <v>855</v>
      </c>
    </row>
    <row r="378" spans="1:7" x14ac:dyDescent="0.3">
      <c r="A378" s="161" t="s">
        <v>730</v>
      </c>
      <c r="B378" s="161" t="s">
        <v>617</v>
      </c>
      <c r="C378" s="156" t="s">
        <v>61</v>
      </c>
      <c r="D378" s="161">
        <v>22000071</v>
      </c>
      <c r="E378" s="156" t="s">
        <v>781</v>
      </c>
      <c r="F378" s="161" t="s">
        <v>718</v>
      </c>
      <c r="G378" s="141">
        <v>150</v>
      </c>
    </row>
    <row r="379" spans="1:7" x14ac:dyDescent="0.3">
      <c r="A379" s="161" t="s">
        <v>730</v>
      </c>
      <c r="B379" s="161" t="s">
        <v>617</v>
      </c>
      <c r="C379" s="156" t="s">
        <v>26</v>
      </c>
      <c r="D379" s="161">
        <v>22000052</v>
      </c>
      <c r="E379" s="156" t="s">
        <v>799</v>
      </c>
      <c r="F379" s="161" t="s">
        <v>718</v>
      </c>
      <c r="G379" s="141">
        <v>50</v>
      </c>
    </row>
    <row r="380" spans="1:7" x14ac:dyDescent="0.3">
      <c r="A380" s="161" t="s">
        <v>730</v>
      </c>
      <c r="B380" s="161" t="s">
        <v>617</v>
      </c>
      <c r="C380" s="156" t="s">
        <v>37</v>
      </c>
      <c r="D380" s="161">
        <v>22000055</v>
      </c>
      <c r="E380" s="156" t="s">
        <v>804</v>
      </c>
      <c r="F380" s="161" t="s">
        <v>718</v>
      </c>
      <c r="G380" s="141">
        <v>25</v>
      </c>
    </row>
    <row r="381" spans="1:7" x14ac:dyDescent="0.3">
      <c r="A381" s="161" t="s">
        <v>730</v>
      </c>
      <c r="B381" s="161" t="s">
        <v>617</v>
      </c>
      <c r="C381" s="156" t="s">
        <v>47</v>
      </c>
      <c r="D381" s="161">
        <v>22000094</v>
      </c>
      <c r="E381" s="156" t="s">
        <v>790</v>
      </c>
      <c r="F381" s="161" t="s">
        <v>718</v>
      </c>
      <c r="G381" s="141">
        <v>30</v>
      </c>
    </row>
    <row r="382" spans="1:7" x14ac:dyDescent="0.3">
      <c r="A382" s="161" t="s">
        <v>730</v>
      </c>
      <c r="B382" s="161" t="s">
        <v>617</v>
      </c>
      <c r="C382" s="156" t="s">
        <v>74</v>
      </c>
      <c r="D382" s="161">
        <v>22000011</v>
      </c>
      <c r="E382" s="156" t="s">
        <v>777</v>
      </c>
      <c r="F382" s="161" t="s">
        <v>718</v>
      </c>
      <c r="G382" s="141">
        <v>70</v>
      </c>
    </row>
    <row r="383" spans="1:7" x14ac:dyDescent="0.3">
      <c r="A383" s="161" t="s">
        <v>730</v>
      </c>
      <c r="B383" s="161" t="s">
        <v>617</v>
      </c>
      <c r="C383" s="156" t="s">
        <v>42</v>
      </c>
      <c r="D383" s="161">
        <v>22000085</v>
      </c>
      <c r="E383" s="156" t="s">
        <v>796</v>
      </c>
      <c r="F383" s="161" t="s">
        <v>718</v>
      </c>
      <c r="G383" s="141">
        <v>20</v>
      </c>
    </row>
    <row r="384" spans="1:7" x14ac:dyDescent="0.3">
      <c r="A384" s="161" t="s">
        <v>730</v>
      </c>
      <c r="B384" s="161" t="s">
        <v>617</v>
      </c>
      <c r="C384" s="156" t="s">
        <v>91</v>
      </c>
      <c r="D384" s="161">
        <v>22000041</v>
      </c>
      <c r="E384" s="156" t="s">
        <v>784</v>
      </c>
      <c r="F384" s="161" t="s">
        <v>718</v>
      </c>
      <c r="G384" s="141">
        <v>1</v>
      </c>
    </row>
    <row r="385" spans="1:7" x14ac:dyDescent="0.3">
      <c r="A385" s="161" t="s">
        <v>730</v>
      </c>
      <c r="B385" s="161" t="s">
        <v>617</v>
      </c>
      <c r="C385" s="156" t="s">
        <v>201</v>
      </c>
      <c r="D385" s="161">
        <v>22000046</v>
      </c>
      <c r="E385" s="156" t="s">
        <v>819</v>
      </c>
      <c r="F385" s="161" t="s">
        <v>718</v>
      </c>
      <c r="G385" s="141">
        <v>1</v>
      </c>
    </row>
    <row r="386" spans="1:7" x14ac:dyDescent="0.3">
      <c r="A386" s="161" t="s">
        <v>730</v>
      </c>
      <c r="B386" s="161" t="s">
        <v>617</v>
      </c>
      <c r="C386" s="156" t="s">
        <v>164</v>
      </c>
      <c r="D386" s="161">
        <v>22000105</v>
      </c>
      <c r="E386" s="156" t="s">
        <v>788</v>
      </c>
      <c r="F386" s="161" t="s">
        <v>718</v>
      </c>
      <c r="G386" s="141">
        <v>10</v>
      </c>
    </row>
    <row r="387" spans="1:7" x14ac:dyDescent="0.3">
      <c r="A387" s="161" t="s">
        <v>730</v>
      </c>
      <c r="B387" s="161" t="s">
        <v>617</v>
      </c>
      <c r="C387" s="156" t="s">
        <v>43</v>
      </c>
      <c r="D387" s="161">
        <v>22000047</v>
      </c>
      <c r="E387" s="156" t="s">
        <v>797</v>
      </c>
      <c r="F387" s="161" t="s">
        <v>718</v>
      </c>
      <c r="G387" s="141">
        <v>25</v>
      </c>
    </row>
    <row r="388" spans="1:7" x14ac:dyDescent="0.3">
      <c r="A388" s="161" t="s">
        <v>730</v>
      </c>
      <c r="B388" s="161" t="s">
        <v>617</v>
      </c>
      <c r="C388" s="156" t="s">
        <v>25</v>
      </c>
      <c r="D388" s="161">
        <v>22000089</v>
      </c>
      <c r="E388" s="156" t="s">
        <v>798</v>
      </c>
      <c r="F388" s="161" t="s">
        <v>718</v>
      </c>
      <c r="G388" s="141">
        <v>50</v>
      </c>
    </row>
    <row r="389" spans="1:7" x14ac:dyDescent="0.3">
      <c r="A389" s="161" t="s">
        <v>730</v>
      </c>
      <c r="B389" s="161" t="s">
        <v>617</v>
      </c>
      <c r="C389" s="156" t="s">
        <v>26</v>
      </c>
      <c r="D389" s="161">
        <v>22000052</v>
      </c>
      <c r="E389" s="156" t="s">
        <v>799</v>
      </c>
      <c r="F389" s="161" t="s">
        <v>718</v>
      </c>
      <c r="G389" s="141">
        <v>0</v>
      </c>
    </row>
    <row r="390" spans="1:7" x14ac:dyDescent="0.3">
      <c r="A390" s="161" t="s">
        <v>730</v>
      </c>
      <c r="B390" s="161" t="s">
        <v>617</v>
      </c>
      <c r="C390" s="156" t="s">
        <v>27</v>
      </c>
      <c r="D390" s="161">
        <v>22000073</v>
      </c>
      <c r="E390" s="156" t="s">
        <v>800</v>
      </c>
      <c r="F390" s="161" t="s">
        <v>718</v>
      </c>
      <c r="G390" s="142">
        <v>6250</v>
      </c>
    </row>
    <row r="391" spans="1:7" x14ac:dyDescent="0.3">
      <c r="A391" s="161" t="s">
        <v>730</v>
      </c>
      <c r="B391" s="161" t="s">
        <v>617</v>
      </c>
      <c r="C391" s="156" t="s">
        <v>28</v>
      </c>
      <c r="D391" s="161">
        <v>22000079</v>
      </c>
      <c r="E391" s="156" t="s">
        <v>802</v>
      </c>
      <c r="F391" s="161" t="s">
        <v>718</v>
      </c>
      <c r="G391" s="141">
        <v>7</v>
      </c>
    </row>
    <row r="392" spans="1:7" x14ac:dyDescent="0.3">
      <c r="A392" s="161" t="s">
        <v>730</v>
      </c>
      <c r="B392" s="161" t="s">
        <v>617</v>
      </c>
      <c r="C392" s="156" t="s">
        <v>482</v>
      </c>
      <c r="D392" s="161">
        <v>22000149</v>
      </c>
      <c r="E392" s="156" t="s">
        <v>832</v>
      </c>
      <c r="F392" s="161" t="s">
        <v>718</v>
      </c>
      <c r="G392" s="141">
        <v>60</v>
      </c>
    </row>
    <row r="393" spans="1:7" x14ac:dyDescent="0.3">
      <c r="A393" s="161" t="s">
        <v>730</v>
      </c>
      <c r="B393" s="161" t="s">
        <v>617</v>
      </c>
      <c r="C393" s="156" t="s">
        <v>30</v>
      </c>
      <c r="D393" s="161">
        <v>22000020</v>
      </c>
      <c r="E393" s="156" t="s">
        <v>803</v>
      </c>
      <c r="F393" s="161" t="s">
        <v>718</v>
      </c>
      <c r="G393" s="141">
        <v>90</v>
      </c>
    </row>
    <row r="394" spans="1:7" x14ac:dyDescent="0.3">
      <c r="A394" s="161" t="s">
        <v>730</v>
      </c>
      <c r="B394" s="161" t="s">
        <v>617</v>
      </c>
      <c r="C394" s="156" t="s">
        <v>31</v>
      </c>
      <c r="D394" s="161">
        <v>22000056</v>
      </c>
      <c r="E394" s="156" t="s">
        <v>805</v>
      </c>
      <c r="F394" s="161" t="s">
        <v>718</v>
      </c>
      <c r="G394" s="141">
        <v>25</v>
      </c>
    </row>
    <row r="395" spans="1:7" x14ac:dyDescent="0.3">
      <c r="A395" s="161" t="s">
        <v>730</v>
      </c>
      <c r="B395" s="161" t="s">
        <v>617</v>
      </c>
      <c r="C395" s="156" t="s">
        <v>46</v>
      </c>
      <c r="D395" s="161">
        <v>22000058</v>
      </c>
      <c r="E395" s="156" t="s">
        <v>824</v>
      </c>
      <c r="F395" s="161" t="s">
        <v>718</v>
      </c>
      <c r="G395" s="141">
        <v>5</v>
      </c>
    </row>
    <row r="396" spans="1:7" x14ac:dyDescent="0.3">
      <c r="A396" s="161" t="s">
        <v>730</v>
      </c>
      <c r="B396" s="161" t="s">
        <v>617</v>
      </c>
      <c r="C396" s="156" t="s">
        <v>32</v>
      </c>
      <c r="D396" s="161">
        <v>22000097</v>
      </c>
      <c r="E396" s="156" t="s">
        <v>806</v>
      </c>
      <c r="F396" s="161" t="s">
        <v>718</v>
      </c>
      <c r="G396" s="141">
        <v>35</v>
      </c>
    </row>
    <row r="397" spans="1:7" x14ac:dyDescent="0.3">
      <c r="A397" s="161" t="s">
        <v>730</v>
      </c>
      <c r="B397" s="161" t="s">
        <v>617</v>
      </c>
      <c r="C397" s="156" t="s">
        <v>34</v>
      </c>
      <c r="D397" s="161">
        <v>22000059</v>
      </c>
      <c r="E397" s="156" t="s">
        <v>809</v>
      </c>
      <c r="F397" s="161" t="s">
        <v>718</v>
      </c>
      <c r="G397" s="141">
        <v>30</v>
      </c>
    </row>
    <row r="398" spans="1:7" x14ac:dyDescent="0.3">
      <c r="A398" s="161" t="s">
        <v>730</v>
      </c>
      <c r="B398" s="161" t="s">
        <v>617</v>
      </c>
      <c r="C398" s="156" t="s">
        <v>49</v>
      </c>
      <c r="D398" s="161">
        <v>22000061</v>
      </c>
      <c r="E398" s="156" t="s">
        <v>825</v>
      </c>
      <c r="F398" s="161" t="s">
        <v>718</v>
      </c>
      <c r="G398" s="141">
        <v>12</v>
      </c>
    </row>
    <row r="399" spans="1:7" x14ac:dyDescent="0.3">
      <c r="A399" s="161" t="s">
        <v>730</v>
      </c>
      <c r="B399" s="161" t="s">
        <v>617</v>
      </c>
      <c r="C399" s="156" t="s">
        <v>35</v>
      </c>
      <c r="D399" s="161">
        <v>22000028</v>
      </c>
      <c r="E399" s="156" t="s">
        <v>810</v>
      </c>
      <c r="F399" s="161" t="s">
        <v>718</v>
      </c>
      <c r="G399" s="141">
        <v>1</v>
      </c>
    </row>
    <row r="400" spans="1:7" x14ac:dyDescent="0.3">
      <c r="A400" s="161" t="s">
        <v>730</v>
      </c>
      <c r="B400" s="161" t="s">
        <v>617</v>
      </c>
      <c r="C400" s="156" t="s">
        <v>33</v>
      </c>
      <c r="D400" s="161">
        <v>22000031</v>
      </c>
      <c r="E400" s="156" t="s">
        <v>807</v>
      </c>
      <c r="F400" s="161" t="s">
        <v>718</v>
      </c>
      <c r="G400" s="141">
        <v>180</v>
      </c>
    </row>
    <row r="401" spans="1:7" x14ac:dyDescent="0.3">
      <c r="A401" s="161" t="s">
        <v>730</v>
      </c>
      <c r="B401" s="161" t="s">
        <v>617</v>
      </c>
      <c r="C401" s="156" t="s">
        <v>102</v>
      </c>
      <c r="D401" s="161">
        <v>22000033</v>
      </c>
      <c r="E401" s="156" t="s">
        <v>808</v>
      </c>
      <c r="F401" s="161" t="s">
        <v>718</v>
      </c>
      <c r="G401" s="141">
        <v>25</v>
      </c>
    </row>
    <row r="402" spans="1:7" x14ac:dyDescent="0.3">
      <c r="A402" s="161" t="s">
        <v>730</v>
      </c>
      <c r="B402" s="161" t="s">
        <v>625</v>
      </c>
      <c r="C402" s="156" t="s">
        <v>100</v>
      </c>
      <c r="D402" s="166">
        <v>22000112</v>
      </c>
      <c r="E402" s="156" t="s">
        <v>828</v>
      </c>
      <c r="F402" s="161" t="s">
        <v>718</v>
      </c>
      <c r="G402" s="141">
        <v>500</v>
      </c>
    </row>
    <row r="403" spans="1:7" x14ac:dyDescent="0.3">
      <c r="A403" s="161" t="s">
        <v>730</v>
      </c>
      <c r="B403" s="161" t="s">
        <v>625</v>
      </c>
      <c r="C403" s="156" t="s">
        <v>101</v>
      </c>
      <c r="D403" s="166">
        <v>22000113</v>
      </c>
      <c r="E403" s="156" t="s">
        <v>829</v>
      </c>
      <c r="F403" s="161" t="s">
        <v>718</v>
      </c>
      <c r="G403" s="141">
        <v>4350</v>
      </c>
    </row>
    <row r="404" spans="1:7" x14ac:dyDescent="0.3">
      <c r="A404" s="161" t="s">
        <v>730</v>
      </c>
      <c r="B404" s="161" t="s">
        <v>625</v>
      </c>
      <c r="C404" s="156" t="s">
        <v>98</v>
      </c>
      <c r="D404" s="166">
        <v>22000116</v>
      </c>
      <c r="E404" s="156" t="s">
        <v>830</v>
      </c>
      <c r="F404" s="161" t="s">
        <v>718</v>
      </c>
      <c r="G404" s="141">
        <v>450</v>
      </c>
    </row>
    <row r="405" spans="1:7" x14ac:dyDescent="0.3">
      <c r="A405" s="161" t="s">
        <v>730</v>
      </c>
      <c r="B405" s="161" t="s">
        <v>625</v>
      </c>
      <c r="C405" s="156" t="s">
        <v>99</v>
      </c>
      <c r="D405" s="166">
        <v>22000119</v>
      </c>
      <c r="E405" s="156" t="s">
        <v>831</v>
      </c>
      <c r="F405" s="161" t="s">
        <v>718</v>
      </c>
      <c r="G405" s="141">
        <v>30</v>
      </c>
    </row>
    <row r="406" spans="1:7" x14ac:dyDescent="0.3">
      <c r="A406" s="161" t="s">
        <v>730</v>
      </c>
      <c r="B406" s="161" t="s">
        <v>625</v>
      </c>
      <c r="C406" s="156" t="s">
        <v>61</v>
      </c>
      <c r="D406" s="161">
        <v>22000071</v>
      </c>
      <c r="E406" s="156" t="s">
        <v>781</v>
      </c>
      <c r="F406" s="161" t="s">
        <v>718</v>
      </c>
      <c r="G406" s="141">
        <v>250</v>
      </c>
    </row>
    <row r="407" spans="1:7" x14ac:dyDescent="0.3">
      <c r="A407" s="161" t="s">
        <v>730</v>
      </c>
      <c r="B407" s="161" t="s">
        <v>625</v>
      </c>
      <c r="C407" s="156" t="s">
        <v>92</v>
      </c>
      <c r="D407" s="161">
        <v>22000029</v>
      </c>
      <c r="E407" s="156" t="s">
        <v>821</v>
      </c>
      <c r="F407" s="161" t="s">
        <v>718</v>
      </c>
      <c r="G407" s="141">
        <v>5</v>
      </c>
    </row>
    <row r="408" spans="1:7" x14ac:dyDescent="0.3">
      <c r="A408" s="161" t="s">
        <v>730</v>
      </c>
      <c r="B408" s="161" t="s">
        <v>625</v>
      </c>
      <c r="C408" s="156" t="s">
        <v>31</v>
      </c>
      <c r="D408" s="161">
        <v>22000056</v>
      </c>
      <c r="E408" s="156" t="s">
        <v>805</v>
      </c>
      <c r="F408" s="161" t="s">
        <v>718</v>
      </c>
      <c r="G408" s="141">
        <v>25</v>
      </c>
    </row>
    <row r="409" spans="1:7" x14ac:dyDescent="0.3">
      <c r="A409" s="161" t="s">
        <v>730</v>
      </c>
      <c r="B409" s="161" t="s">
        <v>625</v>
      </c>
      <c r="C409" s="156" t="s">
        <v>33</v>
      </c>
      <c r="D409" s="161">
        <v>22000031</v>
      </c>
      <c r="E409" s="156" t="s">
        <v>807</v>
      </c>
      <c r="F409" s="161" t="s">
        <v>718</v>
      </c>
      <c r="G409" s="141">
        <v>160</v>
      </c>
    </row>
    <row r="410" spans="1:7" x14ac:dyDescent="0.3">
      <c r="A410" s="161" t="s">
        <v>730</v>
      </c>
      <c r="B410" s="161" t="s">
        <v>625</v>
      </c>
      <c r="C410" s="156" t="s">
        <v>102</v>
      </c>
      <c r="D410" s="161">
        <v>22000033</v>
      </c>
      <c r="E410" s="156" t="s">
        <v>808</v>
      </c>
      <c r="F410" s="161" t="s">
        <v>718</v>
      </c>
      <c r="G410" s="141">
        <v>34</v>
      </c>
    </row>
    <row r="411" spans="1:7" x14ac:dyDescent="0.3">
      <c r="A411" s="161" t="s">
        <v>730</v>
      </c>
      <c r="B411" s="161" t="s">
        <v>625</v>
      </c>
      <c r="C411" s="156" t="s">
        <v>34</v>
      </c>
      <c r="D411" s="161">
        <v>22000059</v>
      </c>
      <c r="E411" s="156" t="s">
        <v>809</v>
      </c>
      <c r="F411" s="161" t="s">
        <v>718</v>
      </c>
      <c r="G411" s="141">
        <v>25</v>
      </c>
    </row>
    <row r="412" spans="1:7" x14ac:dyDescent="0.3">
      <c r="A412" s="161" t="s">
        <v>730</v>
      </c>
      <c r="B412" s="161" t="s">
        <v>625</v>
      </c>
      <c r="C412" s="156" t="s">
        <v>43</v>
      </c>
      <c r="D412" s="161">
        <v>22000047</v>
      </c>
      <c r="E412" s="156" t="s">
        <v>797</v>
      </c>
      <c r="F412" s="161" t="s">
        <v>718</v>
      </c>
      <c r="G412" s="141">
        <v>2</v>
      </c>
    </row>
    <row r="413" spans="1:7" x14ac:dyDescent="0.3">
      <c r="A413" s="161" t="s">
        <v>730</v>
      </c>
      <c r="B413" s="161" t="s">
        <v>625</v>
      </c>
      <c r="C413" s="156" t="s">
        <v>30</v>
      </c>
      <c r="D413" s="161">
        <v>22000020</v>
      </c>
      <c r="E413" s="156" t="s">
        <v>803</v>
      </c>
      <c r="F413" s="161" t="s">
        <v>718</v>
      </c>
      <c r="G413" s="141">
        <v>40</v>
      </c>
    </row>
    <row r="414" spans="1:7" x14ac:dyDescent="0.3">
      <c r="A414" s="161" t="s">
        <v>730</v>
      </c>
      <c r="B414" s="161" t="s">
        <v>625</v>
      </c>
      <c r="C414" s="156" t="s">
        <v>31</v>
      </c>
      <c r="D414" s="161">
        <v>22000056</v>
      </c>
      <c r="E414" s="156" t="s">
        <v>805</v>
      </c>
      <c r="F414" s="161" t="s">
        <v>718</v>
      </c>
      <c r="G414" s="141">
        <v>0</v>
      </c>
    </row>
    <row r="415" spans="1:7" x14ac:dyDescent="0.3">
      <c r="A415" s="161" t="s">
        <v>730</v>
      </c>
      <c r="B415" s="161" t="s">
        <v>625</v>
      </c>
      <c r="C415" s="156" t="s">
        <v>34</v>
      </c>
      <c r="D415" s="161">
        <v>22000059</v>
      </c>
      <c r="E415" s="156" t="s">
        <v>809</v>
      </c>
      <c r="F415" s="161" t="s">
        <v>718</v>
      </c>
      <c r="G415" s="141">
        <v>0</v>
      </c>
    </row>
    <row r="416" spans="1:7" x14ac:dyDescent="0.3">
      <c r="A416" s="161" t="s">
        <v>730</v>
      </c>
      <c r="B416" s="161" t="s">
        <v>625</v>
      </c>
      <c r="C416" s="156" t="s">
        <v>49</v>
      </c>
      <c r="D416" s="161">
        <v>22000061</v>
      </c>
      <c r="E416" s="156" t="s">
        <v>825</v>
      </c>
      <c r="F416" s="161" t="s">
        <v>718</v>
      </c>
      <c r="G416" s="141">
        <v>2</v>
      </c>
    </row>
    <row r="417" spans="1:7" x14ac:dyDescent="0.3">
      <c r="A417" s="152" t="s">
        <v>727</v>
      </c>
      <c r="B417" s="152" t="s">
        <v>617</v>
      </c>
      <c r="C417" s="151" t="s">
        <v>61</v>
      </c>
      <c r="D417" s="161">
        <v>22000071</v>
      </c>
      <c r="E417" s="151" t="s">
        <v>781</v>
      </c>
      <c r="F417" s="161" t="s">
        <v>718</v>
      </c>
      <c r="G417" s="144">
        <v>0.5</v>
      </c>
    </row>
    <row r="418" spans="1:7" x14ac:dyDescent="0.3">
      <c r="A418" s="152" t="s">
        <v>727</v>
      </c>
      <c r="B418" s="152" t="s">
        <v>617</v>
      </c>
      <c r="C418" s="151" t="s">
        <v>25</v>
      </c>
      <c r="D418" s="161">
        <v>22000089</v>
      </c>
      <c r="E418" s="151" t="s">
        <v>798</v>
      </c>
      <c r="F418" s="161" t="s">
        <v>718</v>
      </c>
      <c r="G418" s="144">
        <v>18</v>
      </c>
    </row>
    <row r="419" spans="1:7" x14ac:dyDescent="0.3">
      <c r="A419" s="152" t="s">
        <v>727</v>
      </c>
      <c r="B419" s="152" t="s">
        <v>617</v>
      </c>
      <c r="C419" s="151" t="s">
        <v>26</v>
      </c>
      <c r="D419" s="161">
        <v>22000052</v>
      </c>
      <c r="E419" s="151" t="s">
        <v>799</v>
      </c>
      <c r="F419" s="161" t="s">
        <v>718</v>
      </c>
      <c r="G419" s="144">
        <v>40</v>
      </c>
    </row>
    <row r="420" spans="1:7" x14ac:dyDescent="0.3">
      <c r="A420" s="152" t="s">
        <v>727</v>
      </c>
      <c r="B420" s="152" t="s">
        <v>617</v>
      </c>
      <c r="C420" s="151" t="s">
        <v>19</v>
      </c>
      <c r="D420" s="161">
        <v>22000053</v>
      </c>
      <c r="E420" s="151" t="s">
        <v>833</v>
      </c>
      <c r="F420" s="161" t="s">
        <v>718</v>
      </c>
      <c r="G420" s="144">
        <v>30</v>
      </c>
    </row>
    <row r="421" spans="1:7" x14ac:dyDescent="0.3">
      <c r="A421" s="164" t="s">
        <v>727</v>
      </c>
      <c r="B421" s="164" t="s">
        <v>617</v>
      </c>
      <c r="C421" s="163" t="s">
        <v>44</v>
      </c>
      <c r="D421" s="161">
        <v>22000048</v>
      </c>
      <c r="E421" s="151" t="s">
        <v>834</v>
      </c>
      <c r="F421" s="161" t="s">
        <v>718</v>
      </c>
      <c r="G421" s="145">
        <v>0</v>
      </c>
    </row>
    <row r="422" spans="1:7" x14ac:dyDescent="0.3">
      <c r="A422" s="152" t="s">
        <v>727</v>
      </c>
      <c r="B422" s="152" t="s">
        <v>617</v>
      </c>
      <c r="C422" s="151" t="s">
        <v>27</v>
      </c>
      <c r="D422" s="161">
        <v>22000073</v>
      </c>
      <c r="E422" s="151" t="s">
        <v>800</v>
      </c>
      <c r="F422" s="161" t="s">
        <v>718</v>
      </c>
      <c r="G422" s="144">
        <v>950</v>
      </c>
    </row>
    <row r="423" spans="1:7" x14ac:dyDescent="0.3">
      <c r="A423" s="152" t="s">
        <v>727</v>
      </c>
      <c r="B423" s="152" t="s">
        <v>617</v>
      </c>
      <c r="C423" s="151" t="s">
        <v>20</v>
      </c>
      <c r="D423" s="161">
        <v>22000074</v>
      </c>
      <c r="E423" s="151" t="s">
        <v>835</v>
      </c>
      <c r="F423" s="161" t="s">
        <v>718</v>
      </c>
      <c r="G423" s="144">
        <v>200</v>
      </c>
    </row>
    <row r="424" spans="1:7" x14ac:dyDescent="0.3">
      <c r="A424" s="152" t="s">
        <v>727</v>
      </c>
      <c r="B424" s="152" t="s">
        <v>617</v>
      </c>
      <c r="C424" s="151" t="s">
        <v>53</v>
      </c>
      <c r="D424" s="161">
        <v>22000078</v>
      </c>
      <c r="E424" s="151" t="s">
        <v>836</v>
      </c>
      <c r="F424" s="161" t="s">
        <v>718</v>
      </c>
      <c r="G424" s="144">
        <v>250</v>
      </c>
    </row>
    <row r="425" spans="1:7" x14ac:dyDescent="0.3">
      <c r="A425" s="152" t="s">
        <v>727</v>
      </c>
      <c r="B425" s="152" t="s">
        <v>617</v>
      </c>
      <c r="C425" s="151" t="s">
        <v>28</v>
      </c>
      <c r="D425" s="161">
        <v>22000079</v>
      </c>
      <c r="E425" s="151" t="s">
        <v>802</v>
      </c>
      <c r="F425" s="161" t="s">
        <v>718</v>
      </c>
      <c r="G425" s="144">
        <v>200</v>
      </c>
    </row>
    <row r="426" spans="1:7" x14ac:dyDescent="0.3">
      <c r="A426" s="152" t="s">
        <v>727</v>
      </c>
      <c r="B426" s="152" t="s">
        <v>617</v>
      </c>
      <c r="C426" s="151" t="s">
        <v>54</v>
      </c>
      <c r="D426" s="161">
        <v>22000080</v>
      </c>
      <c r="E426" s="151" t="s">
        <v>837</v>
      </c>
      <c r="F426" s="161" t="s">
        <v>718</v>
      </c>
      <c r="G426" s="144">
        <v>120</v>
      </c>
    </row>
    <row r="427" spans="1:7" x14ac:dyDescent="0.3">
      <c r="A427" s="152" t="s">
        <v>727</v>
      </c>
      <c r="B427" s="152" t="s">
        <v>617</v>
      </c>
      <c r="C427" s="151" t="s">
        <v>30</v>
      </c>
      <c r="D427" s="161">
        <v>22000020</v>
      </c>
      <c r="E427" s="151" t="s">
        <v>803</v>
      </c>
      <c r="F427" s="161" t="s">
        <v>718</v>
      </c>
      <c r="G427" s="144">
        <v>65</v>
      </c>
    </row>
    <row r="428" spans="1:7" x14ac:dyDescent="0.3">
      <c r="A428" s="152" t="s">
        <v>727</v>
      </c>
      <c r="B428" s="152" t="s">
        <v>617</v>
      </c>
      <c r="C428" s="151" t="s">
        <v>21</v>
      </c>
      <c r="D428" s="161">
        <v>22000021</v>
      </c>
      <c r="E428" s="151" t="s">
        <v>838</v>
      </c>
      <c r="F428" s="161" t="s">
        <v>718</v>
      </c>
      <c r="G428" s="144">
        <v>100</v>
      </c>
    </row>
    <row r="429" spans="1:7" x14ac:dyDescent="0.3">
      <c r="A429" s="152" t="s">
        <v>727</v>
      </c>
      <c r="B429" s="152" t="s">
        <v>617</v>
      </c>
      <c r="C429" s="151" t="s">
        <v>45</v>
      </c>
      <c r="D429" s="161">
        <v>22000025</v>
      </c>
      <c r="E429" s="151" t="s">
        <v>849</v>
      </c>
      <c r="F429" s="161" t="s">
        <v>718</v>
      </c>
      <c r="G429" s="145">
        <v>0</v>
      </c>
    </row>
    <row r="430" spans="1:7" x14ac:dyDescent="0.3">
      <c r="A430" s="152" t="s">
        <v>727</v>
      </c>
      <c r="B430" s="152" t="s">
        <v>617</v>
      </c>
      <c r="C430" s="151" t="s">
        <v>37</v>
      </c>
      <c r="D430" s="161">
        <v>22000055</v>
      </c>
      <c r="E430" s="151" t="s">
        <v>804</v>
      </c>
      <c r="F430" s="161" t="s">
        <v>718</v>
      </c>
      <c r="G430" s="144">
        <v>3</v>
      </c>
    </row>
    <row r="431" spans="1:7" x14ac:dyDescent="0.3">
      <c r="A431" s="152" t="s">
        <v>727</v>
      </c>
      <c r="B431" s="152" t="s">
        <v>617</v>
      </c>
      <c r="C431" s="151" t="s">
        <v>31</v>
      </c>
      <c r="D431" s="161">
        <v>22000056</v>
      </c>
      <c r="E431" s="151" t="s">
        <v>805</v>
      </c>
      <c r="F431" s="161" t="s">
        <v>718</v>
      </c>
      <c r="G431" s="144">
        <v>35</v>
      </c>
    </row>
    <row r="432" spans="1:7" x14ac:dyDescent="0.3">
      <c r="A432" s="152" t="s">
        <v>727</v>
      </c>
      <c r="B432" s="152" t="s">
        <v>617</v>
      </c>
      <c r="C432" s="151" t="s">
        <v>46</v>
      </c>
      <c r="D432" s="161">
        <v>22000058</v>
      </c>
      <c r="E432" s="151" t="s">
        <v>824</v>
      </c>
      <c r="F432" s="161" t="s">
        <v>718</v>
      </c>
      <c r="G432" s="144">
        <v>3.5</v>
      </c>
    </row>
    <row r="433" spans="1:7" x14ac:dyDescent="0.3">
      <c r="A433" s="152" t="s">
        <v>727</v>
      </c>
      <c r="B433" s="152" t="s">
        <v>617</v>
      </c>
      <c r="C433" s="151" t="s">
        <v>32</v>
      </c>
      <c r="D433" s="161">
        <v>22000097</v>
      </c>
      <c r="E433" s="151" t="s">
        <v>806</v>
      </c>
      <c r="F433" s="161" t="s">
        <v>718</v>
      </c>
      <c r="G433" s="144">
        <v>6</v>
      </c>
    </row>
    <row r="434" spans="1:7" x14ac:dyDescent="0.3">
      <c r="A434" s="164" t="s">
        <v>727</v>
      </c>
      <c r="B434" s="164" t="s">
        <v>617</v>
      </c>
      <c r="C434" s="163" t="s">
        <v>48</v>
      </c>
      <c r="D434" s="161">
        <v>22000110</v>
      </c>
      <c r="E434" s="151" t="s">
        <v>839</v>
      </c>
      <c r="F434" s="161" t="s">
        <v>718</v>
      </c>
      <c r="G434" s="144">
        <v>0.05</v>
      </c>
    </row>
    <row r="435" spans="1:7" x14ac:dyDescent="0.3">
      <c r="A435" s="152" t="s">
        <v>727</v>
      </c>
      <c r="B435" s="152" t="s">
        <v>617</v>
      </c>
      <c r="C435" s="151" t="s">
        <v>38</v>
      </c>
      <c r="D435" s="161">
        <v>22000111</v>
      </c>
      <c r="E435" s="151" t="s">
        <v>840</v>
      </c>
      <c r="F435" s="161" t="s">
        <v>718</v>
      </c>
      <c r="G435" s="144">
        <v>0.25</v>
      </c>
    </row>
    <row r="436" spans="1:7" x14ac:dyDescent="0.3">
      <c r="A436" s="152" t="s">
        <v>727</v>
      </c>
      <c r="B436" s="152" t="s">
        <v>617</v>
      </c>
      <c r="C436" s="151" t="s">
        <v>33</v>
      </c>
      <c r="D436" s="161">
        <v>22000031</v>
      </c>
      <c r="E436" s="151" t="s">
        <v>807</v>
      </c>
      <c r="F436" s="161" t="s">
        <v>718</v>
      </c>
      <c r="G436" s="144">
        <v>150</v>
      </c>
    </row>
    <row r="437" spans="1:7" x14ac:dyDescent="0.3">
      <c r="A437" s="152" t="s">
        <v>727</v>
      </c>
      <c r="B437" s="152" t="s">
        <v>617</v>
      </c>
      <c r="C437" s="151" t="s">
        <v>22</v>
      </c>
      <c r="D437" s="161">
        <v>22000032</v>
      </c>
      <c r="E437" s="151" t="s">
        <v>841</v>
      </c>
      <c r="F437" s="161" t="s">
        <v>718</v>
      </c>
      <c r="G437" s="144">
        <v>60</v>
      </c>
    </row>
    <row r="438" spans="1:7" x14ac:dyDescent="0.3">
      <c r="A438" s="152" t="s">
        <v>727</v>
      </c>
      <c r="B438" s="152" t="s">
        <v>617</v>
      </c>
      <c r="C438" s="151" t="s">
        <v>34</v>
      </c>
      <c r="D438" s="161">
        <v>22000059</v>
      </c>
      <c r="E438" s="151" t="s">
        <v>809</v>
      </c>
      <c r="F438" s="161" t="s">
        <v>718</v>
      </c>
      <c r="G438" s="144">
        <v>40</v>
      </c>
    </row>
    <row r="439" spans="1:7" x14ac:dyDescent="0.3">
      <c r="A439" s="152" t="s">
        <v>727</v>
      </c>
      <c r="B439" s="152" t="s">
        <v>617</v>
      </c>
      <c r="C439" s="151" t="s">
        <v>23</v>
      </c>
      <c r="D439" s="161">
        <v>22000060</v>
      </c>
      <c r="E439" s="151" t="s">
        <v>842</v>
      </c>
      <c r="F439" s="161" t="s">
        <v>718</v>
      </c>
      <c r="G439" s="144">
        <v>40</v>
      </c>
    </row>
    <row r="440" spans="1:7" x14ac:dyDescent="0.3">
      <c r="A440" s="152" t="s">
        <v>727</v>
      </c>
      <c r="B440" s="152" t="s">
        <v>617</v>
      </c>
      <c r="C440" s="151" t="s">
        <v>49</v>
      </c>
      <c r="D440" s="161">
        <v>22000061</v>
      </c>
      <c r="E440" s="151" t="s">
        <v>825</v>
      </c>
      <c r="F440" s="161" t="s">
        <v>718</v>
      </c>
      <c r="G440" s="144">
        <v>7</v>
      </c>
    </row>
    <row r="441" spans="1:7" x14ac:dyDescent="0.3">
      <c r="A441" s="152" t="s">
        <v>727</v>
      </c>
      <c r="B441" s="152" t="s">
        <v>617</v>
      </c>
      <c r="C441" s="151" t="s">
        <v>35</v>
      </c>
      <c r="D441" s="161">
        <v>22000028</v>
      </c>
      <c r="E441" s="151" t="s">
        <v>810</v>
      </c>
      <c r="F441" s="161" t="s">
        <v>718</v>
      </c>
      <c r="G441" s="144">
        <v>5</v>
      </c>
    </row>
    <row r="442" spans="1:7" x14ac:dyDescent="0.3">
      <c r="A442" s="153" t="s">
        <v>727</v>
      </c>
      <c r="B442" s="152" t="s">
        <v>617</v>
      </c>
      <c r="C442" s="158" t="s">
        <v>721</v>
      </c>
      <c r="D442" s="166">
        <v>22000153</v>
      </c>
      <c r="E442" s="151" t="s">
        <v>847</v>
      </c>
      <c r="F442" s="161" t="s">
        <v>718</v>
      </c>
      <c r="G442" s="144">
        <v>5</v>
      </c>
    </row>
    <row r="443" spans="1:7" x14ac:dyDescent="0.3">
      <c r="A443" s="161" t="s">
        <v>727</v>
      </c>
      <c r="B443" s="161" t="s">
        <v>617</v>
      </c>
      <c r="C443" s="156" t="s">
        <v>102</v>
      </c>
      <c r="D443" s="161">
        <v>22000033</v>
      </c>
      <c r="E443" s="156" t="s">
        <v>808</v>
      </c>
      <c r="F443" s="161" t="s">
        <v>718</v>
      </c>
      <c r="G443" s="144">
        <v>5</v>
      </c>
    </row>
    <row r="444" spans="1:7" x14ac:dyDescent="0.3">
      <c r="A444" s="153" t="s">
        <v>727</v>
      </c>
      <c r="B444" s="152" t="s">
        <v>617</v>
      </c>
      <c r="C444" s="158" t="s">
        <v>708</v>
      </c>
      <c r="D444" s="161">
        <v>22000200</v>
      </c>
      <c r="E444" s="151" t="s">
        <v>866</v>
      </c>
      <c r="F444" s="161" t="s">
        <v>718</v>
      </c>
      <c r="G444" s="146">
        <v>2</v>
      </c>
    </row>
    <row r="445" spans="1:7" x14ac:dyDescent="0.3">
      <c r="A445" s="152" t="s">
        <v>151</v>
      </c>
      <c r="B445" s="152" t="s">
        <v>625</v>
      </c>
      <c r="C445" s="151" t="s">
        <v>146</v>
      </c>
      <c r="D445" s="166">
        <v>22000117</v>
      </c>
      <c r="E445" s="151" t="s">
        <v>843</v>
      </c>
      <c r="F445" s="161" t="s">
        <v>718</v>
      </c>
      <c r="G445" s="143">
        <v>300</v>
      </c>
    </row>
    <row r="446" spans="1:7" x14ac:dyDescent="0.3">
      <c r="A446" s="152" t="s">
        <v>151</v>
      </c>
      <c r="B446" s="152" t="s">
        <v>617</v>
      </c>
      <c r="C446" s="157" t="s">
        <v>197</v>
      </c>
      <c r="D446" s="161">
        <v>22000008</v>
      </c>
      <c r="E446" s="151" t="s">
        <v>844</v>
      </c>
      <c r="F446" s="161" t="s">
        <v>718</v>
      </c>
      <c r="G446" s="143">
        <v>40</v>
      </c>
    </row>
    <row r="447" spans="1:7" x14ac:dyDescent="0.3">
      <c r="A447" s="152" t="s">
        <v>151</v>
      </c>
      <c r="B447" s="152" t="s">
        <v>625</v>
      </c>
      <c r="C447" s="151" t="s">
        <v>98</v>
      </c>
      <c r="D447" s="166">
        <v>22000116</v>
      </c>
      <c r="E447" s="151" t="s">
        <v>830</v>
      </c>
      <c r="F447" s="161" t="s">
        <v>718</v>
      </c>
      <c r="G447" s="143">
        <v>450</v>
      </c>
    </row>
    <row r="448" spans="1:7" x14ac:dyDescent="0.3">
      <c r="A448" s="152" t="s">
        <v>151</v>
      </c>
      <c r="B448" s="152" t="s">
        <v>625</v>
      </c>
      <c r="C448" s="157" t="s">
        <v>99</v>
      </c>
      <c r="D448" s="166">
        <v>22000119</v>
      </c>
      <c r="E448" s="151" t="s">
        <v>831</v>
      </c>
      <c r="F448" s="161" t="s">
        <v>718</v>
      </c>
      <c r="G448" s="143">
        <v>500</v>
      </c>
    </row>
    <row r="449" spans="1:7" x14ac:dyDescent="0.3">
      <c r="A449" s="152" t="s">
        <v>151</v>
      </c>
      <c r="B449" s="152" t="s">
        <v>617</v>
      </c>
      <c r="C449" s="157" t="s">
        <v>341</v>
      </c>
      <c r="D449" s="161">
        <v>21000038</v>
      </c>
      <c r="E449" s="151" t="s">
        <v>774</v>
      </c>
      <c r="F449" s="161" t="s">
        <v>718</v>
      </c>
      <c r="G449" s="143">
        <v>400</v>
      </c>
    </row>
    <row r="450" spans="1:7" x14ac:dyDescent="0.3">
      <c r="A450" s="152" t="s">
        <v>151</v>
      </c>
      <c r="B450" s="152" t="s">
        <v>617</v>
      </c>
      <c r="C450" s="157" t="s">
        <v>279</v>
      </c>
      <c r="D450" s="161">
        <v>21000035</v>
      </c>
      <c r="E450" s="151" t="s">
        <v>776</v>
      </c>
      <c r="F450" s="161" t="s">
        <v>718</v>
      </c>
      <c r="G450" s="143">
        <v>1500</v>
      </c>
    </row>
    <row r="451" spans="1:7" x14ac:dyDescent="0.3">
      <c r="A451" s="152" t="s">
        <v>151</v>
      </c>
      <c r="B451" s="152" t="s">
        <v>617</v>
      </c>
      <c r="C451" s="157" t="s">
        <v>74</v>
      </c>
      <c r="D451" s="161">
        <v>22000011</v>
      </c>
      <c r="E451" s="151" t="s">
        <v>777</v>
      </c>
      <c r="F451" s="161" t="s">
        <v>718</v>
      </c>
      <c r="G451" s="143">
        <v>5500</v>
      </c>
    </row>
    <row r="452" spans="1:7" x14ac:dyDescent="0.3">
      <c r="A452" s="152" t="s">
        <v>151</v>
      </c>
      <c r="B452" s="152" t="s">
        <v>617</v>
      </c>
      <c r="C452" s="157" t="s">
        <v>160</v>
      </c>
      <c r="D452" s="161">
        <v>22000169</v>
      </c>
      <c r="E452" s="151" t="s">
        <v>850</v>
      </c>
      <c r="F452" s="161" t="s">
        <v>718</v>
      </c>
      <c r="G452" s="143"/>
    </row>
    <row r="453" spans="1:7" x14ac:dyDescent="0.3">
      <c r="A453" s="152" t="s">
        <v>151</v>
      </c>
      <c r="B453" s="152" t="s">
        <v>617</v>
      </c>
      <c r="C453" s="157" t="s">
        <v>161</v>
      </c>
      <c r="D453" s="161">
        <v>22000013</v>
      </c>
      <c r="E453" s="151" t="s">
        <v>778</v>
      </c>
      <c r="F453" s="161" t="s">
        <v>718</v>
      </c>
      <c r="G453" s="143">
        <v>600</v>
      </c>
    </row>
    <row r="454" spans="1:7" x14ac:dyDescent="0.3">
      <c r="A454" s="152" t="s">
        <v>151</v>
      </c>
      <c r="B454" s="152" t="s">
        <v>617</v>
      </c>
      <c r="C454" s="157" t="s">
        <v>171</v>
      </c>
      <c r="D454" s="161">
        <v>22000014</v>
      </c>
      <c r="E454" s="151" t="s">
        <v>779</v>
      </c>
      <c r="F454" s="161" t="s">
        <v>718</v>
      </c>
      <c r="G454" s="143">
        <v>100</v>
      </c>
    </row>
    <row r="455" spans="1:7" x14ac:dyDescent="0.3">
      <c r="A455" s="152" t="s">
        <v>151</v>
      </c>
      <c r="B455" s="152" t="s">
        <v>617</v>
      </c>
      <c r="C455" s="157" t="s">
        <v>162</v>
      </c>
      <c r="D455" s="161">
        <v>22000015</v>
      </c>
      <c r="E455" s="151" t="s">
        <v>780</v>
      </c>
      <c r="F455" s="161" t="s">
        <v>718</v>
      </c>
      <c r="G455" s="143">
        <v>600</v>
      </c>
    </row>
    <row r="456" spans="1:7" x14ac:dyDescent="0.3">
      <c r="A456" s="152" t="s">
        <v>151</v>
      </c>
      <c r="B456" s="152" t="s">
        <v>617</v>
      </c>
      <c r="C456" s="157" t="s">
        <v>61</v>
      </c>
      <c r="D456" s="161">
        <v>22000071</v>
      </c>
      <c r="E456" s="151" t="s">
        <v>781</v>
      </c>
      <c r="F456" s="161" t="s">
        <v>718</v>
      </c>
      <c r="G456" s="143">
        <v>4500</v>
      </c>
    </row>
    <row r="457" spans="1:7" x14ac:dyDescent="0.3">
      <c r="A457" s="152" t="s">
        <v>151</v>
      </c>
      <c r="B457" s="152" t="s">
        <v>617</v>
      </c>
      <c r="C457" s="157" t="s">
        <v>163</v>
      </c>
      <c r="D457" s="161">
        <v>22000082</v>
      </c>
      <c r="E457" s="151" t="s">
        <v>851</v>
      </c>
      <c r="F457" s="161" t="s">
        <v>718</v>
      </c>
      <c r="G457" s="143"/>
    </row>
    <row r="458" spans="1:7" x14ac:dyDescent="0.3">
      <c r="A458" s="152" t="s">
        <v>151</v>
      </c>
      <c r="B458" s="152" t="s">
        <v>617</v>
      </c>
      <c r="C458" s="157" t="s">
        <v>42</v>
      </c>
      <c r="D458" s="161">
        <v>22000085</v>
      </c>
      <c r="E458" s="151" t="s">
        <v>796</v>
      </c>
      <c r="F458" s="161" t="s">
        <v>718</v>
      </c>
      <c r="G458" s="143">
        <v>100</v>
      </c>
    </row>
    <row r="459" spans="1:7" x14ac:dyDescent="0.3">
      <c r="A459" s="152" t="s">
        <v>151</v>
      </c>
      <c r="B459" s="152" t="s">
        <v>617</v>
      </c>
      <c r="C459" s="157" t="s">
        <v>285</v>
      </c>
      <c r="D459" s="161">
        <v>22000087</v>
      </c>
      <c r="E459" s="151" t="s">
        <v>782</v>
      </c>
      <c r="F459" s="161" t="s">
        <v>718</v>
      </c>
      <c r="G459" s="143">
        <v>150</v>
      </c>
    </row>
    <row r="460" spans="1:7" x14ac:dyDescent="0.3">
      <c r="A460" s="152" t="s">
        <v>151</v>
      </c>
      <c r="B460" s="152" t="s">
        <v>617</v>
      </c>
      <c r="C460" s="157" t="s">
        <v>91</v>
      </c>
      <c r="D460" s="161">
        <v>22000041</v>
      </c>
      <c r="E460" s="151" t="s">
        <v>784</v>
      </c>
      <c r="F460" s="161" t="s">
        <v>718</v>
      </c>
      <c r="G460" s="143">
        <v>90</v>
      </c>
    </row>
    <row r="461" spans="1:7" x14ac:dyDescent="0.3">
      <c r="A461" s="152" t="s">
        <v>151</v>
      </c>
      <c r="B461" s="152" t="s">
        <v>617</v>
      </c>
      <c r="C461" s="157" t="s">
        <v>167</v>
      </c>
      <c r="D461" s="161">
        <v>22000043</v>
      </c>
      <c r="E461" s="151" t="s">
        <v>845</v>
      </c>
      <c r="F461" s="161" t="s">
        <v>718</v>
      </c>
      <c r="G461" s="143">
        <v>12</v>
      </c>
    </row>
    <row r="462" spans="1:7" x14ac:dyDescent="0.3">
      <c r="A462" s="152" t="s">
        <v>151</v>
      </c>
      <c r="B462" s="152" t="s">
        <v>617</v>
      </c>
      <c r="C462" s="157" t="s">
        <v>168</v>
      </c>
      <c r="D462" s="161">
        <v>22000101</v>
      </c>
      <c r="E462" s="151" t="s">
        <v>785</v>
      </c>
      <c r="F462" s="161" t="s">
        <v>718</v>
      </c>
      <c r="G462" s="143">
        <v>250</v>
      </c>
    </row>
    <row r="463" spans="1:7" x14ac:dyDescent="0.3">
      <c r="A463" s="152" t="s">
        <v>151</v>
      </c>
      <c r="B463" s="152" t="s">
        <v>617</v>
      </c>
      <c r="C463" s="157" t="s">
        <v>182</v>
      </c>
      <c r="D463" s="161">
        <v>22000102</v>
      </c>
      <c r="E463" s="151" t="s">
        <v>786</v>
      </c>
      <c r="F463" s="161" t="s">
        <v>718</v>
      </c>
      <c r="G463" s="143">
        <v>6</v>
      </c>
    </row>
    <row r="464" spans="1:7" x14ac:dyDescent="0.3">
      <c r="A464" s="152" t="s">
        <v>151</v>
      </c>
      <c r="B464" s="152" t="s">
        <v>617</v>
      </c>
      <c r="C464" s="157" t="s">
        <v>201</v>
      </c>
      <c r="D464" s="161">
        <v>22000046</v>
      </c>
      <c r="E464" s="151" t="s">
        <v>819</v>
      </c>
      <c r="F464" s="161" t="s">
        <v>718</v>
      </c>
      <c r="G464" s="143">
        <v>20</v>
      </c>
    </row>
    <row r="465" spans="1:7" x14ac:dyDescent="0.3">
      <c r="A465" s="152" t="s">
        <v>151</v>
      </c>
      <c r="B465" s="152" t="s">
        <v>617</v>
      </c>
      <c r="C465" s="157" t="s">
        <v>246</v>
      </c>
      <c r="D465" s="161">
        <v>22000103</v>
      </c>
      <c r="E465" s="151" t="s">
        <v>787</v>
      </c>
      <c r="F465" s="161" t="s">
        <v>718</v>
      </c>
      <c r="G465" s="143">
        <v>20</v>
      </c>
    </row>
    <row r="466" spans="1:7" x14ac:dyDescent="0.3">
      <c r="A466" s="152" t="s">
        <v>151</v>
      </c>
      <c r="B466" s="152" t="s">
        <v>617</v>
      </c>
      <c r="C466" s="157" t="s">
        <v>164</v>
      </c>
      <c r="D466" s="161">
        <v>22000105</v>
      </c>
      <c r="E466" s="151" t="s">
        <v>788</v>
      </c>
      <c r="F466" s="161" t="s">
        <v>718</v>
      </c>
      <c r="G466" s="143">
        <v>450</v>
      </c>
    </row>
    <row r="467" spans="1:7" x14ac:dyDescent="0.3">
      <c r="A467" s="152" t="s">
        <v>151</v>
      </c>
      <c r="B467" s="152" t="s">
        <v>617</v>
      </c>
      <c r="C467" s="157" t="s">
        <v>242</v>
      </c>
      <c r="D467" s="161">
        <v>22000106</v>
      </c>
      <c r="E467" s="151" t="s">
        <v>846</v>
      </c>
      <c r="F467" s="161" t="s">
        <v>718</v>
      </c>
      <c r="G467" s="143">
        <v>80</v>
      </c>
    </row>
    <row r="468" spans="1:7" x14ac:dyDescent="0.3">
      <c r="A468" s="152" t="s">
        <v>151</v>
      </c>
      <c r="B468" s="152" t="s">
        <v>617</v>
      </c>
      <c r="C468" s="157" t="s">
        <v>198</v>
      </c>
      <c r="D468" s="161">
        <v>22000107</v>
      </c>
      <c r="E468" s="151" t="s">
        <v>789</v>
      </c>
      <c r="F468" s="161" t="s">
        <v>718</v>
      </c>
      <c r="G468" s="143">
        <v>100</v>
      </c>
    </row>
    <row r="469" spans="1:7" x14ac:dyDescent="0.3">
      <c r="A469" s="152" t="s">
        <v>151</v>
      </c>
      <c r="B469" s="152" t="s">
        <v>617</v>
      </c>
      <c r="C469" s="157" t="s">
        <v>92</v>
      </c>
      <c r="D469" s="161">
        <v>22000029</v>
      </c>
      <c r="E469" s="151" t="s">
        <v>821</v>
      </c>
      <c r="F469" s="161" t="s">
        <v>718</v>
      </c>
      <c r="G469" s="143">
        <v>200</v>
      </c>
    </row>
    <row r="470" spans="1:7" x14ac:dyDescent="0.3">
      <c r="A470" s="152" t="s">
        <v>151</v>
      </c>
      <c r="B470" s="152" t="s">
        <v>617</v>
      </c>
      <c r="C470" s="157" t="s">
        <v>43</v>
      </c>
      <c r="D470" s="161">
        <v>22000047</v>
      </c>
      <c r="E470" s="151" t="s">
        <v>797</v>
      </c>
      <c r="F470" s="161" t="s">
        <v>718</v>
      </c>
      <c r="G470" s="143">
        <v>300</v>
      </c>
    </row>
    <row r="471" spans="1:7" x14ac:dyDescent="0.3">
      <c r="A471" s="152" t="s">
        <v>151</v>
      </c>
      <c r="B471" s="152" t="s">
        <v>617</v>
      </c>
      <c r="C471" s="157" t="s">
        <v>27</v>
      </c>
      <c r="D471" s="161">
        <v>22000073</v>
      </c>
      <c r="E471" s="151" t="s">
        <v>800</v>
      </c>
      <c r="F471" s="161" t="s">
        <v>718</v>
      </c>
      <c r="G471" s="143"/>
    </row>
    <row r="472" spans="1:7" x14ac:dyDescent="0.3">
      <c r="A472" s="152" t="s">
        <v>151</v>
      </c>
      <c r="B472" s="152" t="s">
        <v>617</v>
      </c>
      <c r="C472" s="157" t="s">
        <v>47</v>
      </c>
      <c r="D472" s="161">
        <v>22000094</v>
      </c>
      <c r="E472" s="151" t="s">
        <v>790</v>
      </c>
      <c r="F472" s="161" t="s">
        <v>718</v>
      </c>
      <c r="G472" s="143">
        <v>110</v>
      </c>
    </row>
    <row r="473" spans="1:7" x14ac:dyDescent="0.3">
      <c r="A473" s="152" t="s">
        <v>151</v>
      </c>
      <c r="B473" s="152" t="s">
        <v>617</v>
      </c>
      <c r="C473" s="157" t="s">
        <v>229</v>
      </c>
      <c r="D473" s="161">
        <v>22000096</v>
      </c>
      <c r="E473" s="151" t="s">
        <v>852</v>
      </c>
      <c r="F473" s="161" t="s">
        <v>718</v>
      </c>
      <c r="G473" s="143"/>
    </row>
    <row r="474" spans="1:7" x14ac:dyDescent="0.3">
      <c r="A474" s="152" t="s">
        <v>151</v>
      </c>
      <c r="B474" s="152" t="s">
        <v>617</v>
      </c>
      <c r="C474" s="157" t="s">
        <v>33</v>
      </c>
      <c r="D474" s="161">
        <v>22000031</v>
      </c>
      <c r="E474" s="151" t="s">
        <v>807</v>
      </c>
      <c r="F474" s="161" t="s">
        <v>718</v>
      </c>
      <c r="G474" s="143"/>
    </row>
    <row r="475" spans="1:7" x14ac:dyDescent="0.3">
      <c r="A475" s="152" t="s">
        <v>151</v>
      </c>
      <c r="B475" s="152" t="s">
        <v>617</v>
      </c>
      <c r="C475" s="157" t="s">
        <v>34</v>
      </c>
      <c r="D475" s="161">
        <v>22000059</v>
      </c>
      <c r="E475" s="151" t="s">
        <v>809</v>
      </c>
      <c r="F475" s="161" t="s">
        <v>718</v>
      </c>
      <c r="G475" s="143"/>
    </row>
    <row r="476" spans="1:7" x14ac:dyDescent="0.3">
      <c r="A476" s="153" t="s">
        <v>151</v>
      </c>
      <c r="B476" s="152" t="s">
        <v>617</v>
      </c>
      <c r="C476" s="158" t="s">
        <v>722</v>
      </c>
      <c r="D476" s="166">
        <v>22000154</v>
      </c>
      <c r="E476" s="151" t="s">
        <v>848</v>
      </c>
      <c r="F476" s="161" t="s">
        <v>718</v>
      </c>
      <c r="G476" s="144"/>
    </row>
    <row r="477" spans="1:7" x14ac:dyDescent="0.3">
      <c r="A477" s="152" t="s">
        <v>740</v>
      </c>
      <c r="B477" s="152" t="s">
        <v>617</v>
      </c>
      <c r="C477" s="151" t="s">
        <v>164</v>
      </c>
      <c r="D477" s="161">
        <v>22000105</v>
      </c>
      <c r="E477" s="151" t="s">
        <v>788</v>
      </c>
      <c r="F477" s="161" t="s">
        <v>718</v>
      </c>
      <c r="G477" s="144">
        <v>15</v>
      </c>
    </row>
    <row r="478" spans="1:7" x14ac:dyDescent="0.3">
      <c r="A478" s="165" t="s">
        <v>740</v>
      </c>
      <c r="B478" s="165" t="s">
        <v>617</v>
      </c>
      <c r="C478" s="155" t="s">
        <v>867</v>
      </c>
      <c r="D478" s="161">
        <v>22000216</v>
      </c>
      <c r="E478" s="155" t="s">
        <v>868</v>
      </c>
      <c r="F478" s="161" t="s">
        <v>718</v>
      </c>
      <c r="G478" s="147">
        <v>15</v>
      </c>
    </row>
    <row r="479" spans="1:7" x14ac:dyDescent="0.3">
      <c r="A479" s="165" t="s">
        <v>740</v>
      </c>
      <c r="B479" s="165" t="s">
        <v>617</v>
      </c>
      <c r="C479" s="155" t="s">
        <v>869</v>
      </c>
      <c r="D479" s="161">
        <v>22000214</v>
      </c>
      <c r="E479" s="155" t="s">
        <v>870</v>
      </c>
      <c r="F479" s="161" t="s">
        <v>718</v>
      </c>
      <c r="G479" s="147">
        <v>3</v>
      </c>
    </row>
    <row r="480" spans="1:7" x14ac:dyDescent="0.3">
      <c r="A480" s="165" t="s">
        <v>740</v>
      </c>
      <c r="B480" s="165" t="s">
        <v>617</v>
      </c>
      <c r="C480" s="155" t="s">
        <v>74</v>
      </c>
      <c r="D480" s="161">
        <v>22000011</v>
      </c>
      <c r="E480" s="155" t="s">
        <v>777</v>
      </c>
      <c r="F480" s="161" t="s">
        <v>718</v>
      </c>
      <c r="G480" s="147">
        <v>40</v>
      </c>
    </row>
    <row r="481" spans="1:7" x14ac:dyDescent="0.3">
      <c r="A481" s="152" t="s">
        <v>740</v>
      </c>
      <c r="B481" s="152" t="s">
        <v>617</v>
      </c>
      <c r="C481" s="151" t="s">
        <v>61</v>
      </c>
      <c r="D481" s="161">
        <v>22000071</v>
      </c>
      <c r="E481" s="151" t="s">
        <v>781</v>
      </c>
      <c r="F481" s="161" t="s">
        <v>718</v>
      </c>
      <c r="G481" s="144">
        <v>30</v>
      </c>
    </row>
    <row r="482" spans="1:7" x14ac:dyDescent="0.3">
      <c r="A482" s="152" t="s">
        <v>740</v>
      </c>
      <c r="B482" s="152" t="s">
        <v>617</v>
      </c>
      <c r="C482" s="151" t="s">
        <v>42</v>
      </c>
      <c r="D482" s="161">
        <v>22000085</v>
      </c>
      <c r="E482" s="151" t="s">
        <v>796</v>
      </c>
      <c r="F482" s="161" t="s">
        <v>718</v>
      </c>
      <c r="G482" s="144">
        <v>5</v>
      </c>
    </row>
    <row r="483" spans="1:7" x14ac:dyDescent="0.3">
      <c r="A483" s="152" t="s">
        <v>740</v>
      </c>
      <c r="B483" s="152" t="s">
        <v>617</v>
      </c>
      <c r="C483" s="151" t="s">
        <v>91</v>
      </c>
      <c r="D483" s="161">
        <v>22000041</v>
      </c>
      <c r="E483" s="151" t="s">
        <v>784</v>
      </c>
      <c r="F483" s="161" t="s">
        <v>718</v>
      </c>
      <c r="G483" s="144">
        <v>3</v>
      </c>
    </row>
    <row r="484" spans="1:7" x14ac:dyDescent="0.3">
      <c r="A484" s="152" t="s">
        <v>740</v>
      </c>
      <c r="B484" s="152" t="s">
        <v>617</v>
      </c>
      <c r="C484" s="151" t="s">
        <v>43</v>
      </c>
      <c r="D484" s="161">
        <v>22000047</v>
      </c>
      <c r="E484" s="151" t="s">
        <v>797</v>
      </c>
      <c r="F484" s="161" t="s">
        <v>718</v>
      </c>
      <c r="G484" s="144">
        <v>5</v>
      </c>
    </row>
    <row r="485" spans="1:7" x14ac:dyDescent="0.3">
      <c r="A485" s="152" t="s">
        <v>740</v>
      </c>
      <c r="B485" s="152" t="s">
        <v>617</v>
      </c>
      <c r="C485" s="151" t="s">
        <v>201</v>
      </c>
      <c r="D485" s="161">
        <v>22000046</v>
      </c>
      <c r="E485" s="151" t="s">
        <v>819</v>
      </c>
      <c r="F485" s="161" t="s">
        <v>718</v>
      </c>
      <c r="G485" s="144">
        <v>3</v>
      </c>
    </row>
    <row r="486" spans="1:7" x14ac:dyDescent="0.3">
      <c r="A486" s="152" t="s">
        <v>740</v>
      </c>
      <c r="B486" s="152" t="s">
        <v>617</v>
      </c>
      <c r="C486" s="151" t="s">
        <v>88</v>
      </c>
      <c r="D486" s="161">
        <v>22000045</v>
      </c>
      <c r="E486" s="151" t="s">
        <v>820</v>
      </c>
      <c r="F486" s="161" t="s">
        <v>718</v>
      </c>
      <c r="G486" s="144"/>
    </row>
    <row r="487" spans="1:7" x14ac:dyDescent="0.3">
      <c r="A487" s="152" t="s">
        <v>740</v>
      </c>
      <c r="B487" s="152" t="s">
        <v>617</v>
      </c>
      <c r="C487" s="151" t="s">
        <v>92</v>
      </c>
      <c r="D487" s="161">
        <v>22000029</v>
      </c>
      <c r="E487" s="151" t="s">
        <v>821</v>
      </c>
      <c r="F487" s="161" t="s">
        <v>718</v>
      </c>
      <c r="G487" s="144">
        <v>2</v>
      </c>
    </row>
    <row r="488" spans="1:7" x14ac:dyDescent="0.3">
      <c r="A488" s="152" t="s">
        <v>740</v>
      </c>
      <c r="B488" s="152" t="s">
        <v>617</v>
      </c>
      <c r="C488" s="151" t="s">
        <v>78</v>
      </c>
      <c r="D488" s="161">
        <v>22000016</v>
      </c>
      <c r="E488" s="151" t="s">
        <v>822</v>
      </c>
      <c r="F488" s="161" t="s">
        <v>718</v>
      </c>
      <c r="G488" s="144">
        <v>1</v>
      </c>
    </row>
    <row r="489" spans="1:7" x14ac:dyDescent="0.3">
      <c r="A489" s="152" t="s">
        <v>740</v>
      </c>
      <c r="B489" s="152" t="s">
        <v>617</v>
      </c>
      <c r="C489" s="151" t="s">
        <v>84</v>
      </c>
      <c r="D489" s="161">
        <v>22000030</v>
      </c>
      <c r="E489" s="151" t="s">
        <v>823</v>
      </c>
      <c r="F489" s="161" t="s">
        <v>718</v>
      </c>
      <c r="G489" s="144"/>
    </row>
    <row r="490" spans="1:7" x14ac:dyDescent="0.3">
      <c r="A490" s="152" t="s">
        <v>740</v>
      </c>
      <c r="B490" s="152" t="s">
        <v>617</v>
      </c>
      <c r="C490" s="151" t="s">
        <v>25</v>
      </c>
      <c r="D490" s="161">
        <v>22000089</v>
      </c>
      <c r="E490" s="151" t="s">
        <v>798</v>
      </c>
      <c r="F490" s="161" t="s">
        <v>718</v>
      </c>
      <c r="G490" s="144">
        <v>3</v>
      </c>
    </row>
    <row r="491" spans="1:7" x14ac:dyDescent="0.3">
      <c r="A491" s="152" t="s">
        <v>740</v>
      </c>
      <c r="B491" s="152" t="s">
        <v>617</v>
      </c>
      <c r="C491" s="151" t="s">
        <v>26</v>
      </c>
      <c r="D491" s="161">
        <v>22000052</v>
      </c>
      <c r="E491" s="151" t="s">
        <v>799</v>
      </c>
      <c r="F491" s="161" t="s">
        <v>718</v>
      </c>
      <c r="G491" s="144"/>
    </row>
    <row r="492" spans="1:7" x14ac:dyDescent="0.3">
      <c r="A492" s="152" t="s">
        <v>740</v>
      </c>
      <c r="B492" s="152" t="s">
        <v>617</v>
      </c>
      <c r="C492" s="151" t="s">
        <v>27</v>
      </c>
      <c r="D492" s="161">
        <v>22000073</v>
      </c>
      <c r="E492" s="151" t="s">
        <v>800</v>
      </c>
      <c r="F492" s="161" t="s">
        <v>718</v>
      </c>
      <c r="G492" s="144">
        <v>50</v>
      </c>
    </row>
    <row r="493" spans="1:7" x14ac:dyDescent="0.3">
      <c r="A493" s="152" t="s">
        <v>740</v>
      </c>
      <c r="B493" s="152" t="s">
        <v>617</v>
      </c>
      <c r="C493" s="151" t="s">
        <v>30</v>
      </c>
      <c r="D493" s="161">
        <v>22000020</v>
      </c>
      <c r="E493" s="151" t="s">
        <v>803</v>
      </c>
      <c r="F493" s="161" t="s">
        <v>718</v>
      </c>
      <c r="G493" s="144">
        <v>8</v>
      </c>
    </row>
    <row r="494" spans="1:7" x14ac:dyDescent="0.3">
      <c r="A494" s="152" t="s">
        <v>740</v>
      </c>
      <c r="B494" s="152" t="s">
        <v>617</v>
      </c>
      <c r="C494" s="151" t="s">
        <v>31</v>
      </c>
      <c r="D494" s="161">
        <v>22000056</v>
      </c>
      <c r="E494" s="151" t="s">
        <v>805</v>
      </c>
      <c r="F494" s="161" t="s">
        <v>718</v>
      </c>
      <c r="G494" s="144"/>
    </row>
    <row r="495" spans="1:7" x14ac:dyDescent="0.3">
      <c r="A495" s="152" t="s">
        <v>740</v>
      </c>
      <c r="B495" s="152" t="s">
        <v>617</v>
      </c>
      <c r="C495" s="151" t="s">
        <v>46</v>
      </c>
      <c r="D495" s="161">
        <v>22000058</v>
      </c>
      <c r="E495" s="151" t="s">
        <v>824</v>
      </c>
      <c r="F495" s="161" t="s">
        <v>718</v>
      </c>
      <c r="G495" s="144"/>
    </row>
    <row r="496" spans="1:7" x14ac:dyDescent="0.3">
      <c r="A496" s="152" t="s">
        <v>740</v>
      </c>
      <c r="B496" s="152" t="s">
        <v>617</v>
      </c>
      <c r="C496" s="151" t="s">
        <v>47</v>
      </c>
      <c r="D496" s="161">
        <v>22000094</v>
      </c>
      <c r="E496" s="151" t="s">
        <v>790</v>
      </c>
      <c r="F496" s="161" t="s">
        <v>718</v>
      </c>
      <c r="G496" s="144">
        <v>10</v>
      </c>
    </row>
    <row r="497" spans="1:7" x14ac:dyDescent="0.3">
      <c r="A497" s="152" t="s">
        <v>740</v>
      </c>
      <c r="B497" s="152" t="s">
        <v>617</v>
      </c>
      <c r="C497" s="151" t="s">
        <v>32</v>
      </c>
      <c r="D497" s="161">
        <v>22000097</v>
      </c>
      <c r="E497" s="151" t="s">
        <v>806</v>
      </c>
      <c r="F497" s="161" t="s">
        <v>718</v>
      </c>
      <c r="G497" s="144">
        <v>1</v>
      </c>
    </row>
    <row r="498" spans="1:7" x14ac:dyDescent="0.3">
      <c r="A498" s="152" t="s">
        <v>740</v>
      </c>
      <c r="B498" s="152" t="s">
        <v>617</v>
      </c>
      <c r="C498" s="151" t="s">
        <v>33</v>
      </c>
      <c r="D498" s="161">
        <v>22000031</v>
      </c>
      <c r="E498" s="151" t="s">
        <v>807</v>
      </c>
      <c r="F498" s="161" t="s">
        <v>718</v>
      </c>
      <c r="G498" s="144">
        <v>10</v>
      </c>
    </row>
    <row r="499" spans="1:7" x14ac:dyDescent="0.3">
      <c r="A499" s="152" t="s">
        <v>740</v>
      </c>
      <c r="B499" s="152" t="s">
        <v>617</v>
      </c>
      <c r="C499" s="151" t="s">
        <v>34</v>
      </c>
      <c r="D499" s="161">
        <v>22000059</v>
      </c>
      <c r="E499" s="151" t="s">
        <v>809</v>
      </c>
      <c r="F499" s="161" t="s">
        <v>718</v>
      </c>
      <c r="G499" s="144">
        <v>15</v>
      </c>
    </row>
    <row r="500" spans="1:7" x14ac:dyDescent="0.3">
      <c r="A500" s="152" t="s">
        <v>740</v>
      </c>
      <c r="B500" s="152" t="s">
        <v>617</v>
      </c>
      <c r="C500" s="151" t="s">
        <v>49</v>
      </c>
      <c r="D500" s="161">
        <v>22000061</v>
      </c>
      <c r="E500" s="151" t="s">
        <v>825</v>
      </c>
      <c r="F500" s="161" t="s">
        <v>718</v>
      </c>
      <c r="G500" s="144">
        <v>2</v>
      </c>
    </row>
    <row r="501" spans="1:7" x14ac:dyDescent="0.3">
      <c r="A501" s="152" t="s">
        <v>740</v>
      </c>
      <c r="B501" s="152" t="s">
        <v>617</v>
      </c>
      <c r="C501" s="151" t="s">
        <v>79</v>
      </c>
      <c r="D501" s="161">
        <v>22000002</v>
      </c>
      <c r="E501" s="151" t="s">
        <v>826</v>
      </c>
      <c r="F501" s="161" t="s">
        <v>718</v>
      </c>
      <c r="G501" s="144">
        <v>1</v>
      </c>
    </row>
    <row r="502" spans="1:7" x14ac:dyDescent="0.3">
      <c r="A502" s="152" t="s">
        <v>740</v>
      </c>
      <c r="B502" s="152" t="s">
        <v>617</v>
      </c>
      <c r="C502" s="151" t="s">
        <v>75</v>
      </c>
      <c r="D502" s="161">
        <v>22000034</v>
      </c>
      <c r="E502" s="151" t="s">
        <v>827</v>
      </c>
      <c r="F502" s="161" t="s">
        <v>718</v>
      </c>
      <c r="G502" s="144"/>
    </row>
    <row r="503" spans="1:7" x14ac:dyDescent="0.3">
      <c r="A503" s="153" t="s">
        <v>740</v>
      </c>
      <c r="B503" s="152" t="s">
        <v>617</v>
      </c>
      <c r="C503" s="158" t="s">
        <v>721</v>
      </c>
      <c r="D503" s="166">
        <v>22000153</v>
      </c>
      <c r="E503" s="151" t="s">
        <v>847</v>
      </c>
      <c r="F503" s="161" t="s">
        <v>718</v>
      </c>
      <c r="G503" s="144">
        <v>3</v>
      </c>
    </row>
    <row r="504" spans="1:7" x14ac:dyDescent="0.3">
      <c r="A504" s="153" t="s">
        <v>740</v>
      </c>
      <c r="B504" s="152" t="s">
        <v>617</v>
      </c>
      <c r="C504" s="158" t="s">
        <v>722</v>
      </c>
      <c r="D504" s="166">
        <v>22000154</v>
      </c>
      <c r="E504" s="151" t="s">
        <v>848</v>
      </c>
      <c r="F504" s="161" t="s">
        <v>718</v>
      </c>
      <c r="G504" s="144">
        <v>3</v>
      </c>
    </row>
    <row r="505" spans="1:7" x14ac:dyDescent="0.3">
      <c r="A505" s="162" t="s">
        <v>656</v>
      </c>
      <c r="B505" s="162" t="s">
        <v>617</v>
      </c>
      <c r="C505" s="154" t="s">
        <v>657</v>
      </c>
      <c r="D505" s="161">
        <v>22000009</v>
      </c>
      <c r="E505" s="154" t="s">
        <v>811</v>
      </c>
      <c r="F505" s="161" t="s">
        <v>718</v>
      </c>
      <c r="G505" s="144">
        <v>60</v>
      </c>
    </row>
    <row r="506" spans="1:7" x14ac:dyDescent="0.3">
      <c r="A506" s="162" t="s">
        <v>656</v>
      </c>
      <c r="B506" s="162" t="s">
        <v>617</v>
      </c>
      <c r="C506" s="154" t="s">
        <v>862</v>
      </c>
      <c r="D506" s="166">
        <v>22000187</v>
      </c>
      <c r="E506" s="154" t="s">
        <v>863</v>
      </c>
      <c r="F506" s="161" t="s">
        <v>718</v>
      </c>
      <c r="G506" s="144">
        <v>100</v>
      </c>
    </row>
    <row r="507" spans="1:7" x14ac:dyDescent="0.3">
      <c r="A507" s="162" t="s">
        <v>656</v>
      </c>
      <c r="B507" s="162" t="s">
        <v>617</v>
      </c>
      <c r="C507" s="154" t="s">
        <v>864</v>
      </c>
      <c r="D507" s="161">
        <v>22000005</v>
      </c>
      <c r="E507" s="154" t="s">
        <v>865</v>
      </c>
      <c r="F507" s="161" t="s">
        <v>718</v>
      </c>
      <c r="G507" s="144">
        <v>100</v>
      </c>
    </row>
    <row r="508" spans="1:7" x14ac:dyDescent="0.3">
      <c r="A508" s="162" t="s">
        <v>656</v>
      </c>
      <c r="B508" s="162" t="s">
        <v>617</v>
      </c>
      <c r="C508" s="154" t="s">
        <v>658</v>
      </c>
      <c r="D508" s="161">
        <v>22000069</v>
      </c>
      <c r="E508" s="154" t="s">
        <v>812</v>
      </c>
      <c r="F508" s="161" t="s">
        <v>718</v>
      </c>
      <c r="G508" s="144">
        <v>1200</v>
      </c>
    </row>
    <row r="509" spans="1:7" x14ac:dyDescent="0.3">
      <c r="A509" s="162" t="s">
        <v>656</v>
      </c>
      <c r="B509" s="162" t="s">
        <v>617</v>
      </c>
      <c r="C509" s="154" t="s">
        <v>661</v>
      </c>
      <c r="D509" s="161">
        <v>22000084</v>
      </c>
      <c r="E509" s="154" t="s">
        <v>853</v>
      </c>
      <c r="F509" s="161" t="s">
        <v>718</v>
      </c>
      <c r="G509" s="144">
        <v>150</v>
      </c>
    </row>
    <row r="510" spans="1:7" x14ac:dyDescent="0.3">
      <c r="A510" s="162" t="s">
        <v>656</v>
      </c>
      <c r="B510" s="162" t="s">
        <v>617</v>
      </c>
      <c r="C510" s="154" t="s">
        <v>654</v>
      </c>
      <c r="D510" s="161">
        <v>22000088</v>
      </c>
      <c r="E510" s="154" t="s">
        <v>783</v>
      </c>
      <c r="F510" s="161" t="s">
        <v>718</v>
      </c>
      <c r="G510" s="144">
        <v>30</v>
      </c>
    </row>
    <row r="511" spans="1:7" x14ac:dyDescent="0.3">
      <c r="A511" s="162" t="s">
        <v>656</v>
      </c>
      <c r="B511" s="162" t="s">
        <v>617</v>
      </c>
      <c r="C511" s="154" t="s">
        <v>860</v>
      </c>
      <c r="D511" s="161">
        <v>22000090</v>
      </c>
      <c r="E511" s="154" t="s">
        <v>861</v>
      </c>
      <c r="F511" s="161" t="s">
        <v>718</v>
      </c>
      <c r="G511" s="144">
        <v>5</v>
      </c>
    </row>
    <row r="512" spans="1:7" x14ac:dyDescent="0.3">
      <c r="A512" s="162" t="s">
        <v>656</v>
      </c>
      <c r="B512" s="162" t="s">
        <v>617</v>
      </c>
      <c r="C512" s="154" t="s">
        <v>662</v>
      </c>
      <c r="D512" s="161">
        <v>22000092</v>
      </c>
      <c r="E512" s="154" t="s">
        <v>813</v>
      </c>
      <c r="F512" s="161" t="s">
        <v>718</v>
      </c>
      <c r="G512" s="144">
        <v>50</v>
      </c>
    </row>
    <row r="513" spans="1:7" x14ac:dyDescent="0.3">
      <c r="A513" s="162" t="s">
        <v>656</v>
      </c>
      <c r="B513" s="162" t="s">
        <v>617</v>
      </c>
      <c r="C513" s="154" t="s">
        <v>663</v>
      </c>
      <c r="D513" s="161">
        <v>22000099</v>
      </c>
      <c r="E513" s="154" t="s">
        <v>814</v>
      </c>
      <c r="F513" s="161" t="s">
        <v>718</v>
      </c>
      <c r="G513" s="144">
        <v>185</v>
      </c>
    </row>
    <row r="514" spans="1:7" x14ac:dyDescent="0.3">
      <c r="A514" s="162" t="s">
        <v>656</v>
      </c>
      <c r="B514" s="162" t="s">
        <v>617</v>
      </c>
      <c r="C514" s="154" t="s">
        <v>279</v>
      </c>
      <c r="D514" s="161">
        <v>21000043</v>
      </c>
      <c r="E514" s="154" t="s">
        <v>815</v>
      </c>
      <c r="F514" s="161" t="s">
        <v>718</v>
      </c>
      <c r="G514" s="144">
        <v>2500</v>
      </c>
    </row>
    <row r="515" spans="1:7" x14ac:dyDescent="0.3">
      <c r="A515" s="162" t="s">
        <v>656</v>
      </c>
      <c r="B515" s="162" t="s">
        <v>617</v>
      </c>
      <c r="C515" s="154" t="s">
        <v>665</v>
      </c>
      <c r="D515" s="161">
        <v>22000075</v>
      </c>
      <c r="E515" s="154" t="s">
        <v>816</v>
      </c>
      <c r="F515" s="161" t="s">
        <v>718</v>
      </c>
      <c r="G515" s="144">
        <v>50</v>
      </c>
    </row>
    <row r="516" spans="1:7" x14ac:dyDescent="0.3">
      <c r="A516" s="162" t="s">
        <v>656</v>
      </c>
      <c r="B516" s="162" t="s">
        <v>617</v>
      </c>
      <c r="C516" s="154" t="s">
        <v>666</v>
      </c>
      <c r="D516" s="161">
        <v>22000022</v>
      </c>
      <c r="E516" s="154" t="s">
        <v>817</v>
      </c>
      <c r="F516" s="161" t="s">
        <v>718</v>
      </c>
      <c r="G516" s="144">
        <v>50</v>
      </c>
    </row>
    <row r="517" spans="1:7" x14ac:dyDescent="0.3">
      <c r="A517" s="162" t="s">
        <v>656</v>
      </c>
      <c r="B517" s="162" t="s">
        <v>617</v>
      </c>
      <c r="C517" s="154" t="s">
        <v>667</v>
      </c>
      <c r="D517" s="161">
        <v>22000023</v>
      </c>
      <c r="E517" s="154" t="s">
        <v>818</v>
      </c>
      <c r="F517" s="161" t="s">
        <v>718</v>
      </c>
      <c r="G517" s="144">
        <v>10</v>
      </c>
    </row>
    <row r="518" spans="1:7" x14ac:dyDescent="0.3">
      <c r="A518" s="162" t="s">
        <v>656</v>
      </c>
      <c r="B518" s="162" t="s">
        <v>617</v>
      </c>
      <c r="C518" s="154" t="s">
        <v>668</v>
      </c>
      <c r="D518" s="161">
        <v>22000057</v>
      </c>
      <c r="E518" s="154" t="s">
        <v>854</v>
      </c>
      <c r="F518" s="161" t="s">
        <v>718</v>
      </c>
      <c r="G518" s="144">
        <v>10</v>
      </c>
    </row>
    <row r="519" spans="1:7" x14ac:dyDescent="0.3">
      <c r="A519" s="152" t="s">
        <v>738</v>
      </c>
      <c r="B519" s="152" t="s">
        <v>617</v>
      </c>
      <c r="C519" s="151" t="s">
        <v>427</v>
      </c>
      <c r="D519" s="161">
        <v>22000004</v>
      </c>
      <c r="E519" s="151" t="s">
        <v>792</v>
      </c>
      <c r="F519" s="161" t="s">
        <v>718</v>
      </c>
      <c r="G519" s="144">
        <v>50</v>
      </c>
    </row>
    <row r="520" spans="1:7" x14ac:dyDescent="0.3">
      <c r="A520" s="152" t="s">
        <v>738</v>
      </c>
      <c r="B520" s="152" t="s">
        <v>617</v>
      </c>
      <c r="C520" s="151" t="s">
        <v>423</v>
      </c>
      <c r="D520" s="161">
        <v>22000067</v>
      </c>
      <c r="E520" s="151" t="s">
        <v>793</v>
      </c>
      <c r="F520" s="161" t="s">
        <v>718</v>
      </c>
      <c r="G520" s="149">
        <v>300</v>
      </c>
    </row>
    <row r="521" spans="1:7" x14ac:dyDescent="0.3">
      <c r="A521" s="152" t="s">
        <v>738</v>
      </c>
      <c r="B521" s="152" t="s">
        <v>617</v>
      </c>
      <c r="C521" s="151" t="s">
        <v>447</v>
      </c>
      <c r="D521" s="161">
        <v>22000098</v>
      </c>
      <c r="E521" s="151" t="s">
        <v>794</v>
      </c>
      <c r="F521" s="161" t="s">
        <v>718</v>
      </c>
      <c r="G521" s="149">
        <v>50</v>
      </c>
    </row>
    <row r="522" spans="1:7" x14ac:dyDescent="0.3">
      <c r="A522" s="152" t="s">
        <v>738</v>
      </c>
      <c r="B522" s="152" t="s">
        <v>617</v>
      </c>
      <c r="C522" s="151" t="s">
        <v>74</v>
      </c>
      <c r="D522" s="161">
        <v>22000011</v>
      </c>
      <c r="E522" s="151" t="s">
        <v>777</v>
      </c>
      <c r="F522" s="161" t="s">
        <v>718</v>
      </c>
      <c r="G522" s="149"/>
    </row>
    <row r="523" spans="1:7" x14ac:dyDescent="0.3">
      <c r="A523" s="152" t="s">
        <v>738</v>
      </c>
      <c r="B523" s="152" t="s">
        <v>617</v>
      </c>
      <c r="C523" s="151" t="s">
        <v>429</v>
      </c>
      <c r="D523" s="166">
        <v>22000115</v>
      </c>
      <c r="E523" s="151" t="s">
        <v>795</v>
      </c>
      <c r="F523" s="161" t="s">
        <v>718</v>
      </c>
      <c r="G523" s="149"/>
    </row>
    <row r="524" spans="1:7" x14ac:dyDescent="0.3">
      <c r="A524" s="152" t="s">
        <v>738</v>
      </c>
      <c r="B524" s="152" t="s">
        <v>617</v>
      </c>
      <c r="C524" s="151" t="s">
        <v>42</v>
      </c>
      <c r="D524" s="161">
        <v>22000085</v>
      </c>
      <c r="E524" s="151" t="s">
        <v>796</v>
      </c>
      <c r="F524" s="161" t="s">
        <v>718</v>
      </c>
      <c r="G524" s="149">
        <v>2</v>
      </c>
    </row>
    <row r="525" spans="1:7" x14ac:dyDescent="0.3">
      <c r="A525" s="152" t="s">
        <v>738</v>
      </c>
      <c r="B525" s="152" t="s">
        <v>617</v>
      </c>
      <c r="C525" s="151" t="s">
        <v>43</v>
      </c>
      <c r="D525" s="161">
        <v>22000047</v>
      </c>
      <c r="E525" s="151" t="s">
        <v>797</v>
      </c>
      <c r="F525" s="161" t="s">
        <v>718</v>
      </c>
      <c r="G525" s="149"/>
    </row>
    <row r="526" spans="1:7" x14ac:dyDescent="0.3">
      <c r="A526" s="152" t="s">
        <v>738</v>
      </c>
      <c r="B526" s="152" t="s">
        <v>617</v>
      </c>
      <c r="C526" s="151" t="s">
        <v>25</v>
      </c>
      <c r="D526" s="161">
        <v>22000089</v>
      </c>
      <c r="E526" s="151" t="s">
        <v>798</v>
      </c>
      <c r="F526" s="161" t="s">
        <v>718</v>
      </c>
      <c r="G526" s="149">
        <v>12</v>
      </c>
    </row>
    <row r="527" spans="1:7" x14ac:dyDescent="0.3">
      <c r="A527" s="152" t="s">
        <v>738</v>
      </c>
      <c r="B527" s="152" t="s">
        <v>617</v>
      </c>
      <c r="C527" s="151" t="s">
        <v>26</v>
      </c>
      <c r="D527" s="161">
        <v>22000052</v>
      </c>
      <c r="E527" s="151" t="s">
        <v>799</v>
      </c>
      <c r="F527" s="161" t="s">
        <v>718</v>
      </c>
      <c r="G527" s="149">
        <v>6</v>
      </c>
    </row>
    <row r="528" spans="1:7" x14ac:dyDescent="0.3">
      <c r="A528" s="152" t="s">
        <v>738</v>
      </c>
      <c r="B528" s="152" t="s">
        <v>617</v>
      </c>
      <c r="C528" s="151" t="s">
        <v>27</v>
      </c>
      <c r="D528" s="161">
        <v>22000073</v>
      </c>
      <c r="E528" s="151" t="s">
        <v>800</v>
      </c>
      <c r="F528" s="161" t="s">
        <v>718</v>
      </c>
      <c r="G528" s="149">
        <v>3100</v>
      </c>
    </row>
    <row r="529" spans="1:7" x14ac:dyDescent="0.3">
      <c r="A529" s="152" t="s">
        <v>738</v>
      </c>
      <c r="B529" s="152" t="s">
        <v>617</v>
      </c>
      <c r="C529" s="151" t="s">
        <v>433</v>
      </c>
      <c r="D529" s="161">
        <v>22000076</v>
      </c>
      <c r="E529" s="151" t="s">
        <v>801</v>
      </c>
      <c r="F529" s="161" t="s">
        <v>718</v>
      </c>
      <c r="G529" s="149">
        <v>241</v>
      </c>
    </row>
    <row r="530" spans="1:7" x14ac:dyDescent="0.3">
      <c r="A530" s="152" t="s">
        <v>738</v>
      </c>
      <c r="B530" s="152" t="s">
        <v>617</v>
      </c>
      <c r="C530" s="151" t="s">
        <v>430</v>
      </c>
      <c r="D530" s="161">
        <v>22000161</v>
      </c>
      <c r="E530" s="151" t="s">
        <v>856</v>
      </c>
      <c r="F530" s="161" t="s">
        <v>718</v>
      </c>
      <c r="G530" s="149">
        <v>191</v>
      </c>
    </row>
    <row r="531" spans="1:7" x14ac:dyDescent="0.3">
      <c r="A531" s="152" t="s">
        <v>738</v>
      </c>
      <c r="B531" s="152" t="s">
        <v>617</v>
      </c>
      <c r="C531" s="151" t="s">
        <v>51</v>
      </c>
      <c r="D531" s="161">
        <v>22000160</v>
      </c>
      <c r="E531" s="151" t="s">
        <v>857</v>
      </c>
      <c r="F531" s="161" t="s">
        <v>718</v>
      </c>
      <c r="G531" s="149">
        <v>84</v>
      </c>
    </row>
    <row r="532" spans="1:7" x14ac:dyDescent="0.3">
      <c r="A532" s="152" t="s">
        <v>738</v>
      </c>
      <c r="B532" s="152" t="s">
        <v>617</v>
      </c>
      <c r="C532" s="151" t="s">
        <v>28</v>
      </c>
      <c r="D532" s="161">
        <v>22000079</v>
      </c>
      <c r="E532" s="151" t="s">
        <v>802</v>
      </c>
      <c r="F532" s="161" t="s">
        <v>718</v>
      </c>
      <c r="G532" s="149">
        <v>242</v>
      </c>
    </row>
    <row r="533" spans="1:7" x14ac:dyDescent="0.3">
      <c r="A533" s="152" t="s">
        <v>738</v>
      </c>
      <c r="B533" s="152" t="s">
        <v>617</v>
      </c>
      <c r="C533" s="151" t="s">
        <v>30</v>
      </c>
      <c r="D533" s="161">
        <v>22000020</v>
      </c>
      <c r="E533" s="151" t="s">
        <v>803</v>
      </c>
      <c r="F533" s="161" t="s">
        <v>718</v>
      </c>
      <c r="G533" s="149">
        <v>32</v>
      </c>
    </row>
    <row r="534" spans="1:7" x14ac:dyDescent="0.3">
      <c r="A534" s="152" t="s">
        <v>738</v>
      </c>
      <c r="B534" s="152" t="s">
        <v>617</v>
      </c>
      <c r="C534" s="151" t="s">
        <v>37</v>
      </c>
      <c r="D534" s="161">
        <v>22000055</v>
      </c>
      <c r="E534" s="151" t="s">
        <v>804</v>
      </c>
      <c r="F534" s="161" t="s">
        <v>718</v>
      </c>
      <c r="G534" s="149"/>
    </row>
    <row r="535" spans="1:7" x14ac:dyDescent="0.3">
      <c r="A535" s="152" t="s">
        <v>738</v>
      </c>
      <c r="B535" s="152" t="s">
        <v>617</v>
      </c>
      <c r="C535" s="151" t="s">
        <v>31</v>
      </c>
      <c r="D535" s="161">
        <v>22000056</v>
      </c>
      <c r="E535" s="151" t="s">
        <v>805</v>
      </c>
      <c r="F535" s="161" t="s">
        <v>718</v>
      </c>
      <c r="G535" s="149">
        <v>3</v>
      </c>
    </row>
    <row r="536" spans="1:7" x14ac:dyDescent="0.3">
      <c r="A536" s="152" t="s">
        <v>738</v>
      </c>
      <c r="B536" s="152" t="s">
        <v>617</v>
      </c>
      <c r="C536" s="151" t="s">
        <v>47</v>
      </c>
      <c r="D536" s="161">
        <v>22000094</v>
      </c>
      <c r="E536" s="151" t="s">
        <v>790</v>
      </c>
      <c r="F536" s="161" t="s">
        <v>718</v>
      </c>
      <c r="G536" s="149">
        <v>2</v>
      </c>
    </row>
    <row r="537" spans="1:7" x14ac:dyDescent="0.3">
      <c r="A537" s="152" t="s">
        <v>738</v>
      </c>
      <c r="B537" s="152" t="s">
        <v>617</v>
      </c>
      <c r="C537" s="151" t="s">
        <v>32</v>
      </c>
      <c r="D537" s="161">
        <v>22000097</v>
      </c>
      <c r="E537" s="151" t="s">
        <v>806</v>
      </c>
      <c r="F537" s="161" t="s">
        <v>718</v>
      </c>
      <c r="G537" s="149">
        <v>6</v>
      </c>
    </row>
    <row r="538" spans="1:7" x14ac:dyDescent="0.3">
      <c r="A538" s="152" t="s">
        <v>738</v>
      </c>
      <c r="B538" s="152" t="s">
        <v>617</v>
      </c>
      <c r="C538" s="151" t="s">
        <v>33</v>
      </c>
      <c r="D538" s="161">
        <v>22000031</v>
      </c>
      <c r="E538" s="151" t="s">
        <v>807</v>
      </c>
      <c r="F538" s="161" t="s">
        <v>718</v>
      </c>
      <c r="G538" s="149">
        <v>170</v>
      </c>
    </row>
    <row r="539" spans="1:7" x14ac:dyDescent="0.3">
      <c r="A539" s="152" t="s">
        <v>738</v>
      </c>
      <c r="B539" s="152" t="s">
        <v>617</v>
      </c>
      <c r="C539" s="151" t="s">
        <v>102</v>
      </c>
      <c r="D539" s="161">
        <v>22000033</v>
      </c>
      <c r="E539" s="151" t="s">
        <v>808</v>
      </c>
      <c r="F539" s="161" t="s">
        <v>718</v>
      </c>
      <c r="G539" s="149"/>
    </row>
    <row r="540" spans="1:7" x14ac:dyDescent="0.3">
      <c r="A540" s="152" t="s">
        <v>738</v>
      </c>
      <c r="B540" s="152" t="s">
        <v>617</v>
      </c>
      <c r="C540" s="151" t="s">
        <v>34</v>
      </c>
      <c r="D540" s="161">
        <v>22000059</v>
      </c>
      <c r="E540" s="151" t="s">
        <v>809</v>
      </c>
      <c r="F540" s="161" t="s">
        <v>718</v>
      </c>
      <c r="G540" s="149">
        <v>9</v>
      </c>
    </row>
    <row r="541" spans="1:7" x14ac:dyDescent="0.3">
      <c r="A541" s="152" t="s">
        <v>738</v>
      </c>
      <c r="B541" s="152" t="s">
        <v>617</v>
      </c>
      <c r="C541" s="151" t="s">
        <v>35</v>
      </c>
      <c r="D541" s="161">
        <v>22000028</v>
      </c>
      <c r="E541" s="151" t="s">
        <v>810</v>
      </c>
      <c r="F541" s="161" t="s">
        <v>718</v>
      </c>
      <c r="G541" s="149"/>
    </row>
    <row r="542" spans="1:7" x14ac:dyDescent="0.3">
      <c r="A542" s="153" t="s">
        <v>738</v>
      </c>
      <c r="B542" s="152" t="s">
        <v>617</v>
      </c>
      <c r="C542" s="158" t="s">
        <v>721</v>
      </c>
      <c r="D542" s="166">
        <v>22000153</v>
      </c>
      <c r="E542" s="151" t="s">
        <v>847</v>
      </c>
      <c r="F542" s="161" t="s">
        <v>718</v>
      </c>
      <c r="G542" s="149"/>
    </row>
    <row r="543" spans="1:7" x14ac:dyDescent="0.3">
      <c r="A543" s="153" t="s">
        <v>738</v>
      </c>
      <c r="B543" s="152" t="s">
        <v>617</v>
      </c>
      <c r="C543" s="158" t="s">
        <v>722</v>
      </c>
      <c r="D543" s="166">
        <v>22000154</v>
      </c>
      <c r="E543" s="151" t="s">
        <v>848</v>
      </c>
      <c r="F543" s="161" t="s">
        <v>718</v>
      </c>
      <c r="G543" s="144"/>
    </row>
    <row r="544" spans="1:7" x14ac:dyDescent="0.3">
      <c r="A544" s="153" t="s">
        <v>738</v>
      </c>
      <c r="B544" s="152" t="s">
        <v>617</v>
      </c>
      <c r="C544" s="158" t="s">
        <v>708</v>
      </c>
      <c r="D544" s="161">
        <v>22000200</v>
      </c>
      <c r="E544" s="151" t="s">
        <v>866</v>
      </c>
      <c r="F544" s="161" t="s">
        <v>718</v>
      </c>
      <c r="G544" s="144"/>
    </row>
    <row r="545" spans="1:7" x14ac:dyDescent="0.3">
      <c r="A545" s="162" t="s">
        <v>874</v>
      </c>
      <c r="B545" s="162" t="s">
        <v>617</v>
      </c>
      <c r="C545" s="154" t="s">
        <v>640</v>
      </c>
      <c r="D545" s="161">
        <v>21000039</v>
      </c>
      <c r="E545" s="154" t="s">
        <v>773</v>
      </c>
      <c r="F545" s="161" t="s">
        <v>718</v>
      </c>
      <c r="G545" s="148">
        <v>1900</v>
      </c>
    </row>
    <row r="546" spans="1:7" x14ac:dyDescent="0.3">
      <c r="A546" s="162" t="s">
        <v>874</v>
      </c>
      <c r="B546" s="162" t="s">
        <v>617</v>
      </c>
      <c r="C546" s="154" t="s">
        <v>341</v>
      </c>
      <c r="D546" s="161">
        <v>21000038</v>
      </c>
      <c r="E546" s="154" t="s">
        <v>774</v>
      </c>
      <c r="F546" s="161" t="s">
        <v>718</v>
      </c>
      <c r="G546" s="148" t="s">
        <v>855</v>
      </c>
    </row>
    <row r="547" spans="1:7" x14ac:dyDescent="0.3">
      <c r="A547" s="162" t="s">
        <v>874</v>
      </c>
      <c r="B547" s="162" t="s">
        <v>617</v>
      </c>
      <c r="C547" s="154" t="s">
        <v>632</v>
      </c>
      <c r="D547" s="161">
        <v>21000037</v>
      </c>
      <c r="E547" s="154" t="s">
        <v>775</v>
      </c>
      <c r="F547" s="161" t="s">
        <v>718</v>
      </c>
      <c r="G547" s="148">
        <v>600</v>
      </c>
    </row>
    <row r="548" spans="1:7" x14ac:dyDescent="0.3">
      <c r="A548" s="162" t="s">
        <v>874</v>
      </c>
      <c r="B548" s="162" t="s">
        <v>617</v>
      </c>
      <c r="C548" s="154" t="s">
        <v>248</v>
      </c>
      <c r="D548" s="161">
        <v>21000035</v>
      </c>
      <c r="E548" s="154" t="s">
        <v>776</v>
      </c>
      <c r="F548" s="161" t="s">
        <v>718</v>
      </c>
      <c r="G548" s="148" t="s">
        <v>855</v>
      </c>
    </row>
    <row r="549" spans="1:7" x14ac:dyDescent="0.3">
      <c r="A549" s="162" t="s">
        <v>874</v>
      </c>
      <c r="B549" s="162" t="s">
        <v>617</v>
      </c>
      <c r="C549" s="154" t="s">
        <v>74</v>
      </c>
      <c r="D549" s="161">
        <v>22000011</v>
      </c>
      <c r="E549" s="154" t="s">
        <v>777</v>
      </c>
      <c r="F549" s="161" t="s">
        <v>718</v>
      </c>
      <c r="G549" s="148">
        <v>500</v>
      </c>
    </row>
    <row r="550" spans="1:7" x14ac:dyDescent="0.3">
      <c r="A550" s="162" t="s">
        <v>874</v>
      </c>
      <c r="B550" s="162" t="s">
        <v>617</v>
      </c>
      <c r="C550" s="154" t="s">
        <v>161</v>
      </c>
      <c r="D550" s="161">
        <v>22000013</v>
      </c>
      <c r="E550" s="154" t="s">
        <v>778</v>
      </c>
      <c r="F550" s="161" t="s">
        <v>718</v>
      </c>
      <c r="G550" s="148">
        <v>5600</v>
      </c>
    </row>
    <row r="551" spans="1:7" x14ac:dyDescent="0.3">
      <c r="A551" s="162" t="s">
        <v>874</v>
      </c>
      <c r="B551" s="162" t="s">
        <v>617</v>
      </c>
      <c r="C551" s="154" t="s">
        <v>171</v>
      </c>
      <c r="D551" s="161">
        <v>22000014</v>
      </c>
      <c r="E551" s="154" t="s">
        <v>779</v>
      </c>
      <c r="F551" s="161" t="s">
        <v>718</v>
      </c>
      <c r="G551" s="148">
        <v>100</v>
      </c>
    </row>
    <row r="552" spans="1:7" x14ac:dyDescent="0.3">
      <c r="A552" s="162" t="s">
        <v>874</v>
      </c>
      <c r="B552" s="162" t="s">
        <v>617</v>
      </c>
      <c r="C552" s="154" t="s">
        <v>162</v>
      </c>
      <c r="D552" s="161">
        <v>22000015</v>
      </c>
      <c r="E552" s="154" t="s">
        <v>780</v>
      </c>
      <c r="F552" s="161" t="s">
        <v>718</v>
      </c>
      <c r="G552" s="148">
        <v>200</v>
      </c>
    </row>
    <row r="553" spans="1:7" x14ac:dyDescent="0.3">
      <c r="A553" s="162" t="s">
        <v>874</v>
      </c>
      <c r="B553" s="162" t="s">
        <v>617</v>
      </c>
      <c r="C553" s="154" t="s">
        <v>61</v>
      </c>
      <c r="D553" s="161">
        <v>22000071</v>
      </c>
      <c r="E553" s="154" t="s">
        <v>781</v>
      </c>
      <c r="F553" s="161" t="s">
        <v>718</v>
      </c>
      <c r="G553" s="148">
        <v>500</v>
      </c>
    </row>
    <row r="554" spans="1:7" x14ac:dyDescent="0.3">
      <c r="A554" s="162" t="s">
        <v>874</v>
      </c>
      <c r="B554" s="162" t="s">
        <v>625</v>
      </c>
      <c r="C554" s="154" t="s">
        <v>858</v>
      </c>
      <c r="D554" s="161">
        <v>22000163</v>
      </c>
      <c r="E554" s="154" t="s">
        <v>859</v>
      </c>
      <c r="F554" s="161" t="s">
        <v>718</v>
      </c>
      <c r="G554" s="148">
        <v>300</v>
      </c>
    </row>
    <row r="555" spans="1:7" x14ac:dyDescent="0.3">
      <c r="A555" s="162" t="s">
        <v>874</v>
      </c>
      <c r="B555" s="162" t="s">
        <v>617</v>
      </c>
      <c r="C555" s="154" t="s">
        <v>285</v>
      </c>
      <c r="D555" s="161">
        <v>22000087</v>
      </c>
      <c r="E555" s="154" t="s">
        <v>782</v>
      </c>
      <c r="F555" s="161" t="s">
        <v>718</v>
      </c>
      <c r="G555" s="148">
        <v>300</v>
      </c>
    </row>
    <row r="556" spans="1:7" x14ac:dyDescent="0.3">
      <c r="A556" s="162" t="s">
        <v>874</v>
      </c>
      <c r="B556" s="162" t="s">
        <v>617</v>
      </c>
      <c r="C556" s="154" t="s">
        <v>654</v>
      </c>
      <c r="D556" s="161">
        <v>22000088</v>
      </c>
      <c r="E556" s="154" t="s">
        <v>783</v>
      </c>
      <c r="F556" s="161" t="s">
        <v>718</v>
      </c>
      <c r="G556" s="148">
        <v>300</v>
      </c>
    </row>
    <row r="557" spans="1:7" x14ac:dyDescent="0.3">
      <c r="A557" s="162" t="s">
        <v>874</v>
      </c>
      <c r="B557" s="162" t="s">
        <v>617</v>
      </c>
      <c r="C557" s="154" t="s">
        <v>91</v>
      </c>
      <c r="D557" s="161">
        <v>22000041</v>
      </c>
      <c r="E557" s="154" t="s">
        <v>784</v>
      </c>
      <c r="F557" s="161" t="s">
        <v>718</v>
      </c>
      <c r="G557" s="148">
        <v>500</v>
      </c>
    </row>
    <row r="558" spans="1:7" x14ac:dyDescent="0.3">
      <c r="A558" s="162" t="s">
        <v>874</v>
      </c>
      <c r="B558" s="162" t="s">
        <v>617</v>
      </c>
      <c r="C558" s="154" t="s">
        <v>168</v>
      </c>
      <c r="D558" s="161">
        <v>22000101</v>
      </c>
      <c r="E558" s="154" t="s">
        <v>785</v>
      </c>
      <c r="F558" s="161" t="s">
        <v>718</v>
      </c>
      <c r="G558" s="148">
        <v>200</v>
      </c>
    </row>
    <row r="559" spans="1:7" x14ac:dyDescent="0.3">
      <c r="A559" s="162" t="s">
        <v>874</v>
      </c>
      <c r="B559" s="162" t="s">
        <v>617</v>
      </c>
      <c r="C559" s="154" t="s">
        <v>182</v>
      </c>
      <c r="D559" s="161">
        <v>22000102</v>
      </c>
      <c r="E559" s="154" t="s">
        <v>786</v>
      </c>
      <c r="F559" s="161" t="s">
        <v>718</v>
      </c>
      <c r="G559" s="148">
        <v>100</v>
      </c>
    </row>
    <row r="560" spans="1:7" x14ac:dyDescent="0.3">
      <c r="A560" s="162" t="s">
        <v>874</v>
      </c>
      <c r="B560" s="162" t="s">
        <v>617</v>
      </c>
      <c r="C560" s="154" t="s">
        <v>246</v>
      </c>
      <c r="D560" s="161">
        <v>22000103</v>
      </c>
      <c r="E560" s="154" t="s">
        <v>787</v>
      </c>
      <c r="F560" s="161" t="s">
        <v>718</v>
      </c>
      <c r="G560" s="148">
        <v>5000</v>
      </c>
    </row>
    <row r="561" spans="1:7" x14ac:dyDescent="0.3">
      <c r="A561" s="162" t="s">
        <v>874</v>
      </c>
      <c r="B561" s="162" t="s">
        <v>617</v>
      </c>
      <c r="C561" s="154" t="s">
        <v>164</v>
      </c>
      <c r="D561" s="161">
        <v>22000105</v>
      </c>
      <c r="E561" s="154" t="s">
        <v>788</v>
      </c>
      <c r="F561" s="161" t="s">
        <v>718</v>
      </c>
      <c r="G561" s="148">
        <v>800</v>
      </c>
    </row>
    <row r="562" spans="1:7" x14ac:dyDescent="0.3">
      <c r="A562" s="162" t="s">
        <v>874</v>
      </c>
      <c r="B562" s="162" t="s">
        <v>617</v>
      </c>
      <c r="C562" s="154" t="s">
        <v>198</v>
      </c>
      <c r="D562" s="161">
        <v>22000107</v>
      </c>
      <c r="E562" s="154" t="s">
        <v>789</v>
      </c>
      <c r="F562" s="161" t="s">
        <v>718</v>
      </c>
      <c r="G562" s="148">
        <v>300</v>
      </c>
    </row>
    <row r="563" spans="1:7" x14ac:dyDescent="0.3">
      <c r="A563" s="162" t="s">
        <v>874</v>
      </c>
      <c r="B563" s="162" t="s">
        <v>617</v>
      </c>
      <c r="C563" s="154" t="s">
        <v>47</v>
      </c>
      <c r="D563" s="161">
        <v>22000094</v>
      </c>
      <c r="E563" s="154" t="s">
        <v>790</v>
      </c>
      <c r="F563" s="161" t="s">
        <v>718</v>
      </c>
      <c r="G563" s="148">
        <v>300</v>
      </c>
    </row>
    <row r="564" spans="1:7" x14ac:dyDescent="0.3">
      <c r="A564" s="162" t="s">
        <v>874</v>
      </c>
      <c r="B564" s="162" t="s">
        <v>617</v>
      </c>
      <c r="C564" s="154" t="s">
        <v>648</v>
      </c>
      <c r="D564" s="161">
        <v>22000095</v>
      </c>
      <c r="E564" s="154" t="s">
        <v>791</v>
      </c>
      <c r="F564" s="161" t="s">
        <v>718</v>
      </c>
      <c r="G564" s="148">
        <v>2</v>
      </c>
    </row>
    <row r="565" spans="1:7" x14ac:dyDescent="0.3">
      <c r="A565" s="162" t="s">
        <v>874</v>
      </c>
      <c r="B565" s="162" t="s">
        <v>617</v>
      </c>
      <c r="C565" s="154" t="s">
        <v>229</v>
      </c>
      <c r="D565" s="161">
        <v>22000096</v>
      </c>
      <c r="E565" s="154" t="s">
        <v>852</v>
      </c>
      <c r="F565" s="161" t="s">
        <v>718</v>
      </c>
      <c r="G565" s="148" t="s">
        <v>855</v>
      </c>
    </row>
  </sheetData>
  <autoFilter ref="A1:G189" xr:uid="{A1DBA6BA-4932-469A-A437-829E90B17B24}"/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D565-3011-4C65-B2A4-8AFDEEFC8D82}">
  <dimension ref="A1:AC31"/>
  <sheetViews>
    <sheetView topLeftCell="O1" workbookViewId="0">
      <selection activeCell="T28" sqref="T28"/>
    </sheetView>
  </sheetViews>
  <sheetFormatPr defaultRowHeight="14.4" x14ac:dyDescent="0.3"/>
  <cols>
    <col min="1" max="1" width="16.44140625" bestFit="1" customWidth="1"/>
  </cols>
  <sheetData>
    <row r="1" spans="1:29" ht="15" thickBot="1" x14ac:dyDescent="0.35">
      <c r="A1" s="34" t="s">
        <v>723</v>
      </c>
      <c r="B1" s="35" t="s">
        <v>709</v>
      </c>
      <c r="C1" s="35" t="s">
        <v>710</v>
      </c>
      <c r="D1" s="35" t="s">
        <v>711</v>
      </c>
      <c r="E1" s="35" t="s">
        <v>713</v>
      </c>
      <c r="F1" s="35" t="s">
        <v>714</v>
      </c>
      <c r="G1" s="35" t="s">
        <v>715</v>
      </c>
      <c r="H1" s="35" t="s">
        <v>716</v>
      </c>
      <c r="I1" s="35" t="s">
        <v>717</v>
      </c>
      <c r="J1" s="35" t="s">
        <v>718</v>
      </c>
      <c r="K1" s="35" t="s">
        <v>705</v>
      </c>
      <c r="L1" s="35" t="s">
        <v>706</v>
      </c>
      <c r="M1" s="35" t="s">
        <v>719</v>
      </c>
      <c r="N1" s="36" t="s">
        <v>724</v>
      </c>
      <c r="P1" s="90" t="s">
        <v>725</v>
      </c>
      <c r="Q1" s="91"/>
      <c r="R1" s="91"/>
      <c r="S1" s="91"/>
    </row>
    <row r="2" spans="1:29" ht="15" thickBot="1" x14ac:dyDescent="0.35">
      <c r="A2" s="34" t="s">
        <v>726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P2" s="34" t="s">
        <v>723</v>
      </c>
      <c r="Q2" s="35" t="s">
        <v>709</v>
      </c>
      <c r="R2" s="35" t="s">
        <v>710</v>
      </c>
      <c r="S2" s="35" t="s">
        <v>711</v>
      </c>
      <c r="T2" s="35" t="s">
        <v>713</v>
      </c>
      <c r="U2" s="35" t="s">
        <v>714</v>
      </c>
      <c r="V2" s="35" t="s">
        <v>715</v>
      </c>
      <c r="W2" s="35" t="s">
        <v>716</v>
      </c>
      <c r="X2" s="35" t="s">
        <v>717</v>
      </c>
      <c r="Y2" s="35" t="s">
        <v>718</v>
      </c>
      <c r="Z2" s="35" t="s">
        <v>705</v>
      </c>
      <c r="AA2" s="35" t="s">
        <v>706</v>
      </c>
      <c r="AB2" s="35" t="s">
        <v>719</v>
      </c>
      <c r="AC2" s="36" t="s">
        <v>724</v>
      </c>
    </row>
    <row r="3" spans="1:29" x14ac:dyDescent="0.3">
      <c r="A3" s="39" t="s">
        <v>727</v>
      </c>
      <c r="B3" s="40">
        <v>2000</v>
      </c>
      <c r="C3" s="40">
        <v>1978</v>
      </c>
      <c r="D3" s="40">
        <v>2300</v>
      </c>
      <c r="E3" s="40">
        <v>2350</v>
      </c>
      <c r="F3" s="40">
        <v>2160</v>
      </c>
      <c r="G3" s="40">
        <v>2150</v>
      </c>
      <c r="H3" s="40">
        <v>2330</v>
      </c>
      <c r="I3" s="40">
        <v>2060</v>
      </c>
      <c r="J3" s="40">
        <v>2250</v>
      </c>
      <c r="K3" s="40">
        <v>2350</v>
      </c>
      <c r="L3" s="40">
        <v>2200</v>
      </c>
      <c r="M3" s="40">
        <v>2340</v>
      </c>
      <c r="N3" s="41">
        <v>26468</v>
      </c>
      <c r="P3" s="39" t="s">
        <v>727</v>
      </c>
      <c r="Q3" s="40">
        <v>2000</v>
      </c>
      <c r="R3" s="40">
        <v>1978</v>
      </c>
      <c r="S3" s="40">
        <v>2300</v>
      </c>
      <c r="T3" s="40">
        <v>2350</v>
      </c>
      <c r="U3" s="40">
        <v>2160</v>
      </c>
      <c r="V3" s="40">
        <v>2150</v>
      </c>
      <c r="W3" s="40">
        <v>2330</v>
      </c>
      <c r="X3" s="40">
        <v>2060</v>
      </c>
      <c r="Y3" s="40">
        <v>2250</v>
      </c>
      <c r="Z3" s="40">
        <v>2350</v>
      </c>
      <c r="AA3" s="40">
        <v>2200</v>
      </c>
      <c r="AB3" s="40">
        <v>2340</v>
      </c>
      <c r="AC3" s="41">
        <v>26468</v>
      </c>
    </row>
    <row r="4" spans="1:29" x14ac:dyDescent="0.3">
      <c r="A4" s="42" t="s">
        <v>728</v>
      </c>
      <c r="B4" s="43">
        <v>1850</v>
      </c>
      <c r="C4" s="43">
        <v>1798</v>
      </c>
      <c r="D4" s="43">
        <v>2090</v>
      </c>
      <c r="E4" s="43">
        <v>2110</v>
      </c>
      <c r="F4" s="43">
        <v>1890</v>
      </c>
      <c r="G4" s="43">
        <v>1850</v>
      </c>
      <c r="H4" s="43">
        <v>2000</v>
      </c>
      <c r="I4" s="43">
        <v>1700</v>
      </c>
      <c r="J4" s="43">
        <v>1860</v>
      </c>
      <c r="K4" s="43">
        <v>1930</v>
      </c>
      <c r="L4" s="43">
        <v>1750</v>
      </c>
      <c r="M4" s="43">
        <v>1860</v>
      </c>
      <c r="N4" s="44">
        <v>22688</v>
      </c>
      <c r="P4" s="42" t="s">
        <v>728</v>
      </c>
      <c r="Q4" s="43">
        <v>1850</v>
      </c>
      <c r="R4" s="43">
        <v>1798</v>
      </c>
      <c r="S4" s="43">
        <v>2090</v>
      </c>
      <c r="T4" s="43">
        <v>2110</v>
      </c>
      <c r="U4" s="43">
        <v>1890</v>
      </c>
      <c r="V4" s="43">
        <v>1850</v>
      </c>
      <c r="W4" s="43">
        <v>2000</v>
      </c>
      <c r="X4" s="43">
        <v>1700</v>
      </c>
      <c r="Y4" s="43">
        <v>1860</v>
      </c>
      <c r="Z4" s="43">
        <v>1930</v>
      </c>
      <c r="AA4" s="43">
        <v>1750</v>
      </c>
      <c r="AB4" s="43">
        <v>1860</v>
      </c>
      <c r="AC4" s="44">
        <v>22688</v>
      </c>
    </row>
    <row r="5" spans="1:29" x14ac:dyDescent="0.3">
      <c r="A5" s="42" t="s">
        <v>729</v>
      </c>
      <c r="B5" s="43">
        <v>150</v>
      </c>
      <c r="C5" s="43">
        <v>180</v>
      </c>
      <c r="D5" s="43">
        <v>210</v>
      </c>
      <c r="E5" s="43">
        <v>240</v>
      </c>
      <c r="F5" s="43">
        <v>270</v>
      </c>
      <c r="G5" s="43">
        <v>300</v>
      </c>
      <c r="H5" s="43">
        <v>330</v>
      </c>
      <c r="I5" s="43">
        <v>360</v>
      </c>
      <c r="J5" s="43">
        <v>390</v>
      </c>
      <c r="K5" s="43">
        <v>420</v>
      </c>
      <c r="L5" s="43">
        <v>450</v>
      </c>
      <c r="M5" s="43">
        <v>480</v>
      </c>
      <c r="N5" s="44">
        <v>3780</v>
      </c>
      <c r="P5" s="42" t="s">
        <v>729</v>
      </c>
      <c r="Q5" s="43">
        <v>150</v>
      </c>
      <c r="R5" s="43">
        <v>180</v>
      </c>
      <c r="S5" s="43">
        <v>210</v>
      </c>
      <c r="T5" s="43">
        <v>240</v>
      </c>
      <c r="U5" s="43">
        <v>270</v>
      </c>
      <c r="V5" s="43">
        <v>300</v>
      </c>
      <c r="W5" s="43">
        <v>330</v>
      </c>
      <c r="X5" s="43">
        <v>360</v>
      </c>
      <c r="Y5" s="43">
        <v>390</v>
      </c>
      <c r="Z5" s="43">
        <v>420</v>
      </c>
      <c r="AA5" s="43">
        <v>450</v>
      </c>
      <c r="AB5" s="43">
        <v>480</v>
      </c>
      <c r="AC5" s="44">
        <v>3780</v>
      </c>
    </row>
    <row r="6" spans="1:29" x14ac:dyDescent="0.3">
      <c r="A6" s="39" t="s">
        <v>730</v>
      </c>
      <c r="B6" s="40">
        <v>11066.514448080095</v>
      </c>
      <c r="C6" s="40">
        <v>12213.875989208642</v>
      </c>
      <c r="D6" s="40">
        <v>13074.397145055049</v>
      </c>
      <c r="E6" s="40">
        <v>13030.976952413981</v>
      </c>
      <c r="F6" s="40">
        <v>11309.934640721163</v>
      </c>
      <c r="G6" s="40">
        <v>12313.875989208642</v>
      </c>
      <c r="H6" s="40">
        <v>12700.716374490778</v>
      </c>
      <c r="I6" s="40">
        <v>12557.29618184971</v>
      </c>
      <c r="J6" s="40">
        <v>12413.875989208642</v>
      </c>
      <c r="K6" s="40">
        <v>12945.136567131844</v>
      </c>
      <c r="L6" s="40">
        <v>12801.716374490778</v>
      </c>
      <c r="M6" s="40">
        <v>12515.875989208642</v>
      </c>
      <c r="N6" s="41">
        <v>148944.19264106796</v>
      </c>
      <c r="P6" s="39" t="s">
        <v>730</v>
      </c>
      <c r="Q6" s="40">
        <v>11366.514448080099</v>
      </c>
      <c r="R6" s="40">
        <v>12313.875989208642</v>
      </c>
      <c r="S6" s="40">
        <v>13174.397145055049</v>
      </c>
      <c r="T6" s="40">
        <v>13130.976952413981</v>
      </c>
      <c r="U6" s="40">
        <v>11609.934640721167</v>
      </c>
      <c r="V6" s="40">
        <v>12413.875989208642</v>
      </c>
      <c r="W6" s="40">
        <v>12700.716374490778</v>
      </c>
      <c r="X6" s="40">
        <v>12557.29618184971</v>
      </c>
      <c r="Y6" s="40">
        <v>12413.875989208642</v>
      </c>
      <c r="Z6" s="40">
        <v>12945.136567131844</v>
      </c>
      <c r="AA6" s="40">
        <v>12801.716374490778</v>
      </c>
      <c r="AB6" s="40">
        <v>12515.875989208642</v>
      </c>
      <c r="AC6" s="41">
        <v>149944.19264106799</v>
      </c>
    </row>
    <row r="7" spans="1:29" x14ac:dyDescent="0.3">
      <c r="A7" s="42" t="s">
        <v>728</v>
      </c>
      <c r="B7" s="43">
        <v>10756.514448080095</v>
      </c>
      <c r="C7" s="43">
        <v>11903.875989208642</v>
      </c>
      <c r="D7" s="43">
        <v>12764.397145055049</v>
      </c>
      <c r="E7" s="43">
        <v>12620.976952413981</v>
      </c>
      <c r="F7" s="43">
        <v>10899.934640721163</v>
      </c>
      <c r="G7" s="43">
        <v>11903.875989208642</v>
      </c>
      <c r="H7" s="43">
        <v>12190.716374490778</v>
      </c>
      <c r="I7" s="43">
        <v>12047.29618184971</v>
      </c>
      <c r="J7" s="43">
        <v>11903.875989208642</v>
      </c>
      <c r="K7" s="43">
        <v>12334.136567131844</v>
      </c>
      <c r="L7" s="43">
        <v>12190.716374490778</v>
      </c>
      <c r="M7" s="43">
        <v>11903.875989208642</v>
      </c>
      <c r="N7" s="44">
        <v>143420.19264106796</v>
      </c>
      <c r="P7" s="85" t="s">
        <v>728</v>
      </c>
      <c r="Q7" s="86">
        <v>11056.514448080099</v>
      </c>
      <c r="R7" s="86">
        <v>12003.875989208642</v>
      </c>
      <c r="S7" s="86">
        <v>12864.397145055049</v>
      </c>
      <c r="T7" s="86">
        <v>12720.976952413981</v>
      </c>
      <c r="U7" s="86">
        <v>11199.934640721167</v>
      </c>
      <c r="V7" s="86">
        <v>12003.875989208642</v>
      </c>
      <c r="W7" s="86">
        <v>12190.716374490778</v>
      </c>
      <c r="X7" s="86">
        <v>12047.29618184971</v>
      </c>
      <c r="Y7" s="86">
        <v>11903.875989208642</v>
      </c>
      <c r="Z7" s="86">
        <v>12334.136567131844</v>
      </c>
      <c r="AA7" s="86">
        <v>12190.716374490778</v>
      </c>
      <c r="AB7" s="86">
        <v>11903.875989208642</v>
      </c>
      <c r="AC7" s="87">
        <v>144420.19264106799</v>
      </c>
    </row>
    <row r="8" spans="1:29" x14ac:dyDescent="0.3">
      <c r="A8" s="42" t="s">
        <v>729</v>
      </c>
      <c r="B8" s="43">
        <v>310</v>
      </c>
      <c r="C8" s="43">
        <v>310</v>
      </c>
      <c r="D8" s="43">
        <v>310</v>
      </c>
      <c r="E8" s="43">
        <v>410</v>
      </c>
      <c r="F8" s="43">
        <v>410</v>
      </c>
      <c r="G8" s="43">
        <v>410</v>
      </c>
      <c r="H8" s="43">
        <v>510</v>
      </c>
      <c r="I8" s="43">
        <v>510</v>
      </c>
      <c r="J8" s="43">
        <v>510</v>
      </c>
      <c r="K8" s="43">
        <v>611</v>
      </c>
      <c r="L8" s="43">
        <v>611</v>
      </c>
      <c r="M8" s="43">
        <v>612</v>
      </c>
      <c r="N8" s="44">
        <v>5524</v>
      </c>
      <c r="P8" s="42" t="s">
        <v>729</v>
      </c>
      <c r="Q8" s="43">
        <v>310</v>
      </c>
      <c r="R8" s="43">
        <v>310</v>
      </c>
      <c r="S8" s="43">
        <v>310</v>
      </c>
      <c r="T8" s="43">
        <v>410</v>
      </c>
      <c r="U8" s="43">
        <v>410</v>
      </c>
      <c r="V8" s="43">
        <v>410</v>
      </c>
      <c r="W8" s="43">
        <v>510</v>
      </c>
      <c r="X8" s="43">
        <v>510</v>
      </c>
      <c r="Y8" s="43">
        <v>510</v>
      </c>
      <c r="Z8" s="43">
        <v>611</v>
      </c>
      <c r="AA8" s="43">
        <v>611</v>
      </c>
      <c r="AB8" s="43">
        <v>612</v>
      </c>
      <c r="AC8" s="44">
        <v>5524</v>
      </c>
    </row>
    <row r="9" spans="1:29" x14ac:dyDescent="0.3">
      <c r="A9" s="45" t="s">
        <v>731</v>
      </c>
      <c r="B9" s="46">
        <v>5939.9001480800971</v>
      </c>
      <c r="C9" s="46">
        <v>6551.5161638753079</v>
      </c>
      <c r="D9" s="46">
        <v>7010.2281757217152</v>
      </c>
      <c r="E9" s="46">
        <v>6993.7761737473138</v>
      </c>
      <c r="F9" s="46">
        <v>6076.3521500544985</v>
      </c>
      <c r="G9" s="46">
        <v>6611.5161638753079</v>
      </c>
      <c r="H9" s="46">
        <v>6824.4201678241106</v>
      </c>
      <c r="I9" s="46">
        <v>6747.9681658497093</v>
      </c>
      <c r="J9" s="46">
        <v>6671.5161638753079</v>
      </c>
      <c r="K9" s="46">
        <v>6961.4721697985115</v>
      </c>
      <c r="L9" s="46">
        <v>6885.020167824111</v>
      </c>
      <c r="M9" s="46">
        <v>6732.7161638753078</v>
      </c>
      <c r="N9" s="47">
        <v>80006.401974401291</v>
      </c>
      <c r="P9" s="45" t="s">
        <v>731</v>
      </c>
      <c r="Q9" s="46">
        <v>6239.9001480800998</v>
      </c>
      <c r="R9" s="46">
        <v>6651.5161638753079</v>
      </c>
      <c r="S9" s="46">
        <v>7110.2281757217152</v>
      </c>
      <c r="T9" s="46">
        <v>7093.7761737473138</v>
      </c>
      <c r="U9" s="46">
        <v>6376.3521500545003</v>
      </c>
      <c r="V9" s="46">
        <v>6711.5161638753079</v>
      </c>
      <c r="W9" s="46">
        <v>6824.4201678241106</v>
      </c>
      <c r="X9" s="46">
        <v>6747.9681658497093</v>
      </c>
      <c r="Y9" s="46">
        <v>6671.5161638753079</v>
      </c>
      <c r="Z9" s="46">
        <v>6961.4721697985115</v>
      </c>
      <c r="AA9" s="46">
        <v>6885.020167824111</v>
      </c>
      <c r="AB9" s="46">
        <v>6732.7161638753078</v>
      </c>
      <c r="AC9" s="47">
        <v>81006.401974401291</v>
      </c>
    </row>
    <row r="10" spans="1:29" x14ac:dyDescent="0.3">
      <c r="A10" s="48" t="s">
        <v>732</v>
      </c>
      <c r="B10" s="43">
        <v>5733.9001480800971</v>
      </c>
      <c r="C10" s="43">
        <v>6345.5161638753079</v>
      </c>
      <c r="D10" s="43">
        <v>6804.2281757217152</v>
      </c>
      <c r="E10" s="43">
        <v>6727.7761737473138</v>
      </c>
      <c r="F10" s="43">
        <v>5810.3521500544985</v>
      </c>
      <c r="G10" s="43">
        <v>6345.5161638753079</v>
      </c>
      <c r="H10" s="43">
        <v>6498.4201678241106</v>
      </c>
      <c r="I10" s="43">
        <v>6421.9681658497093</v>
      </c>
      <c r="J10" s="43">
        <v>6345.5161638753079</v>
      </c>
      <c r="K10" s="43">
        <v>6574.8721697985111</v>
      </c>
      <c r="L10" s="43">
        <v>6498.4201678241106</v>
      </c>
      <c r="M10" s="43">
        <v>6345.5161638753079</v>
      </c>
      <c r="N10" s="44">
        <v>76452.001974401297</v>
      </c>
      <c r="P10" s="48" t="s">
        <v>732</v>
      </c>
      <c r="Q10" s="43">
        <v>4033.9001480800998</v>
      </c>
      <c r="R10" s="43">
        <v>4445.5161638753079</v>
      </c>
      <c r="S10" s="43">
        <v>4904.2281757217152</v>
      </c>
      <c r="T10" s="43">
        <v>4827.7761737473138</v>
      </c>
      <c r="U10" s="43">
        <v>4110.3521500545003</v>
      </c>
      <c r="V10" s="43">
        <v>4445.5161638753079</v>
      </c>
      <c r="W10" s="43">
        <v>4498.4201678241106</v>
      </c>
      <c r="X10" s="43">
        <v>4421.9681658497093</v>
      </c>
      <c r="Y10" s="43">
        <v>4345.5161638753079</v>
      </c>
      <c r="Z10" s="43">
        <v>4574.8721697985111</v>
      </c>
      <c r="AA10" s="43">
        <v>4498.4201678241106</v>
      </c>
      <c r="AB10" s="43">
        <v>4345.5161638753079</v>
      </c>
      <c r="AC10" s="44">
        <v>53452.00197440129</v>
      </c>
    </row>
    <row r="11" spans="1:29" x14ac:dyDescent="0.3">
      <c r="A11" s="48" t="s">
        <v>733</v>
      </c>
      <c r="B11" s="43">
        <v>206</v>
      </c>
      <c r="C11" s="43">
        <v>206</v>
      </c>
      <c r="D11" s="43">
        <v>206</v>
      </c>
      <c r="E11" s="43">
        <v>266</v>
      </c>
      <c r="F11" s="43">
        <v>266</v>
      </c>
      <c r="G11" s="43">
        <v>266</v>
      </c>
      <c r="H11" s="43">
        <v>326</v>
      </c>
      <c r="I11" s="43">
        <v>326</v>
      </c>
      <c r="J11" s="43">
        <v>326</v>
      </c>
      <c r="K11" s="43">
        <v>386.59999999999997</v>
      </c>
      <c r="L11" s="43">
        <v>386.59999999999997</v>
      </c>
      <c r="M11" s="43">
        <v>387.2</v>
      </c>
      <c r="N11" s="44">
        <v>3554.3999999999996</v>
      </c>
      <c r="P11" s="48" t="s">
        <v>734</v>
      </c>
      <c r="Q11" s="43">
        <v>2000</v>
      </c>
      <c r="R11" s="43">
        <v>2000</v>
      </c>
      <c r="S11" s="43">
        <v>2000</v>
      </c>
      <c r="T11" s="43">
        <v>2000</v>
      </c>
      <c r="U11" s="43">
        <v>2000</v>
      </c>
      <c r="V11" s="43">
        <v>2000</v>
      </c>
      <c r="W11" s="43">
        <v>2000</v>
      </c>
      <c r="X11" s="43">
        <v>2000</v>
      </c>
      <c r="Y11" s="43">
        <v>2000</v>
      </c>
      <c r="Z11" s="43">
        <v>2000</v>
      </c>
      <c r="AA11" s="43">
        <v>2000</v>
      </c>
      <c r="AB11" s="43">
        <v>2000</v>
      </c>
      <c r="AC11" s="44">
        <v>24000</v>
      </c>
    </row>
    <row r="12" spans="1:29" x14ac:dyDescent="0.3">
      <c r="A12" s="45" t="s">
        <v>735</v>
      </c>
      <c r="B12" s="46">
        <v>5126.6142999999993</v>
      </c>
      <c r="C12" s="46">
        <v>5662.359825333333</v>
      </c>
      <c r="D12" s="46">
        <v>6064.1689693333328</v>
      </c>
      <c r="E12" s="46">
        <v>6037.2007786666663</v>
      </c>
      <c r="F12" s="46">
        <v>5233.5824906666658</v>
      </c>
      <c r="G12" s="46">
        <v>5702.359825333333</v>
      </c>
      <c r="H12" s="46">
        <v>5876.2962066666669</v>
      </c>
      <c r="I12" s="46">
        <v>5809.3280160000004</v>
      </c>
      <c r="J12" s="46">
        <v>5742.359825333333</v>
      </c>
      <c r="K12" s="46">
        <v>5983.6643973333321</v>
      </c>
      <c r="L12" s="46">
        <v>5916.6962066666665</v>
      </c>
      <c r="M12" s="46">
        <v>5783.1598253333332</v>
      </c>
      <c r="N12" s="47">
        <v>68937.790666666668</v>
      </c>
      <c r="P12" s="48" t="s">
        <v>733</v>
      </c>
      <c r="Q12" s="43">
        <v>206</v>
      </c>
      <c r="R12" s="43">
        <v>206</v>
      </c>
      <c r="S12" s="43">
        <v>206</v>
      </c>
      <c r="T12" s="43">
        <v>266</v>
      </c>
      <c r="U12" s="43">
        <v>266</v>
      </c>
      <c r="V12" s="43">
        <v>266</v>
      </c>
      <c r="W12" s="43">
        <v>326</v>
      </c>
      <c r="X12" s="43">
        <v>326</v>
      </c>
      <c r="Y12" s="43">
        <v>326</v>
      </c>
      <c r="Z12" s="43">
        <v>386.59999999999997</v>
      </c>
      <c r="AA12" s="43">
        <v>386.59999999999997</v>
      </c>
      <c r="AB12" s="43">
        <v>387.2</v>
      </c>
      <c r="AC12" s="44">
        <v>3554.3999999999996</v>
      </c>
    </row>
    <row r="13" spans="1:29" x14ac:dyDescent="0.3">
      <c r="A13" s="48" t="s">
        <v>736</v>
      </c>
      <c r="B13" s="43">
        <v>5022.6142999999993</v>
      </c>
      <c r="C13" s="43">
        <v>5558.359825333333</v>
      </c>
      <c r="D13" s="43">
        <v>5960.1689693333328</v>
      </c>
      <c r="E13" s="43">
        <v>5893.2007786666663</v>
      </c>
      <c r="F13" s="43">
        <v>5089.5824906666658</v>
      </c>
      <c r="G13" s="43">
        <v>5558.359825333333</v>
      </c>
      <c r="H13" s="43">
        <v>5692.2962066666669</v>
      </c>
      <c r="I13" s="43">
        <v>5625.3280160000004</v>
      </c>
      <c r="J13" s="43">
        <v>5558.359825333333</v>
      </c>
      <c r="K13" s="43">
        <v>5759.2643973333325</v>
      </c>
      <c r="L13" s="43">
        <v>5692.2962066666669</v>
      </c>
      <c r="M13" s="43">
        <v>5558.359825333333</v>
      </c>
      <c r="N13" s="44">
        <v>66968.190666666662</v>
      </c>
      <c r="P13" s="45" t="s">
        <v>735</v>
      </c>
      <c r="Q13" s="46">
        <v>5126.6142999999993</v>
      </c>
      <c r="R13" s="46">
        <v>5662.359825333333</v>
      </c>
      <c r="S13" s="46">
        <v>6064.1689693333328</v>
      </c>
      <c r="T13" s="46">
        <v>6037.2007786666663</v>
      </c>
      <c r="U13" s="46">
        <v>5233.5824906666658</v>
      </c>
      <c r="V13" s="46">
        <v>5702.359825333333</v>
      </c>
      <c r="W13" s="46">
        <v>5876.2962066666669</v>
      </c>
      <c r="X13" s="46">
        <v>5809.3280160000004</v>
      </c>
      <c r="Y13" s="46">
        <v>5742.359825333333</v>
      </c>
      <c r="Z13" s="46">
        <v>5983.6643973333321</v>
      </c>
      <c r="AA13" s="46">
        <v>5916.6962066666665</v>
      </c>
      <c r="AB13" s="46">
        <v>5783.1598253333332</v>
      </c>
      <c r="AC13" s="47">
        <v>68937.790666666668</v>
      </c>
    </row>
    <row r="14" spans="1:29" x14ac:dyDescent="0.3">
      <c r="A14" s="48" t="s">
        <v>737</v>
      </c>
      <c r="B14" s="43">
        <v>104</v>
      </c>
      <c r="C14" s="43">
        <v>104</v>
      </c>
      <c r="D14" s="43">
        <v>104</v>
      </c>
      <c r="E14" s="43">
        <v>144</v>
      </c>
      <c r="F14" s="43">
        <v>144</v>
      </c>
      <c r="G14" s="43">
        <v>144</v>
      </c>
      <c r="H14" s="43">
        <v>184</v>
      </c>
      <c r="I14" s="43">
        <v>184</v>
      </c>
      <c r="J14" s="43">
        <v>184</v>
      </c>
      <c r="K14" s="43">
        <v>224.4</v>
      </c>
      <c r="L14" s="43">
        <v>224.4</v>
      </c>
      <c r="M14" s="43">
        <v>224.8</v>
      </c>
      <c r="N14" s="44">
        <v>1969.6000000000001</v>
      </c>
      <c r="P14" s="48" t="s">
        <v>736</v>
      </c>
      <c r="Q14" s="43">
        <v>5022.6142999999993</v>
      </c>
      <c r="R14" s="43">
        <v>5558.359825333333</v>
      </c>
      <c r="S14" s="43">
        <v>5960.1689693333328</v>
      </c>
      <c r="T14" s="43">
        <v>5893.2007786666663</v>
      </c>
      <c r="U14" s="43">
        <v>5089.5824906666658</v>
      </c>
      <c r="V14" s="43">
        <v>5558.359825333333</v>
      </c>
      <c r="W14" s="43">
        <v>5692.2962066666669</v>
      </c>
      <c r="X14" s="43">
        <v>5625.3280160000004</v>
      </c>
      <c r="Y14" s="43">
        <v>5558.359825333333</v>
      </c>
      <c r="Z14" s="43">
        <v>5759.2643973333325</v>
      </c>
      <c r="AA14" s="43">
        <v>5692.2962066666669</v>
      </c>
      <c r="AB14" s="43">
        <v>5558.359825333333</v>
      </c>
      <c r="AC14" s="44">
        <v>66968.190666666662</v>
      </c>
    </row>
    <row r="15" spans="1:29" x14ac:dyDescent="0.3">
      <c r="A15" s="39" t="s">
        <v>738</v>
      </c>
      <c r="B15" s="40">
        <v>3923.6248191999994</v>
      </c>
      <c r="C15" s="40">
        <v>4329.1314665813334</v>
      </c>
      <c r="D15" s="40">
        <v>4633.2614521173327</v>
      </c>
      <c r="E15" s="40">
        <v>4606.5731211946659</v>
      </c>
      <c r="F15" s="40">
        <v>3998.3131501226662</v>
      </c>
      <c r="G15" s="40">
        <v>4353.1314665813334</v>
      </c>
      <c r="H15" s="40">
        <v>4478.5081284266662</v>
      </c>
      <c r="I15" s="40">
        <v>4427.8197975039993</v>
      </c>
      <c r="J15" s="40">
        <v>4377.1314665813334</v>
      </c>
      <c r="K15" s="40">
        <v>4553.1964593493321</v>
      </c>
      <c r="L15" s="40">
        <v>4502.5081284266662</v>
      </c>
      <c r="M15" s="40">
        <v>4401.1314665813334</v>
      </c>
      <c r="N15" s="41">
        <v>52584.330922666661</v>
      </c>
      <c r="P15" s="48" t="s">
        <v>737</v>
      </c>
      <c r="Q15" s="43">
        <v>104</v>
      </c>
      <c r="R15" s="43">
        <v>104</v>
      </c>
      <c r="S15" s="43">
        <v>104</v>
      </c>
      <c r="T15" s="43">
        <v>144</v>
      </c>
      <c r="U15" s="43">
        <v>144</v>
      </c>
      <c r="V15" s="43">
        <v>144</v>
      </c>
      <c r="W15" s="43">
        <v>184</v>
      </c>
      <c r="X15" s="43">
        <v>184</v>
      </c>
      <c r="Y15" s="43">
        <v>184</v>
      </c>
      <c r="Z15" s="43">
        <v>224.4</v>
      </c>
      <c r="AA15" s="43">
        <v>224.4</v>
      </c>
      <c r="AB15" s="43">
        <v>224.8</v>
      </c>
      <c r="AC15" s="44">
        <v>1969.6000000000001</v>
      </c>
    </row>
    <row r="16" spans="1:29" x14ac:dyDescent="0.3">
      <c r="A16" s="42" t="s">
        <v>728</v>
      </c>
      <c r="B16" s="43">
        <v>3801.6248191999994</v>
      </c>
      <c r="C16" s="43">
        <v>4207.1314665813334</v>
      </c>
      <c r="D16" s="43">
        <v>4511.2614521173327</v>
      </c>
      <c r="E16" s="43">
        <v>4460.5731211946659</v>
      </c>
      <c r="F16" s="43">
        <v>3852.3131501226662</v>
      </c>
      <c r="G16" s="43">
        <v>4207.1314665813334</v>
      </c>
      <c r="H16" s="43">
        <v>4308.5081284266662</v>
      </c>
      <c r="I16" s="43">
        <v>4257.8197975039993</v>
      </c>
      <c r="J16" s="43">
        <v>4207.1314665813334</v>
      </c>
      <c r="K16" s="43">
        <v>4359.1964593493321</v>
      </c>
      <c r="L16" s="43">
        <v>4308.5081284266662</v>
      </c>
      <c r="M16" s="43">
        <v>4207.1314665813334</v>
      </c>
      <c r="N16" s="44">
        <v>50688.330922666661</v>
      </c>
      <c r="P16" s="39" t="s">
        <v>738</v>
      </c>
      <c r="Q16" s="40">
        <v>3923.6248191999994</v>
      </c>
      <c r="R16" s="40">
        <v>4329.1314665813334</v>
      </c>
      <c r="S16" s="40">
        <v>4433.26145211733</v>
      </c>
      <c r="T16" s="40">
        <v>4406.5731211946704</v>
      </c>
      <c r="U16" s="40">
        <v>3998.3131501226662</v>
      </c>
      <c r="V16" s="40">
        <v>4353.1314665813334</v>
      </c>
      <c r="W16" s="40">
        <v>4378.5081284266662</v>
      </c>
      <c r="X16" s="40">
        <v>4327.8197975039993</v>
      </c>
      <c r="Y16" s="40">
        <v>4277.1314665813334</v>
      </c>
      <c r="Z16" s="40">
        <v>4453.1964593493321</v>
      </c>
      <c r="AA16" s="40">
        <v>4402.5081284266662</v>
      </c>
      <c r="AB16" s="40">
        <v>4301.1314665813334</v>
      </c>
      <c r="AC16" s="41">
        <v>51584.330922666661</v>
      </c>
    </row>
    <row r="17" spans="1:29" x14ac:dyDescent="0.3">
      <c r="A17" s="42" t="s">
        <v>729</v>
      </c>
      <c r="B17" s="43">
        <v>122</v>
      </c>
      <c r="C17" s="43">
        <v>122</v>
      </c>
      <c r="D17" s="43">
        <v>122</v>
      </c>
      <c r="E17" s="43">
        <v>146</v>
      </c>
      <c r="F17" s="43">
        <v>146</v>
      </c>
      <c r="G17" s="43">
        <v>146</v>
      </c>
      <c r="H17" s="43">
        <v>170</v>
      </c>
      <c r="I17" s="43">
        <v>170</v>
      </c>
      <c r="J17" s="43">
        <v>170</v>
      </c>
      <c r="K17" s="43">
        <v>194</v>
      </c>
      <c r="L17" s="43">
        <v>194</v>
      </c>
      <c r="M17" s="43">
        <v>194</v>
      </c>
      <c r="N17" s="44">
        <v>1896</v>
      </c>
      <c r="P17" s="85" t="s">
        <v>728</v>
      </c>
      <c r="Q17" s="86">
        <v>3801.6248191999994</v>
      </c>
      <c r="R17" s="86">
        <v>4207.1314665813334</v>
      </c>
      <c r="S17" s="86">
        <v>4311.26145211733</v>
      </c>
      <c r="T17" s="86">
        <v>4260.5731211946704</v>
      </c>
      <c r="U17" s="86">
        <v>3852.3131501226662</v>
      </c>
      <c r="V17" s="86">
        <v>4207.1314665813334</v>
      </c>
      <c r="W17" s="86">
        <v>4208.5081284266662</v>
      </c>
      <c r="X17" s="86">
        <v>4157.8197975039993</v>
      </c>
      <c r="Y17" s="86">
        <v>4107.1314665813334</v>
      </c>
      <c r="Z17" s="86">
        <v>4259.1964593493321</v>
      </c>
      <c r="AA17" s="86">
        <v>4208.5081284266662</v>
      </c>
      <c r="AB17" s="86">
        <v>4107.1314665813334</v>
      </c>
      <c r="AC17" s="87">
        <v>49688.330922666661</v>
      </c>
    </row>
    <row r="18" spans="1:29" x14ac:dyDescent="0.3">
      <c r="A18" s="39" t="s">
        <v>739</v>
      </c>
      <c r="B18" s="40">
        <v>13102.940496888885</v>
      </c>
      <c r="C18" s="40">
        <v>14346.622204408886</v>
      </c>
      <c r="D18" s="40">
        <v>15241.883485048886</v>
      </c>
      <c r="E18" s="40">
        <v>15192.673271608886</v>
      </c>
      <c r="F18" s="40">
        <v>13452.150710328884</v>
      </c>
      <c r="G18" s="40">
        <v>14496.622204408886</v>
      </c>
      <c r="H18" s="40">
        <v>15095.042631288887</v>
      </c>
      <c r="I18" s="40">
        <v>15195.832417848887</v>
      </c>
      <c r="J18" s="40">
        <v>15296.622204408886</v>
      </c>
      <c r="K18" s="40">
        <v>16064.252844728886</v>
      </c>
      <c r="L18" s="40">
        <v>15915.042631288887</v>
      </c>
      <c r="M18" s="40">
        <v>15616.622204408886</v>
      </c>
      <c r="N18" s="40">
        <v>179016.307306667</v>
      </c>
      <c r="P18" s="42" t="s">
        <v>729</v>
      </c>
      <c r="Q18" s="43">
        <v>122</v>
      </c>
      <c r="R18" s="43">
        <v>122</v>
      </c>
      <c r="S18" s="43">
        <v>122</v>
      </c>
      <c r="T18" s="43">
        <v>146</v>
      </c>
      <c r="U18" s="43">
        <v>146</v>
      </c>
      <c r="V18" s="43">
        <v>146</v>
      </c>
      <c r="W18" s="43">
        <v>170</v>
      </c>
      <c r="X18" s="43">
        <v>170</v>
      </c>
      <c r="Y18" s="43">
        <v>170</v>
      </c>
      <c r="Z18" s="43">
        <v>194</v>
      </c>
      <c r="AA18" s="43">
        <v>194</v>
      </c>
      <c r="AB18" s="43">
        <v>194</v>
      </c>
      <c r="AC18" s="44">
        <v>1896</v>
      </c>
    </row>
    <row r="19" spans="1:29" x14ac:dyDescent="0.3">
      <c r="A19" s="42" t="s">
        <v>728</v>
      </c>
      <c r="B19" s="43">
        <v>10291.216007999998</v>
      </c>
      <c r="C19" s="43">
        <v>11388.945715519998</v>
      </c>
      <c r="D19" s="43">
        <v>12212.242996159996</v>
      </c>
      <c r="E19" s="43">
        <v>12075.026782719997</v>
      </c>
      <c r="F19" s="43">
        <v>10428.432221439996</v>
      </c>
      <c r="G19" s="43">
        <v>11388.945715519998</v>
      </c>
      <c r="H19" s="43">
        <v>11663.378142399997</v>
      </c>
      <c r="I19" s="43">
        <v>11526.161928959998</v>
      </c>
      <c r="J19" s="43">
        <v>11388.945715519998</v>
      </c>
      <c r="K19" s="43">
        <v>11800.594355839996</v>
      </c>
      <c r="L19" s="43">
        <v>11663.378142399997</v>
      </c>
      <c r="M19" s="43">
        <v>11388.945715519998</v>
      </c>
      <c r="N19" s="44">
        <v>137216.21343999996</v>
      </c>
      <c r="P19" s="39" t="s">
        <v>739</v>
      </c>
      <c r="Q19" s="40">
        <v>13308.764817048886</v>
      </c>
      <c r="R19" s="40">
        <v>14574.401118719288</v>
      </c>
      <c r="S19" s="40">
        <v>15486.128344972087</v>
      </c>
      <c r="T19" s="40">
        <v>15434.173807263285</v>
      </c>
      <c r="U19" s="40">
        <v>13660.719354757684</v>
      </c>
      <c r="V19" s="40">
        <v>14724.401118719288</v>
      </c>
      <c r="W19" s="40">
        <v>15328.310194136886</v>
      </c>
      <c r="X19" s="40">
        <v>15426.355656428084</v>
      </c>
      <c r="Y19" s="40">
        <v>15524.401118719288</v>
      </c>
      <c r="Z19" s="40">
        <v>16300.264731845684</v>
      </c>
      <c r="AA19" s="40">
        <v>16148.310194136886</v>
      </c>
      <c r="AB19" s="40">
        <v>15844.401118719288</v>
      </c>
      <c r="AC19" s="40">
        <v>181760.63157546663</v>
      </c>
    </row>
    <row r="20" spans="1:29" x14ac:dyDescent="0.3">
      <c r="A20" s="42" t="s">
        <v>729</v>
      </c>
      <c r="B20" s="43">
        <v>150</v>
      </c>
      <c r="C20" s="43">
        <v>200</v>
      </c>
      <c r="D20" s="43">
        <v>200</v>
      </c>
      <c r="E20" s="43">
        <v>300</v>
      </c>
      <c r="F20" s="43">
        <v>350</v>
      </c>
      <c r="G20" s="43">
        <v>350</v>
      </c>
      <c r="H20" s="43">
        <v>400</v>
      </c>
      <c r="I20" s="43">
        <v>400</v>
      </c>
      <c r="J20" s="43">
        <v>400</v>
      </c>
      <c r="K20" s="43">
        <v>420</v>
      </c>
      <c r="L20" s="43">
        <v>420</v>
      </c>
      <c r="M20" s="43">
        <v>420</v>
      </c>
      <c r="N20" s="44">
        <v>4010</v>
      </c>
      <c r="O20" s="88">
        <f>AC20-N19</f>
        <v>2744.3242688000028</v>
      </c>
      <c r="P20" s="42" t="s">
        <v>728</v>
      </c>
      <c r="Q20" s="43">
        <v>10497.040328159997</v>
      </c>
      <c r="R20" s="43">
        <v>11616.724629830398</v>
      </c>
      <c r="S20" s="43">
        <v>12456.487856083197</v>
      </c>
      <c r="T20" s="43">
        <v>12316.527318374396</v>
      </c>
      <c r="U20" s="43">
        <v>10637.000865868797</v>
      </c>
      <c r="V20" s="43">
        <v>11616.724629830398</v>
      </c>
      <c r="W20" s="43">
        <v>11896.645705247998</v>
      </c>
      <c r="X20" s="43">
        <v>11756.685167539197</v>
      </c>
      <c r="Y20" s="43">
        <v>11616.724629830398</v>
      </c>
      <c r="Z20" s="43">
        <v>12036.606242956796</v>
      </c>
      <c r="AA20" s="43">
        <v>11896.645705247998</v>
      </c>
      <c r="AB20" s="43">
        <v>11616.724629830398</v>
      </c>
      <c r="AC20" s="89">
        <v>139960.53770879997</v>
      </c>
    </row>
    <row r="21" spans="1:29" x14ac:dyDescent="0.3">
      <c r="A21" s="42" t="s">
        <v>627</v>
      </c>
      <c r="B21" s="43">
        <v>1762.1744888888888</v>
      </c>
      <c r="C21" s="43">
        <v>1762.1744888888888</v>
      </c>
      <c r="D21" s="43">
        <v>1762.1744888888888</v>
      </c>
      <c r="E21" s="43">
        <v>1762.1744888888888</v>
      </c>
      <c r="F21" s="43">
        <v>1762.1744888888888</v>
      </c>
      <c r="G21" s="43">
        <v>1762.1744888888888</v>
      </c>
      <c r="H21" s="43">
        <v>2012.1744888888888</v>
      </c>
      <c r="I21" s="43">
        <v>2262.1744888888888</v>
      </c>
      <c r="J21" s="43">
        <v>2512.1744888888888</v>
      </c>
      <c r="K21" s="43">
        <v>2812.1744888888888</v>
      </c>
      <c r="L21" s="43">
        <v>2812.1744888888888</v>
      </c>
      <c r="M21" s="43">
        <v>2812.1744888888888</v>
      </c>
      <c r="N21" s="44">
        <v>25796.093866666673</v>
      </c>
      <c r="P21" s="42" t="s">
        <v>729</v>
      </c>
      <c r="Q21" s="43">
        <v>150</v>
      </c>
      <c r="R21" s="43">
        <v>200</v>
      </c>
      <c r="S21" s="43">
        <v>200</v>
      </c>
      <c r="T21" s="43">
        <v>300</v>
      </c>
      <c r="U21" s="43">
        <v>350</v>
      </c>
      <c r="V21" s="43">
        <v>350</v>
      </c>
      <c r="W21" s="43">
        <v>400</v>
      </c>
      <c r="X21" s="43">
        <v>400</v>
      </c>
      <c r="Y21" s="43">
        <v>400</v>
      </c>
      <c r="Z21" s="43">
        <v>420</v>
      </c>
      <c r="AA21" s="43">
        <v>420</v>
      </c>
      <c r="AB21" s="43">
        <v>420</v>
      </c>
      <c r="AC21" s="44">
        <v>4010</v>
      </c>
    </row>
    <row r="22" spans="1:29" x14ac:dyDescent="0.3">
      <c r="A22" s="45" t="s">
        <v>736</v>
      </c>
      <c r="B22" s="46">
        <v>899.55</v>
      </c>
      <c r="C22" s="46">
        <v>995.50200000000007</v>
      </c>
      <c r="D22" s="46">
        <v>1067.4659999999999</v>
      </c>
      <c r="E22" s="46">
        <v>1055.472</v>
      </c>
      <c r="F22" s="46">
        <v>911.54399999999998</v>
      </c>
      <c r="G22" s="46">
        <v>995.50200000000007</v>
      </c>
      <c r="H22" s="46">
        <v>1019.4900000000001</v>
      </c>
      <c r="I22" s="46">
        <v>1007.4960000000001</v>
      </c>
      <c r="J22" s="46">
        <v>995.50200000000007</v>
      </c>
      <c r="K22" s="46">
        <v>1031.4839999999999</v>
      </c>
      <c r="L22" s="46">
        <v>1019.4900000000001</v>
      </c>
      <c r="M22" s="46">
        <v>995.50200000000007</v>
      </c>
      <c r="N22" s="47">
        <v>11994</v>
      </c>
      <c r="P22" s="42" t="s">
        <v>627</v>
      </c>
      <c r="Q22" s="43">
        <v>1762.1744888888888</v>
      </c>
      <c r="R22" s="43">
        <v>1762.1744888888888</v>
      </c>
      <c r="S22" s="43">
        <v>1762.1744888888888</v>
      </c>
      <c r="T22" s="43">
        <v>1762.1744888888888</v>
      </c>
      <c r="U22" s="43">
        <v>1762.1744888888888</v>
      </c>
      <c r="V22" s="43">
        <v>1762.1744888888888</v>
      </c>
      <c r="W22" s="43">
        <v>2012.1744888888888</v>
      </c>
      <c r="X22" s="43">
        <v>2262.1744888888888</v>
      </c>
      <c r="Y22" s="43">
        <v>2512.1744888888888</v>
      </c>
      <c r="Z22" s="43">
        <v>2812.1744888888888</v>
      </c>
      <c r="AA22" s="43">
        <v>2812.1744888888888</v>
      </c>
      <c r="AB22" s="43">
        <v>2812.1744888888888</v>
      </c>
      <c r="AC22" s="44">
        <v>25796.093866666673</v>
      </c>
    </row>
    <row r="23" spans="1:29" x14ac:dyDescent="0.3">
      <c r="A23" s="39" t="s">
        <v>740</v>
      </c>
      <c r="B23" s="40">
        <v>197.59005187475168</v>
      </c>
      <c r="C23" s="40">
        <v>219.30804435362106</v>
      </c>
      <c r="D23" s="40">
        <v>235.02605174589124</v>
      </c>
      <c r="E23" s="40">
        <v>231.74405913816142</v>
      </c>
      <c r="F23" s="40">
        <v>201.4620665304316</v>
      </c>
      <c r="G23" s="40">
        <v>219.18007392270175</v>
      </c>
      <c r="H23" s="40">
        <v>223.89808131497193</v>
      </c>
      <c r="I23" s="40">
        <v>221.61608870724211</v>
      </c>
      <c r="J23" s="40">
        <v>219.33409609951229</v>
      </c>
      <c r="K23" s="40">
        <v>227.05210349178247</v>
      </c>
      <c r="L23" s="40">
        <v>223.77011088405266</v>
      </c>
      <c r="M23" s="40">
        <v>219.48811827632284</v>
      </c>
      <c r="N23" s="41">
        <v>2639.4689463394429</v>
      </c>
      <c r="P23" s="45" t="s">
        <v>736</v>
      </c>
      <c r="Q23" s="46">
        <v>899.55</v>
      </c>
      <c r="R23" s="46">
        <v>995.50200000000007</v>
      </c>
      <c r="S23" s="46">
        <v>1067.4659999999999</v>
      </c>
      <c r="T23" s="46">
        <v>1055.472</v>
      </c>
      <c r="U23" s="46">
        <v>911.54399999999998</v>
      </c>
      <c r="V23" s="46">
        <v>995.50200000000007</v>
      </c>
      <c r="W23" s="46">
        <v>1019.4900000000001</v>
      </c>
      <c r="X23" s="46">
        <v>1007.4960000000001</v>
      </c>
      <c r="Y23" s="46">
        <v>995.50200000000007</v>
      </c>
      <c r="Z23" s="46">
        <v>1031.4839999999999</v>
      </c>
      <c r="AA23" s="46">
        <v>1019.4900000000001</v>
      </c>
      <c r="AB23" s="46">
        <v>995.50200000000007</v>
      </c>
      <c r="AC23" s="47">
        <v>11994</v>
      </c>
    </row>
    <row r="24" spans="1:29" x14ac:dyDescent="0.3">
      <c r="A24" s="42" t="s">
        <v>728</v>
      </c>
      <c r="B24" s="43">
        <v>194</v>
      </c>
      <c r="C24" s="43">
        <v>215</v>
      </c>
      <c r="D24" s="43">
        <v>230</v>
      </c>
      <c r="E24" s="43">
        <v>226</v>
      </c>
      <c r="F24" s="43">
        <v>195</v>
      </c>
      <c r="G24" s="43">
        <v>212</v>
      </c>
      <c r="H24" s="43">
        <v>216</v>
      </c>
      <c r="I24" s="43">
        <v>213</v>
      </c>
      <c r="J24" s="43">
        <v>210</v>
      </c>
      <c r="K24" s="43">
        <v>217</v>
      </c>
      <c r="L24" s="43">
        <v>213</v>
      </c>
      <c r="M24" s="43">
        <v>208</v>
      </c>
      <c r="N24" s="44">
        <v>2549</v>
      </c>
      <c r="P24" s="39" t="s">
        <v>740</v>
      </c>
      <c r="Q24" s="40">
        <v>197.59005187475168</v>
      </c>
      <c r="R24" s="40">
        <v>219.30804435362106</v>
      </c>
      <c r="S24" s="40">
        <v>235.02605174589124</v>
      </c>
      <c r="T24" s="40">
        <v>231.74405913816142</v>
      </c>
      <c r="U24" s="40">
        <v>201.4620665304316</v>
      </c>
      <c r="V24" s="40">
        <v>219.18007392270175</v>
      </c>
      <c r="W24" s="40">
        <v>223.89808131497193</v>
      </c>
      <c r="X24" s="40">
        <v>221.61608870724211</v>
      </c>
      <c r="Y24" s="40">
        <v>219.33409609951229</v>
      </c>
      <c r="Z24" s="40">
        <v>227.05210349178247</v>
      </c>
      <c r="AA24" s="40">
        <v>223.77011088405266</v>
      </c>
      <c r="AB24" s="40">
        <v>219.48811827632284</v>
      </c>
      <c r="AC24" s="41">
        <v>2639.4689463394429</v>
      </c>
    </row>
    <row r="25" spans="1:29" x14ac:dyDescent="0.3">
      <c r="A25" s="42" t="s">
        <v>729</v>
      </c>
      <c r="B25" s="43">
        <v>3.5900518747516719</v>
      </c>
      <c r="C25" s="43">
        <v>4.3080443536210584</v>
      </c>
      <c r="D25" s="43">
        <v>5.0260517458912357</v>
      </c>
      <c r="E25" s="43">
        <v>5.7440591381614121</v>
      </c>
      <c r="F25" s="43">
        <v>6.4620665304315885</v>
      </c>
      <c r="G25" s="43">
        <v>7.1800739227017658</v>
      </c>
      <c r="H25" s="43">
        <v>7.8980813149719422</v>
      </c>
      <c r="I25" s="43">
        <v>8.6160887072421168</v>
      </c>
      <c r="J25" s="43">
        <v>9.3340960995122959</v>
      </c>
      <c r="K25" s="43">
        <v>10.052103491782471</v>
      </c>
      <c r="L25" s="43">
        <v>10.770110884052649</v>
      </c>
      <c r="M25" s="43">
        <v>11.488118276322824</v>
      </c>
      <c r="N25" s="44">
        <v>90.468946339443036</v>
      </c>
      <c r="P25" s="42" t="s">
        <v>728</v>
      </c>
      <c r="Q25" s="43">
        <v>194</v>
      </c>
      <c r="R25" s="43">
        <v>215</v>
      </c>
      <c r="S25" s="43">
        <v>230</v>
      </c>
      <c r="T25" s="43">
        <v>226</v>
      </c>
      <c r="U25" s="43">
        <v>195</v>
      </c>
      <c r="V25" s="43">
        <v>212</v>
      </c>
      <c r="W25" s="43">
        <v>216</v>
      </c>
      <c r="X25" s="43">
        <v>213</v>
      </c>
      <c r="Y25" s="43">
        <v>210</v>
      </c>
      <c r="Z25" s="43">
        <v>217</v>
      </c>
      <c r="AA25" s="43">
        <v>213</v>
      </c>
      <c r="AB25" s="43">
        <v>208</v>
      </c>
      <c r="AC25" s="44">
        <v>2549</v>
      </c>
    </row>
    <row r="26" spans="1:29" x14ac:dyDescent="0.3">
      <c r="A26" s="39" t="s">
        <v>741</v>
      </c>
      <c r="B26" s="49">
        <v>0.5</v>
      </c>
      <c r="C26" s="49">
        <v>0.5</v>
      </c>
      <c r="D26" s="49">
        <v>0.5</v>
      </c>
      <c r="E26" s="49">
        <v>0.5</v>
      </c>
      <c r="F26" s="49">
        <v>0.5</v>
      </c>
      <c r="G26" s="49">
        <v>0.5</v>
      </c>
      <c r="H26" s="49">
        <v>0.5</v>
      </c>
      <c r="I26" s="49">
        <v>0.5</v>
      </c>
      <c r="J26" s="49">
        <v>0.5</v>
      </c>
      <c r="K26" s="49">
        <v>0.5</v>
      </c>
      <c r="L26" s="49">
        <v>0.5</v>
      </c>
      <c r="M26" s="49">
        <v>0.5</v>
      </c>
      <c r="N26" s="41">
        <v>6</v>
      </c>
      <c r="P26" s="42" t="s">
        <v>729</v>
      </c>
      <c r="Q26" s="43">
        <v>3.5900518747516719</v>
      </c>
      <c r="R26" s="43">
        <v>4.3080443536210584</v>
      </c>
      <c r="S26" s="43">
        <v>5.0260517458912357</v>
      </c>
      <c r="T26" s="43">
        <v>5.7440591381614121</v>
      </c>
      <c r="U26" s="43">
        <v>6.4620665304315885</v>
      </c>
      <c r="V26" s="43">
        <v>7.1800739227017658</v>
      </c>
      <c r="W26" s="43">
        <v>7.8980813149719422</v>
      </c>
      <c r="X26" s="43">
        <v>8.6160887072421168</v>
      </c>
      <c r="Y26" s="43">
        <v>9.3340960995122959</v>
      </c>
      <c r="Z26" s="43">
        <v>10.052103491782471</v>
      </c>
      <c r="AA26" s="43">
        <v>10.770110884052649</v>
      </c>
      <c r="AB26" s="43">
        <v>11.488118276322824</v>
      </c>
      <c r="AC26" s="44">
        <v>90.468946339443036</v>
      </c>
    </row>
    <row r="27" spans="1:29" x14ac:dyDescent="0.3">
      <c r="A27" s="50" t="s">
        <v>724</v>
      </c>
      <c r="B27" s="51">
        <v>30291.16981604373</v>
      </c>
      <c r="C27" s="51">
        <v>33087.437704552482</v>
      </c>
      <c r="D27" s="51">
        <v>35485.06813396715</v>
      </c>
      <c r="E27" s="51">
        <v>35412.467404355688</v>
      </c>
      <c r="F27" s="51">
        <v>31122.360567703145</v>
      </c>
      <c r="G27" s="51">
        <v>33533.309734121562</v>
      </c>
      <c r="H27" s="51">
        <v>34828.665215521294</v>
      </c>
      <c r="I27" s="51">
        <v>34463.064485909832</v>
      </c>
      <c r="J27" s="51">
        <v>34557.46375629837</v>
      </c>
      <c r="K27" s="51">
        <v>36140.137974701844</v>
      </c>
      <c r="L27" s="51">
        <v>35643.537245090381</v>
      </c>
      <c r="M27" s="51">
        <v>35093.617778475178</v>
      </c>
      <c r="N27" s="51">
        <v>409658.29981674068</v>
      </c>
      <c r="P27" s="39" t="s">
        <v>741</v>
      </c>
      <c r="Q27" s="49">
        <v>0.5</v>
      </c>
      <c r="R27" s="49">
        <v>0.5</v>
      </c>
      <c r="S27" s="49">
        <v>0.5</v>
      </c>
      <c r="T27" s="49">
        <v>0.5</v>
      </c>
      <c r="U27" s="49">
        <v>0.5</v>
      </c>
      <c r="V27" s="49">
        <v>0.5</v>
      </c>
      <c r="W27" s="49">
        <v>0.5</v>
      </c>
      <c r="X27" s="49">
        <v>0.5</v>
      </c>
      <c r="Y27" s="49">
        <v>0.5</v>
      </c>
      <c r="Z27" s="49">
        <v>0.5</v>
      </c>
      <c r="AA27" s="49">
        <v>0.5</v>
      </c>
      <c r="AB27" s="49">
        <v>0.5</v>
      </c>
      <c r="AC27" s="41">
        <v>6</v>
      </c>
    </row>
    <row r="28" spans="1:29" x14ac:dyDescent="0.3">
      <c r="A28" s="52" t="s">
        <v>728</v>
      </c>
      <c r="B28" s="53">
        <v>27793.405275280093</v>
      </c>
      <c r="C28" s="53">
        <v>30508.955171309972</v>
      </c>
      <c r="D28" s="53">
        <v>32875.867593332376</v>
      </c>
      <c r="E28" s="53">
        <v>32548.548856328645</v>
      </c>
      <c r="F28" s="53">
        <v>28177.724012283827</v>
      </c>
      <c r="G28" s="53">
        <v>30557.955171309972</v>
      </c>
      <c r="H28" s="53">
        <v>31398.592645317443</v>
      </c>
      <c r="I28" s="53">
        <v>30752.273908313706</v>
      </c>
      <c r="J28" s="53">
        <v>30565.955171309972</v>
      </c>
      <c r="K28" s="53">
        <v>31672.91138232117</v>
      </c>
      <c r="L28" s="53">
        <v>31145.592645317443</v>
      </c>
      <c r="M28" s="53">
        <v>30563.955171309972</v>
      </c>
      <c r="N28" s="53">
        <v>368561.73700373457</v>
      </c>
      <c r="P28" s="50" t="s">
        <v>724</v>
      </c>
      <c r="Q28" s="51">
        <v>30796.994136203735</v>
      </c>
      <c r="R28" s="51">
        <v>33415.216618862883</v>
      </c>
      <c r="S28" s="51">
        <v>35629.312993890351</v>
      </c>
      <c r="T28" s="51">
        <v>35553.967940010101</v>
      </c>
      <c r="U28" s="51">
        <v>31630.929212131949</v>
      </c>
      <c r="V28" s="51">
        <v>33861.088648431964</v>
      </c>
      <c r="W28" s="51">
        <v>34961.932778369301</v>
      </c>
      <c r="X28" s="51">
        <v>34593.587724489036</v>
      </c>
      <c r="Y28" s="51">
        <v>34685.242670608772</v>
      </c>
      <c r="Z28" s="51">
        <v>36276.149861818645</v>
      </c>
      <c r="AA28" s="51">
        <v>35776.804807938388</v>
      </c>
      <c r="AB28" s="51">
        <v>35221.39669278558</v>
      </c>
      <c r="AC28" s="51">
        <v>412402.62408554077</v>
      </c>
    </row>
    <row r="29" spans="1:29" x14ac:dyDescent="0.3">
      <c r="A29" s="54" t="s">
        <v>729</v>
      </c>
      <c r="B29" s="55">
        <v>735.59005187475168</v>
      </c>
      <c r="C29" s="55">
        <v>816.30804435362109</v>
      </c>
      <c r="D29" s="55">
        <v>847.02605174589121</v>
      </c>
      <c r="E29" s="55">
        <v>1101.7440591381614</v>
      </c>
      <c r="F29" s="55">
        <v>1182.4620665304317</v>
      </c>
      <c r="G29" s="55">
        <v>1213.1800739227017</v>
      </c>
      <c r="H29" s="55">
        <v>1417.8980813149719</v>
      </c>
      <c r="I29" s="55">
        <v>1448.6160887072422</v>
      </c>
      <c r="J29" s="55">
        <v>1479.3340960995124</v>
      </c>
      <c r="K29" s="55">
        <v>1655.0521034917824</v>
      </c>
      <c r="L29" s="55">
        <v>1685.7701108840527</v>
      </c>
      <c r="M29" s="55">
        <v>1717.4881182763229</v>
      </c>
      <c r="N29" s="55">
        <v>15300.468946339442</v>
      </c>
      <c r="P29" s="52" t="s">
        <v>728</v>
      </c>
      <c r="Q29" s="53">
        <v>28299.229595440094</v>
      </c>
      <c r="R29" s="53">
        <v>30836.734085620374</v>
      </c>
      <c r="S29" s="53">
        <v>33020.112453255577</v>
      </c>
      <c r="T29" s="53">
        <v>32690.049391983048</v>
      </c>
      <c r="U29" s="53">
        <v>28686.292656712631</v>
      </c>
      <c r="V29" s="53">
        <v>30885.734085620374</v>
      </c>
      <c r="W29" s="53">
        <v>31531.860208165443</v>
      </c>
      <c r="X29" s="53">
        <v>30882.797146892906</v>
      </c>
      <c r="Y29" s="53">
        <v>30693.734085620374</v>
      </c>
      <c r="Z29" s="53">
        <v>31808.923269437972</v>
      </c>
      <c r="AA29" s="53">
        <v>31278.860208165443</v>
      </c>
      <c r="AB29" s="53">
        <v>30691.734085620374</v>
      </c>
      <c r="AC29" s="53">
        <v>371306.06127253466</v>
      </c>
    </row>
    <row r="30" spans="1:29" ht="15" thickBot="1" x14ac:dyDescent="0.35">
      <c r="A30" s="56" t="s">
        <v>627</v>
      </c>
      <c r="B30" s="57">
        <v>1762.1744888888888</v>
      </c>
      <c r="C30" s="57">
        <v>1762.1744888888888</v>
      </c>
      <c r="D30" s="57">
        <v>1762.1744888888888</v>
      </c>
      <c r="E30" s="57">
        <v>1762.1744888888888</v>
      </c>
      <c r="F30" s="57">
        <v>1762.1744888888888</v>
      </c>
      <c r="G30" s="57">
        <v>1762.1744888888888</v>
      </c>
      <c r="H30" s="57">
        <v>2012.1744888888888</v>
      </c>
      <c r="I30" s="57">
        <v>2262.1744888888888</v>
      </c>
      <c r="J30" s="57">
        <v>2512.1744888888888</v>
      </c>
      <c r="K30" s="57">
        <v>2812.1744888888888</v>
      </c>
      <c r="L30" s="57">
        <v>2812.1744888888888</v>
      </c>
      <c r="M30" s="57">
        <v>2812.1744888888888</v>
      </c>
      <c r="N30" s="57">
        <v>25796.093866666673</v>
      </c>
      <c r="P30" s="54" t="s">
        <v>729</v>
      </c>
      <c r="Q30" s="55">
        <v>735.59005187475168</v>
      </c>
      <c r="R30" s="55">
        <v>816.30804435362109</v>
      </c>
      <c r="S30" s="55">
        <v>847.02605174589121</v>
      </c>
      <c r="T30" s="55">
        <v>1101.7440591381614</v>
      </c>
      <c r="U30" s="55">
        <v>1182.4620665304317</v>
      </c>
      <c r="V30" s="55">
        <v>1213.1800739227017</v>
      </c>
      <c r="W30" s="55">
        <v>1417.8980813149719</v>
      </c>
      <c r="X30" s="55">
        <v>1448.6160887072422</v>
      </c>
      <c r="Y30" s="55">
        <v>1479.3340960995124</v>
      </c>
      <c r="Z30" s="55">
        <v>1655.0521034917824</v>
      </c>
      <c r="AA30" s="55">
        <v>1685.7701108840527</v>
      </c>
      <c r="AB30" s="55">
        <v>1717.4881182763229</v>
      </c>
      <c r="AC30" s="55">
        <v>15300.468946339442</v>
      </c>
    </row>
    <row r="31" spans="1:29" ht="15" thickBot="1" x14ac:dyDescent="0.35">
      <c r="P31" s="56" t="s">
        <v>627</v>
      </c>
      <c r="Q31" s="57">
        <v>1762.1744888888888</v>
      </c>
      <c r="R31" s="57">
        <v>1762.1744888888888</v>
      </c>
      <c r="S31" s="57">
        <v>1762.1744888888888</v>
      </c>
      <c r="T31" s="57">
        <v>1762.1744888888888</v>
      </c>
      <c r="U31" s="57">
        <v>1762.1744888888888</v>
      </c>
      <c r="V31" s="57">
        <v>1762.1744888888888</v>
      </c>
      <c r="W31" s="57">
        <v>2012.1744888888888</v>
      </c>
      <c r="X31" s="57">
        <v>2262.1744888888888</v>
      </c>
      <c r="Y31" s="57">
        <v>2512.1744888888888</v>
      </c>
      <c r="Z31" s="57">
        <v>2812.1744888888888</v>
      </c>
      <c r="AA31" s="57">
        <v>2812.1744888888888</v>
      </c>
      <c r="AB31" s="57">
        <v>2812.1744888888888</v>
      </c>
      <c r="AC31" s="57">
        <v>25796.093866666673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F713-B9D8-4CA2-8C0D-D9510344080A}">
  <dimension ref="A2:O1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2" sqref="E22"/>
    </sheetView>
  </sheetViews>
  <sheetFormatPr defaultRowHeight="14.4" x14ac:dyDescent="0.3"/>
  <cols>
    <col min="1" max="1" width="11.5546875" bestFit="1" customWidth="1"/>
    <col min="2" max="3" width="13.6640625" bestFit="1" customWidth="1"/>
    <col min="4" max="4" width="13.33203125" bestFit="1" customWidth="1"/>
    <col min="5" max="6" width="13.6640625" bestFit="1" customWidth="1"/>
    <col min="7" max="7" width="13.5546875" bestFit="1" customWidth="1"/>
    <col min="8" max="8" width="14.33203125" bestFit="1" customWidth="1"/>
    <col min="9" max="9" width="13.44140625" bestFit="1" customWidth="1"/>
    <col min="10" max="10" width="12.6640625" bestFit="1" customWidth="1"/>
    <col min="11" max="12" width="13.6640625" bestFit="1" customWidth="1"/>
    <col min="13" max="13" width="13.44140625" bestFit="1" customWidth="1"/>
    <col min="14" max="14" width="14" bestFit="1" customWidth="1"/>
    <col min="15" max="15" width="13.6640625" bestFit="1" customWidth="1"/>
  </cols>
  <sheetData>
    <row r="2" spans="1:15" x14ac:dyDescent="0.3">
      <c r="A2" s="59" t="s">
        <v>723</v>
      </c>
      <c r="B2" s="59" t="s">
        <v>3</v>
      </c>
      <c r="C2" s="59" t="s">
        <v>587</v>
      </c>
      <c r="D2" s="59" t="s">
        <v>588</v>
      </c>
      <c r="E2" s="59" t="s">
        <v>589</v>
      </c>
      <c r="F2" s="59" t="s">
        <v>590</v>
      </c>
      <c r="G2" s="59" t="s">
        <v>591</v>
      </c>
      <c r="H2" s="59" t="s">
        <v>592</v>
      </c>
      <c r="I2" s="59" t="s">
        <v>593</v>
      </c>
      <c r="J2" s="59" t="s">
        <v>594</v>
      </c>
      <c r="K2" s="59" t="s">
        <v>595</v>
      </c>
      <c r="L2" s="59" t="s">
        <v>596</v>
      </c>
      <c r="M2" s="59" t="s">
        <v>597</v>
      </c>
      <c r="N2" s="59" t="s">
        <v>598</v>
      </c>
      <c r="O2" s="59" t="s">
        <v>599</v>
      </c>
    </row>
    <row r="3" spans="1:15" x14ac:dyDescent="0.3">
      <c r="A3" s="5" t="s">
        <v>742</v>
      </c>
      <c r="B3" s="5" t="s">
        <v>391</v>
      </c>
      <c r="C3" s="58">
        <v>0</v>
      </c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</row>
    <row r="4" spans="1:15" x14ac:dyDescent="0.3">
      <c r="A4" s="5" t="s">
        <v>742</v>
      </c>
      <c r="B4" s="5" t="s">
        <v>427</v>
      </c>
      <c r="C4" s="58">
        <v>21</v>
      </c>
      <c r="D4" s="58">
        <v>26.6</v>
      </c>
      <c r="E4" s="58">
        <v>26.6</v>
      </c>
      <c r="F4" s="58">
        <v>27.6</v>
      </c>
      <c r="G4" s="58">
        <v>26.6</v>
      </c>
      <c r="H4" s="58">
        <v>21</v>
      </c>
      <c r="I4" s="58">
        <v>21.6</v>
      </c>
      <c r="J4" s="58">
        <v>26.6</v>
      </c>
      <c r="K4" s="58">
        <v>16.600000000000001</v>
      </c>
      <c r="L4" s="58">
        <v>27.6</v>
      </c>
      <c r="M4" s="58">
        <v>26.6</v>
      </c>
      <c r="N4" s="58">
        <v>27</v>
      </c>
      <c r="O4" s="58">
        <v>26.6</v>
      </c>
    </row>
    <row r="5" spans="1:15" x14ac:dyDescent="0.3">
      <c r="A5" s="5" t="s">
        <v>742</v>
      </c>
      <c r="B5" s="5" t="s">
        <v>423</v>
      </c>
      <c r="C5" s="58">
        <v>144</v>
      </c>
      <c r="D5" s="58">
        <v>238</v>
      </c>
      <c r="E5" s="58">
        <v>301</v>
      </c>
      <c r="F5" s="58">
        <v>332</v>
      </c>
      <c r="G5" s="58">
        <v>380</v>
      </c>
      <c r="H5" s="58">
        <v>251</v>
      </c>
      <c r="I5" s="58">
        <v>251</v>
      </c>
      <c r="J5" s="58">
        <v>280</v>
      </c>
      <c r="K5" s="58">
        <v>275</v>
      </c>
      <c r="L5" s="58">
        <v>270</v>
      </c>
      <c r="M5" s="58">
        <v>355</v>
      </c>
      <c r="N5" s="58">
        <v>294</v>
      </c>
      <c r="O5" s="58">
        <v>355</v>
      </c>
    </row>
    <row r="6" spans="1:15" x14ac:dyDescent="0.3">
      <c r="A6" s="5" t="s">
        <v>742</v>
      </c>
      <c r="B6" s="5" t="s">
        <v>447</v>
      </c>
      <c r="C6" s="58">
        <v>46</v>
      </c>
      <c r="D6" s="58">
        <v>52</v>
      </c>
      <c r="E6" s="58">
        <v>60</v>
      </c>
      <c r="F6" s="58">
        <v>53</v>
      </c>
      <c r="G6" s="58">
        <v>52</v>
      </c>
      <c r="H6" s="58">
        <v>46</v>
      </c>
      <c r="I6" s="58">
        <v>54</v>
      </c>
      <c r="J6" s="58">
        <v>60</v>
      </c>
      <c r="K6" s="58">
        <v>60</v>
      </c>
      <c r="L6" s="58">
        <v>60</v>
      </c>
      <c r="M6" s="58">
        <v>60</v>
      </c>
      <c r="N6" s="58">
        <v>60</v>
      </c>
      <c r="O6" s="58">
        <v>60</v>
      </c>
    </row>
    <row r="7" spans="1:15" x14ac:dyDescent="0.3">
      <c r="A7" s="5" t="s">
        <v>742</v>
      </c>
      <c r="B7" s="5" t="s">
        <v>197</v>
      </c>
      <c r="C7" s="58">
        <v>30</v>
      </c>
      <c r="D7" s="58">
        <v>30</v>
      </c>
      <c r="E7" s="58">
        <v>30</v>
      </c>
      <c r="F7" s="58">
        <v>30</v>
      </c>
      <c r="G7" s="58">
        <v>30</v>
      </c>
      <c r="H7" s="58">
        <v>30</v>
      </c>
      <c r="I7" s="58">
        <v>30</v>
      </c>
      <c r="J7" s="58">
        <v>30</v>
      </c>
      <c r="K7" s="58">
        <v>30</v>
      </c>
      <c r="L7" s="58">
        <v>30</v>
      </c>
      <c r="M7" s="58">
        <v>30</v>
      </c>
      <c r="N7" s="58">
        <v>30</v>
      </c>
      <c r="O7" s="58">
        <v>30</v>
      </c>
    </row>
    <row r="8" spans="1:15" x14ac:dyDescent="0.3">
      <c r="A8" s="5" t="s">
        <v>742</v>
      </c>
      <c r="B8" s="5" t="s">
        <v>103</v>
      </c>
      <c r="C8" s="58">
        <v>4</v>
      </c>
      <c r="D8" s="58">
        <v>3.417742866666666</v>
      </c>
      <c r="E8" s="58">
        <v>3.7819429984110604</v>
      </c>
      <c r="F8" s="58">
        <v>4.0550930972193564</v>
      </c>
      <c r="G8" s="58">
        <v>4.0108629390447561</v>
      </c>
      <c r="H8" s="58">
        <v>3.4645627414281641</v>
      </c>
      <c r="I8" s="58">
        <v>3.7832378567045093</v>
      </c>
      <c r="J8" s="58">
        <v>3.8755827479340574</v>
      </c>
      <c r="K8" s="58">
        <v>3.8300577314660083</v>
      </c>
      <c r="L8" s="58">
        <v>3.7845327149979582</v>
      </c>
      <c r="M8" s="58">
        <v>3.9224155712784898</v>
      </c>
      <c r="N8" s="58">
        <v>3.8768905548104411</v>
      </c>
      <c r="O8" s="58">
        <v>3.7858534704572762</v>
      </c>
    </row>
    <row r="9" spans="1:15" x14ac:dyDescent="0.3">
      <c r="A9" s="5" t="s">
        <v>742</v>
      </c>
      <c r="B9" s="5" t="s">
        <v>341</v>
      </c>
      <c r="C9" s="58">
        <v>400</v>
      </c>
      <c r="D9" s="58">
        <v>400</v>
      </c>
      <c r="E9" s="58">
        <v>400</v>
      </c>
      <c r="F9" s="58">
        <v>400</v>
      </c>
      <c r="G9" s="58">
        <v>400</v>
      </c>
      <c r="H9" s="58">
        <v>400</v>
      </c>
      <c r="I9" s="58">
        <v>400</v>
      </c>
      <c r="J9" s="58">
        <v>400</v>
      </c>
      <c r="K9" s="58">
        <v>400</v>
      </c>
      <c r="L9" s="58">
        <v>400</v>
      </c>
      <c r="M9" s="58">
        <v>400</v>
      </c>
      <c r="N9" s="58">
        <v>400</v>
      </c>
      <c r="O9" s="58">
        <v>400</v>
      </c>
    </row>
    <row r="10" spans="1:15" x14ac:dyDescent="0.3">
      <c r="A10" s="5" t="s">
        <v>742</v>
      </c>
      <c r="B10" s="5" t="s">
        <v>279</v>
      </c>
      <c r="C10" s="58">
        <v>1938</v>
      </c>
      <c r="D10" s="58">
        <v>1945</v>
      </c>
      <c r="E10" s="58">
        <v>1945</v>
      </c>
      <c r="F10" s="58">
        <v>1945</v>
      </c>
      <c r="G10" s="58">
        <v>1945</v>
      </c>
      <c r="H10" s="58">
        <v>1945</v>
      </c>
      <c r="I10" s="58">
        <v>1945</v>
      </c>
      <c r="J10" s="58">
        <v>2245</v>
      </c>
      <c r="K10" s="58">
        <v>2245</v>
      </c>
      <c r="L10" s="58">
        <v>2245</v>
      </c>
      <c r="M10" s="58">
        <v>2245</v>
      </c>
      <c r="N10" s="58">
        <v>2245</v>
      </c>
      <c r="O10" s="58">
        <v>2245</v>
      </c>
    </row>
    <row r="11" spans="1:15" x14ac:dyDescent="0.3">
      <c r="A11" s="5" t="s">
        <v>742</v>
      </c>
      <c r="B11" s="5" t="s">
        <v>248</v>
      </c>
      <c r="C11" s="58">
        <v>14</v>
      </c>
      <c r="D11" s="58">
        <v>14</v>
      </c>
      <c r="E11" s="58">
        <v>14</v>
      </c>
      <c r="F11" s="58">
        <v>14</v>
      </c>
      <c r="G11" s="58">
        <v>14</v>
      </c>
      <c r="H11" s="58">
        <v>14</v>
      </c>
      <c r="I11" s="58">
        <v>14</v>
      </c>
      <c r="J11" s="58">
        <v>14</v>
      </c>
      <c r="K11" s="58">
        <v>14</v>
      </c>
      <c r="L11" s="58">
        <v>14</v>
      </c>
      <c r="M11" s="58">
        <v>14</v>
      </c>
      <c r="N11" s="58">
        <v>14</v>
      </c>
      <c r="O11" s="58">
        <v>14</v>
      </c>
    </row>
    <row r="12" spans="1:15" x14ac:dyDescent="0.3">
      <c r="A12" s="5" t="s">
        <v>742</v>
      </c>
      <c r="B12" s="5" t="s">
        <v>74</v>
      </c>
      <c r="C12" s="84">
        <f>4634.83888888889+300</f>
        <v>4934.8388888888903</v>
      </c>
      <c r="D12" s="58">
        <v>4632.2824605555579</v>
      </c>
      <c r="E12" s="58">
        <v>4693.387463849167</v>
      </c>
      <c r="F12" s="58">
        <v>4705.2162163193752</v>
      </c>
      <c r="G12" s="58">
        <v>4704.1104623650099</v>
      </c>
      <c r="H12" s="58">
        <v>4636.4529574245953</v>
      </c>
      <c r="I12" s="58">
        <v>4693.419835306504</v>
      </c>
      <c r="J12" s="58">
        <v>4785.7284575872427</v>
      </c>
      <c r="K12" s="58">
        <v>4894.5903321755413</v>
      </c>
      <c r="L12" s="58">
        <v>4893.45220676384</v>
      </c>
      <c r="M12" s="58">
        <v>5031.899278170853</v>
      </c>
      <c r="N12" s="58">
        <v>5030.7611527591525</v>
      </c>
      <c r="O12" s="58">
        <v>5025.4852256503227</v>
      </c>
    </row>
    <row r="13" spans="1:15" x14ac:dyDescent="0.3">
      <c r="A13" s="5" t="s">
        <v>742</v>
      </c>
      <c r="B13" s="5" t="s">
        <v>160</v>
      </c>
      <c r="C13" s="58">
        <v>7</v>
      </c>
      <c r="D13" s="58">
        <v>7</v>
      </c>
      <c r="E13" s="58">
        <v>7</v>
      </c>
      <c r="F13" s="58">
        <v>7</v>
      </c>
      <c r="G13" s="58">
        <v>7</v>
      </c>
      <c r="H13" s="58">
        <v>7</v>
      </c>
      <c r="I13" s="58">
        <v>7</v>
      </c>
      <c r="J13" s="58">
        <v>7</v>
      </c>
      <c r="K13" s="58">
        <v>7</v>
      </c>
      <c r="L13" s="58">
        <v>7</v>
      </c>
      <c r="M13" s="58">
        <v>7</v>
      </c>
      <c r="N13" s="58">
        <v>7</v>
      </c>
      <c r="O13" s="58">
        <v>7</v>
      </c>
    </row>
    <row r="14" spans="1:15" x14ac:dyDescent="0.3">
      <c r="A14" s="5" t="s">
        <v>742</v>
      </c>
      <c r="B14" s="5" t="s">
        <v>161</v>
      </c>
      <c r="C14" s="58">
        <v>280</v>
      </c>
      <c r="D14" s="58">
        <v>280</v>
      </c>
      <c r="E14" s="58">
        <v>280</v>
      </c>
      <c r="F14" s="58">
        <v>280</v>
      </c>
      <c r="G14" s="58">
        <v>280</v>
      </c>
      <c r="H14" s="58">
        <v>280</v>
      </c>
      <c r="I14" s="58">
        <v>280</v>
      </c>
      <c r="J14" s="58">
        <v>280</v>
      </c>
      <c r="K14" s="58">
        <v>280</v>
      </c>
      <c r="L14" s="58">
        <v>280</v>
      </c>
      <c r="M14" s="58">
        <v>280</v>
      </c>
      <c r="N14" s="58">
        <v>280</v>
      </c>
      <c r="O14" s="58">
        <v>280</v>
      </c>
    </row>
    <row r="15" spans="1:15" x14ac:dyDescent="0.3">
      <c r="A15" s="5" t="s">
        <v>742</v>
      </c>
      <c r="B15" s="5" t="s">
        <v>171</v>
      </c>
      <c r="C15" s="58">
        <v>51</v>
      </c>
      <c r="D15" s="58">
        <v>51</v>
      </c>
      <c r="E15" s="58">
        <v>51</v>
      </c>
      <c r="F15" s="58">
        <v>51</v>
      </c>
      <c r="G15" s="58">
        <v>51</v>
      </c>
      <c r="H15" s="58">
        <v>51</v>
      </c>
      <c r="I15" s="58">
        <v>51</v>
      </c>
      <c r="J15" s="58">
        <v>51</v>
      </c>
      <c r="K15" s="58">
        <v>51</v>
      </c>
      <c r="L15" s="58">
        <v>51</v>
      </c>
      <c r="M15" s="58">
        <v>51</v>
      </c>
      <c r="N15" s="58">
        <v>51</v>
      </c>
      <c r="O15" s="58">
        <v>51</v>
      </c>
    </row>
    <row r="16" spans="1:15" x14ac:dyDescent="0.3">
      <c r="A16" s="5" t="s">
        <v>742</v>
      </c>
      <c r="B16" s="5" t="s">
        <v>162</v>
      </c>
      <c r="C16" s="58">
        <v>540</v>
      </c>
      <c r="D16" s="58">
        <v>542</v>
      </c>
      <c r="E16" s="58">
        <v>543</v>
      </c>
      <c r="F16" s="58">
        <v>540</v>
      </c>
      <c r="G16" s="58">
        <v>540</v>
      </c>
      <c r="H16" s="58">
        <v>540</v>
      </c>
      <c r="I16" s="58">
        <v>540</v>
      </c>
      <c r="J16" s="58">
        <v>540</v>
      </c>
      <c r="K16" s="58">
        <v>540</v>
      </c>
      <c r="L16" s="58">
        <v>540</v>
      </c>
      <c r="M16" s="58">
        <v>540</v>
      </c>
      <c r="N16" s="58">
        <v>540</v>
      </c>
      <c r="O16" s="58">
        <v>540</v>
      </c>
    </row>
    <row r="17" spans="1:15" x14ac:dyDescent="0.3">
      <c r="A17" s="5" t="s">
        <v>742</v>
      </c>
      <c r="B17" s="5" t="s">
        <v>61</v>
      </c>
      <c r="C17" s="84">
        <f>5416.39444444444+400</f>
        <v>5816.3944444444396</v>
      </c>
      <c r="D17" s="58">
        <v>4873.5033736111127</v>
      </c>
      <c r="E17" s="58">
        <v>4923.545881845137</v>
      </c>
      <c r="F17" s="58">
        <v>5363.5777630206558</v>
      </c>
      <c r="G17" s="58">
        <v>5283.6533781347434</v>
      </c>
      <c r="H17" s="58">
        <v>4557.5896157837069</v>
      </c>
      <c r="I17" s="58">
        <v>4925.6268104884784</v>
      </c>
      <c r="J17" s="58">
        <v>5153.7183661903255</v>
      </c>
      <c r="K17" s="58">
        <v>5238.7130526610717</v>
      </c>
      <c r="L17" s="58">
        <v>5233.7077391318189</v>
      </c>
      <c r="M17" s="58">
        <v>5973.8054176493515</v>
      </c>
      <c r="N17" s="58">
        <v>5973.8001041200987</v>
      </c>
      <c r="O17" s="58">
        <v>5963.7902863480267</v>
      </c>
    </row>
    <row r="18" spans="1:15" x14ac:dyDescent="0.3">
      <c r="A18" s="5" t="s">
        <v>742</v>
      </c>
      <c r="B18" s="5" t="s">
        <v>429</v>
      </c>
      <c r="C18" s="58">
        <v>50</v>
      </c>
      <c r="D18" s="58">
        <v>50</v>
      </c>
      <c r="E18" s="58">
        <v>50</v>
      </c>
      <c r="F18" s="58">
        <v>50</v>
      </c>
      <c r="G18" s="58">
        <v>50</v>
      </c>
      <c r="H18" s="58">
        <v>50</v>
      </c>
      <c r="I18" s="58">
        <v>50</v>
      </c>
      <c r="J18" s="58">
        <v>50</v>
      </c>
      <c r="K18" s="58">
        <v>50</v>
      </c>
      <c r="L18" s="58">
        <v>50</v>
      </c>
      <c r="M18" s="58">
        <v>50</v>
      </c>
      <c r="N18" s="58">
        <v>50</v>
      </c>
      <c r="O18" s="58">
        <v>50</v>
      </c>
    </row>
    <row r="19" spans="1:15" x14ac:dyDescent="0.3">
      <c r="A19" s="5" t="s">
        <v>742</v>
      </c>
      <c r="B19" s="5" t="s">
        <v>163</v>
      </c>
      <c r="C19" s="58">
        <v>3</v>
      </c>
      <c r="D19" s="58">
        <v>3</v>
      </c>
      <c r="E19" s="58">
        <v>3</v>
      </c>
      <c r="F19" s="58">
        <v>3</v>
      </c>
      <c r="G19" s="58">
        <v>3</v>
      </c>
      <c r="H19" s="58">
        <v>3</v>
      </c>
      <c r="I19" s="58">
        <v>3</v>
      </c>
      <c r="J19" s="58">
        <v>3</v>
      </c>
      <c r="K19" s="58">
        <v>3</v>
      </c>
      <c r="L19" s="58">
        <v>3</v>
      </c>
      <c r="M19" s="58">
        <v>3</v>
      </c>
      <c r="N19" s="58">
        <v>3</v>
      </c>
      <c r="O19" s="58">
        <v>3</v>
      </c>
    </row>
    <row r="20" spans="1:15" x14ac:dyDescent="0.3">
      <c r="A20" s="5" t="s">
        <v>742</v>
      </c>
      <c r="B20" s="5" t="s">
        <v>42</v>
      </c>
      <c r="C20" s="58">
        <v>124.03750000000001</v>
      </c>
      <c r="D20" s="58">
        <v>124.03750000000001</v>
      </c>
      <c r="E20" s="58">
        <v>125.03750000000001</v>
      </c>
      <c r="F20" s="58">
        <v>125.03750000000001</v>
      </c>
      <c r="G20" s="58">
        <v>125.03750000000001</v>
      </c>
      <c r="H20" s="58">
        <v>125.03750000000001</v>
      </c>
      <c r="I20" s="58">
        <v>125.03750000000001</v>
      </c>
      <c r="J20" s="58">
        <v>125.03750000000001</v>
      </c>
      <c r="K20" s="58">
        <v>125.03750000000001</v>
      </c>
      <c r="L20" s="58">
        <v>125.03750000000001</v>
      </c>
      <c r="M20" s="58">
        <v>125.03750000000001</v>
      </c>
      <c r="N20" s="58">
        <v>125.03750000000001</v>
      </c>
      <c r="O20" s="58">
        <v>125.03750000000001</v>
      </c>
    </row>
    <row r="21" spans="1:15" x14ac:dyDescent="0.3">
      <c r="A21" s="5" t="s">
        <v>742</v>
      </c>
      <c r="B21" s="5" t="s">
        <v>285</v>
      </c>
      <c r="C21" s="58">
        <v>95</v>
      </c>
      <c r="D21" s="58">
        <v>95</v>
      </c>
      <c r="E21" s="58">
        <v>95</v>
      </c>
      <c r="F21" s="58">
        <v>95</v>
      </c>
      <c r="G21" s="58">
        <v>95</v>
      </c>
      <c r="H21" s="58">
        <v>95</v>
      </c>
      <c r="I21" s="58">
        <v>95</v>
      </c>
      <c r="J21" s="58">
        <v>95</v>
      </c>
      <c r="K21" s="58">
        <v>95</v>
      </c>
      <c r="L21" s="58">
        <v>95</v>
      </c>
      <c r="M21" s="58">
        <v>95</v>
      </c>
      <c r="N21" s="58">
        <v>95</v>
      </c>
      <c r="O21" s="58">
        <v>95</v>
      </c>
    </row>
    <row r="22" spans="1:15" x14ac:dyDescent="0.3">
      <c r="A22" s="5" t="s">
        <v>742</v>
      </c>
      <c r="B22" s="5" t="s">
        <v>91</v>
      </c>
      <c r="C22" s="58">
        <v>109.57222222222222</v>
      </c>
      <c r="D22" s="58">
        <v>109.57222222222222</v>
      </c>
      <c r="E22" s="58">
        <v>109.57222222222222</v>
      </c>
      <c r="F22" s="58">
        <v>109.57222222222222</v>
      </c>
      <c r="G22" s="58">
        <v>109.57222222222222</v>
      </c>
      <c r="H22" s="58">
        <v>109.57222222222222</v>
      </c>
      <c r="I22" s="58">
        <v>109.57222222222222</v>
      </c>
      <c r="J22" s="58">
        <v>109.57222222222222</v>
      </c>
      <c r="K22" s="58">
        <v>109.57222222222222</v>
      </c>
      <c r="L22" s="58">
        <v>109.57222222222222</v>
      </c>
      <c r="M22" s="58">
        <v>109.57222222222222</v>
      </c>
      <c r="N22" s="58">
        <v>109.57222222222222</v>
      </c>
      <c r="O22" s="58">
        <v>109.57222222222222</v>
      </c>
    </row>
    <row r="23" spans="1:15" x14ac:dyDescent="0.3">
      <c r="A23" s="5" t="s">
        <v>742</v>
      </c>
      <c r="B23" s="5" t="s">
        <v>167</v>
      </c>
      <c r="C23" s="58">
        <v>12</v>
      </c>
      <c r="D23" s="58">
        <v>12</v>
      </c>
      <c r="E23" s="58">
        <v>12</v>
      </c>
      <c r="F23" s="58">
        <v>12</v>
      </c>
      <c r="G23" s="58">
        <v>12</v>
      </c>
      <c r="H23" s="58">
        <v>12</v>
      </c>
      <c r="I23" s="58">
        <v>12</v>
      </c>
      <c r="J23" s="58">
        <v>12</v>
      </c>
      <c r="K23" s="58">
        <v>12</v>
      </c>
      <c r="L23" s="58">
        <v>12</v>
      </c>
      <c r="M23" s="58">
        <v>12</v>
      </c>
      <c r="N23" s="58">
        <v>12</v>
      </c>
      <c r="O23" s="58">
        <v>12</v>
      </c>
    </row>
    <row r="24" spans="1:15" x14ac:dyDescent="0.3">
      <c r="A24" s="5" t="s">
        <v>742</v>
      </c>
      <c r="B24" s="5" t="s">
        <v>168</v>
      </c>
      <c r="C24" s="58">
        <v>360</v>
      </c>
      <c r="D24" s="58">
        <v>360</v>
      </c>
      <c r="E24" s="58">
        <v>360</v>
      </c>
      <c r="F24" s="58">
        <v>360</v>
      </c>
      <c r="G24" s="58">
        <v>360</v>
      </c>
      <c r="H24" s="58">
        <v>360</v>
      </c>
      <c r="I24" s="58">
        <v>360</v>
      </c>
      <c r="J24" s="58">
        <v>360</v>
      </c>
      <c r="K24" s="58">
        <v>360</v>
      </c>
      <c r="L24" s="58">
        <v>360</v>
      </c>
      <c r="M24" s="58">
        <v>360</v>
      </c>
      <c r="N24" s="58">
        <v>360</v>
      </c>
      <c r="O24" s="58">
        <v>360</v>
      </c>
    </row>
    <row r="25" spans="1:15" x14ac:dyDescent="0.3">
      <c r="A25" s="5" t="s">
        <v>742</v>
      </c>
      <c r="B25" s="5" t="s">
        <v>182</v>
      </c>
      <c r="C25" s="58">
        <v>5</v>
      </c>
      <c r="D25" s="58">
        <v>5</v>
      </c>
      <c r="E25" s="58">
        <v>5</v>
      </c>
      <c r="F25" s="58">
        <v>5</v>
      </c>
      <c r="G25" s="58">
        <v>5</v>
      </c>
      <c r="H25" s="58">
        <v>5</v>
      </c>
      <c r="I25" s="58">
        <v>5</v>
      </c>
      <c r="J25" s="58">
        <v>5</v>
      </c>
      <c r="K25" s="58">
        <v>5</v>
      </c>
      <c r="L25" s="58">
        <v>5</v>
      </c>
      <c r="M25" s="58">
        <v>5</v>
      </c>
      <c r="N25" s="58">
        <v>5</v>
      </c>
      <c r="O25" s="58">
        <v>5</v>
      </c>
    </row>
    <row r="26" spans="1:15" x14ac:dyDescent="0.3">
      <c r="A26" s="5" t="s">
        <v>742</v>
      </c>
      <c r="B26" s="5" t="s">
        <v>88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</row>
    <row r="27" spans="1:15" x14ac:dyDescent="0.3">
      <c r="A27" s="5" t="s">
        <v>742</v>
      </c>
      <c r="B27" s="5" t="s">
        <v>201</v>
      </c>
      <c r="C27" s="58">
        <v>9.2944444444444443</v>
      </c>
      <c r="D27" s="58">
        <v>9.2944444444444443</v>
      </c>
      <c r="E27" s="58">
        <v>9.2944444444444443</v>
      </c>
      <c r="F27" s="58">
        <v>9.2944444444444443</v>
      </c>
      <c r="G27" s="58">
        <v>9.2944444444444443</v>
      </c>
      <c r="H27" s="58">
        <v>9.2944444444444443</v>
      </c>
      <c r="I27" s="58">
        <v>9.2944444444444443</v>
      </c>
      <c r="J27" s="58">
        <v>9.2944444444444443</v>
      </c>
      <c r="K27" s="58">
        <v>9.2944444444444443</v>
      </c>
      <c r="L27" s="58">
        <v>9.2944444444444443</v>
      </c>
      <c r="M27" s="58">
        <v>9.2944444444444443</v>
      </c>
      <c r="N27" s="58">
        <v>9.2944444444444443</v>
      </c>
      <c r="O27" s="58">
        <v>9.2944444444444443</v>
      </c>
    </row>
    <row r="28" spans="1:15" x14ac:dyDescent="0.3">
      <c r="A28" s="5" t="s">
        <v>742</v>
      </c>
      <c r="B28" s="5" t="s">
        <v>246</v>
      </c>
      <c r="C28" s="58">
        <v>90</v>
      </c>
      <c r="D28" s="58">
        <v>90</v>
      </c>
      <c r="E28" s="58">
        <v>90</v>
      </c>
      <c r="F28" s="58">
        <v>90</v>
      </c>
      <c r="G28" s="58">
        <v>90</v>
      </c>
      <c r="H28" s="58">
        <v>90</v>
      </c>
      <c r="I28" s="58">
        <v>90</v>
      </c>
      <c r="J28" s="58">
        <v>90</v>
      </c>
      <c r="K28" s="58">
        <v>90</v>
      </c>
      <c r="L28" s="58">
        <v>90</v>
      </c>
      <c r="M28" s="58">
        <v>90</v>
      </c>
      <c r="N28" s="58">
        <v>90</v>
      </c>
      <c r="O28" s="58">
        <v>90</v>
      </c>
    </row>
    <row r="29" spans="1:15" x14ac:dyDescent="0.3">
      <c r="A29" s="5" t="s">
        <v>742</v>
      </c>
      <c r="B29" s="5" t="s">
        <v>164</v>
      </c>
      <c r="C29" s="58">
        <v>1285.4722222222224</v>
      </c>
      <c r="D29" s="58">
        <v>1285.4722222222224</v>
      </c>
      <c r="E29" s="58">
        <v>1285.4722222222224</v>
      </c>
      <c r="F29" s="58">
        <v>1285.4722222222224</v>
      </c>
      <c r="G29" s="58">
        <v>1285.4722222222224</v>
      </c>
      <c r="H29" s="58">
        <v>1285.4722222222224</v>
      </c>
      <c r="I29" s="58">
        <v>1285.4722222222224</v>
      </c>
      <c r="J29" s="58">
        <v>1285.4722222222224</v>
      </c>
      <c r="K29" s="58">
        <v>1285.4722222222224</v>
      </c>
      <c r="L29" s="58">
        <v>1285.4722222222224</v>
      </c>
      <c r="M29" s="58">
        <v>1285.4722222222224</v>
      </c>
      <c r="N29" s="58">
        <v>1285.4722222222224</v>
      </c>
      <c r="O29" s="58">
        <v>1285.4722222222224</v>
      </c>
    </row>
    <row r="30" spans="1:15" x14ac:dyDescent="0.3">
      <c r="A30" s="5" t="s">
        <v>742</v>
      </c>
      <c r="B30" s="5" t="s">
        <v>242</v>
      </c>
      <c r="C30" s="58">
        <v>80</v>
      </c>
      <c r="D30" s="58">
        <v>80</v>
      </c>
      <c r="E30" s="58">
        <v>80</v>
      </c>
      <c r="F30" s="58">
        <v>80</v>
      </c>
      <c r="G30" s="58">
        <v>80</v>
      </c>
      <c r="H30" s="58">
        <v>80</v>
      </c>
      <c r="I30" s="58">
        <v>80</v>
      </c>
      <c r="J30" s="58">
        <v>80</v>
      </c>
      <c r="K30" s="58">
        <v>80</v>
      </c>
      <c r="L30" s="58">
        <v>80</v>
      </c>
      <c r="M30" s="58">
        <v>80</v>
      </c>
      <c r="N30" s="58">
        <v>80</v>
      </c>
      <c r="O30" s="58">
        <v>80</v>
      </c>
    </row>
    <row r="31" spans="1:15" x14ac:dyDescent="0.3">
      <c r="A31" s="5" t="s">
        <v>742</v>
      </c>
      <c r="B31" s="5" t="s">
        <v>198</v>
      </c>
      <c r="C31" s="58">
        <v>139</v>
      </c>
      <c r="D31" s="58">
        <v>139</v>
      </c>
      <c r="E31" s="58">
        <v>139</v>
      </c>
      <c r="F31" s="58">
        <v>139</v>
      </c>
      <c r="G31" s="58">
        <v>139</v>
      </c>
      <c r="H31" s="58">
        <v>139</v>
      </c>
      <c r="I31" s="58">
        <v>139</v>
      </c>
      <c r="J31" s="58">
        <v>139</v>
      </c>
      <c r="K31" s="58">
        <v>139</v>
      </c>
      <c r="L31" s="58">
        <v>139</v>
      </c>
      <c r="M31" s="58">
        <v>139</v>
      </c>
      <c r="N31" s="58">
        <v>139</v>
      </c>
      <c r="O31" s="58">
        <v>139</v>
      </c>
    </row>
    <row r="32" spans="1:15" x14ac:dyDescent="0.3">
      <c r="A32" s="5" t="s">
        <v>742</v>
      </c>
      <c r="B32" s="5" t="s">
        <v>92</v>
      </c>
      <c r="C32" s="58">
        <v>0.25</v>
      </c>
      <c r="D32" s="58">
        <v>155.25</v>
      </c>
      <c r="E32" s="58">
        <v>205.25</v>
      </c>
      <c r="F32" s="58">
        <v>205.25</v>
      </c>
      <c r="G32" s="58">
        <v>307.17307692307691</v>
      </c>
      <c r="H32" s="58">
        <v>357.17307692307691</v>
      </c>
      <c r="I32" s="58">
        <v>357.17307692307691</v>
      </c>
      <c r="J32" s="58">
        <v>409.09615384615387</v>
      </c>
      <c r="K32" s="58">
        <v>409.09615384615387</v>
      </c>
      <c r="L32" s="58">
        <v>409.09615384615387</v>
      </c>
      <c r="M32" s="58">
        <v>431.03846153846155</v>
      </c>
      <c r="N32" s="58">
        <v>431.03846153846155</v>
      </c>
      <c r="O32" s="58">
        <v>431.05769230769232</v>
      </c>
    </row>
    <row r="33" spans="1:15" x14ac:dyDescent="0.3">
      <c r="A33" s="5" t="s">
        <v>742</v>
      </c>
      <c r="B33" s="5" t="s">
        <v>518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1:15" x14ac:dyDescent="0.3">
      <c r="A34" s="5" t="s">
        <v>742</v>
      </c>
      <c r="B34" s="5" t="s">
        <v>43</v>
      </c>
      <c r="C34" s="58">
        <v>92.780555555555566</v>
      </c>
      <c r="D34" s="58">
        <v>243.78055555555559</v>
      </c>
      <c r="E34" s="58">
        <v>243.78055555555559</v>
      </c>
      <c r="F34" s="58">
        <v>243.78055555555559</v>
      </c>
      <c r="G34" s="58">
        <v>243.78055555555559</v>
      </c>
      <c r="H34" s="58">
        <v>242.78055555555559</v>
      </c>
      <c r="I34" s="58">
        <v>242.78055555555559</v>
      </c>
      <c r="J34" s="58">
        <v>243.78055555555559</v>
      </c>
      <c r="K34" s="58">
        <v>243.78055555555559</v>
      </c>
      <c r="L34" s="58">
        <v>243.78055555555559</v>
      </c>
      <c r="M34" s="58">
        <v>243.78055555555559</v>
      </c>
      <c r="N34" s="58">
        <v>243.78055555555559</v>
      </c>
      <c r="O34" s="58">
        <v>243.78055555555559</v>
      </c>
    </row>
    <row r="35" spans="1:15" x14ac:dyDescent="0.3">
      <c r="A35" s="5" t="s">
        <v>742</v>
      </c>
      <c r="B35" s="5" t="s">
        <v>519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1:15" x14ac:dyDescent="0.3">
      <c r="A36" s="5" t="s">
        <v>742</v>
      </c>
      <c r="B36" s="5" t="s">
        <v>83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</row>
    <row r="37" spans="1:15" x14ac:dyDescent="0.3">
      <c r="A37" s="5" t="s">
        <v>742</v>
      </c>
      <c r="B37" s="5" t="s">
        <v>78</v>
      </c>
      <c r="C37" s="58">
        <v>3.8277777777777775</v>
      </c>
      <c r="D37" s="58">
        <v>4.3277777777777775</v>
      </c>
      <c r="E37" s="58">
        <v>4.3277777777777775</v>
      </c>
      <c r="F37" s="58">
        <v>3.8277777777777775</v>
      </c>
      <c r="G37" s="58">
        <v>4.3277777777777775</v>
      </c>
      <c r="H37" s="58">
        <v>4.3277777777777775</v>
      </c>
      <c r="I37" s="58">
        <v>4.3277777777777775</v>
      </c>
      <c r="J37" s="58">
        <v>4.3277777777777775</v>
      </c>
      <c r="K37" s="58">
        <v>4.3277777777777775</v>
      </c>
      <c r="L37" s="58">
        <v>4.3277777777777775</v>
      </c>
      <c r="M37" s="58">
        <v>4.3277777777777775</v>
      </c>
      <c r="N37" s="58">
        <v>4.3277777777777775</v>
      </c>
      <c r="O37" s="58">
        <v>4.3277777777777775</v>
      </c>
    </row>
    <row r="38" spans="1:15" x14ac:dyDescent="0.3">
      <c r="A38" s="5" t="s">
        <v>742</v>
      </c>
      <c r="B38" s="5" t="s">
        <v>84</v>
      </c>
      <c r="C38" s="58">
        <v>1.5</v>
      </c>
      <c r="D38" s="58">
        <v>1.5</v>
      </c>
      <c r="E38" s="58">
        <v>1.5</v>
      </c>
      <c r="F38" s="58">
        <v>1.5</v>
      </c>
      <c r="G38" s="58">
        <v>1.5</v>
      </c>
      <c r="H38" s="58">
        <v>1.5</v>
      </c>
      <c r="I38" s="58">
        <v>1.5</v>
      </c>
      <c r="J38" s="58">
        <v>1.5</v>
      </c>
      <c r="K38" s="58">
        <v>1.5</v>
      </c>
      <c r="L38" s="58">
        <v>1.5</v>
      </c>
      <c r="M38" s="58">
        <v>1.5</v>
      </c>
      <c r="N38" s="58">
        <v>1.5</v>
      </c>
      <c r="O38" s="58">
        <v>1.5</v>
      </c>
    </row>
    <row r="39" spans="1:15" x14ac:dyDescent="0.3">
      <c r="A39" s="5" t="s">
        <v>742</v>
      </c>
      <c r="B39" s="5" t="s">
        <v>25</v>
      </c>
      <c r="C39" s="58">
        <v>54.193000000000005</v>
      </c>
      <c r="D39" s="58">
        <v>54.793000000000006</v>
      </c>
      <c r="E39" s="58">
        <v>56.793000000000006</v>
      </c>
      <c r="F39" s="58">
        <v>56.793000000000006</v>
      </c>
      <c r="G39" s="58">
        <v>77.423000000000016</v>
      </c>
      <c r="H39" s="58">
        <v>59.073</v>
      </c>
      <c r="I39" s="58">
        <v>56.793000000000006</v>
      </c>
      <c r="J39" s="58">
        <v>56.793000000000006</v>
      </c>
      <c r="K39" s="58">
        <v>56.793000000000006</v>
      </c>
      <c r="L39" s="58">
        <v>56.793000000000006</v>
      </c>
      <c r="M39" s="58">
        <v>56.793000000000006</v>
      </c>
      <c r="N39" s="58">
        <v>56.793000000000006</v>
      </c>
      <c r="O39" s="58">
        <v>56.793000000000006</v>
      </c>
    </row>
    <row r="40" spans="1:15" x14ac:dyDescent="0.3">
      <c r="A40" s="5" t="s">
        <v>742</v>
      </c>
      <c r="B40" s="5" t="s">
        <v>26</v>
      </c>
      <c r="C40" s="58">
        <v>69.817861565230103</v>
      </c>
      <c r="D40" s="58">
        <v>62.794423822279448</v>
      </c>
      <c r="E40" s="58">
        <v>62.02685838722342</v>
      </c>
      <c r="F40" s="58">
        <v>68.655307438064767</v>
      </c>
      <c r="G40" s="58">
        <v>69.046371728659565</v>
      </c>
      <c r="H40" s="58">
        <v>63.711832594579725</v>
      </c>
      <c r="I40" s="58">
        <v>63.159918812317279</v>
      </c>
      <c r="J40" s="58">
        <v>66.516972069317234</v>
      </c>
      <c r="K40" s="58">
        <v>59.942030321308387</v>
      </c>
      <c r="L40" s="58">
        <v>63.378860894995434</v>
      </c>
      <c r="M40" s="58">
        <v>65.040274321968823</v>
      </c>
      <c r="N40" s="58">
        <v>61.077099266576305</v>
      </c>
      <c r="O40" s="58">
        <v>63.380181650454752</v>
      </c>
    </row>
    <row r="41" spans="1:15" x14ac:dyDescent="0.3">
      <c r="A41" s="5" t="s">
        <v>742</v>
      </c>
      <c r="B41" s="5" t="s">
        <v>19</v>
      </c>
      <c r="C41" s="58">
        <v>37.632492963650513</v>
      </c>
      <c r="D41" s="58">
        <v>33.152434277501641</v>
      </c>
      <c r="E41" s="58">
        <v>32.220582070782683</v>
      </c>
      <c r="F41" s="58">
        <v>37.453290616204555</v>
      </c>
      <c r="G41" s="58">
        <v>37.811695311096464</v>
      </c>
      <c r="H41" s="58">
        <v>33.869243667285467</v>
      </c>
      <c r="I41" s="58">
        <v>33.152434277501641</v>
      </c>
      <c r="J41" s="58">
        <v>35.840469489190966</v>
      </c>
      <c r="K41" s="58">
        <v>30.464399065812319</v>
      </c>
      <c r="L41" s="58">
        <v>33.331636624947599</v>
      </c>
      <c r="M41" s="58">
        <v>34.586053057069286</v>
      </c>
      <c r="N41" s="58">
        <v>31.360410803042097</v>
      </c>
      <c r="O41" s="58">
        <v>33.331636624947599</v>
      </c>
    </row>
    <row r="42" spans="1:15" x14ac:dyDescent="0.3">
      <c r="A42" s="5" t="s">
        <v>742</v>
      </c>
      <c r="B42" s="5" t="s">
        <v>44</v>
      </c>
      <c r="C42" s="58">
        <v>0.6033333333333335</v>
      </c>
      <c r="D42" s="58">
        <v>0.59133333333333349</v>
      </c>
      <c r="E42" s="58">
        <v>0.6033333333333335</v>
      </c>
      <c r="F42" s="58">
        <v>0.59133333333333349</v>
      </c>
      <c r="G42" s="58">
        <v>0.6033333333333335</v>
      </c>
      <c r="H42" s="58">
        <v>0.59133333333333349</v>
      </c>
      <c r="I42" s="58">
        <v>0.6033333333333335</v>
      </c>
      <c r="J42" s="58">
        <v>0.59133333333333349</v>
      </c>
      <c r="K42" s="58">
        <v>0.6033333333333335</v>
      </c>
      <c r="L42" s="58">
        <v>0.59133333333333349</v>
      </c>
      <c r="M42" s="58">
        <v>0.6033333333333335</v>
      </c>
      <c r="N42" s="58">
        <v>0.59133333333333349</v>
      </c>
      <c r="O42" s="58">
        <v>0.6033333333333335</v>
      </c>
    </row>
    <row r="43" spans="1:15" x14ac:dyDescent="0.3">
      <c r="A43" s="5" t="s">
        <v>742</v>
      </c>
      <c r="B43" s="5" t="s">
        <v>27</v>
      </c>
      <c r="C43" s="58">
        <v>10603.894216715484</v>
      </c>
      <c r="D43" s="58">
        <v>8914.8962411805715</v>
      </c>
      <c r="E43" s="58">
        <v>9767.557142269312</v>
      </c>
      <c r="F43" s="58">
        <v>10621.596697694089</v>
      </c>
      <c r="G43" s="58">
        <v>10366.431735736884</v>
      </c>
      <c r="H43" s="58">
        <v>8855.9263172661576</v>
      </c>
      <c r="I43" s="58">
        <v>9777.3762411805728</v>
      </c>
      <c r="J43" s="58">
        <v>9950.5590265015198</v>
      </c>
      <c r="K43" s="58">
        <v>9704.2334558596267</v>
      </c>
      <c r="L43" s="58">
        <v>9595.1537602019707</v>
      </c>
      <c r="M43" s="58">
        <v>9903.3163933517444</v>
      </c>
      <c r="N43" s="58">
        <v>9745.4810509666095</v>
      </c>
      <c r="O43" s="58">
        <v>9487.1737602019693</v>
      </c>
    </row>
    <row r="44" spans="1:15" x14ac:dyDescent="0.3">
      <c r="A44" s="5" t="s">
        <v>742</v>
      </c>
      <c r="B44" s="5" t="s">
        <v>20</v>
      </c>
      <c r="C44" s="58">
        <v>350.71153897024385</v>
      </c>
      <c r="D44" s="58">
        <v>308.96016528331006</v>
      </c>
      <c r="E44" s="58">
        <v>300.27587955642787</v>
      </c>
      <c r="F44" s="58">
        <v>349.0414840227665</v>
      </c>
      <c r="G44" s="58">
        <v>352.38159391772126</v>
      </c>
      <c r="H44" s="58">
        <v>315.64038507321948</v>
      </c>
      <c r="I44" s="58">
        <v>308.96016528331006</v>
      </c>
      <c r="J44" s="58">
        <v>334.01098949547037</v>
      </c>
      <c r="K44" s="58">
        <v>283.90934107114975</v>
      </c>
      <c r="L44" s="58">
        <v>310.63022023078747</v>
      </c>
      <c r="M44" s="58">
        <v>322.32060486312889</v>
      </c>
      <c r="N44" s="58">
        <v>292.25961580853658</v>
      </c>
      <c r="O44" s="58">
        <v>310.63022023078747</v>
      </c>
    </row>
    <row r="45" spans="1:15" x14ac:dyDescent="0.3">
      <c r="A45" s="5" t="s">
        <v>742</v>
      </c>
      <c r="B45" s="5" t="s">
        <v>433</v>
      </c>
      <c r="C45" s="58">
        <v>260.10666666666668</v>
      </c>
      <c r="D45" s="58">
        <v>260.10666666666668</v>
      </c>
      <c r="E45" s="58">
        <v>260.10666666666668</v>
      </c>
      <c r="F45" s="58">
        <v>260.10666666666668</v>
      </c>
      <c r="G45" s="58">
        <v>260.10666666666668</v>
      </c>
      <c r="H45" s="58">
        <v>260.10666666666668</v>
      </c>
      <c r="I45" s="58">
        <v>260.10666666666668</v>
      </c>
      <c r="J45" s="58">
        <v>260.10666666666668</v>
      </c>
      <c r="K45" s="58">
        <v>260.10666666666668</v>
      </c>
      <c r="L45" s="58">
        <v>260.10666666666668</v>
      </c>
      <c r="M45" s="58">
        <v>260.10666666666668</v>
      </c>
      <c r="N45" s="58">
        <v>260.10666666666668</v>
      </c>
      <c r="O45" s="58">
        <v>260.10666666666668</v>
      </c>
    </row>
    <row r="46" spans="1:15" x14ac:dyDescent="0.3">
      <c r="A46" s="5" t="s">
        <v>742</v>
      </c>
      <c r="B46" s="5" t="s">
        <v>434</v>
      </c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</row>
    <row r="47" spans="1:15" x14ac:dyDescent="0.3">
      <c r="A47" s="5" t="s">
        <v>742</v>
      </c>
      <c r="B47" s="5" t="s">
        <v>53</v>
      </c>
      <c r="C47" s="58">
        <v>98.159466536492928</v>
      </c>
      <c r="D47" s="58">
        <v>86.473815758339015</v>
      </c>
      <c r="E47" s="58">
        <v>84.043200396483016</v>
      </c>
      <c r="F47" s="58">
        <v>97.692040505366776</v>
      </c>
      <c r="G47" s="58">
        <v>98.626892567619095</v>
      </c>
      <c r="H47" s="58">
        <v>88.343519882843651</v>
      </c>
      <c r="I47" s="58">
        <v>86.473815758339015</v>
      </c>
      <c r="J47" s="58">
        <v>93.485206225231366</v>
      </c>
      <c r="K47" s="58">
        <v>79.46242529144665</v>
      </c>
      <c r="L47" s="58">
        <v>86.941241789465167</v>
      </c>
      <c r="M47" s="58">
        <v>90.213224007348273</v>
      </c>
      <c r="N47" s="58">
        <v>81.799555447077452</v>
      </c>
      <c r="O47" s="58">
        <v>86.941241789465167</v>
      </c>
    </row>
    <row r="48" spans="1:15" x14ac:dyDescent="0.3">
      <c r="A48" s="5" t="s">
        <v>742</v>
      </c>
      <c r="B48" s="5" t="s">
        <v>51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</row>
    <row r="49" spans="1:15" x14ac:dyDescent="0.3">
      <c r="A49" s="5" t="s">
        <v>742</v>
      </c>
      <c r="B49" s="5" t="s">
        <v>430</v>
      </c>
      <c r="C49" s="58">
        <v>94.4</v>
      </c>
      <c r="D49" s="58">
        <v>70.400000000000006</v>
      </c>
      <c r="E49" s="58">
        <v>94.4</v>
      </c>
      <c r="F49" s="58">
        <v>94.4</v>
      </c>
      <c r="G49" s="58">
        <v>94.4</v>
      </c>
      <c r="H49" s="58">
        <v>70.400000000000006</v>
      </c>
      <c r="I49" s="58">
        <v>94.4</v>
      </c>
      <c r="J49" s="58">
        <v>94.4</v>
      </c>
      <c r="K49" s="58">
        <v>94.4</v>
      </c>
      <c r="L49" s="58">
        <v>94.4</v>
      </c>
      <c r="M49" s="58">
        <v>94.4</v>
      </c>
      <c r="N49" s="58">
        <v>70.400000000000006</v>
      </c>
      <c r="O49" s="58">
        <v>70.400000000000006</v>
      </c>
    </row>
    <row r="50" spans="1:15" x14ac:dyDescent="0.3">
      <c r="A50" s="5" t="s">
        <v>742</v>
      </c>
      <c r="B50" s="5" t="s">
        <v>28</v>
      </c>
      <c r="C50" s="58">
        <v>699.9449376369131</v>
      </c>
      <c r="D50" s="58">
        <v>568.02620167484667</v>
      </c>
      <c r="E50" s="58">
        <v>621.72310459473692</v>
      </c>
      <c r="F50" s="58">
        <v>717.34818819843042</v>
      </c>
      <c r="G50" s="58">
        <v>713.54168707539566</v>
      </c>
      <c r="H50" s="58">
        <v>661.41319942877726</v>
      </c>
      <c r="I50" s="58">
        <v>665.02620167484667</v>
      </c>
      <c r="J50" s="58">
        <v>667.97744325208646</v>
      </c>
      <c r="K50" s="58">
        <v>644.07496009760689</v>
      </c>
      <c r="L50" s="58">
        <v>669.62295111332924</v>
      </c>
      <c r="M50" s="58">
        <v>673.80019718270796</v>
      </c>
      <c r="N50" s="58">
        <v>650.05870729002015</v>
      </c>
      <c r="O50" s="58">
        <v>661.62295111332924</v>
      </c>
    </row>
    <row r="51" spans="1:15" x14ac:dyDescent="0.3">
      <c r="A51" s="5" t="s">
        <v>742</v>
      </c>
      <c r="B51" s="5" t="s">
        <v>54</v>
      </c>
      <c r="C51" s="58">
        <v>50.557617918642372</v>
      </c>
      <c r="D51" s="58">
        <v>44.538853880708757</v>
      </c>
      <c r="E51" s="58">
        <v>43.286950960818565</v>
      </c>
      <c r="F51" s="58">
        <v>50.31686735712502</v>
      </c>
      <c r="G51" s="58">
        <v>50.798368480159716</v>
      </c>
      <c r="H51" s="58">
        <v>45.501856126778129</v>
      </c>
      <c r="I51" s="58">
        <v>44.538853880708757</v>
      </c>
      <c r="J51" s="58">
        <v>48.150112303468923</v>
      </c>
      <c r="K51" s="58">
        <v>40.927595457948584</v>
      </c>
      <c r="L51" s="58">
        <v>44.779604442226095</v>
      </c>
      <c r="M51" s="58">
        <v>46.464858372847509</v>
      </c>
      <c r="N51" s="58">
        <v>42.131348265535308</v>
      </c>
      <c r="O51" s="58">
        <v>44.779604442226095</v>
      </c>
    </row>
    <row r="52" spans="1:15" x14ac:dyDescent="0.3">
      <c r="A52" s="5" t="s">
        <v>742</v>
      </c>
      <c r="B52" s="5" t="s">
        <v>482</v>
      </c>
      <c r="C52" s="58">
        <v>200</v>
      </c>
      <c r="D52" s="58">
        <v>200</v>
      </c>
      <c r="E52" s="58">
        <v>200</v>
      </c>
      <c r="F52" s="58">
        <v>200</v>
      </c>
      <c r="G52" s="58">
        <v>200</v>
      </c>
      <c r="H52" s="58">
        <v>200</v>
      </c>
      <c r="I52" s="58">
        <v>200</v>
      </c>
      <c r="J52" s="58">
        <v>200</v>
      </c>
      <c r="K52" s="58">
        <v>200</v>
      </c>
      <c r="L52" s="58">
        <v>200</v>
      </c>
      <c r="M52" s="58">
        <v>200</v>
      </c>
      <c r="N52" s="58">
        <v>200</v>
      </c>
      <c r="O52" s="58">
        <v>200</v>
      </c>
    </row>
    <row r="53" spans="1:15" x14ac:dyDescent="0.3">
      <c r="A53" s="5" t="s">
        <v>742</v>
      </c>
      <c r="B53" s="5" t="s">
        <v>488</v>
      </c>
      <c r="C53" s="58">
        <v>8.8888888888888837E-3</v>
      </c>
      <c r="D53" s="58">
        <v>8.8888888888888837E-3</v>
      </c>
      <c r="E53" s="58">
        <v>8.8888888888888837E-3</v>
      </c>
      <c r="F53" s="58">
        <v>8.8888888888888837E-3</v>
      </c>
      <c r="G53" s="58">
        <v>8.8888888888888837E-3</v>
      </c>
      <c r="H53" s="58">
        <v>8.8888888888888837E-3</v>
      </c>
      <c r="I53" s="58">
        <v>8.8888888888888837E-3</v>
      </c>
      <c r="J53" s="58">
        <v>8.8888888888888837E-3</v>
      </c>
      <c r="K53" s="58">
        <v>8.8888888888888837E-3</v>
      </c>
      <c r="L53" s="58">
        <v>8.8888888888888837E-3</v>
      </c>
      <c r="M53" s="58">
        <v>8.8888888888888837E-3</v>
      </c>
      <c r="N53" s="58">
        <v>8.8888888888888837E-3</v>
      </c>
      <c r="O53" s="58">
        <v>8.8888888888888837E-3</v>
      </c>
    </row>
    <row r="54" spans="1:15" x14ac:dyDescent="0.3">
      <c r="A54" s="5" t="s">
        <v>742</v>
      </c>
      <c r="B54" s="5" t="s">
        <v>29</v>
      </c>
      <c r="C54" s="58">
        <v>0.12749333333333335</v>
      </c>
      <c r="D54" s="58">
        <v>0.12749333333333335</v>
      </c>
      <c r="E54" s="58">
        <v>0.12749333333333335</v>
      </c>
      <c r="F54" s="58">
        <v>0.12749333333333335</v>
      </c>
      <c r="G54" s="58">
        <v>0.12749333333333335</v>
      </c>
      <c r="H54" s="58">
        <v>0.12749333333333335</v>
      </c>
      <c r="I54" s="58">
        <v>0.12749333333333335</v>
      </c>
      <c r="J54" s="58">
        <v>0.12749333333333335</v>
      </c>
      <c r="K54" s="58">
        <v>0.12749333333333335</v>
      </c>
      <c r="L54" s="58">
        <v>0.12749333333333335</v>
      </c>
      <c r="M54" s="58">
        <v>0.12749333333333335</v>
      </c>
      <c r="N54" s="58">
        <v>0.12749333333333335</v>
      </c>
      <c r="O54" s="58">
        <v>0.12749333333333335</v>
      </c>
    </row>
    <row r="55" spans="1:15" x14ac:dyDescent="0.3">
      <c r="A55" s="5" t="s">
        <v>742</v>
      </c>
      <c r="B55" s="5" t="s">
        <v>558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</row>
    <row r="56" spans="1:15" x14ac:dyDescent="0.3">
      <c r="A56" s="5" t="s">
        <v>742</v>
      </c>
      <c r="B56" s="5" t="s">
        <v>30</v>
      </c>
      <c r="C56" s="58">
        <v>175.76180574416651</v>
      </c>
      <c r="D56" s="58">
        <v>187.87346246774459</v>
      </c>
      <c r="E56" s="58">
        <v>195.21668706624882</v>
      </c>
      <c r="F56" s="58">
        <v>210.56627201310957</v>
      </c>
      <c r="G56" s="58">
        <v>211.55733947522333</v>
      </c>
      <c r="H56" s="58">
        <v>182.45559739197211</v>
      </c>
      <c r="I56" s="58">
        <v>195.07346246774458</v>
      </c>
      <c r="J56" s="58">
        <v>196.00646843359775</v>
      </c>
      <c r="K56" s="58">
        <v>189.14045650189144</v>
      </c>
      <c r="L56" s="58">
        <v>193.66899619880147</v>
      </c>
      <c r="M56" s="58">
        <v>197.03773231619962</v>
      </c>
      <c r="N56" s="58">
        <v>186.1181251571758</v>
      </c>
      <c r="O56" s="58">
        <v>189.26899619880146</v>
      </c>
    </row>
    <row r="57" spans="1:15" x14ac:dyDescent="0.3">
      <c r="A57" s="5" t="s">
        <v>742</v>
      </c>
      <c r="B57" s="5" t="s">
        <v>21</v>
      </c>
      <c r="C57" s="58">
        <v>148.4629164780558</v>
      </c>
      <c r="D57" s="58">
        <v>130.78875975447775</v>
      </c>
      <c r="E57" s="58">
        <v>127.1125351559735</v>
      </c>
      <c r="F57" s="58">
        <v>147.75595020911268</v>
      </c>
      <c r="G57" s="58">
        <v>149.16988274699892</v>
      </c>
      <c r="H57" s="58">
        <v>133.61662483025023</v>
      </c>
      <c r="I57" s="58">
        <v>130.78875975447775</v>
      </c>
      <c r="J57" s="58">
        <v>141.39325378862458</v>
      </c>
      <c r="K57" s="58">
        <v>120.18426572033088</v>
      </c>
      <c r="L57" s="58">
        <v>131.49572602342087</v>
      </c>
      <c r="M57" s="58">
        <v>136.44448990602274</v>
      </c>
      <c r="N57" s="58">
        <v>123.71909706504651</v>
      </c>
      <c r="O57" s="58">
        <v>131.49572602342087</v>
      </c>
    </row>
    <row r="58" spans="1:15" x14ac:dyDescent="0.3">
      <c r="A58" s="5" t="s">
        <v>742</v>
      </c>
      <c r="B58" s="5" t="s">
        <v>45</v>
      </c>
      <c r="C58" s="58">
        <v>0.45600000000000002</v>
      </c>
      <c r="D58" s="58">
        <v>0.45600000000000002</v>
      </c>
      <c r="E58" s="58">
        <v>0.45600000000000002</v>
      </c>
      <c r="F58" s="58">
        <v>0.45600000000000002</v>
      </c>
      <c r="G58" s="58">
        <v>0.45600000000000002</v>
      </c>
      <c r="H58" s="58">
        <v>0.45600000000000002</v>
      </c>
      <c r="I58" s="58">
        <v>0.45600000000000002</v>
      </c>
      <c r="J58" s="58">
        <v>0.45600000000000002</v>
      </c>
      <c r="K58" s="58">
        <v>0.45600000000000002</v>
      </c>
      <c r="L58" s="58">
        <v>0.45600000000000002</v>
      </c>
      <c r="M58" s="58">
        <v>0.45600000000000002</v>
      </c>
      <c r="N58" s="58">
        <v>0.45600000000000002</v>
      </c>
      <c r="O58" s="58">
        <v>0.45600000000000002</v>
      </c>
    </row>
    <row r="59" spans="1:15" x14ac:dyDescent="0.3">
      <c r="A59" s="5" t="s">
        <v>742</v>
      </c>
      <c r="B59" s="5" t="s">
        <v>37</v>
      </c>
      <c r="C59" s="58">
        <v>9.9447499999999991</v>
      </c>
      <c r="D59" s="58">
        <v>9.3624928666666651</v>
      </c>
      <c r="E59" s="58">
        <v>10.22669299841106</v>
      </c>
      <c r="F59" s="58">
        <v>10.499843097219355</v>
      </c>
      <c r="G59" s="58">
        <v>10.455612939044755</v>
      </c>
      <c r="H59" s="58">
        <v>9.9093127414281632</v>
      </c>
      <c r="I59" s="58">
        <v>10.227987856704509</v>
      </c>
      <c r="J59" s="58">
        <v>10.320332747934057</v>
      </c>
      <c r="K59" s="58">
        <v>10.274807731466007</v>
      </c>
      <c r="L59" s="58">
        <v>10.229282714997957</v>
      </c>
      <c r="M59" s="58">
        <v>10.367165571278488</v>
      </c>
      <c r="N59" s="58">
        <v>10.32164055481044</v>
      </c>
      <c r="O59" s="58">
        <v>10.230603470457275</v>
      </c>
    </row>
    <row r="60" spans="1:15" x14ac:dyDescent="0.3">
      <c r="A60" s="5" t="s">
        <v>742</v>
      </c>
      <c r="B60" s="5" t="s">
        <v>31</v>
      </c>
      <c r="C60" s="58">
        <v>80.204444444444434</v>
      </c>
      <c r="D60" s="58">
        <v>69.469687311111102</v>
      </c>
      <c r="E60" s="58">
        <v>69.778087442855508</v>
      </c>
      <c r="F60" s="58">
        <v>75.903037541663778</v>
      </c>
      <c r="G60" s="58">
        <v>76.941807383489191</v>
      </c>
      <c r="H60" s="58">
        <v>71.682507185872595</v>
      </c>
      <c r="I60" s="58">
        <v>71.035182301148936</v>
      </c>
      <c r="J60" s="58">
        <v>73.550027192378479</v>
      </c>
      <c r="K60" s="58">
        <v>66.259502175910441</v>
      </c>
      <c r="L60" s="58">
        <v>70.077977159442398</v>
      </c>
      <c r="M60" s="58">
        <v>71.90636001572291</v>
      </c>
      <c r="N60" s="58">
        <v>69.313834999254894</v>
      </c>
      <c r="O60" s="58">
        <v>71.279297914901719</v>
      </c>
    </row>
    <row r="61" spans="1:15" x14ac:dyDescent="0.3">
      <c r="A61" s="5" t="s">
        <v>742</v>
      </c>
      <c r="B61" s="5" t="s">
        <v>46</v>
      </c>
      <c r="C61" s="58">
        <v>6.4946000000000002</v>
      </c>
      <c r="D61" s="58">
        <v>6.0446</v>
      </c>
      <c r="E61" s="58">
        <v>6.0446</v>
      </c>
      <c r="F61" s="58">
        <v>6.0446</v>
      </c>
      <c r="G61" s="58">
        <v>6.0446</v>
      </c>
      <c r="H61" s="58">
        <v>6.0446</v>
      </c>
      <c r="I61" s="58">
        <v>6.0446</v>
      </c>
      <c r="J61" s="58">
        <v>6.0446</v>
      </c>
      <c r="K61" s="58">
        <v>6.0446</v>
      </c>
      <c r="L61" s="58">
        <v>6.0446</v>
      </c>
      <c r="M61" s="58">
        <v>6.0446</v>
      </c>
      <c r="N61" s="58">
        <v>6.0446</v>
      </c>
      <c r="O61" s="58">
        <v>6.0446</v>
      </c>
    </row>
    <row r="62" spans="1:15" x14ac:dyDescent="0.3">
      <c r="A62" s="5" t="s">
        <v>742</v>
      </c>
      <c r="B62" s="5" t="s">
        <v>47</v>
      </c>
      <c r="C62" s="58">
        <v>230.38333333333335</v>
      </c>
      <c r="D62" s="58">
        <v>230.30107620000004</v>
      </c>
      <c r="E62" s="58">
        <v>229.66527633174442</v>
      </c>
      <c r="F62" s="58">
        <v>229.93842643055271</v>
      </c>
      <c r="G62" s="58">
        <v>230.39419627237811</v>
      </c>
      <c r="H62" s="58">
        <v>229.84789607476151</v>
      </c>
      <c r="I62" s="58">
        <v>230.16657119003787</v>
      </c>
      <c r="J62" s="58">
        <v>229.75891608126742</v>
      </c>
      <c r="K62" s="58">
        <v>229.71339106479937</v>
      </c>
      <c r="L62" s="58">
        <v>229.66786604833132</v>
      </c>
      <c r="M62" s="58">
        <v>230.30574890461185</v>
      </c>
      <c r="N62" s="58">
        <v>230.2602238881438</v>
      </c>
      <c r="O62" s="58">
        <v>230.16918680379064</v>
      </c>
    </row>
    <row r="63" spans="1:15" x14ac:dyDescent="0.3">
      <c r="A63" s="5" t="s">
        <v>742</v>
      </c>
      <c r="B63" s="5" t="s">
        <v>229</v>
      </c>
      <c r="C63" s="58">
        <v>5</v>
      </c>
      <c r="D63" s="58">
        <v>5</v>
      </c>
      <c r="E63" s="58">
        <v>5</v>
      </c>
      <c r="F63" s="58">
        <v>5</v>
      </c>
      <c r="G63" s="58">
        <v>5</v>
      </c>
      <c r="H63" s="58">
        <v>5</v>
      </c>
      <c r="I63" s="58">
        <v>5</v>
      </c>
      <c r="J63" s="58">
        <v>5</v>
      </c>
      <c r="K63" s="58">
        <v>5</v>
      </c>
      <c r="L63" s="58">
        <v>5</v>
      </c>
      <c r="M63" s="58">
        <v>5</v>
      </c>
      <c r="N63" s="58">
        <v>5</v>
      </c>
      <c r="O63" s="58">
        <v>5</v>
      </c>
    </row>
    <row r="64" spans="1:15" x14ac:dyDescent="0.3">
      <c r="A64" s="5" t="s">
        <v>742</v>
      </c>
      <c r="B64" s="5" t="s">
        <v>32</v>
      </c>
      <c r="C64" s="58">
        <v>28.574222222222208</v>
      </c>
      <c r="D64" s="58">
        <v>24.77422222222221</v>
      </c>
      <c r="E64" s="58">
        <v>27.374222222222208</v>
      </c>
      <c r="F64" s="58">
        <v>27.374222222222208</v>
      </c>
      <c r="G64" s="58">
        <v>36.034222222222219</v>
      </c>
      <c r="H64" s="58">
        <v>29.734222222222211</v>
      </c>
      <c r="I64" s="58">
        <v>27.374222222222208</v>
      </c>
      <c r="J64" s="58">
        <v>27.374222222222208</v>
      </c>
      <c r="K64" s="58">
        <v>27.374222222222208</v>
      </c>
      <c r="L64" s="58">
        <v>27.374222222222208</v>
      </c>
      <c r="M64" s="58">
        <v>27.374222222222208</v>
      </c>
      <c r="N64" s="58">
        <v>26.77422222222221</v>
      </c>
      <c r="O64" s="58">
        <v>27.374222222222208</v>
      </c>
    </row>
    <row r="65" spans="1:15" x14ac:dyDescent="0.3">
      <c r="A65" s="5" t="s">
        <v>742</v>
      </c>
      <c r="B65" s="5" t="s">
        <v>48</v>
      </c>
      <c r="C65" s="58">
        <v>0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</row>
    <row r="66" spans="1:15" x14ac:dyDescent="0.3">
      <c r="A66" s="5" t="s">
        <v>742</v>
      </c>
      <c r="B66" s="5" t="s">
        <v>38</v>
      </c>
      <c r="C66" s="58">
        <v>0.83000000000000007</v>
      </c>
      <c r="D66" s="58">
        <v>0.83000000000000007</v>
      </c>
      <c r="E66" s="58">
        <v>0.83000000000000007</v>
      </c>
      <c r="F66" s="58">
        <v>0.83000000000000007</v>
      </c>
      <c r="G66" s="58">
        <v>0.83000000000000007</v>
      </c>
      <c r="H66" s="58">
        <v>0.83000000000000007</v>
      </c>
      <c r="I66" s="58">
        <v>0.83000000000000007</v>
      </c>
      <c r="J66" s="58">
        <v>0.83000000000000007</v>
      </c>
      <c r="K66" s="58">
        <v>0.83000000000000007</v>
      </c>
      <c r="L66" s="58">
        <v>0.83000000000000007</v>
      </c>
      <c r="M66" s="58">
        <v>0.83000000000000007</v>
      </c>
      <c r="N66" s="58">
        <v>0.83000000000000007</v>
      </c>
      <c r="O66" s="58">
        <v>0.83000000000000007</v>
      </c>
    </row>
    <row r="67" spans="1:15" x14ac:dyDescent="0.3">
      <c r="A67" s="5" t="s">
        <v>742</v>
      </c>
      <c r="B67" s="5" t="s">
        <v>33</v>
      </c>
      <c r="C67" s="58">
        <v>224.71655555555566</v>
      </c>
      <c r="D67" s="58">
        <v>374.98347672196155</v>
      </c>
      <c r="E67" s="58">
        <v>392.99686095524271</v>
      </c>
      <c r="F67" s="58">
        <v>411.01024518852392</v>
      </c>
      <c r="G67" s="58">
        <v>497.41132172949779</v>
      </c>
      <c r="H67" s="58">
        <v>515.92470596277894</v>
      </c>
      <c r="I67" s="58">
        <v>532.9380901960601</v>
      </c>
      <c r="J67" s="58">
        <v>619.59916673703344</v>
      </c>
      <c r="K67" s="58">
        <v>637.6125509703146</v>
      </c>
      <c r="L67" s="58">
        <v>655.12593520359599</v>
      </c>
      <c r="M67" s="58">
        <v>740.92008866764604</v>
      </c>
      <c r="N67" s="58">
        <v>759.13347290092725</v>
      </c>
      <c r="O67" s="58">
        <v>776.2199340572854</v>
      </c>
    </row>
    <row r="68" spans="1:15" x14ac:dyDescent="0.3">
      <c r="A68" s="5" t="s">
        <v>742</v>
      </c>
      <c r="B68" s="5" t="s">
        <v>22</v>
      </c>
      <c r="C68" s="58">
        <v>40</v>
      </c>
      <c r="D68" s="58">
        <v>52.433078833593967</v>
      </c>
      <c r="E68" s="58">
        <v>62.919694600312759</v>
      </c>
      <c r="F68" s="58">
        <v>73.406310367031551</v>
      </c>
      <c r="G68" s="58">
        <v>83.89292613375035</v>
      </c>
      <c r="H68" s="58">
        <v>94.379541900469135</v>
      </c>
      <c r="I68" s="58">
        <v>104.86615766718793</v>
      </c>
      <c r="J68" s="58">
        <v>115.35277343390672</v>
      </c>
      <c r="K68" s="58">
        <v>125.83938920062552</v>
      </c>
      <c r="L68" s="58">
        <v>136.32600496734432</v>
      </c>
      <c r="M68" s="58">
        <v>146.8126207340631</v>
      </c>
      <c r="N68" s="58">
        <v>157.29923650078189</v>
      </c>
      <c r="O68" s="58">
        <v>167.7858522675007</v>
      </c>
    </row>
    <row r="69" spans="1:15" x14ac:dyDescent="0.3">
      <c r="A69" s="5" t="s">
        <v>742</v>
      </c>
      <c r="B69" s="5" t="s">
        <v>102</v>
      </c>
      <c r="C69" s="58">
        <v>59.99</v>
      </c>
      <c r="D69" s="58">
        <v>148.19399999999993</v>
      </c>
      <c r="E69" s="58">
        <v>148.19399999999993</v>
      </c>
      <c r="F69" s="58">
        <v>148.73399999999992</v>
      </c>
      <c r="G69" s="58">
        <v>201.08323076923074</v>
      </c>
      <c r="H69" s="58">
        <v>201.08323076923074</v>
      </c>
      <c r="I69" s="58">
        <v>201.62323076923073</v>
      </c>
      <c r="J69" s="58">
        <v>253.90046153846151</v>
      </c>
      <c r="K69" s="58">
        <v>253.90046153846151</v>
      </c>
      <c r="L69" s="58">
        <v>254.44046153846153</v>
      </c>
      <c r="M69" s="58">
        <v>310.13738461538475</v>
      </c>
      <c r="N69" s="58">
        <v>310.13738461538475</v>
      </c>
      <c r="O69" s="58">
        <v>310.78507692307704</v>
      </c>
    </row>
    <row r="70" spans="1:15" x14ac:dyDescent="0.3">
      <c r="A70" s="5" t="s">
        <v>742</v>
      </c>
      <c r="B70" s="5" t="s">
        <v>34</v>
      </c>
      <c r="C70" s="58">
        <v>111.2557612293144</v>
      </c>
      <c r="D70" s="58">
        <v>103.23002852515577</v>
      </c>
      <c r="E70" s="58">
        <v>104.59071389432873</v>
      </c>
      <c r="F70" s="58">
        <v>109.91461386576032</v>
      </c>
      <c r="G70" s="58">
        <v>112.05131295871621</v>
      </c>
      <c r="H70" s="58">
        <v>109.24016704551127</v>
      </c>
      <c r="I70" s="58">
        <v>104.46964475772199</v>
      </c>
      <c r="J70" s="58">
        <v>107.73701234058456</v>
      </c>
      <c r="K70" s="58">
        <v>101.44581551534378</v>
      </c>
      <c r="L70" s="58">
        <v>104.67896169461625</v>
      </c>
      <c r="M70" s="58">
        <v>106.36961323727226</v>
      </c>
      <c r="N70" s="58">
        <v>104.36302763060019</v>
      </c>
      <c r="O70" s="58">
        <v>105.88127301667009</v>
      </c>
    </row>
    <row r="71" spans="1:15" x14ac:dyDescent="0.3">
      <c r="A71" s="5" t="s">
        <v>742</v>
      </c>
      <c r="B71" s="5" t="s">
        <v>23</v>
      </c>
      <c r="C71" s="58">
        <v>28.36879432624113</v>
      </c>
      <c r="D71" s="58">
        <v>23.855577047066404</v>
      </c>
      <c r="E71" s="58">
        <v>23.185041908446159</v>
      </c>
      <c r="F71" s="58">
        <v>26.950354609929075</v>
      </c>
      <c r="G71" s="58">
        <v>27.208252740167627</v>
      </c>
      <c r="H71" s="58">
        <v>24.371373307543514</v>
      </c>
      <c r="I71" s="58">
        <v>23.855577047066404</v>
      </c>
      <c r="J71" s="58">
        <v>25.789813023855572</v>
      </c>
      <c r="K71" s="58">
        <v>21.921341070277236</v>
      </c>
      <c r="L71" s="58">
        <v>23.984526112185684</v>
      </c>
      <c r="M71" s="58">
        <v>24.887169568020624</v>
      </c>
      <c r="N71" s="58">
        <v>22.566086395873626</v>
      </c>
      <c r="O71" s="58">
        <v>23.984526112185684</v>
      </c>
    </row>
    <row r="72" spans="1:15" x14ac:dyDescent="0.3">
      <c r="A72" s="5" t="s">
        <v>742</v>
      </c>
      <c r="B72" s="5" t="s">
        <v>49</v>
      </c>
      <c r="C72" s="58">
        <v>12.168866666666663</v>
      </c>
      <c r="D72" s="58">
        <v>12.168866666666663</v>
      </c>
      <c r="E72" s="58">
        <v>12.168866666666663</v>
      </c>
      <c r="F72" s="58">
        <v>12.168866666666663</v>
      </c>
      <c r="G72" s="58">
        <v>12.168866666666663</v>
      </c>
      <c r="H72" s="58">
        <v>12.168866666666663</v>
      </c>
      <c r="I72" s="58">
        <v>12.168866666666663</v>
      </c>
      <c r="J72" s="58">
        <v>12.168866666666663</v>
      </c>
      <c r="K72" s="58">
        <v>12.168866666666663</v>
      </c>
      <c r="L72" s="58">
        <v>12.168866666666663</v>
      </c>
      <c r="M72" s="58">
        <v>12.168866666666663</v>
      </c>
      <c r="N72" s="58">
        <v>12.168866666666663</v>
      </c>
      <c r="O72" s="58">
        <v>12.168866666666663</v>
      </c>
    </row>
    <row r="73" spans="1:15" x14ac:dyDescent="0.3">
      <c r="A73" s="5" t="s">
        <v>742</v>
      </c>
      <c r="B73" s="5" t="s">
        <v>79</v>
      </c>
      <c r="C73" s="58">
        <v>1.32</v>
      </c>
      <c r="D73" s="58">
        <v>1.32</v>
      </c>
      <c r="E73" s="58">
        <v>1.32</v>
      </c>
      <c r="F73" s="58">
        <v>1.32</v>
      </c>
      <c r="G73" s="58">
        <v>1.32</v>
      </c>
      <c r="H73" s="58">
        <v>1.32</v>
      </c>
      <c r="I73" s="58">
        <v>1.32</v>
      </c>
      <c r="J73" s="58">
        <v>1.32</v>
      </c>
      <c r="K73" s="58">
        <v>1.32</v>
      </c>
      <c r="L73" s="58">
        <v>1.32</v>
      </c>
      <c r="M73" s="58">
        <v>1.32</v>
      </c>
      <c r="N73" s="58">
        <v>1.32</v>
      </c>
      <c r="O73" s="58">
        <v>1.32</v>
      </c>
    </row>
    <row r="74" spans="1:15" x14ac:dyDescent="0.3">
      <c r="A74" s="5" t="s">
        <v>742</v>
      </c>
      <c r="B74" s="5" t="s">
        <v>75</v>
      </c>
      <c r="C74" s="58">
        <v>1.33</v>
      </c>
      <c r="D74" s="58">
        <v>1.45</v>
      </c>
      <c r="E74" s="58">
        <v>1.33</v>
      </c>
      <c r="F74" s="58">
        <v>1.33</v>
      </c>
      <c r="G74" s="58">
        <v>1.45</v>
      </c>
      <c r="H74" s="58">
        <v>1.33</v>
      </c>
      <c r="I74" s="58">
        <v>1.33</v>
      </c>
      <c r="J74" s="58">
        <v>1.45</v>
      </c>
      <c r="K74" s="58">
        <v>1.33</v>
      </c>
      <c r="L74" s="58">
        <v>1.33</v>
      </c>
      <c r="M74" s="58">
        <v>1.45</v>
      </c>
      <c r="N74" s="58">
        <v>1.33</v>
      </c>
      <c r="O74" s="58">
        <v>1.33</v>
      </c>
    </row>
    <row r="75" spans="1:15" x14ac:dyDescent="0.3">
      <c r="A75" s="5" t="s">
        <v>742</v>
      </c>
      <c r="B75" s="5" t="s">
        <v>35</v>
      </c>
      <c r="C75" s="58">
        <v>3.3400000000000003</v>
      </c>
      <c r="D75" s="58">
        <v>8.7899999999999991</v>
      </c>
      <c r="E75" s="58">
        <v>9.5599999999999987</v>
      </c>
      <c r="F75" s="58">
        <v>11.06</v>
      </c>
      <c r="G75" s="58">
        <v>13.870000000000001</v>
      </c>
      <c r="H75" s="58">
        <v>14.639999999999999</v>
      </c>
      <c r="I75" s="58">
        <v>16.14</v>
      </c>
      <c r="J75" s="58">
        <v>18.370000000000005</v>
      </c>
      <c r="K75" s="58">
        <v>19.139999999999993</v>
      </c>
      <c r="L75" s="58">
        <v>20.64</v>
      </c>
      <c r="M75" s="58">
        <v>22.870000000000005</v>
      </c>
      <c r="N75" s="58">
        <v>23.639999999999993</v>
      </c>
      <c r="O75" s="58">
        <v>24.560000000000002</v>
      </c>
    </row>
    <row r="76" spans="1:15" x14ac:dyDescent="0.3">
      <c r="A76" s="5" t="s">
        <v>628</v>
      </c>
      <c r="B76" s="5" t="s">
        <v>92</v>
      </c>
      <c r="C76" s="58">
        <v>0</v>
      </c>
      <c r="D76" s="58">
        <v>500</v>
      </c>
      <c r="E76" s="58">
        <v>500</v>
      </c>
      <c r="F76" s="58">
        <v>500</v>
      </c>
      <c r="G76" s="58">
        <v>500</v>
      </c>
      <c r="H76" s="58">
        <v>500</v>
      </c>
      <c r="I76" s="58">
        <v>500</v>
      </c>
      <c r="J76" s="58">
        <v>1000</v>
      </c>
      <c r="K76" s="58">
        <v>1000</v>
      </c>
      <c r="L76" s="58">
        <v>1000</v>
      </c>
      <c r="M76" s="58">
        <v>1500</v>
      </c>
      <c r="N76" s="58">
        <v>1500</v>
      </c>
      <c r="O76" s="58">
        <v>1500</v>
      </c>
    </row>
    <row r="77" spans="1:15" x14ac:dyDescent="0.3">
      <c r="A77" s="5" t="s">
        <v>628</v>
      </c>
      <c r="B77" s="5" t="s">
        <v>640</v>
      </c>
      <c r="C77" s="58">
        <v>3048.0388888888883</v>
      </c>
      <c r="D77" s="58">
        <v>3657.6466666666661</v>
      </c>
      <c r="E77" s="58">
        <v>3505.2447222222213</v>
      </c>
      <c r="F77" s="58">
        <v>3657.6466666666661</v>
      </c>
      <c r="G77" s="58">
        <v>3962.4505555555547</v>
      </c>
      <c r="H77" s="58">
        <v>3962.4505555555547</v>
      </c>
      <c r="I77" s="58">
        <v>3657.6466666666661</v>
      </c>
      <c r="J77" s="58">
        <v>3810.0486111111104</v>
      </c>
      <c r="K77" s="58">
        <v>3657.6466666666661</v>
      </c>
      <c r="L77" s="58">
        <v>3657.6466666666661</v>
      </c>
      <c r="M77" s="58">
        <v>3657.6466666666661</v>
      </c>
      <c r="N77" s="58">
        <v>3810.0486111111104</v>
      </c>
      <c r="O77" s="58">
        <v>3657.6466666666661</v>
      </c>
    </row>
    <row r="78" spans="1:15" x14ac:dyDescent="0.3">
      <c r="A78" s="5" t="s">
        <v>628</v>
      </c>
      <c r="B78" s="5" t="s">
        <v>341</v>
      </c>
      <c r="C78" s="58">
        <v>878.65500000000009</v>
      </c>
      <c r="D78" s="58">
        <v>1054.386</v>
      </c>
      <c r="E78" s="58">
        <v>1010.45325</v>
      </c>
      <c r="F78" s="58">
        <v>1054.386</v>
      </c>
      <c r="G78" s="58">
        <v>1142.2515000000001</v>
      </c>
      <c r="H78" s="58">
        <v>1142.2515000000001</v>
      </c>
      <c r="I78" s="58">
        <v>1054.386</v>
      </c>
      <c r="J78" s="58">
        <v>1098.3187500000001</v>
      </c>
      <c r="K78" s="58">
        <v>1054.386</v>
      </c>
      <c r="L78" s="58">
        <v>1054.386</v>
      </c>
      <c r="M78" s="58">
        <v>1054.386</v>
      </c>
      <c r="N78" s="58">
        <v>1098.3187500000001</v>
      </c>
      <c r="O78" s="58">
        <v>1054.386</v>
      </c>
    </row>
    <row r="79" spans="1:15" x14ac:dyDescent="0.3">
      <c r="A79" s="5" t="s">
        <v>628</v>
      </c>
      <c r="B79" s="5" t="s">
        <v>632</v>
      </c>
      <c r="C79" s="58">
        <v>384.99444444444435</v>
      </c>
      <c r="D79" s="58">
        <v>461.99333333333323</v>
      </c>
      <c r="E79" s="58">
        <v>442.74361111111097</v>
      </c>
      <c r="F79" s="58">
        <v>461.99333333333323</v>
      </c>
      <c r="G79" s="58">
        <v>500.49277777777769</v>
      </c>
      <c r="H79" s="58">
        <v>500.49277777777769</v>
      </c>
      <c r="I79" s="58">
        <v>461.99333333333323</v>
      </c>
      <c r="J79" s="58">
        <v>481.24305555555543</v>
      </c>
      <c r="K79" s="58">
        <v>461.99333333333323</v>
      </c>
      <c r="L79" s="58">
        <v>461.99333333333323</v>
      </c>
      <c r="M79" s="58">
        <v>461.99333333333323</v>
      </c>
      <c r="N79" s="58">
        <v>481.24305555555543</v>
      </c>
      <c r="O79" s="58">
        <v>461.99333333333323</v>
      </c>
    </row>
    <row r="80" spans="1:15" x14ac:dyDescent="0.3">
      <c r="A80" s="5" t="s">
        <v>628</v>
      </c>
      <c r="B80" s="5" t="s">
        <v>248</v>
      </c>
      <c r="C80" s="58">
        <v>535.69611111111101</v>
      </c>
      <c r="D80" s="58">
        <v>642.83533333333321</v>
      </c>
      <c r="E80" s="58">
        <v>616.05052777777757</v>
      </c>
      <c r="F80" s="58">
        <v>642.83533333333321</v>
      </c>
      <c r="G80" s="58">
        <v>696.40494444444437</v>
      </c>
      <c r="H80" s="58">
        <v>696.40494444444437</v>
      </c>
      <c r="I80" s="58">
        <v>642.83533333333321</v>
      </c>
      <c r="J80" s="58">
        <v>669.62013888888873</v>
      </c>
      <c r="K80" s="58">
        <v>642.83533333333321</v>
      </c>
      <c r="L80" s="58">
        <v>642.83533333333321</v>
      </c>
      <c r="M80" s="58">
        <v>642.83533333333321</v>
      </c>
      <c r="N80" s="58">
        <v>669.62013888888873</v>
      </c>
      <c r="O80" s="58">
        <v>642.83533333333321</v>
      </c>
    </row>
    <row r="81" spans="1:15" x14ac:dyDescent="0.3">
      <c r="A81" s="5" t="s">
        <v>628</v>
      </c>
      <c r="B81" s="5" t="s">
        <v>74</v>
      </c>
      <c r="C81" s="58">
        <v>931.66666666666663</v>
      </c>
      <c r="D81" s="58">
        <v>1118</v>
      </c>
      <c r="E81" s="58">
        <v>1071.4166666666665</v>
      </c>
      <c r="F81" s="58">
        <v>1118</v>
      </c>
      <c r="G81" s="58">
        <v>1211.1666666666667</v>
      </c>
      <c r="H81" s="58">
        <v>1211.1666666666667</v>
      </c>
      <c r="I81" s="58">
        <v>1118</v>
      </c>
      <c r="J81" s="58">
        <v>1164.5833333333333</v>
      </c>
      <c r="K81" s="58">
        <v>1118</v>
      </c>
      <c r="L81" s="58">
        <v>1118</v>
      </c>
      <c r="M81" s="58">
        <v>1118</v>
      </c>
      <c r="N81" s="58">
        <v>1164.5833333333333</v>
      </c>
      <c r="O81" s="58">
        <v>1118</v>
      </c>
    </row>
    <row r="82" spans="1:15" x14ac:dyDescent="0.3">
      <c r="A82" s="5" t="s">
        <v>628</v>
      </c>
      <c r="B82" s="5" t="s">
        <v>161</v>
      </c>
      <c r="C82" s="58">
        <v>4269.5555555555557</v>
      </c>
      <c r="D82" s="58">
        <v>5123.4666666666662</v>
      </c>
      <c r="E82" s="58">
        <v>4909.9888888888891</v>
      </c>
      <c r="F82" s="58">
        <v>5123.4666666666662</v>
      </c>
      <c r="G82" s="58">
        <v>5550.4222222222224</v>
      </c>
      <c r="H82" s="58">
        <v>5550.4222222222224</v>
      </c>
      <c r="I82" s="58">
        <v>5123.4666666666662</v>
      </c>
      <c r="J82" s="58">
        <v>5336.9444444444443</v>
      </c>
      <c r="K82" s="58">
        <v>5123.4666666666662</v>
      </c>
      <c r="L82" s="58">
        <v>5123.4666666666662</v>
      </c>
      <c r="M82" s="58">
        <v>5123.4666666666662</v>
      </c>
      <c r="N82" s="58">
        <v>5336.9444444444443</v>
      </c>
      <c r="O82" s="58">
        <v>5123.4666666666662</v>
      </c>
    </row>
    <row r="83" spans="1:15" x14ac:dyDescent="0.3">
      <c r="A83" s="5" t="s">
        <v>628</v>
      </c>
      <c r="B83" s="5" t="s">
        <v>171</v>
      </c>
      <c r="C83" s="58">
        <v>57.777777777777779</v>
      </c>
      <c r="D83" s="58">
        <v>69.333333333333329</v>
      </c>
      <c r="E83" s="58">
        <v>66.444444444444443</v>
      </c>
      <c r="F83" s="58">
        <v>69.333333333333329</v>
      </c>
      <c r="G83" s="58">
        <v>75.111111111111114</v>
      </c>
      <c r="H83" s="58">
        <v>75.111111111111114</v>
      </c>
      <c r="I83" s="58">
        <v>69.333333333333329</v>
      </c>
      <c r="J83" s="58">
        <v>72.222222222222229</v>
      </c>
      <c r="K83" s="58">
        <v>69.333333333333329</v>
      </c>
      <c r="L83" s="58">
        <v>69.333333333333329</v>
      </c>
      <c r="M83" s="58">
        <v>69.333333333333329</v>
      </c>
      <c r="N83" s="58">
        <v>72.222222222222229</v>
      </c>
      <c r="O83" s="58">
        <v>69.333333333333329</v>
      </c>
    </row>
    <row r="84" spans="1:15" x14ac:dyDescent="0.3">
      <c r="A84" s="5" t="s">
        <v>628</v>
      </c>
      <c r="B84" s="5" t="s">
        <v>162</v>
      </c>
      <c r="C84" s="58">
        <v>97.777777777777771</v>
      </c>
      <c r="D84" s="58">
        <v>117.33333333333331</v>
      </c>
      <c r="E84" s="58">
        <v>112.44444444444443</v>
      </c>
      <c r="F84" s="58">
        <v>117.33333333333331</v>
      </c>
      <c r="G84" s="58">
        <v>127.11111111111111</v>
      </c>
      <c r="H84" s="58">
        <v>127.11111111111111</v>
      </c>
      <c r="I84" s="58">
        <v>117.33333333333331</v>
      </c>
      <c r="J84" s="58">
        <v>122.22222222222221</v>
      </c>
      <c r="K84" s="58">
        <v>117.33333333333331</v>
      </c>
      <c r="L84" s="58">
        <v>117.33333333333331</v>
      </c>
      <c r="M84" s="58">
        <v>117.33333333333331</v>
      </c>
      <c r="N84" s="58">
        <v>122.22222222222221</v>
      </c>
      <c r="O84" s="58">
        <v>117.33333333333331</v>
      </c>
    </row>
    <row r="85" spans="1:15" x14ac:dyDescent="0.3">
      <c r="A85" s="5" t="s">
        <v>628</v>
      </c>
      <c r="B85" s="5" t="s">
        <v>61</v>
      </c>
      <c r="C85" s="58">
        <v>235.55555555555554</v>
      </c>
      <c r="D85" s="58">
        <v>282.66666666666663</v>
      </c>
      <c r="E85" s="58">
        <v>270.88888888888886</v>
      </c>
      <c r="F85" s="58">
        <v>282.66666666666663</v>
      </c>
      <c r="G85" s="58">
        <v>306.22222222222223</v>
      </c>
      <c r="H85" s="58">
        <v>306.22222222222223</v>
      </c>
      <c r="I85" s="58">
        <v>282.66666666666663</v>
      </c>
      <c r="J85" s="58">
        <v>294.44444444444446</v>
      </c>
      <c r="K85" s="58">
        <v>282.66666666666663</v>
      </c>
      <c r="L85" s="58">
        <v>282.66666666666663</v>
      </c>
      <c r="M85" s="58">
        <v>282.66666666666663</v>
      </c>
      <c r="N85" s="58">
        <v>294.44444444444446</v>
      </c>
      <c r="O85" s="58">
        <v>282.66666666666663</v>
      </c>
    </row>
    <row r="86" spans="1:15" x14ac:dyDescent="0.3">
      <c r="A86" s="5" t="s">
        <v>628</v>
      </c>
      <c r="B86" s="5" t="s">
        <v>285</v>
      </c>
      <c r="C86" s="58">
        <v>86.182222222222222</v>
      </c>
      <c r="D86" s="58">
        <v>103.41866666666667</v>
      </c>
      <c r="E86" s="58">
        <v>99.109555555555545</v>
      </c>
      <c r="F86" s="58">
        <v>103.41866666666667</v>
      </c>
      <c r="G86" s="58">
        <v>112.0368888888889</v>
      </c>
      <c r="H86" s="58">
        <v>112.0368888888889</v>
      </c>
      <c r="I86" s="58">
        <v>103.41866666666667</v>
      </c>
      <c r="J86" s="58">
        <v>107.72777777777777</v>
      </c>
      <c r="K86" s="58">
        <v>103.41866666666667</v>
      </c>
      <c r="L86" s="58">
        <v>103.41866666666667</v>
      </c>
      <c r="M86" s="58">
        <v>103.41866666666667</v>
      </c>
      <c r="N86" s="58">
        <v>107.72777777777777</v>
      </c>
      <c r="O86" s="58">
        <v>103.41866666666667</v>
      </c>
    </row>
    <row r="87" spans="1:15" x14ac:dyDescent="0.3">
      <c r="A87" s="5" t="s">
        <v>628</v>
      </c>
      <c r="B87" s="5" t="s">
        <v>654</v>
      </c>
      <c r="C87" s="58">
        <v>244.5</v>
      </c>
      <c r="D87" s="58">
        <v>293.39999999999998</v>
      </c>
      <c r="E87" s="58">
        <v>281.17499999999995</v>
      </c>
      <c r="F87" s="58">
        <v>293.39999999999998</v>
      </c>
      <c r="G87" s="58">
        <v>317.85000000000002</v>
      </c>
      <c r="H87" s="58">
        <v>317.85000000000002</v>
      </c>
      <c r="I87" s="58">
        <v>293.39999999999998</v>
      </c>
      <c r="J87" s="58">
        <v>305.625</v>
      </c>
      <c r="K87" s="58">
        <v>293.39999999999998</v>
      </c>
      <c r="L87" s="58">
        <v>293.39999999999998</v>
      </c>
      <c r="M87" s="58">
        <v>293.39999999999998</v>
      </c>
      <c r="N87" s="58">
        <v>305.625</v>
      </c>
      <c r="O87" s="58">
        <v>293.39999999999998</v>
      </c>
    </row>
    <row r="88" spans="1:15" x14ac:dyDescent="0.3">
      <c r="A88" s="5" t="s">
        <v>628</v>
      </c>
      <c r="B88" s="5" t="s">
        <v>91</v>
      </c>
      <c r="C88" s="58">
        <v>344.47222222222223</v>
      </c>
      <c r="D88" s="58">
        <v>413.36666666666667</v>
      </c>
      <c r="E88" s="58">
        <v>396.14305555555552</v>
      </c>
      <c r="F88" s="58">
        <v>413.36666666666667</v>
      </c>
      <c r="G88" s="58">
        <v>447.81388888888893</v>
      </c>
      <c r="H88" s="58">
        <v>447.81388888888893</v>
      </c>
      <c r="I88" s="58">
        <v>413.36666666666667</v>
      </c>
      <c r="J88" s="58">
        <v>430.59027777777777</v>
      </c>
      <c r="K88" s="58">
        <v>413.36666666666667</v>
      </c>
      <c r="L88" s="58">
        <v>413.36666666666667</v>
      </c>
      <c r="M88" s="58">
        <v>413.36666666666667</v>
      </c>
      <c r="N88" s="58">
        <v>430.59027777777777</v>
      </c>
      <c r="O88" s="58">
        <v>413.36666666666667</v>
      </c>
    </row>
    <row r="89" spans="1:15" x14ac:dyDescent="0.3">
      <c r="A89" s="5" t="s">
        <v>628</v>
      </c>
      <c r="B89" s="5" t="s">
        <v>168</v>
      </c>
      <c r="C89" s="58">
        <v>84.555555555555557</v>
      </c>
      <c r="D89" s="58">
        <v>101.46666666666667</v>
      </c>
      <c r="E89" s="58">
        <v>97.23888888888888</v>
      </c>
      <c r="F89" s="58">
        <v>101.46666666666667</v>
      </c>
      <c r="G89" s="58">
        <v>109.92222222222223</v>
      </c>
      <c r="H89" s="58">
        <v>109.92222222222223</v>
      </c>
      <c r="I89" s="58">
        <v>101.46666666666667</v>
      </c>
      <c r="J89" s="58">
        <v>105.69444444444444</v>
      </c>
      <c r="K89" s="58">
        <v>101.46666666666667</v>
      </c>
      <c r="L89" s="58">
        <v>101.46666666666667</v>
      </c>
      <c r="M89" s="58">
        <v>101.46666666666667</v>
      </c>
      <c r="N89" s="58">
        <v>105.69444444444444</v>
      </c>
      <c r="O89" s="58">
        <v>101.46666666666667</v>
      </c>
    </row>
    <row r="90" spans="1:15" x14ac:dyDescent="0.3">
      <c r="A90" s="5" t="s">
        <v>628</v>
      </c>
      <c r="B90" s="5" t="s">
        <v>182</v>
      </c>
      <c r="C90" s="58">
        <v>9.3333333333333339</v>
      </c>
      <c r="D90" s="58">
        <v>11.200000000000001</v>
      </c>
      <c r="E90" s="58">
        <v>10.733333333333333</v>
      </c>
      <c r="F90" s="58">
        <v>11.200000000000001</v>
      </c>
      <c r="G90" s="58">
        <v>12.133333333333335</v>
      </c>
      <c r="H90" s="58">
        <v>12.133333333333335</v>
      </c>
      <c r="I90" s="58">
        <v>11.200000000000001</v>
      </c>
      <c r="J90" s="58">
        <v>11.666666666666668</v>
      </c>
      <c r="K90" s="58">
        <v>11.200000000000001</v>
      </c>
      <c r="L90" s="58">
        <v>11.200000000000001</v>
      </c>
      <c r="M90" s="58">
        <v>11.200000000000001</v>
      </c>
      <c r="N90" s="58">
        <v>11.666666666666668</v>
      </c>
      <c r="O90" s="58">
        <v>11.200000000000001</v>
      </c>
    </row>
    <row r="91" spans="1:15" x14ac:dyDescent="0.3">
      <c r="A91" s="5" t="s">
        <v>628</v>
      </c>
      <c r="B91" s="5" t="s">
        <v>246</v>
      </c>
      <c r="C91" s="58">
        <v>2950.4444444444443</v>
      </c>
      <c r="D91" s="58">
        <v>3540.5333333333333</v>
      </c>
      <c r="E91" s="58">
        <v>3393.0111111111109</v>
      </c>
      <c r="F91" s="58">
        <v>3540.5333333333333</v>
      </c>
      <c r="G91" s="58">
        <v>3835.5777777777776</v>
      </c>
      <c r="H91" s="58">
        <v>3835.5777777777776</v>
      </c>
      <c r="I91" s="58">
        <v>3540.5333333333333</v>
      </c>
      <c r="J91" s="58">
        <v>3688.0555555555557</v>
      </c>
      <c r="K91" s="58">
        <v>3540.5333333333333</v>
      </c>
      <c r="L91" s="58">
        <v>3540.5333333333333</v>
      </c>
      <c r="M91" s="58">
        <v>3540.5333333333333</v>
      </c>
      <c r="N91" s="58">
        <v>3688.0555555555557</v>
      </c>
      <c r="O91" s="58">
        <v>3540.5333333333333</v>
      </c>
    </row>
    <row r="92" spans="1:15" x14ac:dyDescent="0.3">
      <c r="A92" s="5" t="s">
        <v>628</v>
      </c>
      <c r="B92" s="5" t="s">
        <v>164</v>
      </c>
      <c r="C92" s="58">
        <v>568.75</v>
      </c>
      <c r="D92" s="58">
        <v>682.5</v>
      </c>
      <c r="E92" s="58">
        <v>654.0625</v>
      </c>
      <c r="F92" s="58">
        <v>682.5</v>
      </c>
      <c r="G92" s="58">
        <v>739.375</v>
      </c>
      <c r="H92" s="58">
        <v>739.375</v>
      </c>
      <c r="I92" s="58">
        <v>682.5</v>
      </c>
      <c r="J92" s="58">
        <v>710.9375</v>
      </c>
      <c r="K92" s="58">
        <v>682.5</v>
      </c>
      <c r="L92" s="58">
        <v>682.5</v>
      </c>
      <c r="M92" s="58">
        <v>682.5</v>
      </c>
      <c r="N92" s="58">
        <v>710.9375</v>
      </c>
      <c r="O92" s="58">
        <v>682.5</v>
      </c>
    </row>
    <row r="93" spans="1:15" x14ac:dyDescent="0.3">
      <c r="A93" s="5" t="s">
        <v>628</v>
      </c>
      <c r="B93" s="5" t="s">
        <v>198</v>
      </c>
      <c r="C93" s="58">
        <v>313.55555555555554</v>
      </c>
      <c r="D93" s="58">
        <v>376.26666666666665</v>
      </c>
      <c r="E93" s="58">
        <v>360.58888888888885</v>
      </c>
      <c r="F93" s="58">
        <v>376.26666666666665</v>
      </c>
      <c r="G93" s="58">
        <v>407.62222222222221</v>
      </c>
      <c r="H93" s="58">
        <v>407.62222222222221</v>
      </c>
      <c r="I93" s="58">
        <v>376.26666666666665</v>
      </c>
      <c r="J93" s="58">
        <v>391.94444444444446</v>
      </c>
      <c r="K93" s="58">
        <v>376.26666666666665</v>
      </c>
      <c r="L93" s="58">
        <v>376.26666666666665</v>
      </c>
      <c r="M93" s="58">
        <v>376.26666666666665</v>
      </c>
      <c r="N93" s="58">
        <v>391.94444444444446</v>
      </c>
      <c r="O93" s="58">
        <v>376.26666666666665</v>
      </c>
    </row>
    <row r="94" spans="1:15" x14ac:dyDescent="0.3">
      <c r="A94" s="5" t="s">
        <v>628</v>
      </c>
      <c r="B94" s="5" t="s">
        <v>47</v>
      </c>
      <c r="C94" s="58">
        <v>218.98333333333335</v>
      </c>
      <c r="D94" s="58">
        <v>262.78000000000003</v>
      </c>
      <c r="E94" s="58">
        <v>251.83083333333335</v>
      </c>
      <c r="F94" s="58">
        <v>262.78000000000003</v>
      </c>
      <c r="G94" s="58">
        <v>284.67833333333334</v>
      </c>
      <c r="H94" s="58">
        <v>284.67833333333334</v>
      </c>
      <c r="I94" s="58">
        <v>262.78000000000003</v>
      </c>
      <c r="J94" s="58">
        <v>273.72916666666669</v>
      </c>
      <c r="K94" s="58">
        <v>262.78000000000003</v>
      </c>
      <c r="L94" s="58">
        <v>262.78000000000003</v>
      </c>
      <c r="M94" s="58">
        <v>262.78000000000003</v>
      </c>
      <c r="N94" s="58">
        <v>273.72916666666669</v>
      </c>
      <c r="O94" s="58">
        <v>262.78000000000003</v>
      </c>
    </row>
    <row r="95" spans="1:15" x14ac:dyDescent="0.3">
      <c r="A95" s="5" t="s">
        <v>628</v>
      </c>
      <c r="B95" s="5" t="s">
        <v>648</v>
      </c>
      <c r="C95" s="58">
        <v>2.1399999999999997</v>
      </c>
      <c r="D95" s="58">
        <v>2.5679999999999996</v>
      </c>
      <c r="E95" s="58">
        <v>2.4609999999999994</v>
      </c>
      <c r="F95" s="58">
        <v>2.5679999999999996</v>
      </c>
      <c r="G95" s="58">
        <v>2.7819999999999996</v>
      </c>
      <c r="H95" s="58">
        <v>2.7819999999999996</v>
      </c>
      <c r="I95" s="58">
        <v>2.5679999999999996</v>
      </c>
      <c r="J95" s="58">
        <v>2.6749999999999998</v>
      </c>
      <c r="K95" s="58">
        <v>2.5679999999999996</v>
      </c>
      <c r="L95" s="58">
        <v>2.5679999999999996</v>
      </c>
      <c r="M95" s="58">
        <v>2.5679999999999996</v>
      </c>
      <c r="N95" s="58">
        <v>2.6749999999999998</v>
      </c>
      <c r="O95" s="58">
        <v>2.5679999999999996</v>
      </c>
    </row>
    <row r="96" spans="1:15" x14ac:dyDescent="0.3">
      <c r="A96" s="5" t="s">
        <v>628</v>
      </c>
      <c r="B96" s="5" t="s">
        <v>229</v>
      </c>
      <c r="C96" s="58">
        <v>20</v>
      </c>
      <c r="D96" s="58">
        <v>24</v>
      </c>
      <c r="E96" s="58">
        <v>23</v>
      </c>
      <c r="F96" s="58">
        <v>24</v>
      </c>
      <c r="G96" s="58">
        <v>26</v>
      </c>
      <c r="H96" s="58">
        <v>26</v>
      </c>
      <c r="I96" s="58">
        <v>24</v>
      </c>
      <c r="J96" s="58">
        <v>25</v>
      </c>
      <c r="K96" s="58">
        <v>24</v>
      </c>
      <c r="L96" s="58">
        <v>24</v>
      </c>
      <c r="M96" s="58">
        <v>24</v>
      </c>
      <c r="N96" s="58">
        <v>25</v>
      </c>
      <c r="O96" s="58">
        <v>24</v>
      </c>
    </row>
    <row r="97" spans="1:15" x14ac:dyDescent="0.3">
      <c r="A97" s="5" t="s">
        <v>655</v>
      </c>
      <c r="B97" s="5" t="s">
        <v>391</v>
      </c>
      <c r="C97" s="58">
        <v>25.7</v>
      </c>
      <c r="D97" s="58">
        <v>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</row>
    <row r="98" spans="1:15" x14ac:dyDescent="0.3">
      <c r="A98" s="5" t="s">
        <v>655</v>
      </c>
      <c r="B98" s="5" t="s">
        <v>657</v>
      </c>
      <c r="C98" s="58">
        <v>9.8000000000000007</v>
      </c>
      <c r="D98" s="58">
        <v>11.76</v>
      </c>
      <c r="E98" s="58">
        <v>11.76</v>
      </c>
      <c r="F98" s="58">
        <v>11.76</v>
      </c>
      <c r="G98" s="58">
        <v>11.76</v>
      </c>
      <c r="H98" s="58">
        <v>11.76</v>
      </c>
      <c r="I98" s="58">
        <v>11.76</v>
      </c>
      <c r="J98" s="58">
        <v>12.25</v>
      </c>
      <c r="K98" s="58">
        <v>12.25</v>
      </c>
      <c r="L98" s="58">
        <v>12.25</v>
      </c>
      <c r="M98" s="58">
        <v>12.25</v>
      </c>
      <c r="N98" s="58">
        <v>12.25</v>
      </c>
      <c r="O98" s="58">
        <v>12.25</v>
      </c>
    </row>
    <row r="99" spans="1:15" x14ac:dyDescent="0.3">
      <c r="A99" s="5" t="s">
        <v>655</v>
      </c>
      <c r="B99" s="5" t="s">
        <v>658</v>
      </c>
      <c r="C99" s="58">
        <v>470</v>
      </c>
      <c r="D99" s="58">
        <v>611</v>
      </c>
      <c r="E99" s="58">
        <v>611</v>
      </c>
      <c r="F99" s="58">
        <v>611</v>
      </c>
      <c r="G99" s="58">
        <v>611</v>
      </c>
      <c r="H99" s="58">
        <v>611</v>
      </c>
      <c r="I99" s="58">
        <v>611</v>
      </c>
      <c r="J99" s="58">
        <v>611</v>
      </c>
      <c r="K99" s="58">
        <v>611</v>
      </c>
      <c r="L99" s="58">
        <v>611</v>
      </c>
      <c r="M99" s="58">
        <v>611</v>
      </c>
      <c r="N99" s="58">
        <v>611</v>
      </c>
      <c r="O99" s="58">
        <v>611</v>
      </c>
    </row>
    <row r="100" spans="1:15" x14ac:dyDescent="0.3">
      <c r="A100" s="5" t="s">
        <v>655</v>
      </c>
      <c r="B100" s="5" t="s">
        <v>659</v>
      </c>
      <c r="C100" s="58">
        <v>27.861000000000001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</row>
    <row r="101" spans="1:15" x14ac:dyDescent="0.3">
      <c r="A101" s="5" t="s">
        <v>655</v>
      </c>
      <c r="B101" s="5" t="s">
        <v>660</v>
      </c>
      <c r="C101" s="58">
        <v>1.8</v>
      </c>
      <c r="D101" s="58">
        <v>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</row>
    <row r="102" spans="1:15" x14ac:dyDescent="0.3">
      <c r="A102" s="5" t="s">
        <v>655</v>
      </c>
      <c r="B102" s="5" t="s">
        <v>661</v>
      </c>
      <c r="C102" s="58">
        <v>125.5</v>
      </c>
      <c r="D102" s="58">
        <v>163.15</v>
      </c>
      <c r="E102" s="58">
        <v>163.15</v>
      </c>
      <c r="F102" s="58">
        <v>163.15</v>
      </c>
      <c r="G102" s="58">
        <v>163.15</v>
      </c>
      <c r="H102" s="58">
        <v>163.15</v>
      </c>
      <c r="I102" s="58">
        <v>163.15</v>
      </c>
      <c r="J102" s="58">
        <v>163.15</v>
      </c>
      <c r="K102" s="58">
        <v>163.15</v>
      </c>
      <c r="L102" s="58">
        <v>163.15</v>
      </c>
      <c r="M102" s="58">
        <v>163.15</v>
      </c>
      <c r="N102" s="58">
        <v>163.15</v>
      </c>
      <c r="O102" s="58">
        <v>163.15</v>
      </c>
    </row>
    <row r="103" spans="1:15" x14ac:dyDescent="0.3">
      <c r="A103" s="5" t="s">
        <v>655</v>
      </c>
      <c r="B103" s="5" t="s">
        <v>662</v>
      </c>
      <c r="C103" s="58">
        <v>21.1</v>
      </c>
      <c r="D103" s="58">
        <v>27.430000000000003</v>
      </c>
      <c r="E103" s="58">
        <v>27.430000000000003</v>
      </c>
      <c r="F103" s="58">
        <v>27.430000000000003</v>
      </c>
      <c r="G103" s="58">
        <v>27.430000000000003</v>
      </c>
      <c r="H103" s="58">
        <v>27.430000000000003</v>
      </c>
      <c r="I103" s="58">
        <v>27.430000000000003</v>
      </c>
      <c r="J103" s="58">
        <v>27.430000000000003</v>
      </c>
      <c r="K103" s="58">
        <v>27.430000000000003</v>
      </c>
      <c r="L103" s="58">
        <v>27.430000000000003</v>
      </c>
      <c r="M103" s="58">
        <v>27.430000000000003</v>
      </c>
      <c r="N103" s="58">
        <v>27.430000000000003</v>
      </c>
      <c r="O103" s="58">
        <v>27.430000000000003</v>
      </c>
    </row>
    <row r="104" spans="1:15" x14ac:dyDescent="0.3">
      <c r="A104" s="5" t="s">
        <v>655</v>
      </c>
      <c r="B104" s="5" t="s">
        <v>663</v>
      </c>
      <c r="C104" s="58">
        <v>90</v>
      </c>
      <c r="D104" s="58">
        <v>117</v>
      </c>
      <c r="E104" s="58">
        <v>117</v>
      </c>
      <c r="F104" s="58">
        <v>117</v>
      </c>
      <c r="G104" s="58">
        <v>117</v>
      </c>
      <c r="H104" s="58">
        <v>117</v>
      </c>
      <c r="I104" s="58">
        <v>117</v>
      </c>
      <c r="J104" s="58">
        <v>117</v>
      </c>
      <c r="K104" s="58">
        <v>117</v>
      </c>
      <c r="L104" s="58">
        <v>117</v>
      </c>
      <c r="M104" s="58">
        <v>117</v>
      </c>
      <c r="N104" s="58">
        <v>117</v>
      </c>
      <c r="O104" s="58">
        <v>117</v>
      </c>
    </row>
    <row r="105" spans="1:15" x14ac:dyDescent="0.3">
      <c r="A105" s="5" t="s">
        <v>655</v>
      </c>
      <c r="B105" s="5" t="s">
        <v>743</v>
      </c>
      <c r="C105" s="58">
        <v>0.1</v>
      </c>
      <c r="D105" s="58">
        <v>0.12</v>
      </c>
      <c r="E105" s="58">
        <v>0.12</v>
      </c>
      <c r="F105" s="58">
        <v>0.12</v>
      </c>
      <c r="G105" s="58">
        <v>0.12</v>
      </c>
      <c r="H105" s="58">
        <v>0.12</v>
      </c>
      <c r="I105" s="58">
        <v>0.12</v>
      </c>
      <c r="J105" s="58">
        <v>0.125</v>
      </c>
      <c r="K105" s="58">
        <v>0.125</v>
      </c>
      <c r="L105" s="58">
        <v>0.125</v>
      </c>
      <c r="M105" s="58">
        <v>0.125</v>
      </c>
      <c r="N105" s="58">
        <v>0.125</v>
      </c>
      <c r="O105" s="58">
        <v>0.125</v>
      </c>
    </row>
    <row r="106" spans="1:15" x14ac:dyDescent="0.3">
      <c r="A106" s="5" t="s">
        <v>655</v>
      </c>
      <c r="B106" s="5" t="s">
        <v>744</v>
      </c>
      <c r="C106" s="58">
        <v>29.659999999999997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</row>
    <row r="107" spans="1:15" x14ac:dyDescent="0.3">
      <c r="A107" s="5" t="s">
        <v>655</v>
      </c>
      <c r="B107" s="5" t="s">
        <v>279</v>
      </c>
      <c r="C107" s="58">
        <v>2734.8290000000002</v>
      </c>
      <c r="D107" s="58">
        <v>3281.7948000000001</v>
      </c>
      <c r="E107" s="58">
        <v>3281.7948000000001</v>
      </c>
      <c r="F107" s="58">
        <v>3281.7948000000001</v>
      </c>
      <c r="G107" s="58">
        <v>3281.7948000000001</v>
      </c>
      <c r="H107" s="58">
        <v>3281.7948000000001</v>
      </c>
      <c r="I107" s="58">
        <v>3281.7948000000001</v>
      </c>
      <c r="J107" s="58">
        <v>3418.5362500000001</v>
      </c>
      <c r="K107" s="58">
        <v>3418.5362500000001</v>
      </c>
      <c r="L107" s="58">
        <v>3418.5362500000001</v>
      </c>
      <c r="M107" s="58">
        <v>3418.5362500000001</v>
      </c>
      <c r="N107" s="58">
        <v>3418.5362500000001</v>
      </c>
      <c r="O107" s="58">
        <v>3418.5362500000001</v>
      </c>
    </row>
    <row r="108" spans="1:15" x14ac:dyDescent="0.3">
      <c r="A108" s="5" t="s">
        <v>655</v>
      </c>
      <c r="B108" s="5" t="s">
        <v>664</v>
      </c>
      <c r="C108" s="58">
        <v>0.9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</row>
    <row r="109" spans="1:15" x14ac:dyDescent="0.3">
      <c r="A109" s="5" t="s">
        <v>655</v>
      </c>
      <c r="B109" s="5" t="s">
        <v>164</v>
      </c>
      <c r="C109" s="58">
        <v>30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</row>
    <row r="110" spans="1:15" x14ac:dyDescent="0.3">
      <c r="A110" s="5" t="s">
        <v>655</v>
      </c>
      <c r="B110" s="5" t="s">
        <v>665</v>
      </c>
      <c r="C110" s="58">
        <v>26.4</v>
      </c>
      <c r="D110" s="58">
        <v>31.679999999999996</v>
      </c>
      <c r="E110" s="58">
        <v>31.679999999999996</v>
      </c>
      <c r="F110" s="58">
        <v>31.679999999999996</v>
      </c>
      <c r="G110" s="58">
        <v>31.679999999999996</v>
      </c>
      <c r="H110" s="58">
        <v>31.679999999999996</v>
      </c>
      <c r="I110" s="58">
        <v>31.679999999999996</v>
      </c>
      <c r="J110" s="58">
        <v>33</v>
      </c>
      <c r="K110" s="58">
        <v>33</v>
      </c>
      <c r="L110" s="58">
        <v>33</v>
      </c>
      <c r="M110" s="58">
        <v>33</v>
      </c>
      <c r="N110" s="58">
        <v>33</v>
      </c>
      <c r="O110" s="58">
        <v>33</v>
      </c>
    </row>
    <row r="111" spans="1:15" x14ac:dyDescent="0.3">
      <c r="A111" s="5" t="s">
        <v>655</v>
      </c>
      <c r="B111" s="5" t="s">
        <v>666</v>
      </c>
      <c r="C111" s="58">
        <v>27.099599999999999</v>
      </c>
      <c r="D111" s="58">
        <v>35.229480000000002</v>
      </c>
      <c r="E111" s="58">
        <v>35.229480000000002</v>
      </c>
      <c r="F111" s="58">
        <v>35.229480000000002</v>
      </c>
      <c r="G111" s="58">
        <v>35.229480000000002</v>
      </c>
      <c r="H111" s="58">
        <v>35.229480000000002</v>
      </c>
      <c r="I111" s="58">
        <v>35.229480000000002</v>
      </c>
      <c r="J111" s="58">
        <v>35.229480000000002</v>
      </c>
      <c r="K111" s="58">
        <v>35.229480000000002</v>
      </c>
      <c r="L111" s="58">
        <v>35.229480000000002</v>
      </c>
      <c r="M111" s="58">
        <v>35.229480000000002</v>
      </c>
      <c r="N111" s="58">
        <v>35.229480000000002</v>
      </c>
      <c r="O111" s="58">
        <v>35.229480000000002</v>
      </c>
    </row>
    <row r="112" spans="1:15" x14ac:dyDescent="0.3">
      <c r="A112" s="5" t="s">
        <v>655</v>
      </c>
      <c r="B112" s="5" t="s">
        <v>667</v>
      </c>
      <c r="C112" s="58">
        <v>6</v>
      </c>
      <c r="D112" s="58">
        <v>7.8000000000000007</v>
      </c>
      <c r="E112" s="58">
        <v>7.8000000000000007</v>
      </c>
      <c r="F112" s="58">
        <v>7.8000000000000007</v>
      </c>
      <c r="G112" s="58">
        <v>7.8000000000000007</v>
      </c>
      <c r="H112" s="58">
        <v>7.8000000000000007</v>
      </c>
      <c r="I112" s="58">
        <v>7.8000000000000007</v>
      </c>
      <c r="J112" s="58">
        <v>7.8000000000000007</v>
      </c>
      <c r="K112" s="58">
        <v>7.8000000000000007</v>
      </c>
      <c r="L112" s="58">
        <v>7.8000000000000007</v>
      </c>
      <c r="M112" s="58">
        <v>7.8000000000000007</v>
      </c>
      <c r="N112" s="58">
        <v>7.8000000000000007</v>
      </c>
      <c r="O112" s="58">
        <v>7.8000000000000007</v>
      </c>
    </row>
    <row r="113" spans="1:15" x14ac:dyDescent="0.3">
      <c r="A113" s="5" t="s">
        <v>655</v>
      </c>
      <c r="B113" s="5" t="s">
        <v>668</v>
      </c>
      <c r="C113" s="58">
        <v>5.3004000000000007</v>
      </c>
      <c r="D113" s="58">
        <v>6.3604800000000008</v>
      </c>
      <c r="E113" s="58">
        <v>6.3604800000000008</v>
      </c>
      <c r="F113" s="58">
        <v>6.3604800000000008</v>
      </c>
      <c r="G113" s="58">
        <v>6.3604800000000008</v>
      </c>
      <c r="H113" s="58">
        <v>6.3604800000000008</v>
      </c>
      <c r="I113" s="58">
        <v>6.3604800000000008</v>
      </c>
      <c r="J113" s="58">
        <v>6.6255000000000006</v>
      </c>
      <c r="K113" s="58">
        <v>6.6255000000000006</v>
      </c>
      <c r="L113" s="58">
        <v>6.6255000000000006</v>
      </c>
      <c r="M113" s="58">
        <v>6.6255000000000006</v>
      </c>
      <c r="N113" s="58">
        <v>6.6255000000000006</v>
      </c>
      <c r="O113" s="58">
        <v>6.6255000000000006</v>
      </c>
    </row>
    <row r="114" spans="1:15" x14ac:dyDescent="0.3">
      <c r="B114" s="60" t="s">
        <v>669</v>
      </c>
      <c r="C114" s="60">
        <f>SUM(C3:C113)</f>
        <v>49290.412064528871</v>
      </c>
      <c r="D114" s="60">
        <f t="shared" ref="D114:O114" si="0">SUM(D3:D113)</f>
        <v>50990.719239305363</v>
      </c>
      <c r="E114" s="60">
        <f t="shared" si="0"/>
        <v>51416.046761726531</v>
      </c>
      <c r="F114" s="60">
        <f t="shared" si="0"/>
        <v>53767.06388825889</v>
      </c>
      <c r="G114" s="60">
        <f t="shared" si="0"/>
        <v>55296.929339439019</v>
      </c>
      <c r="H114" s="60">
        <f t="shared" si="0"/>
        <v>52711.162855233393</v>
      </c>
      <c r="I114" s="60">
        <f t="shared" si="0"/>
        <v>52584.509142116432</v>
      </c>
      <c r="J114" s="60">
        <f t="shared" si="0"/>
        <v>55089.432083914486</v>
      </c>
      <c r="K114" s="60">
        <f t="shared" si="0"/>
        <v>54134.131141735234</v>
      </c>
      <c r="L114" s="60">
        <f t="shared" si="0"/>
        <v>54149.658002082404</v>
      </c>
      <c r="M114" s="60">
        <f t="shared" si="0"/>
        <v>56134.040908289659</v>
      </c>
      <c r="N114" s="60">
        <f t="shared" si="0"/>
        <v>56578.891605416815</v>
      </c>
      <c r="O114" s="60">
        <f t="shared" si="0"/>
        <v>55689.094483284447</v>
      </c>
    </row>
  </sheetData>
  <autoFilter ref="A2:O114" xr:uid="{CA47A532-BAEF-415E-85D9-CCD5FB90B60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6D55-2F0C-4525-97E0-3C7BBFFF6E44}">
  <dimension ref="A2:D20"/>
  <sheetViews>
    <sheetView topLeftCell="A7" workbookViewId="0">
      <selection activeCell="B19" sqref="B19"/>
    </sheetView>
  </sheetViews>
  <sheetFormatPr defaultRowHeight="14.4" x14ac:dyDescent="0.3"/>
  <cols>
    <col min="1" max="1" width="2.6640625" style="14" bestFit="1" customWidth="1"/>
    <col min="2" max="2" width="71.5546875" bestFit="1" customWidth="1"/>
    <col min="3" max="3" width="40.6640625" customWidth="1"/>
  </cols>
  <sheetData>
    <row r="2" spans="1:4" x14ac:dyDescent="0.3">
      <c r="B2" t="s">
        <v>745</v>
      </c>
      <c r="C2" t="s">
        <v>746</v>
      </c>
    </row>
    <row r="3" spans="1:4" x14ac:dyDescent="0.3">
      <c r="A3" s="14">
        <v>1</v>
      </c>
      <c r="B3" t="s">
        <v>747</v>
      </c>
      <c r="C3" t="s">
        <v>748</v>
      </c>
    </row>
    <row r="4" spans="1:4" x14ac:dyDescent="0.3">
      <c r="A4" s="14">
        <v>2</v>
      </c>
      <c r="B4" t="s">
        <v>749</v>
      </c>
      <c r="C4" t="s">
        <v>748</v>
      </c>
    </row>
    <row r="5" spans="1:4" x14ac:dyDescent="0.3">
      <c r="A5" s="14">
        <v>3</v>
      </c>
      <c r="B5" t="s">
        <v>750</v>
      </c>
    </row>
    <row r="6" spans="1:4" x14ac:dyDescent="0.3">
      <c r="A6" s="14">
        <v>4</v>
      </c>
      <c r="B6" t="s">
        <v>751</v>
      </c>
    </row>
    <row r="7" spans="1:4" x14ac:dyDescent="0.3">
      <c r="A7" s="14">
        <v>5</v>
      </c>
      <c r="B7" t="s">
        <v>752</v>
      </c>
      <c r="C7" t="s">
        <v>753</v>
      </c>
      <c r="D7" t="s">
        <v>754</v>
      </c>
    </row>
    <row r="8" spans="1:4" x14ac:dyDescent="0.3">
      <c r="A8" s="14">
        <v>6</v>
      </c>
      <c r="B8" t="s">
        <v>755</v>
      </c>
    </row>
    <row r="9" spans="1:4" x14ac:dyDescent="0.3">
      <c r="A9" s="14">
        <v>7</v>
      </c>
      <c r="B9" t="s">
        <v>756</v>
      </c>
    </row>
    <row r="10" spans="1:4" x14ac:dyDescent="0.3">
      <c r="A10" s="14">
        <v>8</v>
      </c>
      <c r="B10" t="s">
        <v>757</v>
      </c>
      <c r="C10" t="s">
        <v>758</v>
      </c>
      <c r="D10" t="s">
        <v>754</v>
      </c>
    </row>
    <row r="11" spans="1:4" x14ac:dyDescent="0.3">
      <c r="A11" s="14">
        <v>9</v>
      </c>
      <c r="B11" t="s">
        <v>759</v>
      </c>
      <c r="C11" t="s">
        <v>760</v>
      </c>
      <c r="D11" t="s">
        <v>754</v>
      </c>
    </row>
    <row r="12" spans="1:4" x14ac:dyDescent="0.3">
      <c r="A12" s="14">
        <v>10</v>
      </c>
      <c r="B12" t="s">
        <v>761</v>
      </c>
      <c r="C12" t="s">
        <v>762</v>
      </c>
      <c r="D12" t="s">
        <v>754</v>
      </c>
    </row>
    <row r="13" spans="1:4" x14ac:dyDescent="0.3">
      <c r="A13" s="14">
        <v>11</v>
      </c>
      <c r="B13" t="s">
        <v>763</v>
      </c>
    </row>
    <row r="14" spans="1:4" x14ac:dyDescent="0.3">
      <c r="A14" s="14">
        <v>12</v>
      </c>
      <c r="B14" t="s">
        <v>764</v>
      </c>
      <c r="C14" t="s">
        <v>765</v>
      </c>
      <c r="D14" t="s">
        <v>754</v>
      </c>
    </row>
    <row r="16" spans="1:4" x14ac:dyDescent="0.3">
      <c r="B16" t="s">
        <v>766</v>
      </c>
    </row>
    <row r="17" spans="1:2" x14ac:dyDescent="0.3">
      <c r="A17" s="14">
        <v>1</v>
      </c>
      <c r="B17" t="s">
        <v>767</v>
      </c>
    </row>
    <row r="18" spans="1:2" x14ac:dyDescent="0.3">
      <c r="A18" s="14">
        <v>2</v>
      </c>
      <c r="B18" t="s">
        <v>768</v>
      </c>
    </row>
    <row r="19" spans="1:2" x14ac:dyDescent="0.3">
      <c r="A19" s="14">
        <v>3</v>
      </c>
      <c r="B19" t="s">
        <v>769</v>
      </c>
    </row>
    <row r="20" spans="1:2" x14ac:dyDescent="0.3">
      <c r="A20" s="14">
        <v>4</v>
      </c>
      <c r="B20" t="s">
        <v>770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9F55AFC228745888FCB8DB5073B8D" ma:contentTypeVersion="10" ma:contentTypeDescription="Create a new document." ma:contentTypeScope="" ma:versionID="9929ca7b526393d46bd74d5c78ac135b">
  <xsd:schema xmlns:xsd="http://www.w3.org/2001/XMLSchema" xmlns:xs="http://www.w3.org/2001/XMLSchema" xmlns:p="http://schemas.microsoft.com/office/2006/metadata/properties" xmlns:ns3="e1921b4e-3925-4b8a-ac49-9c5bbe591edf" xmlns:ns4="cbd7273d-cb20-4432-ac37-f6ee778b2188" targetNamespace="http://schemas.microsoft.com/office/2006/metadata/properties" ma:root="true" ma:fieldsID="b01549e8c0e6ec9140f77905384f13a4" ns3:_="" ns4:_="">
    <xsd:import namespace="e1921b4e-3925-4b8a-ac49-9c5bbe591edf"/>
    <xsd:import namespace="cbd7273d-cb20-4432-ac37-f6ee778b2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21b4e-3925-4b8a-ac49-9c5bbe591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7273d-cb20-4432-ac37-f6ee778b2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A3958-F7BA-4140-BCC1-5669F8C32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21b4e-3925-4b8a-ac49-9c5bbe591edf"/>
    <ds:schemaRef ds:uri="cbd7273d-cb20-4432-ac37-f6ee778b2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2E92B-9A83-479A-8659-3A9C1E16F9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6EA0FE-7FA4-4C11-A979-8BDAF405E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Compiled</vt:lpstr>
      <vt:lpstr>Pivot</vt:lpstr>
      <vt:lpstr>SA &amp; PT 2020</vt:lpstr>
      <vt:lpstr>REvised</vt:lpstr>
      <vt:lpstr>Sheet1</vt:lpstr>
      <vt:lpstr>Demand Forecast 3-Jul</vt:lpstr>
      <vt:lpstr>Sales Budget 2020 v3</vt:lpstr>
      <vt:lpstr>2020 FC</vt:lpstr>
      <vt:lpstr>Minutes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 Yen Yee</dc:creator>
  <cp:keywords/>
  <dc:description/>
  <cp:lastModifiedBy>Chloe Low Hui Xin</cp:lastModifiedBy>
  <cp:revision/>
  <dcterms:created xsi:type="dcterms:W3CDTF">2019-10-27T15:56:43Z</dcterms:created>
  <dcterms:modified xsi:type="dcterms:W3CDTF">2020-07-20T07:16:42Z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0x0101001BE9F55AFC228745888FCB8DB5073B8D</vt:lpwstr>
  </property>
</Properties>
</file>