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ocuments\Projeto Biometria peixe\"/>
    </mc:Choice>
  </mc:AlternateContent>
  <bookViews>
    <workbookView xWindow="0" yWindow="0" windowWidth="20490" windowHeight="7755"/>
  </bookViews>
  <sheets>
    <sheet name="BaseDeDados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F6" i="1" l="1"/>
  <c r="G6" i="1"/>
  <c r="M6" i="1"/>
  <c r="M8" i="1"/>
  <c r="M7" i="1"/>
  <c r="M5" i="1"/>
  <c r="I34" i="1"/>
  <c r="F34" i="1"/>
  <c r="J34" i="1" s="1"/>
  <c r="I33" i="1"/>
  <c r="F33" i="1"/>
  <c r="J33" i="1" s="1"/>
  <c r="I32" i="1"/>
  <c r="F32" i="1"/>
  <c r="J32" i="1" s="1"/>
  <c r="I31" i="1"/>
  <c r="F31" i="1"/>
  <c r="J31" i="1" s="1"/>
  <c r="I30" i="1"/>
  <c r="F30" i="1"/>
  <c r="J30" i="1" s="1"/>
  <c r="I29" i="1"/>
  <c r="F29" i="1"/>
  <c r="J29" i="1" s="1"/>
  <c r="I27" i="1"/>
  <c r="F27" i="1"/>
  <c r="J27" i="1" s="1"/>
  <c r="I26" i="1"/>
  <c r="F26" i="1"/>
  <c r="J26" i="1" s="1"/>
  <c r="I25" i="1"/>
  <c r="F25" i="1"/>
  <c r="J25" i="1" s="1"/>
  <c r="I24" i="1"/>
  <c r="F24" i="1"/>
  <c r="J24" i="1" s="1"/>
  <c r="I23" i="1"/>
  <c r="F23" i="1"/>
  <c r="J23" i="1" s="1"/>
  <c r="I22" i="1"/>
  <c r="F22" i="1"/>
  <c r="J22" i="1" s="1"/>
  <c r="I21" i="1"/>
  <c r="F21" i="1"/>
  <c r="J21" i="1" s="1"/>
  <c r="I20" i="1"/>
  <c r="F20" i="1"/>
  <c r="J20" i="1" s="1"/>
  <c r="I19" i="1"/>
  <c r="F19" i="1"/>
  <c r="J19" i="1" s="1"/>
  <c r="I18" i="1"/>
  <c r="F18" i="1"/>
  <c r="J18" i="1" s="1"/>
  <c r="I16" i="1"/>
  <c r="F16" i="1"/>
  <c r="J16" i="1" s="1"/>
  <c r="I15" i="1"/>
  <c r="F15" i="1"/>
  <c r="J15" i="1" s="1"/>
  <c r="I14" i="1"/>
  <c r="F14" i="1"/>
  <c r="J14" i="1" s="1"/>
  <c r="I13" i="1"/>
  <c r="F13" i="1"/>
  <c r="J13" i="1" s="1"/>
  <c r="I12" i="1"/>
  <c r="F12" i="1"/>
  <c r="J12" i="1" s="1"/>
  <c r="I11" i="1"/>
  <c r="F11" i="1"/>
  <c r="J11" i="1" s="1"/>
  <c r="I9" i="1"/>
  <c r="F9" i="1"/>
  <c r="J9" i="1" s="1"/>
  <c r="I8" i="1"/>
  <c r="F8" i="1"/>
  <c r="J8" i="1" s="1"/>
  <c r="I7" i="1"/>
  <c r="F7" i="1"/>
  <c r="J7" i="1" s="1"/>
  <c r="I6" i="1"/>
  <c r="N6" i="1"/>
  <c r="O6" i="1" s="1"/>
  <c r="J6" i="1"/>
  <c r="I5" i="1"/>
  <c r="F5" i="1"/>
  <c r="J5" i="1" s="1"/>
  <c r="G5" i="1" l="1"/>
  <c r="N5" i="1" s="1"/>
  <c r="O5" i="1" s="1"/>
  <c r="G7" i="1"/>
  <c r="K7" i="1" s="1"/>
  <c r="G8" i="1"/>
  <c r="K8" i="1" s="1"/>
  <c r="G9" i="1"/>
  <c r="K9" i="1" s="1"/>
  <c r="G11" i="1"/>
  <c r="G12" i="1"/>
  <c r="K12" i="1" s="1"/>
  <c r="G13" i="1"/>
  <c r="K13" i="1" s="1"/>
  <c r="G14" i="1"/>
  <c r="K14" i="1" s="1"/>
  <c r="G15" i="1"/>
  <c r="G16" i="1"/>
  <c r="K16" i="1" s="1"/>
  <c r="G18" i="1"/>
  <c r="K18" i="1" s="1"/>
  <c r="G19" i="1"/>
  <c r="K19" i="1" s="1"/>
  <c r="G20" i="1"/>
  <c r="G21" i="1"/>
  <c r="G22" i="1"/>
  <c r="G23" i="1"/>
  <c r="K23" i="1" s="1"/>
  <c r="G24" i="1"/>
  <c r="G25" i="1"/>
  <c r="K25" i="1" s="1"/>
  <c r="G26" i="1"/>
  <c r="K26" i="1" s="1"/>
  <c r="G27" i="1"/>
  <c r="K27" i="1" s="1"/>
  <c r="G29" i="1"/>
  <c r="K29" i="1" s="1"/>
  <c r="G30" i="1"/>
  <c r="G31" i="1"/>
  <c r="K31" i="1" s="1"/>
  <c r="G32" i="1"/>
  <c r="K32" i="1" s="1"/>
  <c r="G33" i="1"/>
  <c r="G34" i="1"/>
  <c r="M34" i="1" s="1"/>
  <c r="K5" i="1"/>
  <c r="K6" i="1"/>
  <c r="K21" i="1"/>
  <c r="K22" i="1"/>
  <c r="K30" i="1"/>
  <c r="N34" i="1"/>
  <c r="O34" i="1" s="1"/>
  <c r="K34" i="1" l="1"/>
  <c r="M11" i="1"/>
  <c r="N11" i="1"/>
  <c r="O11" i="1" s="1"/>
  <c r="M33" i="1"/>
  <c r="N33" i="1"/>
  <c r="O33" i="1" s="1"/>
  <c r="M24" i="1"/>
  <c r="N24" i="1"/>
  <c r="O24" i="1" s="1"/>
  <c r="M20" i="1"/>
  <c r="N20" i="1"/>
  <c r="O20" i="1" s="1"/>
  <c r="M15" i="1"/>
  <c r="N15" i="1"/>
  <c r="O15" i="1" s="1"/>
  <c r="K33" i="1"/>
  <c r="K24" i="1"/>
  <c r="K20" i="1"/>
  <c r="K15" i="1"/>
  <c r="K11" i="1"/>
  <c r="M32" i="1"/>
  <c r="N32" i="1"/>
  <c r="O32" i="1" s="1"/>
  <c r="M27" i="1"/>
  <c r="N27" i="1"/>
  <c r="O27" i="1" s="1"/>
  <c r="M23" i="1"/>
  <c r="N23" i="1"/>
  <c r="O23" i="1" s="1"/>
  <c r="M19" i="1"/>
  <c r="N19" i="1"/>
  <c r="O19" i="1" s="1"/>
  <c r="M14" i="1"/>
  <c r="N14" i="1"/>
  <c r="O14" i="1" s="1"/>
  <c r="M9" i="1"/>
  <c r="N9" i="1"/>
  <c r="O9" i="1" s="1"/>
  <c r="M31" i="1"/>
  <c r="N31" i="1"/>
  <c r="O31" i="1" s="1"/>
  <c r="M26" i="1"/>
  <c r="N26" i="1"/>
  <c r="O26" i="1" s="1"/>
  <c r="M22" i="1"/>
  <c r="N22" i="1"/>
  <c r="O22" i="1" s="1"/>
  <c r="M18" i="1"/>
  <c r="N18" i="1"/>
  <c r="O18" i="1" s="1"/>
  <c r="M13" i="1"/>
  <c r="N13" i="1"/>
  <c r="O13" i="1" s="1"/>
  <c r="N8" i="1"/>
  <c r="O8" i="1" s="1"/>
  <c r="M29" i="1"/>
  <c r="N29" i="1"/>
  <c r="O29" i="1" s="1"/>
  <c r="M30" i="1"/>
  <c r="N30" i="1"/>
  <c r="O30" i="1" s="1"/>
  <c r="M25" i="1"/>
  <c r="N25" i="1"/>
  <c r="O25" i="1" s="1"/>
  <c r="M21" i="1"/>
  <c r="N21" i="1"/>
  <c r="O21" i="1" s="1"/>
  <c r="M16" i="1"/>
  <c r="N16" i="1"/>
  <c r="O16" i="1" s="1"/>
  <c r="M12" i="1"/>
  <c r="N12" i="1"/>
  <c r="O12" i="1" s="1"/>
  <c r="N7" i="1"/>
  <c r="O7" i="1" s="1"/>
</calcChain>
</file>

<file path=xl/sharedStrings.xml><?xml version="1.0" encoding="utf-8"?>
<sst xmlns="http://schemas.openxmlformats.org/spreadsheetml/2006/main" count="17" uniqueCount="17">
  <si>
    <t>Biometria</t>
  </si>
  <si>
    <t>Comprimento</t>
  </si>
  <si>
    <t>Largura</t>
  </si>
  <si>
    <t>comprimento</t>
  </si>
  <si>
    <t>g = gramas</t>
  </si>
  <si>
    <t>pmf = peso médio final</t>
  </si>
  <si>
    <t xml:space="preserve">Semanas de cultivo </t>
  </si>
  <si>
    <t>Dias de cultivo</t>
  </si>
  <si>
    <t>distância entre olhos</t>
  </si>
  <si>
    <t>medida entre olhos e bocas</t>
  </si>
  <si>
    <t>Massa estimada</t>
  </si>
  <si>
    <t>% massa por dia</t>
  </si>
  <si>
    <t>Largura/ distancia olhos</t>
  </si>
  <si>
    <t>Percentual comprimento</t>
  </si>
  <si>
    <t>Percentual Largura</t>
  </si>
  <si>
    <t xml:space="preserve">incognita </t>
  </si>
  <si>
    <t xml:space="preserve">Comprimento*largura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</si>
</sst>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9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topLeftCell="D1" workbookViewId="0">
      <selection activeCell="N2" sqref="N2"/>
    </sheetView>
  </sheetViews>
  <sheetFormatPr baseColWidth="10" defaultColWidth="12.625" defaultRowHeight="15" customHeight="1" x14ac:dyDescent="0.2"/>
  <cols>
    <col min="1" max="2" width="7.625" customWidth="1"/>
    <col min="3" max="3" width="11" customWidth="1"/>
    <col min="4" max="4" width="7.625" customWidth="1"/>
    <col min="5" max="5" width="10.875" customWidth="1"/>
    <col min="6" max="6" width="11.625" customWidth="1"/>
    <col min="7" max="7" width="8.375" customWidth="1"/>
    <col min="8" max="8" width="7.625" customWidth="1"/>
    <col min="9" max="9" width="10.5" customWidth="1"/>
    <col min="10" max="10" width="11.5" customWidth="1"/>
    <col min="11" max="11" width="7.625" customWidth="1"/>
    <col min="12" max="12" width="11.75" customWidth="1"/>
    <col min="13" max="13" width="10.5" customWidth="1"/>
    <col min="14" max="14" width="11.875" customWidth="1"/>
    <col min="15" max="15" width="13.75" customWidth="1"/>
    <col min="16" max="26" width="7.625" customWidth="1"/>
  </cols>
  <sheetData>
    <row r="1" spans="1:15" x14ac:dyDescent="0.25">
      <c r="A1" s="4" t="s">
        <v>6</v>
      </c>
      <c r="B1" s="4" t="s">
        <v>7</v>
      </c>
      <c r="C1" s="4" t="s">
        <v>0</v>
      </c>
      <c r="D1" s="4" t="s">
        <v>8</v>
      </c>
      <c r="E1" s="4" t="s">
        <v>9</v>
      </c>
      <c r="F1" s="1" t="s">
        <v>1</v>
      </c>
      <c r="G1" s="1" t="s">
        <v>2</v>
      </c>
      <c r="H1" s="4" t="s">
        <v>10</v>
      </c>
      <c r="I1" s="4" t="s">
        <v>11</v>
      </c>
      <c r="J1" s="4" t="s">
        <v>3</v>
      </c>
      <c r="K1" s="4" t="s">
        <v>12</v>
      </c>
      <c r="L1" s="4" t="s">
        <v>13</v>
      </c>
      <c r="M1" s="4" t="s">
        <v>14</v>
      </c>
      <c r="N1" s="4" t="s">
        <v>16</v>
      </c>
      <c r="O1" s="5" t="s">
        <v>15</v>
      </c>
    </row>
    <row r="2" spans="1:15" x14ac:dyDescent="0.25">
      <c r="A2" s="1"/>
      <c r="B2" s="1"/>
      <c r="C2" s="1"/>
      <c r="D2" s="1"/>
      <c r="E2" s="1"/>
      <c r="H2" s="1"/>
      <c r="I2" s="1"/>
      <c r="J2" s="1"/>
      <c r="K2" s="1"/>
      <c r="L2" s="1"/>
      <c r="M2" s="1"/>
      <c r="N2" s="1"/>
    </row>
    <row r="3" spans="1:15" x14ac:dyDescent="0.25">
      <c r="A3" s="1"/>
      <c r="B3" s="1"/>
      <c r="C3" s="1"/>
      <c r="D3" s="1"/>
      <c r="E3" s="1"/>
      <c r="J3" s="1"/>
      <c r="K3" s="1"/>
      <c r="L3" s="2">
        <v>2.36</v>
      </c>
      <c r="N3" s="1"/>
    </row>
    <row r="5" spans="1:15" x14ac:dyDescent="0.25">
      <c r="A5" s="1">
        <v>1</v>
      </c>
      <c r="B5" s="1">
        <v>7</v>
      </c>
      <c r="C5" s="1">
        <v>4</v>
      </c>
      <c r="D5" s="1">
        <v>4</v>
      </c>
      <c r="E5" s="1">
        <v>4.2</v>
      </c>
      <c r="F5" s="1">
        <f>E5*3*L3</f>
        <v>29.736000000000001</v>
      </c>
      <c r="G5" s="3">
        <f t="shared" ref="G5:G9" si="0">(C5/(2*B5))*F5</f>
        <v>8.4960000000000004</v>
      </c>
      <c r="H5" s="3"/>
      <c r="I5" s="1">
        <f t="shared" ref="I5:I9" si="1">C5/B5</f>
        <v>0.5714285714285714</v>
      </c>
      <c r="J5" s="1">
        <f t="shared" ref="J5:J9" si="2">F5/E5</f>
        <v>7.08</v>
      </c>
      <c r="K5" s="1">
        <f t="shared" ref="K5:K9" si="3">G5/D5</f>
        <v>2.1240000000000001</v>
      </c>
      <c r="M5" s="1">
        <f>G5/B5</f>
        <v>1.2137142857142857</v>
      </c>
      <c r="N5" s="3">
        <f t="shared" ref="N5:N9" si="4">F5*G5*D5</f>
        <v>1010.5482240000001</v>
      </c>
      <c r="O5" s="3">
        <f t="shared" ref="O5:O9" si="5">(N5/100)*I5</f>
        <v>5.7745612800000004</v>
      </c>
    </row>
    <row r="6" spans="1:15" x14ac:dyDescent="0.25">
      <c r="A6" s="1">
        <v>2</v>
      </c>
      <c r="B6" s="1">
        <v>14</v>
      </c>
      <c r="C6" s="1">
        <v>8</v>
      </c>
      <c r="D6" s="1">
        <v>4.2</v>
      </c>
      <c r="E6" s="1">
        <v>4.5</v>
      </c>
      <c r="F6" s="1">
        <f>E6*3*L3</f>
        <v>31.86</v>
      </c>
      <c r="G6" s="3">
        <f>(C6/(2*B6))*F6</f>
        <v>9.1028571428571414</v>
      </c>
      <c r="H6" s="3">
        <v>7</v>
      </c>
      <c r="I6" s="1">
        <f t="shared" si="1"/>
        <v>0.5714285714285714</v>
      </c>
      <c r="J6" s="1">
        <f t="shared" si="2"/>
        <v>7.08</v>
      </c>
      <c r="K6" s="1">
        <f t="shared" si="3"/>
        <v>2.16734693877551</v>
      </c>
      <c r="M6" s="1">
        <f>G6/B6</f>
        <v>0.65020408163265297</v>
      </c>
      <c r="N6" s="3">
        <f t="shared" si="4"/>
        <v>1218.0715199999997</v>
      </c>
      <c r="O6" s="3">
        <f t="shared" si="5"/>
        <v>6.9604086857142846</v>
      </c>
    </row>
    <row r="7" spans="1:15" x14ac:dyDescent="0.25">
      <c r="A7" s="1">
        <v>3</v>
      </c>
      <c r="B7" s="1">
        <v>21</v>
      </c>
      <c r="C7" s="1">
        <v>12</v>
      </c>
      <c r="D7" s="1">
        <v>4.5</v>
      </c>
      <c r="E7" s="1">
        <v>4.7</v>
      </c>
      <c r="F7" s="1">
        <f>E7*3*L3</f>
        <v>33.276000000000003</v>
      </c>
      <c r="G7" s="3">
        <f t="shared" si="0"/>
        <v>9.5074285714285711</v>
      </c>
      <c r="H7" s="3"/>
      <c r="I7" s="1">
        <f t="shared" si="1"/>
        <v>0.5714285714285714</v>
      </c>
      <c r="J7" s="1">
        <f t="shared" si="2"/>
        <v>7.08</v>
      </c>
      <c r="K7" s="1">
        <f t="shared" si="3"/>
        <v>2.1127619047619048</v>
      </c>
      <c r="M7" s="1">
        <f>G7/B7</f>
        <v>0.452734693877551</v>
      </c>
      <c r="N7" s="3">
        <f t="shared" si="4"/>
        <v>1423.6613691428572</v>
      </c>
      <c r="O7" s="3">
        <f t="shared" si="5"/>
        <v>8.1352078236734684</v>
      </c>
    </row>
    <row r="8" spans="1:15" x14ac:dyDescent="0.25">
      <c r="A8" s="1">
        <v>4</v>
      </c>
      <c r="B8" s="1">
        <v>28</v>
      </c>
      <c r="C8" s="1">
        <v>16</v>
      </c>
      <c r="D8" s="1">
        <v>4.8</v>
      </c>
      <c r="E8" s="1">
        <v>4.8</v>
      </c>
      <c r="F8" s="1">
        <f>E8*3*L3</f>
        <v>33.983999999999995</v>
      </c>
      <c r="G8" s="3">
        <f t="shared" si="0"/>
        <v>9.7097142857142842</v>
      </c>
      <c r="H8" s="3"/>
      <c r="I8" s="1">
        <f t="shared" si="1"/>
        <v>0.5714285714285714</v>
      </c>
      <c r="J8" s="1">
        <f t="shared" si="2"/>
        <v>7.0799999999999992</v>
      </c>
      <c r="K8" s="1">
        <f t="shared" si="3"/>
        <v>2.0228571428571427</v>
      </c>
      <c r="M8" s="1">
        <f>G8/B8</f>
        <v>0.34677551020408159</v>
      </c>
      <c r="N8" s="3">
        <f t="shared" si="4"/>
        <v>1583.8796653714282</v>
      </c>
      <c r="O8" s="3">
        <f t="shared" si="5"/>
        <v>9.050740944979589</v>
      </c>
    </row>
    <row r="9" spans="1:15" x14ac:dyDescent="0.25">
      <c r="A9" s="1">
        <v>5</v>
      </c>
      <c r="B9" s="1">
        <v>35</v>
      </c>
      <c r="C9" s="1">
        <v>20</v>
      </c>
      <c r="D9" s="1">
        <v>5</v>
      </c>
      <c r="E9" s="1">
        <v>5</v>
      </c>
      <c r="F9" s="1">
        <f>E9*3*L3</f>
        <v>35.4</v>
      </c>
      <c r="G9" s="3">
        <f t="shared" si="0"/>
        <v>10.114285714285714</v>
      </c>
      <c r="H9" s="3"/>
      <c r="I9" s="1">
        <f t="shared" si="1"/>
        <v>0.5714285714285714</v>
      </c>
      <c r="J9" s="1">
        <f t="shared" si="2"/>
        <v>7.08</v>
      </c>
      <c r="K9" s="1">
        <f t="shared" si="3"/>
        <v>2.0228571428571427</v>
      </c>
      <c r="M9" s="1">
        <f t="shared" ref="M9" si="6">G9/B9</f>
        <v>0.28897959183673466</v>
      </c>
      <c r="N9" s="3">
        <f t="shared" si="4"/>
        <v>1790.2285714285713</v>
      </c>
      <c r="O9" s="3">
        <f t="shared" si="5"/>
        <v>10.229877551020408</v>
      </c>
    </row>
    <row r="10" spans="1:15" x14ac:dyDescent="0.25">
      <c r="G10" s="3"/>
      <c r="H10" s="3"/>
      <c r="N10" s="3"/>
      <c r="O10" s="3"/>
    </row>
    <row r="11" spans="1:15" x14ac:dyDescent="0.25">
      <c r="B11" s="1">
        <v>42</v>
      </c>
      <c r="C11" s="1">
        <v>36</v>
      </c>
      <c r="D11" s="1">
        <v>5.5</v>
      </c>
      <c r="E11" s="1">
        <v>6</v>
      </c>
      <c r="F11" s="1">
        <f>E11*3*L3</f>
        <v>42.48</v>
      </c>
      <c r="G11" s="3">
        <f>(C11/F11)*(E11*L3)</f>
        <v>12.000000000000002</v>
      </c>
      <c r="H11" s="3">
        <v>38</v>
      </c>
      <c r="I11" s="1">
        <f t="shared" ref="I11:I16" si="7">C11/B11</f>
        <v>0.8571428571428571</v>
      </c>
      <c r="J11" s="1">
        <f t="shared" ref="J11:J16" si="8">F11/E11</f>
        <v>7.0799999999999992</v>
      </c>
      <c r="K11" s="1">
        <f t="shared" ref="K11:K16" si="9">G11/D11</f>
        <v>2.1818181818181821</v>
      </c>
      <c r="M11" s="1">
        <f t="shared" ref="M11:M16" si="10">G11/B11</f>
        <v>0.28571428571428575</v>
      </c>
      <c r="N11" s="3">
        <f>(F11*G11*D11)</f>
        <v>2803.6800000000003</v>
      </c>
      <c r="O11" s="3">
        <f>(N11/10)*I11</f>
        <v>240.31542857142861</v>
      </c>
    </row>
    <row r="12" spans="1:15" x14ac:dyDescent="0.25">
      <c r="A12" s="1">
        <v>6</v>
      </c>
      <c r="B12" s="1">
        <v>42</v>
      </c>
      <c r="C12" s="1">
        <v>36</v>
      </c>
      <c r="D12" s="1">
        <v>5</v>
      </c>
      <c r="E12" s="1">
        <v>6</v>
      </c>
      <c r="F12" s="1">
        <f>E12*3*L3</f>
        <v>42.48</v>
      </c>
      <c r="G12" s="3">
        <f>(C12/F12)*(E12*L3)</f>
        <v>12.000000000000002</v>
      </c>
      <c r="H12" s="3">
        <v>35.6</v>
      </c>
      <c r="I12" s="1">
        <f t="shared" si="7"/>
        <v>0.8571428571428571</v>
      </c>
      <c r="J12" s="1">
        <f t="shared" si="8"/>
        <v>7.0799999999999992</v>
      </c>
      <c r="K12" s="1">
        <f t="shared" si="9"/>
        <v>2.4000000000000004</v>
      </c>
      <c r="M12" s="1">
        <f t="shared" si="10"/>
        <v>0.28571428571428575</v>
      </c>
      <c r="N12" s="3">
        <f t="shared" ref="N12:N16" si="11">F12*0.85*G12*D12</f>
        <v>2166.4800000000005</v>
      </c>
      <c r="O12" s="3">
        <f>(N12/100)*I12*2.5</f>
        <v>46.424571428571433</v>
      </c>
    </row>
    <row r="13" spans="1:15" x14ac:dyDescent="0.25">
      <c r="A13" s="1">
        <v>7</v>
      </c>
      <c r="B13" s="1">
        <v>49</v>
      </c>
      <c r="C13" s="1">
        <v>42</v>
      </c>
      <c r="D13" s="1">
        <v>5.4</v>
      </c>
      <c r="E13" s="1">
        <v>6.2</v>
      </c>
      <c r="F13" s="1">
        <f>E13*3*L3</f>
        <v>43.896000000000001</v>
      </c>
      <c r="G13" s="3">
        <f>(C13/F13)*(E13*L3)</f>
        <v>14</v>
      </c>
      <c r="H13" s="3"/>
      <c r="I13" s="1">
        <f t="shared" si="7"/>
        <v>0.8571428571428571</v>
      </c>
      <c r="J13" s="1">
        <f t="shared" si="8"/>
        <v>7.08</v>
      </c>
      <c r="K13" s="1">
        <f t="shared" si="9"/>
        <v>2.5925925925925926</v>
      </c>
      <c r="M13" s="1">
        <f t="shared" si="10"/>
        <v>0.2857142857142857</v>
      </c>
      <c r="N13" s="3">
        <f t="shared" si="11"/>
        <v>2820.7569600000002</v>
      </c>
      <c r="O13" s="3">
        <f t="shared" ref="O13:O16" si="12">(N13/100)*I13*1.5</f>
        <v>36.266875200000001</v>
      </c>
    </row>
    <row r="14" spans="1:15" x14ac:dyDescent="0.25">
      <c r="A14" s="1">
        <v>8</v>
      </c>
      <c r="B14" s="1">
        <v>56</v>
      </c>
      <c r="C14" s="1">
        <v>48</v>
      </c>
      <c r="D14" s="1">
        <v>5.8</v>
      </c>
      <c r="E14" s="1">
        <v>6.5</v>
      </c>
      <c r="F14" s="1">
        <f>E14*3*L3</f>
        <v>46.019999999999996</v>
      </c>
      <c r="G14" s="3">
        <f>(C14/F14)*(E14*L3)</f>
        <v>16</v>
      </c>
      <c r="H14" s="3"/>
      <c r="I14" s="1">
        <f t="shared" si="7"/>
        <v>0.8571428571428571</v>
      </c>
      <c r="J14" s="1">
        <f t="shared" si="8"/>
        <v>7.0799999999999992</v>
      </c>
      <c r="K14" s="1">
        <f t="shared" si="9"/>
        <v>2.7586206896551726</v>
      </c>
      <c r="M14" s="1">
        <f t="shared" si="10"/>
        <v>0.2857142857142857</v>
      </c>
      <c r="N14" s="3">
        <f t="shared" si="11"/>
        <v>3630.0575999999996</v>
      </c>
      <c r="O14" s="3">
        <f t="shared" si="12"/>
        <v>46.672169142857143</v>
      </c>
    </row>
    <row r="15" spans="1:15" x14ac:dyDescent="0.25">
      <c r="A15" s="1">
        <v>9</v>
      </c>
      <c r="B15" s="1">
        <v>63</v>
      </c>
      <c r="C15" s="1">
        <v>54</v>
      </c>
      <c r="D15" s="1">
        <v>6</v>
      </c>
      <c r="E15" s="1">
        <v>7</v>
      </c>
      <c r="F15" s="1">
        <f>E15*3*L3</f>
        <v>49.559999999999995</v>
      </c>
      <c r="G15" s="3">
        <f>(C15/F15)*(E15*L3)</f>
        <v>18</v>
      </c>
      <c r="H15" s="3"/>
      <c r="I15" s="1">
        <f t="shared" si="7"/>
        <v>0.8571428571428571</v>
      </c>
      <c r="J15" s="1">
        <f t="shared" si="8"/>
        <v>7.0799999999999992</v>
      </c>
      <c r="K15" s="1">
        <f t="shared" si="9"/>
        <v>3</v>
      </c>
      <c r="M15" s="1">
        <f t="shared" si="10"/>
        <v>0.2857142857142857</v>
      </c>
      <c r="N15" s="3">
        <f t="shared" si="11"/>
        <v>4549.6079999999993</v>
      </c>
      <c r="O15" s="3">
        <f t="shared" si="12"/>
        <v>58.494959999999992</v>
      </c>
    </row>
    <row r="16" spans="1:15" x14ac:dyDescent="0.25">
      <c r="A16" s="1">
        <v>10</v>
      </c>
      <c r="B16" s="1">
        <v>70</v>
      </c>
      <c r="C16" s="1">
        <v>60</v>
      </c>
      <c r="D16" s="1">
        <v>6.5</v>
      </c>
      <c r="E16" s="1">
        <v>8</v>
      </c>
      <c r="F16" s="1">
        <f>E16*3*L3</f>
        <v>56.64</v>
      </c>
      <c r="G16" s="3">
        <f>(C16/F16)*(E16*L3)</f>
        <v>20</v>
      </c>
      <c r="H16" s="3">
        <v>58</v>
      </c>
      <c r="I16" s="1">
        <f t="shared" si="7"/>
        <v>0.8571428571428571</v>
      </c>
      <c r="J16" s="1">
        <f t="shared" si="8"/>
        <v>7.08</v>
      </c>
      <c r="K16" s="1">
        <f t="shared" si="9"/>
        <v>3.0769230769230771</v>
      </c>
      <c r="M16" s="1">
        <f t="shared" si="10"/>
        <v>0.2857142857142857</v>
      </c>
      <c r="N16" s="3">
        <f t="shared" si="11"/>
        <v>6258.72</v>
      </c>
      <c r="O16" s="3">
        <f t="shared" si="12"/>
        <v>80.469257142857145</v>
      </c>
    </row>
    <row r="17" spans="1:15" x14ac:dyDescent="0.25">
      <c r="G17" s="3"/>
      <c r="H17" s="3"/>
      <c r="N17" s="3"/>
      <c r="O17" s="3"/>
    </row>
    <row r="18" spans="1:15" x14ac:dyDescent="0.25">
      <c r="A18" s="1">
        <v>11</v>
      </c>
      <c r="B18" s="1">
        <v>77</v>
      </c>
      <c r="C18" s="1">
        <v>110</v>
      </c>
      <c r="D18" s="1">
        <v>8</v>
      </c>
      <c r="E18" s="1">
        <v>8</v>
      </c>
      <c r="F18" s="1">
        <f>E18*3*L3</f>
        <v>56.64</v>
      </c>
      <c r="G18" s="3">
        <f>(C18/(1.1*F18))*(E18*L3)</f>
        <v>33.333333333333329</v>
      </c>
      <c r="H18" s="3"/>
      <c r="I18" s="1">
        <f t="shared" ref="I18:I27" si="13">C18/B18</f>
        <v>1.4285714285714286</v>
      </c>
      <c r="J18" s="1">
        <f t="shared" ref="J18:J27" si="14">F18/E18</f>
        <v>7.08</v>
      </c>
      <c r="K18" s="1">
        <f t="shared" ref="K18:K27" si="15">G18/D18</f>
        <v>4.1666666666666661</v>
      </c>
      <c r="M18" s="1">
        <f t="shared" ref="M18:M27" si="16">G18/B18</f>
        <v>0.43290043290043284</v>
      </c>
      <c r="N18" s="3">
        <f t="shared" ref="N18:N27" si="17">F18*G18</f>
        <v>1887.9999999999998</v>
      </c>
      <c r="O18" s="3">
        <f t="shared" ref="O18:O27" si="18">(N18/100)*I18*B18</f>
        <v>2076.8000000000002</v>
      </c>
    </row>
    <row r="19" spans="1:15" x14ac:dyDescent="0.25">
      <c r="A19" s="1">
        <v>12</v>
      </c>
      <c r="B19" s="1">
        <v>84</v>
      </c>
      <c r="C19" s="1">
        <v>120</v>
      </c>
      <c r="D19" s="1">
        <v>10</v>
      </c>
      <c r="E19" s="1">
        <v>9</v>
      </c>
      <c r="F19" s="1">
        <f>E19*3*L3</f>
        <v>63.72</v>
      </c>
      <c r="G19" s="3">
        <f>(C19/(1.1*F19))*(E19*L3)</f>
        <v>36.36363636363636</v>
      </c>
      <c r="H19" s="3"/>
      <c r="I19" s="1">
        <f t="shared" si="13"/>
        <v>1.4285714285714286</v>
      </c>
      <c r="J19" s="1">
        <f t="shared" si="14"/>
        <v>7.08</v>
      </c>
      <c r="K19" s="1">
        <f t="shared" si="15"/>
        <v>3.6363636363636358</v>
      </c>
      <c r="M19" s="1">
        <f t="shared" si="16"/>
        <v>0.43290043290043284</v>
      </c>
      <c r="N19" s="3">
        <f t="shared" si="17"/>
        <v>2317.090909090909</v>
      </c>
      <c r="O19" s="3">
        <f t="shared" si="18"/>
        <v>2780.5090909090909</v>
      </c>
    </row>
    <row r="20" spans="1:15" x14ac:dyDescent="0.25">
      <c r="A20" s="1">
        <v>13</v>
      </c>
      <c r="B20" s="1">
        <v>91</v>
      </c>
      <c r="C20" s="1">
        <v>130</v>
      </c>
      <c r="D20" s="1">
        <v>12</v>
      </c>
      <c r="E20" s="1">
        <v>10.5</v>
      </c>
      <c r="F20" s="1">
        <f>E20*3*L3</f>
        <v>74.339999999999989</v>
      </c>
      <c r="G20" s="3">
        <f>(C20/(1.1*F20))*(E20*L3)</f>
        <v>39.393939393939391</v>
      </c>
      <c r="H20" s="3"/>
      <c r="I20" s="1">
        <f t="shared" si="13"/>
        <v>1.4285714285714286</v>
      </c>
      <c r="J20" s="1">
        <f t="shared" si="14"/>
        <v>7.0799999999999992</v>
      </c>
      <c r="K20" s="1">
        <f t="shared" si="15"/>
        <v>3.2828282828282824</v>
      </c>
      <c r="M20" s="1">
        <f t="shared" si="16"/>
        <v>0.43290043290043284</v>
      </c>
      <c r="N20" s="3">
        <f t="shared" si="17"/>
        <v>2928.545454545454</v>
      </c>
      <c r="O20" s="3">
        <f t="shared" si="18"/>
        <v>3807.1090909090904</v>
      </c>
    </row>
    <row r="21" spans="1:15" ht="15.75" customHeight="1" x14ac:dyDescent="0.25">
      <c r="A21" s="1">
        <v>14</v>
      </c>
      <c r="B21" s="1">
        <v>98</v>
      </c>
      <c r="C21" s="1">
        <v>140</v>
      </c>
      <c r="D21" s="1">
        <v>14</v>
      </c>
      <c r="E21" s="1">
        <v>12</v>
      </c>
      <c r="F21" s="1">
        <f>E21*3*L3</f>
        <v>84.96</v>
      </c>
      <c r="G21" s="3">
        <f>(C21/(1.1*F21))*(E21*L3)</f>
        <v>42.424242424242422</v>
      </c>
      <c r="H21" s="3"/>
      <c r="I21" s="1">
        <f t="shared" si="13"/>
        <v>1.4285714285714286</v>
      </c>
      <c r="J21" s="1">
        <f t="shared" si="14"/>
        <v>7.0799999999999992</v>
      </c>
      <c r="K21" s="1">
        <f t="shared" si="15"/>
        <v>3.0303030303030303</v>
      </c>
      <c r="M21" s="1">
        <f t="shared" si="16"/>
        <v>0.4329004329004329</v>
      </c>
      <c r="N21" s="3">
        <f t="shared" si="17"/>
        <v>3604.363636363636</v>
      </c>
      <c r="O21" s="3">
        <f t="shared" si="18"/>
        <v>5046.1090909090899</v>
      </c>
    </row>
    <row r="22" spans="1:15" ht="15.75" customHeight="1" x14ac:dyDescent="0.25">
      <c r="A22" s="1">
        <v>15</v>
      </c>
      <c r="B22" s="1">
        <v>105</v>
      </c>
      <c r="C22" s="1">
        <v>150</v>
      </c>
      <c r="D22" s="1">
        <v>15</v>
      </c>
      <c r="E22" s="1">
        <v>14.5</v>
      </c>
      <c r="F22" s="1">
        <f>E22*3*L3</f>
        <v>102.66</v>
      </c>
      <c r="G22" s="3">
        <f>(C22/(1.1*F22))*(E22*L3)</f>
        <v>45.454545454545453</v>
      </c>
      <c r="H22" s="3">
        <v>150</v>
      </c>
      <c r="I22" s="1">
        <f t="shared" si="13"/>
        <v>1.4285714285714286</v>
      </c>
      <c r="J22" s="1">
        <f t="shared" si="14"/>
        <v>7.08</v>
      </c>
      <c r="K22" s="1">
        <f t="shared" si="15"/>
        <v>3.0303030303030303</v>
      </c>
      <c r="M22" s="1">
        <f t="shared" si="16"/>
        <v>0.4329004329004329</v>
      </c>
      <c r="N22" s="3">
        <f t="shared" si="17"/>
        <v>4666.363636363636</v>
      </c>
      <c r="O22" s="3">
        <f t="shared" si="18"/>
        <v>6999.5454545454531</v>
      </c>
    </row>
    <row r="23" spans="1:15" ht="15.75" customHeight="1" x14ac:dyDescent="0.25">
      <c r="A23" s="1">
        <v>16</v>
      </c>
      <c r="B23" s="1">
        <v>112</v>
      </c>
      <c r="C23" s="1">
        <v>160</v>
      </c>
      <c r="D23" s="1">
        <v>18</v>
      </c>
      <c r="E23" s="1">
        <v>17</v>
      </c>
      <c r="F23" s="1">
        <f>E23*3*L3</f>
        <v>120.36</v>
      </c>
      <c r="G23" s="3">
        <f>(C23/(1.1*F23))*(E23*L3)</f>
        <v>48.484848484848477</v>
      </c>
      <c r="H23" s="3"/>
      <c r="I23" s="1">
        <f t="shared" si="13"/>
        <v>1.4285714285714286</v>
      </c>
      <c r="J23" s="1">
        <f t="shared" si="14"/>
        <v>7.08</v>
      </c>
      <c r="K23" s="1">
        <f t="shared" si="15"/>
        <v>2.6936026936026933</v>
      </c>
      <c r="M23" s="1">
        <f t="shared" si="16"/>
        <v>0.43290043290043284</v>
      </c>
      <c r="N23" s="3">
        <f t="shared" si="17"/>
        <v>5835.6363636363631</v>
      </c>
      <c r="O23" s="3">
        <f t="shared" si="18"/>
        <v>9337.0181818181809</v>
      </c>
    </row>
    <row r="24" spans="1:15" ht="15.75" customHeight="1" x14ac:dyDescent="0.25">
      <c r="A24" s="1">
        <v>17</v>
      </c>
      <c r="B24" s="1">
        <v>119</v>
      </c>
      <c r="C24" s="1">
        <v>170</v>
      </c>
      <c r="D24" s="1">
        <v>22</v>
      </c>
      <c r="E24" s="1">
        <v>21</v>
      </c>
      <c r="F24" s="1">
        <f>E24*3*L3</f>
        <v>148.67999999999998</v>
      </c>
      <c r="G24" s="3">
        <f>(C24/(1.1*F24))*(E24*L3)</f>
        <v>51.515151515151516</v>
      </c>
      <c r="H24" s="3"/>
      <c r="I24" s="1">
        <f t="shared" si="13"/>
        <v>1.4285714285714286</v>
      </c>
      <c r="J24" s="1">
        <f t="shared" si="14"/>
        <v>7.0799999999999992</v>
      </c>
      <c r="K24" s="1">
        <f t="shared" si="15"/>
        <v>2.3415977961432506</v>
      </c>
      <c r="M24" s="1">
        <f t="shared" si="16"/>
        <v>0.4329004329004329</v>
      </c>
      <c r="N24" s="3">
        <f t="shared" si="17"/>
        <v>7659.2727272727261</v>
      </c>
      <c r="O24" s="3">
        <f t="shared" si="18"/>
        <v>13020.763636363636</v>
      </c>
    </row>
    <row r="25" spans="1:15" ht="15.75" customHeight="1" x14ac:dyDescent="0.25">
      <c r="A25" s="1">
        <v>18</v>
      </c>
      <c r="B25" s="1">
        <v>126</v>
      </c>
      <c r="C25" s="1">
        <v>180</v>
      </c>
      <c r="D25" s="1">
        <v>26</v>
      </c>
      <c r="E25" s="1">
        <v>24.3</v>
      </c>
      <c r="F25" s="1">
        <f>E25*3*L3</f>
        <v>172.04400000000001</v>
      </c>
      <c r="G25" s="3">
        <f>(C25/(1.1*F25))*(E25*L3)</f>
        <v>54.54545454545454</v>
      </c>
      <c r="H25" s="3">
        <v>180</v>
      </c>
      <c r="I25" s="1">
        <f t="shared" si="13"/>
        <v>1.4285714285714286</v>
      </c>
      <c r="J25" s="1">
        <f t="shared" si="14"/>
        <v>7.08</v>
      </c>
      <c r="K25" s="1">
        <f t="shared" si="15"/>
        <v>2.0979020979020975</v>
      </c>
      <c r="M25" s="1">
        <f t="shared" si="16"/>
        <v>0.43290043290043284</v>
      </c>
      <c r="N25" s="3">
        <f t="shared" si="17"/>
        <v>9384.2181818181816</v>
      </c>
      <c r="O25" s="3">
        <f t="shared" si="18"/>
        <v>16891.592727272728</v>
      </c>
    </row>
    <row r="26" spans="1:15" ht="15.75" customHeight="1" x14ac:dyDescent="0.25">
      <c r="A26" s="1">
        <v>19</v>
      </c>
      <c r="B26" s="1">
        <v>133</v>
      </c>
      <c r="C26" s="1">
        <v>190</v>
      </c>
      <c r="D26" s="1">
        <v>32</v>
      </c>
      <c r="E26" s="1">
        <v>28</v>
      </c>
      <c r="F26" s="1">
        <f>E26*3*L3</f>
        <v>198.23999999999998</v>
      </c>
      <c r="G26" s="3">
        <f>(C26/(1.1*F26))*(E26*L3)</f>
        <v>57.575757575757571</v>
      </c>
      <c r="H26" s="3"/>
      <c r="I26" s="1">
        <f t="shared" si="13"/>
        <v>1.4285714285714286</v>
      </c>
      <c r="J26" s="1">
        <f t="shared" si="14"/>
        <v>7.0799999999999992</v>
      </c>
      <c r="K26" s="1">
        <f t="shared" si="15"/>
        <v>1.7992424242424241</v>
      </c>
      <c r="M26" s="1">
        <f t="shared" si="16"/>
        <v>0.43290043290043284</v>
      </c>
      <c r="N26" s="3">
        <f t="shared" si="17"/>
        <v>11413.81818181818</v>
      </c>
      <c r="O26" s="3">
        <f t="shared" si="18"/>
        <v>21686.254545454543</v>
      </c>
    </row>
    <row r="27" spans="1:15" ht="15.75" customHeight="1" x14ac:dyDescent="0.25">
      <c r="A27" s="1">
        <v>20</v>
      </c>
      <c r="B27" s="1">
        <v>140</v>
      </c>
      <c r="C27" s="1">
        <v>200</v>
      </c>
      <c r="D27" s="1">
        <v>35</v>
      </c>
      <c r="E27" s="1">
        <v>30</v>
      </c>
      <c r="F27" s="1">
        <f>E27*3*L3</f>
        <v>212.39999999999998</v>
      </c>
      <c r="G27" s="3">
        <f>(C27/(1.1*F27))*(E27*L3)</f>
        <v>60.606060606060609</v>
      </c>
      <c r="H27" s="3"/>
      <c r="I27" s="1">
        <f t="shared" si="13"/>
        <v>1.4285714285714286</v>
      </c>
      <c r="J27" s="1">
        <f t="shared" si="14"/>
        <v>7.0799999999999992</v>
      </c>
      <c r="K27" s="1">
        <f t="shared" si="15"/>
        <v>1.7316017316017316</v>
      </c>
      <c r="M27" s="1">
        <f t="shared" si="16"/>
        <v>0.4329004329004329</v>
      </c>
      <c r="N27" s="3">
        <f t="shared" si="17"/>
        <v>12872.727272727272</v>
      </c>
      <c r="O27" s="3">
        <f t="shared" si="18"/>
        <v>25745.454545454544</v>
      </c>
    </row>
    <row r="28" spans="1:15" ht="15.75" customHeight="1" x14ac:dyDescent="0.25">
      <c r="G28" s="3"/>
      <c r="H28" s="3"/>
      <c r="N28" s="3"/>
      <c r="O28" s="3"/>
    </row>
    <row r="29" spans="1:15" ht="15.75" customHeight="1" x14ac:dyDescent="0.25">
      <c r="A29" s="1">
        <v>21</v>
      </c>
      <c r="B29" s="1">
        <v>147</v>
      </c>
      <c r="C29" s="1">
        <v>300</v>
      </c>
      <c r="D29" s="1">
        <v>37.5</v>
      </c>
      <c r="E29" s="1">
        <v>33</v>
      </c>
      <c r="F29" s="1">
        <f>E29*3*L3</f>
        <v>233.64</v>
      </c>
      <c r="G29" s="3">
        <f>(C29/(1.1*F29))*(E29*L3)</f>
        <v>90.909090909090892</v>
      </c>
      <c r="H29" s="3"/>
      <c r="I29" s="1">
        <f t="shared" ref="I29:I34" si="19">C29/B29</f>
        <v>2.0408163265306123</v>
      </c>
      <c r="J29" s="1">
        <f t="shared" ref="J29:J34" si="20">F29/E29</f>
        <v>7.0799999999999992</v>
      </c>
      <c r="K29" s="1">
        <f t="shared" ref="K29:K34" si="21">G29/D29</f>
        <v>2.4242424242424239</v>
      </c>
      <c r="M29" s="1">
        <f t="shared" ref="M29:M34" si="22">G29/B29</f>
        <v>0.61842918985776119</v>
      </c>
      <c r="N29" s="3">
        <f t="shared" ref="N29:N34" si="23">F29*G29</f>
        <v>21239.999999999996</v>
      </c>
      <c r="O29" s="3">
        <f t="shared" ref="O29:O34" si="24">(N29/100)*I29*B29</f>
        <v>63719.999999999993</v>
      </c>
    </row>
    <row r="30" spans="1:15" ht="15.75" customHeight="1" x14ac:dyDescent="0.25">
      <c r="A30" s="1">
        <v>22</v>
      </c>
      <c r="B30" s="1">
        <v>154</v>
      </c>
      <c r="C30" s="1">
        <v>500</v>
      </c>
      <c r="D30" s="1">
        <v>40</v>
      </c>
      <c r="E30" s="1">
        <v>35</v>
      </c>
      <c r="F30" s="1">
        <f>E30*3*L3</f>
        <v>247.79999999999998</v>
      </c>
      <c r="G30" s="3">
        <f>(C30/(1.1*F30))*(E30*L3)</f>
        <v>151.5151515151515</v>
      </c>
      <c r="H30" s="3"/>
      <c r="I30" s="1">
        <f t="shared" si="19"/>
        <v>3.2467532467532467</v>
      </c>
      <c r="J30" s="1">
        <f t="shared" si="20"/>
        <v>7.0799999999999992</v>
      </c>
      <c r="K30" s="1">
        <f t="shared" si="21"/>
        <v>3.7878787878787876</v>
      </c>
      <c r="M30" s="1">
        <f t="shared" si="22"/>
        <v>0.98386462022825649</v>
      </c>
      <c r="N30" s="3">
        <f t="shared" si="23"/>
        <v>37545.454545454537</v>
      </c>
      <c r="O30" s="3">
        <f t="shared" si="24"/>
        <v>187727.27272727268</v>
      </c>
    </row>
    <row r="31" spans="1:15" ht="15.75" customHeight="1" x14ac:dyDescent="0.25">
      <c r="B31" s="1">
        <v>156</v>
      </c>
      <c r="C31" s="1">
        <v>600</v>
      </c>
      <c r="D31" s="1">
        <v>42.74</v>
      </c>
      <c r="E31" s="1">
        <v>36.5</v>
      </c>
      <c r="F31" s="1">
        <f>E31*3*L3</f>
        <v>258.41999999999996</v>
      </c>
      <c r="G31" s="3">
        <f>(C31/(1.6*F31))*(E31*L3)</f>
        <v>125.00000000000001</v>
      </c>
      <c r="H31" s="3">
        <v>600</v>
      </c>
      <c r="I31" s="1">
        <f t="shared" si="19"/>
        <v>3.8461538461538463</v>
      </c>
      <c r="J31" s="1">
        <f t="shared" si="20"/>
        <v>7.0799999999999992</v>
      </c>
      <c r="K31" s="1">
        <f t="shared" si="21"/>
        <v>2.924660739354235</v>
      </c>
      <c r="M31" s="1">
        <f t="shared" si="22"/>
        <v>0.80128205128205132</v>
      </c>
      <c r="N31" s="3">
        <f t="shared" si="23"/>
        <v>32302.5</v>
      </c>
      <c r="O31" s="3">
        <f t="shared" si="24"/>
        <v>193815</v>
      </c>
    </row>
    <row r="32" spans="1:15" ht="15.75" customHeight="1" x14ac:dyDescent="0.25">
      <c r="A32" s="1">
        <v>23</v>
      </c>
      <c r="B32" s="1">
        <v>161</v>
      </c>
      <c r="C32" s="1">
        <v>760</v>
      </c>
      <c r="D32" s="1">
        <v>44.5</v>
      </c>
      <c r="E32" s="1">
        <v>38.700000000000003</v>
      </c>
      <c r="F32" s="1">
        <f>E32*3*L3</f>
        <v>273.99599999999998</v>
      </c>
      <c r="G32" s="3">
        <f>(C32/(1.9*F32))*(E32*L3)</f>
        <v>133.33333333333337</v>
      </c>
      <c r="H32" s="3">
        <v>700</v>
      </c>
      <c r="I32" s="1">
        <f t="shared" si="19"/>
        <v>4.7204968944099379</v>
      </c>
      <c r="J32" s="1">
        <f t="shared" si="20"/>
        <v>7.0799999999999992</v>
      </c>
      <c r="K32" s="1">
        <f t="shared" si="21"/>
        <v>2.9962546816479407</v>
      </c>
      <c r="M32" s="1">
        <f t="shared" si="22"/>
        <v>0.8281573498964806</v>
      </c>
      <c r="N32" s="3">
        <f t="shared" si="23"/>
        <v>36532.80000000001</v>
      </c>
      <c r="O32" s="3">
        <f t="shared" si="24"/>
        <v>277649.28000000009</v>
      </c>
    </row>
    <row r="33" spans="1:15" ht="15.75" customHeight="1" x14ac:dyDescent="0.25">
      <c r="A33" s="1">
        <v>24</v>
      </c>
      <c r="B33" s="1">
        <v>168</v>
      </c>
      <c r="C33" s="1">
        <v>800</v>
      </c>
      <c r="D33" s="1">
        <v>49</v>
      </c>
      <c r="E33" s="1">
        <v>41</v>
      </c>
      <c r="F33" s="1">
        <f>E33*3*L3</f>
        <v>290.27999999999997</v>
      </c>
      <c r="G33" s="3">
        <f>(C33/(2.1*F33))*(E33*L3)</f>
        <v>126.98412698412697</v>
      </c>
      <c r="H33" s="3"/>
      <c r="I33" s="1">
        <f t="shared" si="19"/>
        <v>4.7619047619047619</v>
      </c>
      <c r="J33" s="1">
        <f t="shared" si="20"/>
        <v>7.0799999999999992</v>
      </c>
      <c r="K33" s="1">
        <f t="shared" si="21"/>
        <v>2.5915127955944279</v>
      </c>
      <c r="M33" s="1">
        <f t="shared" si="22"/>
        <v>0.7558578987150415</v>
      </c>
      <c r="N33" s="3">
        <f t="shared" si="23"/>
        <v>36860.952380952374</v>
      </c>
      <c r="O33" s="3">
        <f t="shared" si="24"/>
        <v>294887.61904761899</v>
      </c>
    </row>
    <row r="34" spans="1:15" ht="15.75" customHeight="1" x14ac:dyDescent="0.25">
      <c r="A34" s="1">
        <v>50</v>
      </c>
      <c r="B34" s="1">
        <v>350</v>
      </c>
      <c r="C34" s="1">
        <v>1700</v>
      </c>
      <c r="D34" s="1">
        <v>55</v>
      </c>
      <c r="E34" s="1">
        <v>45</v>
      </c>
      <c r="F34" s="1">
        <f>E34*3*L3</f>
        <v>318.59999999999997</v>
      </c>
      <c r="G34" s="3">
        <f>(C34/(4*F34))*(E34*L3)</f>
        <v>141.66666666666666</v>
      </c>
      <c r="H34" s="3">
        <v>1650</v>
      </c>
      <c r="I34" s="1">
        <f t="shared" si="19"/>
        <v>4.8571428571428568</v>
      </c>
      <c r="J34" s="1">
        <f t="shared" si="20"/>
        <v>7.0799999999999992</v>
      </c>
      <c r="K34" s="1">
        <f t="shared" si="21"/>
        <v>2.5757575757575757</v>
      </c>
      <c r="M34" s="1">
        <f t="shared" si="22"/>
        <v>0.40476190476190471</v>
      </c>
      <c r="N34" s="3">
        <f t="shared" si="23"/>
        <v>45134.999999999993</v>
      </c>
      <c r="O34" s="3">
        <f t="shared" si="24"/>
        <v>767294.99999999977</v>
      </c>
    </row>
    <row r="35" spans="1:15" ht="15.75" customHeight="1" x14ac:dyDescent="0.25">
      <c r="A35" s="1" t="s">
        <v>4</v>
      </c>
    </row>
    <row r="36" spans="1:15" ht="15.75" customHeight="1" x14ac:dyDescent="0.25">
      <c r="A36" s="1" t="s">
        <v>5</v>
      </c>
    </row>
    <row r="37" spans="1:15" ht="15.75" customHeight="1" x14ac:dyDescent="0.2"/>
    <row r="38" spans="1:15" ht="15.75" customHeight="1" x14ac:dyDescent="0.2"/>
    <row r="39" spans="1:15" ht="15.75" customHeight="1" x14ac:dyDescent="0.2"/>
    <row r="40" spans="1:15" ht="15.75" customHeight="1" x14ac:dyDescent="0.2"/>
    <row r="41" spans="1:15" ht="15.75" customHeight="1" x14ac:dyDescent="0.2"/>
    <row r="42" spans="1:15" ht="15.75" customHeight="1" x14ac:dyDescent="0.2"/>
    <row r="43" spans="1:15" ht="15.75" customHeight="1" x14ac:dyDescent="0.2"/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BaseDeDados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2020-06-07T06:53:19Z</dcterms:modified>
</cp:coreProperties>
</file>